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3.xml" ContentType="application/vnd.openxmlformats-officedocument.drawingml.chartshapes+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4.xml" ContentType="application/vnd.openxmlformats-officedocument.drawing+xml"/>
  <Override PartName="/xl/charts/chart21.xml" ContentType="application/vnd.openxmlformats-officedocument.drawingml.chart+xml"/>
  <Override PartName="/xl/charts/style1.xml" ContentType="application/vnd.ms-office.chartstyle+xml"/>
  <Override PartName="/xl/charts/colors1.xml" ContentType="application/vnd.ms-office.chartcolorstyle+xml"/>
  <Override PartName="/xl/charts/chart22.xml" ContentType="application/vnd.openxmlformats-officedocument.drawingml.chart+xml"/>
  <Override PartName="/xl/charts/style2.xml" ContentType="application/vnd.ms-office.chartstyle+xml"/>
  <Override PartName="/xl/charts/colors2.xml" ContentType="application/vnd.ms-office.chartcolorstyle+xml"/>
  <Override PartName="/xl/charts/chart2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harts/chart28.xml" ContentType="application/vnd.openxmlformats-officedocument.drawingml.chart+xml"/>
  <Override PartName="/xl/drawings/drawing8.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9.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5"/>
  <workbookPr codeName="ThisWorkbook" autoCompressPictures="0" defaultThemeVersion="124226"/>
  <mc:AlternateContent xmlns:mc="http://schemas.openxmlformats.org/markup-compatibility/2006">
    <mc:Choice Requires="x15">
      <x15ac:absPath xmlns:x15ac="http://schemas.microsoft.com/office/spreadsheetml/2010/11/ac" url="/Users/pzl/Documents/Papers/2013AutomatedVehicles/2016CAVEnergyModel/Data/"/>
    </mc:Choice>
  </mc:AlternateContent>
  <xr:revisionPtr revIDLastSave="0" documentId="13_ncr:1_{17605474-72F7-F246-9BAA-A0B0EB0EF2B2}" xr6:coauthVersionLast="36" xr6:coauthVersionMax="36" xr10:uidLastSave="{00000000-0000-0000-0000-000000000000}"/>
  <bookViews>
    <workbookView xWindow="920" yWindow="460" windowWidth="27880" windowHeight="17540" tabRatio="850" firstSheet="1" activeTab="4" xr2:uid="{00000000-000D-0000-FFFF-FFFF00000000}"/>
  </bookViews>
  <sheets>
    <sheet name="ContentsDocumentation" sheetId="9" r:id="rId1"/>
    <sheet name="Scenario Master" sheetId="14" r:id="rId2"/>
    <sheet name="Policy+Scenario" sheetId="8" r:id="rId3"/>
    <sheet name="ScenGraphs" sheetId="20" r:id="rId4"/>
    <sheet name="Automated-E" sheetId="13" r:id="rId5"/>
    <sheet name="Automated-C" sheetId="12" r:id="rId6"/>
    <sheet name="Energy Intensity Impacts" sheetId="11" r:id="rId7"/>
    <sheet name="HeavyDutyDemand" sheetId="15" r:id="rId8"/>
    <sheet name="calcul Dem_HDV" sheetId="17" r:id="rId9"/>
    <sheet name="calcul Dem_LDV" sheetId="18" r:id="rId10"/>
    <sheet name="DemandScenarios" sheetId="19" r:id="rId11"/>
    <sheet name="OriginalG&amp;PSheets---&gt;" sheetId="16" r:id="rId12"/>
    <sheet name="Prices" sheetId="5" r:id="rId13"/>
    <sheet name="Macroeconomics" sheetId="4" r:id="rId14"/>
    <sheet name="Indicators" sheetId="3" r:id="rId15"/>
    <sheet name="C Emissions Factors" sheetId="6" r:id="rId16"/>
    <sheet name="C Emissions" sheetId="2" r:id="rId17"/>
    <sheet name="Energy by Mode &amp; Fuel" sheetId="1" r:id="rId18"/>
    <sheet name="Mitigation" sheetId="7" r:id="rId19"/>
    <sheet name="Mitigation Policies(2)" sheetId="10" r:id="rId20"/>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AT198" i="13" l="1"/>
  <c r="AT197" i="13"/>
  <c r="AT196" i="13"/>
  <c r="AT195" i="13"/>
  <c r="AT191" i="13"/>
  <c r="AT192" i="13"/>
  <c r="AT178" i="13" l="1"/>
  <c r="AT187" i="13"/>
  <c r="AT190" i="13"/>
  <c r="AT199" i="13"/>
  <c r="A165" i="13"/>
  <c r="A125" i="13"/>
  <c r="A124" i="13"/>
  <c r="A123" i="13"/>
  <c r="AT364" i="13"/>
  <c r="C4" i="14" l="1"/>
  <c r="I108" i="8"/>
  <c r="I107" i="8"/>
  <c r="M120" i="8" s="1"/>
  <c r="I106" i="8"/>
  <c r="M118" i="8" s="1"/>
  <c r="I105" i="8"/>
  <c r="I104" i="8"/>
  <c r="I103" i="8"/>
  <c r="A100" i="8" l="1"/>
  <c r="A95" i="8"/>
  <c r="A94" i="8"/>
  <c r="O95" i="8"/>
  <c r="N95" i="8"/>
  <c r="M95" i="8"/>
  <c r="L95" i="8"/>
  <c r="K95" i="8"/>
  <c r="J95" i="8"/>
  <c r="I95" i="8"/>
  <c r="H95" i="8"/>
  <c r="G95" i="8"/>
  <c r="F95" i="8"/>
  <c r="E95" i="8"/>
  <c r="D95" i="8"/>
  <c r="C95" i="8"/>
  <c r="B95" i="8"/>
  <c r="O94" i="8"/>
  <c r="N94" i="8"/>
  <c r="M94" i="8"/>
  <c r="L94" i="8"/>
  <c r="K94" i="8"/>
  <c r="J94" i="8"/>
  <c r="I94" i="8"/>
  <c r="H94" i="8"/>
  <c r="G94" i="8"/>
  <c r="F94" i="8"/>
  <c r="E94" i="8"/>
  <c r="D94" i="8"/>
  <c r="C94" i="8"/>
  <c r="B94" i="8"/>
  <c r="O96" i="8"/>
  <c r="N96" i="8"/>
  <c r="M96" i="8"/>
  <c r="L96" i="8"/>
  <c r="K96" i="8"/>
  <c r="J96" i="8"/>
  <c r="I96" i="8"/>
  <c r="H96" i="8"/>
  <c r="G96" i="8"/>
  <c r="F96" i="8"/>
  <c r="E96" i="8"/>
  <c r="D96" i="8"/>
  <c r="C96" i="8"/>
  <c r="B96" i="8"/>
  <c r="A96" i="8"/>
  <c r="J25" i="14" l="1"/>
  <c r="I25" i="14"/>
  <c r="J24" i="14"/>
  <c r="I24" i="14"/>
  <c r="J23" i="14"/>
  <c r="I23" i="14"/>
  <c r="J22" i="14"/>
  <c r="I22" i="14"/>
  <c r="J21" i="14"/>
  <c r="I21" i="14"/>
  <c r="J20" i="14"/>
  <c r="I20" i="14"/>
  <c r="J19" i="14"/>
  <c r="I19" i="14"/>
  <c r="H9" i="18"/>
  <c r="D23" i="17"/>
  <c r="D24" i="17"/>
  <c r="D25" i="17"/>
  <c r="D26" i="17"/>
  <c r="D27" i="17"/>
  <c r="K14" i="17"/>
  <c r="L14" i="17" s="1"/>
  <c r="I13" i="17"/>
  <c r="J13" i="17" s="1"/>
  <c r="J14" i="17"/>
  <c r="G14" i="17"/>
  <c r="H14" i="17"/>
  <c r="B72" i="8"/>
  <c r="B73" i="8" s="1"/>
  <c r="D71" i="8"/>
  <c r="C71" i="8"/>
  <c r="M14" i="18"/>
  <c r="N14" i="18"/>
  <c r="G14" i="18"/>
  <c r="H14" i="18" s="1"/>
  <c r="I13" i="18"/>
  <c r="J13" i="18" s="1"/>
  <c r="G13" i="18"/>
  <c r="H13" i="18" s="1"/>
  <c r="N12" i="18"/>
  <c r="L12" i="18"/>
  <c r="J12" i="18"/>
  <c r="H12" i="18"/>
  <c r="N12" i="17"/>
  <c r="L12" i="17"/>
  <c r="J12" i="17"/>
  <c r="H12" i="17"/>
  <c r="Q18" i="11"/>
  <c r="Z6" i="14"/>
  <c r="Q21" i="11"/>
  <c r="AH6" i="14" s="1"/>
  <c r="Q22" i="11"/>
  <c r="P24" i="11"/>
  <c r="AN6" i="14" s="1"/>
  <c r="E83" i="15"/>
  <c r="D29" i="17" s="1"/>
  <c r="O3" i="19"/>
  <c r="G13" i="17" s="1"/>
  <c r="H13" i="17" s="1"/>
  <c r="N3" i="19"/>
  <c r="O5" i="19"/>
  <c r="K13" i="17" s="1"/>
  <c r="L13" i="17" s="1"/>
  <c r="N5" i="19"/>
  <c r="K14" i="18" s="1"/>
  <c r="L14" i="18" s="1"/>
  <c r="Q5" i="11"/>
  <c r="J6" i="14" s="1"/>
  <c r="Q6" i="11"/>
  <c r="L6" i="14"/>
  <c r="Q7" i="11"/>
  <c r="Q10" i="11"/>
  <c r="P6" i="14"/>
  <c r="Q8" i="11"/>
  <c r="R6" i="14" s="1"/>
  <c r="Q9" i="11"/>
  <c r="P12" i="11"/>
  <c r="V6" i="14" s="1"/>
  <c r="P11" i="11"/>
  <c r="X6" i="14"/>
  <c r="C23" i="18"/>
  <c r="C25" i="18"/>
  <c r="C31" i="18" s="1"/>
  <c r="C32" i="18" s="1"/>
  <c r="C26" i="18"/>
  <c r="C28" i="18"/>
  <c r="C44" i="18"/>
  <c r="C47" i="18"/>
  <c r="C29" i="18"/>
  <c r="C30" i="18"/>
  <c r="E23" i="18"/>
  <c r="E26" i="18"/>
  <c r="D25" i="18"/>
  <c r="D26" i="18"/>
  <c r="D28" i="18"/>
  <c r="D31" i="18" s="1"/>
  <c r="D32" i="18" s="1"/>
  <c r="F28" i="18" s="1"/>
  <c r="D29" i="18"/>
  <c r="D30" i="18"/>
  <c r="F23" i="18"/>
  <c r="F26" i="18"/>
  <c r="O6" i="19"/>
  <c r="M13" i="17" s="1"/>
  <c r="N13" i="17" s="1"/>
  <c r="N6" i="19"/>
  <c r="M14" i="17" s="1"/>
  <c r="N14" i="17" s="1"/>
  <c r="O4" i="19"/>
  <c r="N4" i="19"/>
  <c r="I14" i="17" s="1"/>
  <c r="I26" i="18"/>
  <c r="F9" i="11"/>
  <c r="S5" i="14"/>
  <c r="F8" i="11"/>
  <c r="Q5" i="14"/>
  <c r="I23" i="11"/>
  <c r="Q24" i="11"/>
  <c r="AL7" i="14" s="1"/>
  <c r="I24" i="11"/>
  <c r="AK9" i="14" s="1"/>
  <c r="AK10" i="14"/>
  <c r="AL9" i="14"/>
  <c r="AK8" i="14"/>
  <c r="AK6" i="14"/>
  <c r="AL5" i="14"/>
  <c r="AK4" i="14"/>
  <c r="Q23" i="11"/>
  <c r="AE10" i="14"/>
  <c r="AE9" i="14"/>
  <c r="AE8" i="14"/>
  <c r="AE7" i="14"/>
  <c r="AE6" i="14"/>
  <c r="AE5" i="14"/>
  <c r="AE4" i="14"/>
  <c r="I25" i="11"/>
  <c r="H25" i="11"/>
  <c r="G25" i="11"/>
  <c r="F25" i="11"/>
  <c r="H24" i="11"/>
  <c r="C24" i="11"/>
  <c r="G24" i="11" s="1"/>
  <c r="F24" i="11"/>
  <c r="H23" i="11"/>
  <c r="G23" i="11"/>
  <c r="F23" i="11"/>
  <c r="I22" i="11"/>
  <c r="AI6" i="14" s="1"/>
  <c r="H22" i="11"/>
  <c r="C22" i="11"/>
  <c r="G22" i="11" s="1"/>
  <c r="F22" i="11"/>
  <c r="I21" i="11"/>
  <c r="AG6" i="14" s="1"/>
  <c r="H21" i="11"/>
  <c r="C21" i="11"/>
  <c r="G21" i="11"/>
  <c r="F21" i="11"/>
  <c r="I20" i="11"/>
  <c r="AC9" i="14" s="1"/>
  <c r="H20" i="11"/>
  <c r="G20" i="11"/>
  <c r="F20" i="11"/>
  <c r="I19" i="11"/>
  <c r="AA9" i="14" s="1"/>
  <c r="H19" i="11"/>
  <c r="G19" i="11"/>
  <c r="F19" i="11"/>
  <c r="I18" i="11"/>
  <c r="H18" i="11"/>
  <c r="C18" i="11"/>
  <c r="G18" i="11" s="1"/>
  <c r="F18" i="11"/>
  <c r="Y5" i="14" s="1"/>
  <c r="Q25" i="11"/>
  <c r="P25" i="11"/>
  <c r="O25" i="11"/>
  <c r="N25" i="11"/>
  <c r="K24" i="11"/>
  <c r="O24" i="11"/>
  <c r="N24" i="11"/>
  <c r="P23" i="11"/>
  <c r="O23" i="11"/>
  <c r="N23" i="11"/>
  <c r="P22" i="11"/>
  <c r="K22" i="11"/>
  <c r="O22" i="11" s="1"/>
  <c r="N22" i="11"/>
  <c r="P21" i="11"/>
  <c r="K21" i="11"/>
  <c r="O21" i="11" s="1"/>
  <c r="N21" i="11"/>
  <c r="Q20" i="11"/>
  <c r="AD9" i="14" s="1"/>
  <c r="P20" i="11"/>
  <c r="O20" i="11"/>
  <c r="N20" i="11"/>
  <c r="Q19" i="11"/>
  <c r="P19" i="11"/>
  <c r="O19" i="11"/>
  <c r="N19" i="11"/>
  <c r="P18" i="11"/>
  <c r="K18" i="11"/>
  <c r="O18" i="11" s="1"/>
  <c r="N18" i="11"/>
  <c r="Q12" i="11"/>
  <c r="K12" i="11"/>
  <c r="O12" i="11" s="1"/>
  <c r="S12" i="11" s="1"/>
  <c r="N12" i="11"/>
  <c r="Q11" i="11"/>
  <c r="X5" i="14" s="1"/>
  <c r="K11" i="11"/>
  <c r="O11" i="11" s="1"/>
  <c r="S11" i="11" s="1"/>
  <c r="N11" i="11"/>
  <c r="P10" i="11"/>
  <c r="K10" i="11"/>
  <c r="O10" i="11" s="1"/>
  <c r="S10" i="11" s="1"/>
  <c r="N10" i="11"/>
  <c r="P9" i="11"/>
  <c r="K9" i="11"/>
  <c r="O9" i="11" s="1"/>
  <c r="N9" i="11"/>
  <c r="P8" i="11"/>
  <c r="K8" i="11"/>
  <c r="O8" i="11" s="1"/>
  <c r="S8" i="11" s="1"/>
  <c r="N8" i="11"/>
  <c r="P7" i="11"/>
  <c r="K7" i="11"/>
  <c r="O7" i="11" s="1"/>
  <c r="S7" i="11" s="1"/>
  <c r="N7" i="11"/>
  <c r="P6" i="11"/>
  <c r="K6" i="11"/>
  <c r="O6" i="11" s="1"/>
  <c r="S6" i="11" s="1"/>
  <c r="N6" i="11"/>
  <c r="P5" i="11"/>
  <c r="K5" i="11"/>
  <c r="O5" i="11" s="1"/>
  <c r="N5" i="11"/>
  <c r="I12" i="11"/>
  <c r="H12" i="11"/>
  <c r="C12" i="11"/>
  <c r="G12" i="11"/>
  <c r="F12" i="11"/>
  <c r="I11" i="11"/>
  <c r="W5" i="14" s="1"/>
  <c r="H11" i="11"/>
  <c r="C11" i="11"/>
  <c r="G11" i="11" s="1"/>
  <c r="F11" i="11"/>
  <c r="I10" i="11"/>
  <c r="H10" i="11"/>
  <c r="C10" i="11"/>
  <c r="G10" i="11"/>
  <c r="F10" i="11"/>
  <c r="I9" i="11"/>
  <c r="H9" i="11"/>
  <c r="C9" i="11"/>
  <c r="G9" i="11" s="1"/>
  <c r="I8" i="11"/>
  <c r="Q8" i="14" s="1"/>
  <c r="H8" i="11"/>
  <c r="C8" i="11"/>
  <c r="G8" i="11" s="1"/>
  <c r="I7" i="11"/>
  <c r="H7" i="11"/>
  <c r="C7" i="11"/>
  <c r="G7" i="11" s="1"/>
  <c r="F7" i="11"/>
  <c r="I6" i="11"/>
  <c r="K10" i="14" s="1"/>
  <c r="H6" i="11"/>
  <c r="C6" i="11"/>
  <c r="G6" i="11"/>
  <c r="F6" i="11"/>
  <c r="I5" i="11"/>
  <c r="I9" i="14" s="1"/>
  <c r="H5" i="11"/>
  <c r="C5" i="11"/>
  <c r="G5" i="11" s="1"/>
  <c r="I4" i="14" s="1"/>
  <c r="F5" i="11"/>
  <c r="I5" i="14" s="1"/>
  <c r="AB9" i="14"/>
  <c r="P4" i="14"/>
  <c r="O4" i="14"/>
  <c r="AM9" i="14"/>
  <c r="AI10" i="14"/>
  <c r="R8" i="14"/>
  <c r="S6" i="14"/>
  <c r="S8" i="14"/>
  <c r="AM5" i="14"/>
  <c r="AG8" i="14"/>
  <c r="AH9" i="14"/>
  <c r="AG9" i="14"/>
  <c r="AI8" i="14"/>
  <c r="AJ9" i="14"/>
  <c r="AI5" i="14"/>
  <c r="AG5" i="14"/>
  <c r="Y6" i="14"/>
  <c r="Z9" i="14"/>
  <c r="Y9" i="14"/>
  <c r="M8" i="14"/>
  <c r="P8" i="14"/>
  <c r="O8" i="14"/>
  <c r="O6" i="14"/>
  <c r="L4" i="14"/>
  <c r="K4" i="14"/>
  <c r="M6" i="14"/>
  <c r="M10" i="14"/>
  <c r="L10" i="14"/>
  <c r="K6" i="14"/>
  <c r="I6" i="14"/>
  <c r="P10" i="14"/>
  <c r="O10" i="14"/>
  <c r="S10" i="14"/>
  <c r="X10" i="14"/>
  <c r="W10" i="14"/>
  <c r="V9" i="14"/>
  <c r="U9" i="14"/>
  <c r="S9" i="14"/>
  <c r="R9" i="14"/>
  <c r="Q9" i="14"/>
  <c r="P9" i="14"/>
  <c r="O9" i="14"/>
  <c r="M9" i="14"/>
  <c r="L8" i="14"/>
  <c r="L9" i="14"/>
  <c r="J9" i="14"/>
  <c r="K9" i="14"/>
  <c r="K8" i="14"/>
  <c r="V12" i="11"/>
  <c r="V11" i="11"/>
  <c r="V10" i="11"/>
  <c r="V9" i="11"/>
  <c r="V8" i="11"/>
  <c r="V7" i="11"/>
  <c r="V6" i="11"/>
  <c r="V5" i="11"/>
  <c r="U12" i="11"/>
  <c r="U10" i="11"/>
  <c r="U8" i="11"/>
  <c r="U6" i="11"/>
  <c r="U5" i="11"/>
  <c r="T12" i="11"/>
  <c r="T11" i="11"/>
  <c r="T10" i="11"/>
  <c r="T9" i="11"/>
  <c r="S9" i="11"/>
  <c r="T8" i="11"/>
  <c r="T7" i="11"/>
  <c r="T6" i="11"/>
  <c r="T5" i="11"/>
  <c r="S5" i="11"/>
  <c r="H24" i="14"/>
  <c r="H25" i="14"/>
  <c r="AS67" i="20"/>
  <c r="AR67" i="20"/>
  <c r="AQ67" i="20"/>
  <c r="AP67" i="20"/>
  <c r="AO67" i="20"/>
  <c r="AN67" i="20"/>
  <c r="AM67" i="20"/>
  <c r="AL67" i="20"/>
  <c r="AK67" i="20"/>
  <c r="AJ67" i="20"/>
  <c r="AI67" i="20"/>
  <c r="AH67" i="20"/>
  <c r="AG67" i="20"/>
  <c r="AF67" i="20"/>
  <c r="AE67" i="20"/>
  <c r="AD67" i="20"/>
  <c r="AC67" i="20"/>
  <c r="AB67" i="20"/>
  <c r="AA67" i="20"/>
  <c r="Z67" i="20"/>
  <c r="Y67" i="20"/>
  <c r="X67" i="20"/>
  <c r="W67" i="20"/>
  <c r="V67" i="20"/>
  <c r="U67" i="20"/>
  <c r="T67" i="20"/>
  <c r="S67" i="20"/>
  <c r="R67" i="20"/>
  <c r="Q67" i="20"/>
  <c r="P67" i="20"/>
  <c r="O67" i="20"/>
  <c r="N67" i="20"/>
  <c r="M67" i="20"/>
  <c r="L67" i="20"/>
  <c r="K67" i="20"/>
  <c r="J67" i="20"/>
  <c r="I67" i="20"/>
  <c r="H67" i="20"/>
  <c r="G67" i="20"/>
  <c r="F67" i="20"/>
  <c r="E67" i="20"/>
  <c r="D67" i="20"/>
  <c r="C67" i="20"/>
  <c r="B67" i="20"/>
  <c r="AS74" i="20"/>
  <c r="AR74" i="20"/>
  <c r="AQ74" i="20"/>
  <c r="AP74" i="20"/>
  <c r="AO74" i="20"/>
  <c r="AN74" i="20"/>
  <c r="AM74" i="20"/>
  <c r="AL74" i="20"/>
  <c r="AK74" i="20"/>
  <c r="AJ74" i="20"/>
  <c r="AI74" i="20"/>
  <c r="AH74" i="20"/>
  <c r="AG74" i="20"/>
  <c r="AF74" i="20"/>
  <c r="AE74" i="20"/>
  <c r="AD74" i="20"/>
  <c r="AC74" i="20"/>
  <c r="AB74" i="20"/>
  <c r="AA74" i="20"/>
  <c r="Z74" i="20"/>
  <c r="Y74" i="20"/>
  <c r="X74" i="20"/>
  <c r="W74" i="20"/>
  <c r="V74" i="20"/>
  <c r="U74" i="20"/>
  <c r="T74" i="20"/>
  <c r="S74" i="20"/>
  <c r="R74" i="20"/>
  <c r="Q74" i="20"/>
  <c r="P74" i="20"/>
  <c r="O74" i="20"/>
  <c r="N74" i="20"/>
  <c r="M74" i="20"/>
  <c r="L74" i="20"/>
  <c r="K74" i="20"/>
  <c r="J74" i="20"/>
  <c r="I74" i="20"/>
  <c r="H74" i="20"/>
  <c r="G74" i="20"/>
  <c r="F74" i="20"/>
  <c r="E74" i="20"/>
  <c r="D74" i="20"/>
  <c r="C74" i="20"/>
  <c r="AS73" i="20"/>
  <c r="AR73" i="20"/>
  <c r="AQ73" i="20"/>
  <c r="AP73" i="20"/>
  <c r="AO73" i="20"/>
  <c r="AN73" i="20"/>
  <c r="AM73" i="20"/>
  <c r="AL73" i="20"/>
  <c r="AK73" i="20"/>
  <c r="AJ73" i="20"/>
  <c r="AI73" i="20"/>
  <c r="AH73" i="20"/>
  <c r="AG73" i="20"/>
  <c r="AF73" i="20"/>
  <c r="AE73" i="20"/>
  <c r="AD73" i="20"/>
  <c r="AC73" i="20"/>
  <c r="AB73" i="20"/>
  <c r="AA73" i="20"/>
  <c r="Z73" i="20"/>
  <c r="Y73" i="20"/>
  <c r="X73" i="20"/>
  <c r="W73" i="20"/>
  <c r="V73" i="20"/>
  <c r="U73" i="20"/>
  <c r="T73" i="20"/>
  <c r="S73" i="20"/>
  <c r="R73" i="20"/>
  <c r="Q73" i="20"/>
  <c r="P73" i="20"/>
  <c r="O73" i="20"/>
  <c r="N73" i="20"/>
  <c r="M73" i="20"/>
  <c r="L73" i="20"/>
  <c r="K73" i="20"/>
  <c r="J73" i="20"/>
  <c r="I73" i="20"/>
  <c r="H73" i="20"/>
  <c r="G73" i="20"/>
  <c r="F73" i="20"/>
  <c r="E73" i="20"/>
  <c r="D73" i="20"/>
  <c r="C73" i="20"/>
  <c r="AS72" i="20"/>
  <c r="AR72" i="20"/>
  <c r="AQ72" i="20"/>
  <c r="AP72" i="20"/>
  <c r="AO72" i="20"/>
  <c r="AN72" i="20"/>
  <c r="AM72" i="20"/>
  <c r="AL72" i="20"/>
  <c r="AK72" i="20"/>
  <c r="AJ72" i="20"/>
  <c r="AI72" i="20"/>
  <c r="AH72" i="20"/>
  <c r="AG72" i="20"/>
  <c r="AF72" i="20"/>
  <c r="AE72" i="20"/>
  <c r="AD72" i="20"/>
  <c r="AC72" i="20"/>
  <c r="AB72" i="20"/>
  <c r="AA72" i="20"/>
  <c r="Z72" i="20"/>
  <c r="Y72" i="20"/>
  <c r="X72" i="20"/>
  <c r="W72" i="20"/>
  <c r="V72" i="20"/>
  <c r="U72" i="20"/>
  <c r="T72" i="20"/>
  <c r="S72" i="20"/>
  <c r="R72" i="20"/>
  <c r="Q72" i="20"/>
  <c r="P72" i="20"/>
  <c r="O72" i="20"/>
  <c r="N72" i="20"/>
  <c r="M72" i="20"/>
  <c r="L72" i="20"/>
  <c r="K72" i="20"/>
  <c r="J72" i="20"/>
  <c r="I72" i="20"/>
  <c r="H72" i="20"/>
  <c r="G72" i="20"/>
  <c r="F72" i="20"/>
  <c r="E72" i="20"/>
  <c r="D72" i="20"/>
  <c r="C72" i="20"/>
  <c r="AS71" i="20"/>
  <c r="AR71" i="20"/>
  <c r="AQ71" i="20"/>
  <c r="AP71" i="20"/>
  <c r="AO71" i="20"/>
  <c r="AN71" i="20"/>
  <c r="AM71" i="20"/>
  <c r="AL71" i="20"/>
  <c r="AK71" i="20"/>
  <c r="AJ71" i="20"/>
  <c r="AI71" i="20"/>
  <c r="AH71" i="20"/>
  <c r="AG71" i="20"/>
  <c r="AF71" i="20"/>
  <c r="AE71" i="20"/>
  <c r="AD71" i="20"/>
  <c r="AC71" i="20"/>
  <c r="AB71" i="20"/>
  <c r="AA71" i="20"/>
  <c r="Z71" i="20"/>
  <c r="Y71" i="20"/>
  <c r="X71" i="20"/>
  <c r="W71" i="20"/>
  <c r="V71" i="20"/>
  <c r="U71" i="20"/>
  <c r="T71" i="20"/>
  <c r="S71" i="20"/>
  <c r="R71" i="20"/>
  <c r="Q71" i="20"/>
  <c r="P71" i="20"/>
  <c r="O71" i="20"/>
  <c r="N71" i="20"/>
  <c r="M71" i="20"/>
  <c r="L71" i="20"/>
  <c r="K71" i="20"/>
  <c r="J71" i="20"/>
  <c r="I71" i="20"/>
  <c r="H71" i="20"/>
  <c r="G71" i="20"/>
  <c r="F71" i="20"/>
  <c r="E71" i="20"/>
  <c r="D71" i="20"/>
  <c r="C71" i="20"/>
  <c r="AS70" i="20"/>
  <c r="AR70" i="20"/>
  <c r="AQ70" i="20"/>
  <c r="AP70" i="20"/>
  <c r="AO70" i="20"/>
  <c r="AN70" i="20"/>
  <c r="AM70" i="20"/>
  <c r="AL70" i="20"/>
  <c r="AK70" i="20"/>
  <c r="AJ70" i="20"/>
  <c r="AI70" i="20"/>
  <c r="AH70" i="20"/>
  <c r="AG70" i="20"/>
  <c r="AF70" i="20"/>
  <c r="AE70" i="20"/>
  <c r="AD70" i="20"/>
  <c r="AC70" i="20"/>
  <c r="AB70" i="20"/>
  <c r="AA70" i="20"/>
  <c r="Z70" i="20"/>
  <c r="Y70" i="20"/>
  <c r="X70" i="20"/>
  <c r="W70" i="20"/>
  <c r="V70" i="20"/>
  <c r="U70" i="20"/>
  <c r="T70" i="20"/>
  <c r="S70" i="20"/>
  <c r="R70" i="20"/>
  <c r="Q70" i="20"/>
  <c r="P70" i="20"/>
  <c r="O70" i="20"/>
  <c r="N70" i="20"/>
  <c r="M70" i="20"/>
  <c r="L70" i="20"/>
  <c r="K70" i="20"/>
  <c r="J70" i="20"/>
  <c r="I70" i="20"/>
  <c r="H70" i="20"/>
  <c r="G70" i="20"/>
  <c r="F70" i="20"/>
  <c r="E70" i="20"/>
  <c r="D70" i="20"/>
  <c r="C70" i="20"/>
  <c r="AS69" i="20"/>
  <c r="AR69" i="20"/>
  <c r="AQ69" i="20"/>
  <c r="AP69" i="20"/>
  <c r="AO69" i="20"/>
  <c r="AN69" i="20"/>
  <c r="AM69" i="20"/>
  <c r="AL69" i="20"/>
  <c r="AK69" i="20"/>
  <c r="AJ69" i="20"/>
  <c r="AI69" i="20"/>
  <c r="AH69" i="20"/>
  <c r="AG69" i="20"/>
  <c r="AF69" i="20"/>
  <c r="AE69" i="20"/>
  <c r="AD69" i="20"/>
  <c r="AC69" i="20"/>
  <c r="AB69" i="20"/>
  <c r="AA69" i="20"/>
  <c r="Z69" i="20"/>
  <c r="Y69" i="20"/>
  <c r="X69" i="20"/>
  <c r="W69" i="20"/>
  <c r="V69" i="20"/>
  <c r="U69" i="20"/>
  <c r="T69" i="20"/>
  <c r="S69" i="20"/>
  <c r="R69" i="20"/>
  <c r="Q69" i="20"/>
  <c r="P69" i="20"/>
  <c r="O69" i="20"/>
  <c r="N69" i="20"/>
  <c r="M69" i="20"/>
  <c r="L69" i="20"/>
  <c r="K69" i="20"/>
  <c r="J69" i="20"/>
  <c r="I69" i="20"/>
  <c r="H69" i="20"/>
  <c r="G69" i="20"/>
  <c r="F69" i="20"/>
  <c r="E69" i="20"/>
  <c r="D69" i="20"/>
  <c r="C69" i="20"/>
  <c r="AS37" i="20"/>
  <c r="AS68" i="20"/>
  <c r="AR37" i="20"/>
  <c r="AR68" i="20" s="1"/>
  <c r="AQ37" i="20"/>
  <c r="AQ68" i="20"/>
  <c r="AP37" i="20"/>
  <c r="AP68" i="20" s="1"/>
  <c r="AO37" i="20"/>
  <c r="AO68" i="20"/>
  <c r="AN37" i="20"/>
  <c r="AN68" i="20" s="1"/>
  <c r="AM37" i="20"/>
  <c r="AM68" i="20"/>
  <c r="AL37" i="20"/>
  <c r="AL68" i="20" s="1"/>
  <c r="AK37" i="20"/>
  <c r="AK68" i="20"/>
  <c r="AJ37" i="20"/>
  <c r="AJ68" i="20" s="1"/>
  <c r="AI37" i="20"/>
  <c r="AI68" i="20"/>
  <c r="AH37" i="20"/>
  <c r="AH68" i="20" s="1"/>
  <c r="AG37" i="20"/>
  <c r="AG68" i="20"/>
  <c r="AF37" i="20"/>
  <c r="AF68" i="20" s="1"/>
  <c r="AE37" i="20"/>
  <c r="AE68" i="20"/>
  <c r="AD37" i="20"/>
  <c r="AD68" i="20" s="1"/>
  <c r="AC37" i="20"/>
  <c r="AC68" i="20"/>
  <c r="AB37" i="20"/>
  <c r="AB68" i="20" s="1"/>
  <c r="AA37" i="20"/>
  <c r="AA68" i="20"/>
  <c r="Z37" i="20"/>
  <c r="Z68" i="20" s="1"/>
  <c r="Y37" i="20"/>
  <c r="Y68" i="20"/>
  <c r="X37" i="20"/>
  <c r="X68" i="20" s="1"/>
  <c r="W37" i="20"/>
  <c r="W68" i="20"/>
  <c r="V37" i="20"/>
  <c r="V68" i="20" s="1"/>
  <c r="U37" i="20"/>
  <c r="U68" i="20"/>
  <c r="T37" i="20"/>
  <c r="T68" i="20" s="1"/>
  <c r="S37" i="20"/>
  <c r="S68" i="20"/>
  <c r="R37" i="20"/>
  <c r="R68" i="20" s="1"/>
  <c r="Q37" i="20"/>
  <c r="Q68" i="20"/>
  <c r="P37" i="20"/>
  <c r="P68" i="20" s="1"/>
  <c r="O37" i="20"/>
  <c r="O68" i="20"/>
  <c r="N37" i="20"/>
  <c r="N68" i="20" s="1"/>
  <c r="M37" i="20"/>
  <c r="M68" i="20"/>
  <c r="L37" i="20"/>
  <c r="L68" i="20" s="1"/>
  <c r="K37" i="20"/>
  <c r="K68" i="20"/>
  <c r="J37" i="20"/>
  <c r="J68" i="20" s="1"/>
  <c r="I37" i="20"/>
  <c r="I68" i="20"/>
  <c r="H37" i="20"/>
  <c r="H68" i="20" s="1"/>
  <c r="G37" i="20"/>
  <c r="G68" i="20"/>
  <c r="F37" i="20"/>
  <c r="F68" i="20" s="1"/>
  <c r="E37" i="20"/>
  <c r="E68" i="20"/>
  <c r="D37" i="20"/>
  <c r="D68" i="20" s="1"/>
  <c r="C37" i="20"/>
  <c r="C68" i="20"/>
  <c r="B74" i="20"/>
  <c r="A74" i="20"/>
  <c r="B73" i="20"/>
  <c r="A73" i="20"/>
  <c r="B72" i="20"/>
  <c r="A72" i="20"/>
  <c r="B71" i="20"/>
  <c r="A71" i="20"/>
  <c r="B70" i="20"/>
  <c r="A70" i="20"/>
  <c r="B69" i="20"/>
  <c r="A69" i="20"/>
  <c r="B37" i="20"/>
  <c r="B68" i="20" s="1"/>
  <c r="A68" i="20"/>
  <c r="A67" i="20"/>
  <c r="AS84" i="8"/>
  <c r="D20" i="8"/>
  <c r="D21" i="8"/>
  <c r="D22" i="8"/>
  <c r="D25" i="8"/>
  <c r="AW156" i="1"/>
  <c r="AY156" i="1"/>
  <c r="AF156" i="1" s="1"/>
  <c r="AW163" i="1"/>
  <c r="AF153" i="1"/>
  <c r="AG153" i="1" s="1"/>
  <c r="AH153" i="1" s="1"/>
  <c r="AI153" i="1" s="1"/>
  <c r="AJ153" i="1" s="1"/>
  <c r="AK153" i="1" s="1"/>
  <c r="AL153" i="1" s="1"/>
  <c r="AM153" i="1" s="1"/>
  <c r="AN153" i="1" s="1"/>
  <c r="AO153" i="1" s="1"/>
  <c r="AP153" i="1" s="1"/>
  <c r="AQ153" i="1" s="1"/>
  <c r="AR153" i="1" s="1"/>
  <c r="AS153" i="1" s="1"/>
  <c r="AT153" i="1" s="1"/>
  <c r="AW157" i="1"/>
  <c r="AY157" i="1" s="1"/>
  <c r="AF157" i="1" s="1"/>
  <c r="AW158" i="1"/>
  <c r="AY158" i="1"/>
  <c r="AF158" i="1"/>
  <c r="AG158" i="1" s="1"/>
  <c r="AW159" i="1"/>
  <c r="AY159" i="1" s="1"/>
  <c r="AF159" i="1" s="1"/>
  <c r="AW160" i="1"/>
  <c r="AY160" i="1"/>
  <c r="AF160" i="1"/>
  <c r="AW161" i="1"/>
  <c r="AY161" i="1" s="1"/>
  <c r="AF161" i="1" s="1"/>
  <c r="AW162" i="1"/>
  <c r="AY162" i="1"/>
  <c r="AF162" i="1" s="1"/>
  <c r="AS144" i="13"/>
  <c r="AW166" i="1"/>
  <c r="AY166" i="1"/>
  <c r="AF166" i="1"/>
  <c r="AG166" i="1" s="1"/>
  <c r="AH166" i="1" s="1"/>
  <c r="AI166" i="1" s="1"/>
  <c r="AJ166" i="1" s="1"/>
  <c r="AK166" i="1" s="1"/>
  <c r="AL166" i="1" s="1"/>
  <c r="AM166" i="1" s="1"/>
  <c r="AN166" i="1" s="1"/>
  <c r="AO166" i="1" s="1"/>
  <c r="AN19" i="13" s="1"/>
  <c r="AP166" i="1"/>
  <c r="AO19" i="13" s="1"/>
  <c r="AS137" i="13"/>
  <c r="AW167" i="1"/>
  <c r="AY167" i="1"/>
  <c r="AF167" i="1"/>
  <c r="AG167" i="1" s="1"/>
  <c r="AS87" i="8"/>
  <c r="D39" i="8"/>
  <c r="AS153" i="7" s="1"/>
  <c r="D40" i="8"/>
  <c r="AW171" i="1"/>
  <c r="AY171" i="1"/>
  <c r="AF171" i="1" s="1"/>
  <c r="AG171" i="1" s="1"/>
  <c r="AF24" i="13" s="1"/>
  <c r="AW172" i="1"/>
  <c r="AY172" i="1" s="1"/>
  <c r="AF172" i="1" s="1"/>
  <c r="AG172" i="1" s="1"/>
  <c r="AH172" i="1" s="1"/>
  <c r="AI172" i="1" s="1"/>
  <c r="AJ172" i="1" s="1"/>
  <c r="AK172" i="1" s="1"/>
  <c r="AS143" i="13"/>
  <c r="AW173" i="1"/>
  <c r="AY173" i="1" s="1"/>
  <c r="AF173" i="1" s="1"/>
  <c r="AG173" i="1"/>
  <c r="AH173" i="1" s="1"/>
  <c r="AW174" i="1"/>
  <c r="AY174" i="1"/>
  <c r="AF174" i="1" s="1"/>
  <c r="AG174" i="1"/>
  <c r="AH174" i="1" s="1"/>
  <c r="AG27" i="13" s="1"/>
  <c r="AI174" i="1"/>
  <c r="AJ174" i="1" s="1"/>
  <c r="AK174" i="1" s="1"/>
  <c r="AL174" i="1" s="1"/>
  <c r="AM174" i="1" s="1"/>
  <c r="U6" i="14"/>
  <c r="W6" i="14"/>
  <c r="AD84" i="8"/>
  <c r="C20" i="8"/>
  <c r="C21" i="8"/>
  <c r="J151" i="7" s="1"/>
  <c r="C22" i="8"/>
  <c r="C25" i="8"/>
  <c r="AD144" i="13"/>
  <c r="AE144" i="13"/>
  <c r="AF144" i="13" s="1"/>
  <c r="AG144" i="13" s="1"/>
  <c r="AH144" i="13" s="1"/>
  <c r="AI144" i="13" s="1"/>
  <c r="AJ144" i="13" s="1"/>
  <c r="AK144" i="13" s="1"/>
  <c r="AL144" i="13" s="1"/>
  <c r="AM144" i="13" s="1"/>
  <c r="AN144" i="13" s="1"/>
  <c r="AO144" i="13" s="1"/>
  <c r="AP144" i="13" s="1"/>
  <c r="AQ144" i="13" s="1"/>
  <c r="AR144" i="13" s="1"/>
  <c r="AD137" i="13"/>
  <c r="AE137" i="13"/>
  <c r="AF137" i="13" s="1"/>
  <c r="AG137" i="13" s="1"/>
  <c r="AH137" i="13" s="1"/>
  <c r="AI137" i="13" s="1"/>
  <c r="AJ137" i="13" s="1"/>
  <c r="AK137" i="13" s="1"/>
  <c r="AL137" i="13" s="1"/>
  <c r="AM137" i="13" s="1"/>
  <c r="AN137" i="13" s="1"/>
  <c r="AO137" i="13" s="1"/>
  <c r="AP137" i="13" s="1"/>
  <c r="AQ137" i="13" s="1"/>
  <c r="AR137" i="13" s="1"/>
  <c r="AM6" i="14"/>
  <c r="C39" i="8"/>
  <c r="AD153" i="7" s="1"/>
  <c r="C40" i="8"/>
  <c r="AD143" i="13"/>
  <c r="AE143" i="13" s="1"/>
  <c r="AF143" i="13" s="1"/>
  <c r="AG143" i="13" s="1"/>
  <c r="AH143" i="13" s="1"/>
  <c r="AI143" i="13" s="1"/>
  <c r="AJ143" i="13" s="1"/>
  <c r="AK143" i="13" s="1"/>
  <c r="AL143" i="13" s="1"/>
  <c r="AM143" i="13" s="1"/>
  <c r="AN143" i="13" s="1"/>
  <c r="AO143" i="13" s="1"/>
  <c r="AP143" i="13" s="1"/>
  <c r="AQ143" i="13" s="1"/>
  <c r="AR143" i="13" s="1"/>
  <c r="AI25" i="13"/>
  <c r="AH25" i="13"/>
  <c r="AG25" i="13"/>
  <c r="AF19" i="13"/>
  <c r="AF25" i="13"/>
  <c r="AF26" i="13"/>
  <c r="AF27" i="13"/>
  <c r="AE84" i="8"/>
  <c r="AE9" i="13"/>
  <c r="AE10" i="13"/>
  <c r="AE11" i="13"/>
  <c r="AE12" i="13"/>
  <c r="AE13" i="13"/>
  <c r="AE14" i="13"/>
  <c r="AE15" i="13"/>
  <c r="AE16" i="13"/>
  <c r="AE19" i="13"/>
  <c r="AE20" i="13"/>
  <c r="AE24" i="13"/>
  <c r="AE28" i="13" s="1"/>
  <c r="AE8" i="20" s="1"/>
  <c r="AE25" i="13"/>
  <c r="AE26" i="13"/>
  <c r="AE27" i="13"/>
  <c r="AD9" i="13"/>
  <c r="AD10" i="13"/>
  <c r="AD11" i="13"/>
  <c r="AD12" i="13"/>
  <c r="AD13" i="13"/>
  <c r="AD14" i="13"/>
  <c r="AD15" i="13"/>
  <c r="AD19" i="13"/>
  <c r="AD20" i="13"/>
  <c r="AD87" i="8"/>
  <c r="AD24" i="13"/>
  <c r="AD25" i="13"/>
  <c r="AD26" i="13"/>
  <c r="AD27" i="13"/>
  <c r="AC84" i="8"/>
  <c r="AC87" i="8" s="1"/>
  <c r="AC9" i="13"/>
  <c r="AC10" i="13"/>
  <c r="AC11" i="13"/>
  <c r="AC12" i="13"/>
  <c r="AC13" i="13"/>
  <c r="AC14" i="13"/>
  <c r="AC15" i="13"/>
  <c r="K144" i="13"/>
  <c r="L144" i="13"/>
  <c r="AC19" i="13"/>
  <c r="K137" i="13"/>
  <c r="L137" i="13"/>
  <c r="M137" i="13" s="1"/>
  <c r="N137" i="13" s="1"/>
  <c r="O137" i="13" s="1"/>
  <c r="P137" i="13" s="1"/>
  <c r="Q137" i="13" s="1"/>
  <c r="R137" i="13" s="1"/>
  <c r="S137" i="13" s="1"/>
  <c r="T137" i="13" s="1"/>
  <c r="U137" i="13" s="1"/>
  <c r="V137" i="13" s="1"/>
  <c r="W137" i="13" s="1"/>
  <c r="X137" i="13" s="1"/>
  <c r="Y137" i="13" s="1"/>
  <c r="Z137" i="13" s="1"/>
  <c r="AA137" i="13" s="1"/>
  <c r="AB137" i="13" s="1"/>
  <c r="AC137" i="13" s="1"/>
  <c r="AC20" i="13"/>
  <c r="J153" i="7"/>
  <c r="K153" i="7" s="1"/>
  <c r="AC24" i="13"/>
  <c r="AC25" i="13"/>
  <c r="K143" i="13"/>
  <c r="L143" i="13" s="1"/>
  <c r="M143" i="13" s="1"/>
  <c r="AC26" i="13"/>
  <c r="AC27" i="13"/>
  <c r="AB84" i="8"/>
  <c r="AB9" i="13"/>
  <c r="AB10" i="13"/>
  <c r="AB11" i="13"/>
  <c r="AB12" i="13"/>
  <c r="AB13" i="13"/>
  <c r="AB14" i="13"/>
  <c r="AB15" i="13"/>
  <c r="AB19" i="13"/>
  <c r="AB20" i="13"/>
  <c r="AB87" i="8"/>
  <c r="AB24" i="13"/>
  <c r="AB25" i="13"/>
  <c r="AB26" i="13"/>
  <c r="AB27" i="13"/>
  <c r="AA84" i="8"/>
  <c r="AA9" i="13"/>
  <c r="AA10" i="13"/>
  <c r="AA11" i="13"/>
  <c r="AA12" i="13"/>
  <c r="AA13" i="13"/>
  <c r="AA14" i="13"/>
  <c r="AA15" i="13"/>
  <c r="AA19" i="13"/>
  <c r="AA20" i="13"/>
  <c r="AA87" i="8"/>
  <c r="AA24" i="13"/>
  <c r="AA25" i="13"/>
  <c r="AA28" i="13" s="1"/>
  <c r="AA8" i="20" s="1"/>
  <c r="AA26" i="13"/>
  <c r="AA27" i="13"/>
  <c r="Z84" i="8"/>
  <c r="Z9" i="13"/>
  <c r="Z10" i="13"/>
  <c r="Z11" i="13"/>
  <c r="Z12" i="13"/>
  <c r="Z13" i="13"/>
  <c r="Z14" i="13"/>
  <c r="Z15" i="13"/>
  <c r="Z19" i="13"/>
  <c r="Z20" i="13"/>
  <c r="Z87" i="8"/>
  <c r="Z24" i="13"/>
  <c r="Z25" i="13"/>
  <c r="Z28" i="13" s="1"/>
  <c r="Z26" i="13"/>
  <c r="Z27" i="13"/>
  <c r="Y84" i="8"/>
  <c r="Y9" i="13"/>
  <c r="Y10" i="13"/>
  <c r="Y11" i="13"/>
  <c r="Y12" i="13"/>
  <c r="Y13" i="13"/>
  <c r="Y14" i="13"/>
  <c r="Y15" i="13"/>
  <c r="Y19" i="13"/>
  <c r="Y20" i="13"/>
  <c r="Y87" i="8"/>
  <c r="Y24" i="13"/>
  <c r="Y25" i="13"/>
  <c r="Y26" i="13"/>
  <c r="Y27" i="13"/>
  <c r="X84" i="8"/>
  <c r="X9" i="13"/>
  <c r="X10" i="13"/>
  <c r="X11" i="13"/>
  <c r="X12" i="13"/>
  <c r="X13" i="13"/>
  <c r="X14" i="13"/>
  <c r="X15" i="13"/>
  <c r="X19" i="13"/>
  <c r="X20" i="13"/>
  <c r="X87" i="8"/>
  <c r="X24" i="13"/>
  <c r="X25" i="13"/>
  <c r="X26" i="13"/>
  <c r="X27" i="13"/>
  <c r="W84" i="8"/>
  <c r="W9" i="13"/>
  <c r="W10" i="13"/>
  <c r="W11" i="13"/>
  <c r="W12" i="13"/>
  <c r="W13" i="13"/>
  <c r="W14" i="13"/>
  <c r="W15" i="13"/>
  <c r="W19" i="13"/>
  <c r="W20" i="13"/>
  <c r="W87" i="8"/>
  <c r="W24" i="13"/>
  <c r="W25" i="13"/>
  <c r="W28" i="13" s="1"/>
  <c r="W8" i="20" s="1"/>
  <c r="W26" i="13"/>
  <c r="W27" i="13"/>
  <c r="V84" i="8"/>
  <c r="V9" i="13"/>
  <c r="V10" i="13"/>
  <c r="V11" i="13"/>
  <c r="V12" i="13"/>
  <c r="V13" i="13"/>
  <c r="V14" i="13"/>
  <c r="V15" i="13"/>
  <c r="V19" i="13"/>
  <c r="V20" i="13"/>
  <c r="V87" i="8"/>
  <c r="V24" i="13"/>
  <c r="V25" i="13"/>
  <c r="V28" i="13" s="1"/>
  <c r="V26" i="13"/>
  <c r="V27" i="13"/>
  <c r="U84" i="8"/>
  <c r="U9" i="13"/>
  <c r="U10" i="13"/>
  <c r="U11" i="13"/>
  <c r="U12" i="13"/>
  <c r="U13" i="13"/>
  <c r="U14" i="13"/>
  <c r="U15" i="13"/>
  <c r="U19" i="13"/>
  <c r="U20" i="13"/>
  <c r="U87" i="8"/>
  <c r="U24" i="13"/>
  <c r="U25" i="13"/>
  <c r="U26" i="13"/>
  <c r="U27" i="13"/>
  <c r="T84" i="8"/>
  <c r="T9" i="13"/>
  <c r="T10" i="13"/>
  <c r="T11" i="13"/>
  <c r="T12" i="13"/>
  <c r="T13" i="13"/>
  <c r="T14" i="13"/>
  <c r="T15" i="13"/>
  <c r="T19" i="13"/>
  <c r="T20" i="13"/>
  <c r="T87" i="8"/>
  <c r="T24" i="13"/>
  <c r="T25" i="13"/>
  <c r="T26" i="13"/>
  <c r="T27" i="13"/>
  <c r="S84" i="8"/>
  <c r="S9" i="13"/>
  <c r="S10" i="13"/>
  <c r="S11" i="13"/>
  <c r="S12" i="13"/>
  <c r="S13" i="13"/>
  <c r="S14" i="13"/>
  <c r="S15" i="13"/>
  <c r="S19" i="13"/>
  <c r="S20" i="13"/>
  <c r="S87" i="8"/>
  <c r="S24" i="13"/>
  <c r="S25" i="13"/>
  <c r="S28" i="13" s="1"/>
  <c r="S8" i="20" s="1"/>
  <c r="S26" i="13"/>
  <c r="S27" i="13"/>
  <c r="R84" i="8"/>
  <c r="R9" i="13"/>
  <c r="R10" i="13"/>
  <c r="R11" i="13"/>
  <c r="R12" i="13"/>
  <c r="R13" i="13"/>
  <c r="R14" i="13"/>
  <c r="R15" i="13"/>
  <c r="R19" i="13"/>
  <c r="R20" i="13"/>
  <c r="R87" i="8"/>
  <c r="R24" i="13"/>
  <c r="R25" i="13"/>
  <c r="R28" i="13" s="1"/>
  <c r="R26" i="13"/>
  <c r="R27" i="13"/>
  <c r="Q84" i="8"/>
  <c r="Q9" i="13"/>
  <c r="Q10" i="13"/>
  <c r="Q11" i="13"/>
  <c r="Q12" i="13"/>
  <c r="Q13" i="13"/>
  <c r="Q14" i="13"/>
  <c r="Q15" i="13"/>
  <c r="Q19" i="13"/>
  <c r="Q20" i="13"/>
  <c r="Q87" i="8"/>
  <c r="Q24" i="13"/>
  <c r="Q25" i="13"/>
  <c r="Q26" i="13"/>
  <c r="Q27" i="13"/>
  <c r="P84" i="8"/>
  <c r="P9" i="13"/>
  <c r="P10" i="13"/>
  <c r="P11" i="13"/>
  <c r="P12" i="13"/>
  <c r="P13" i="13"/>
  <c r="P14" i="13"/>
  <c r="P15" i="13"/>
  <c r="P19" i="13"/>
  <c r="P20" i="13"/>
  <c r="P87" i="8"/>
  <c r="P24" i="13"/>
  <c r="P25" i="13"/>
  <c r="P26" i="13"/>
  <c r="P27" i="13"/>
  <c r="O9" i="13"/>
  <c r="O10" i="13"/>
  <c r="O11" i="13"/>
  <c r="O12" i="13"/>
  <c r="O13" i="13"/>
  <c r="O14" i="13"/>
  <c r="O15" i="13"/>
  <c r="O16" i="13"/>
  <c r="O91" i="8"/>
  <c r="O123" i="13" s="1"/>
  <c r="O124" i="13" s="1"/>
  <c r="O86" i="8"/>
  <c r="O19" i="13"/>
  <c r="O20" i="13"/>
  <c r="O24" i="13"/>
  <c r="O87" i="8"/>
  <c r="O93" i="8" s="1"/>
  <c r="O125" i="13" s="1"/>
  <c r="O25" i="13"/>
  <c r="O26" i="13"/>
  <c r="O27" i="13"/>
  <c r="N9" i="13"/>
  <c r="N16" i="13" s="1"/>
  <c r="N10" i="13"/>
  <c r="N11" i="13"/>
  <c r="N12" i="13"/>
  <c r="N13" i="13"/>
  <c r="N14" i="13"/>
  <c r="N15" i="13"/>
  <c r="N91" i="8"/>
  <c r="N123" i="13" s="1"/>
  <c r="N124" i="13" s="1"/>
  <c r="N86" i="8"/>
  <c r="N19" i="13"/>
  <c r="N20" i="13"/>
  <c r="N24" i="13"/>
  <c r="N87" i="8"/>
  <c r="N93" i="8" s="1"/>
  <c r="N125" i="13" s="1"/>
  <c r="N89" i="8"/>
  <c r="N25" i="13"/>
  <c r="N26" i="13"/>
  <c r="N27" i="13"/>
  <c r="M9" i="13"/>
  <c r="M16" i="13" s="1"/>
  <c r="M10" i="13"/>
  <c r="M11" i="13"/>
  <c r="M12" i="13"/>
  <c r="M13" i="13"/>
  <c r="M14" i="13"/>
  <c r="M15" i="13"/>
  <c r="M91" i="8"/>
  <c r="M123" i="13" s="1"/>
  <c r="M124" i="13" s="1"/>
  <c r="M86" i="8"/>
  <c r="M19" i="13"/>
  <c r="M20" i="13"/>
  <c r="M24" i="13"/>
  <c r="M87" i="8"/>
  <c r="M93" i="8" s="1"/>
  <c r="M125" i="13" s="1"/>
  <c r="M89" i="8"/>
  <c r="M25" i="13"/>
  <c r="M26" i="13"/>
  <c r="M27" i="13"/>
  <c r="L9" i="13"/>
  <c r="L10" i="13"/>
  <c r="L11" i="13"/>
  <c r="L12" i="13"/>
  <c r="L13" i="13"/>
  <c r="L14" i="13"/>
  <c r="L15" i="13"/>
  <c r="L16" i="13"/>
  <c r="L91" i="8"/>
  <c r="L123" i="13" s="1"/>
  <c r="L124" i="13" s="1"/>
  <c r="L86" i="8"/>
  <c r="L19" i="13"/>
  <c r="L20" i="13"/>
  <c r="L24" i="13"/>
  <c r="L87" i="8"/>
  <c r="L93" i="8" s="1"/>
  <c r="L125" i="13" s="1"/>
  <c r="L25" i="13"/>
  <c r="L26" i="13"/>
  <c r="L27" i="13"/>
  <c r="K9" i="13"/>
  <c r="K10" i="13"/>
  <c r="K11" i="13"/>
  <c r="K12" i="13"/>
  <c r="K13" i="13"/>
  <c r="K14" i="13"/>
  <c r="K15" i="13"/>
  <c r="K16" i="13"/>
  <c r="K91" i="8"/>
  <c r="K123" i="13" s="1"/>
  <c r="K124" i="13" s="1"/>
  <c r="K86" i="8"/>
  <c r="K19" i="13"/>
  <c r="K20" i="13"/>
  <c r="K24" i="13"/>
  <c r="K87" i="8"/>
  <c r="K93" i="8" s="1"/>
  <c r="K125" i="13" s="1"/>
  <c r="K25" i="13"/>
  <c r="K26" i="13"/>
  <c r="K27" i="13"/>
  <c r="J9" i="13"/>
  <c r="J16" i="13" s="1"/>
  <c r="J10" i="13"/>
  <c r="J11" i="13"/>
  <c r="J12" i="13"/>
  <c r="J13" i="13"/>
  <c r="J14" i="13"/>
  <c r="J15" i="13"/>
  <c r="J91" i="8"/>
  <c r="J123" i="13" s="1"/>
  <c r="J124" i="13" s="1"/>
  <c r="J86" i="8"/>
  <c r="J19" i="13"/>
  <c r="J20" i="13"/>
  <c r="J24" i="13"/>
  <c r="J87" i="8"/>
  <c r="J93" i="8" s="1"/>
  <c r="J125" i="13" s="1"/>
  <c r="J89" i="8"/>
  <c r="J153" i="13" s="1"/>
  <c r="J25" i="13"/>
  <c r="J26" i="13"/>
  <c r="J27" i="13"/>
  <c r="J198" i="13" s="1"/>
  <c r="I9" i="13"/>
  <c r="I16" i="13" s="1"/>
  <c r="I10" i="13"/>
  <c r="I11" i="13"/>
  <c r="I12" i="13"/>
  <c r="I13" i="13"/>
  <c r="I14" i="13"/>
  <c r="I15" i="13"/>
  <c r="I91" i="8"/>
  <c r="I123" i="13" s="1"/>
  <c r="I124" i="13" s="1"/>
  <c r="I86" i="8"/>
  <c r="I19" i="13"/>
  <c r="I20" i="13"/>
  <c r="I24" i="13"/>
  <c r="F153" i="7"/>
  <c r="G153" i="7" s="1"/>
  <c r="I87" i="8"/>
  <c r="I93" i="8" s="1"/>
  <c r="I125" i="13" s="1"/>
  <c r="I89" i="8"/>
  <c r="I25" i="13"/>
  <c r="I26" i="13"/>
  <c r="I27" i="13"/>
  <c r="H9" i="13"/>
  <c r="H16" i="13" s="1"/>
  <c r="H10" i="13"/>
  <c r="H11" i="13"/>
  <c r="H12" i="13"/>
  <c r="H13" i="13"/>
  <c r="H14" i="13"/>
  <c r="H15" i="13"/>
  <c r="H91" i="8"/>
  <c r="H123" i="13" s="1"/>
  <c r="H86" i="8"/>
  <c r="H19" i="13"/>
  <c r="H124" i="13"/>
  <c r="H20" i="13"/>
  <c r="H24" i="13"/>
  <c r="H87" i="8"/>
  <c r="H93" i="8" s="1"/>
  <c r="H125" i="13" s="1"/>
  <c r="H89" i="8"/>
  <c r="H25" i="13"/>
  <c r="H26" i="13"/>
  <c r="H27" i="13"/>
  <c r="G9" i="13"/>
  <c r="G10" i="13"/>
  <c r="G11" i="13"/>
  <c r="G12" i="13"/>
  <c r="G13" i="13"/>
  <c r="G14" i="13"/>
  <c r="G15" i="13"/>
  <c r="G16" i="13"/>
  <c r="G91" i="8"/>
  <c r="G123" i="13" s="1"/>
  <c r="G86" i="8"/>
  <c r="G19" i="13"/>
  <c r="G124" i="13"/>
  <c r="G20" i="13"/>
  <c r="G24" i="13"/>
  <c r="G87" i="8"/>
  <c r="G93" i="8" s="1"/>
  <c r="G125" i="13" s="1"/>
  <c r="G25" i="13"/>
  <c r="G28" i="13" s="1"/>
  <c r="G8" i="20" s="1"/>
  <c r="G26" i="13"/>
  <c r="G27" i="13"/>
  <c r="F9" i="13"/>
  <c r="F10" i="13"/>
  <c r="F11" i="13"/>
  <c r="F12" i="13"/>
  <c r="F13" i="13"/>
  <c r="F14" i="13"/>
  <c r="F15" i="13"/>
  <c r="F16" i="13"/>
  <c r="F7" i="20" s="1"/>
  <c r="F91" i="8"/>
  <c r="F123" i="13" s="1"/>
  <c r="F86" i="8"/>
  <c r="F19" i="13"/>
  <c r="F20" i="13"/>
  <c r="F24" i="13"/>
  <c r="F87" i="8"/>
  <c r="F93" i="8" s="1"/>
  <c r="F125" i="13" s="1"/>
  <c r="F89" i="8"/>
  <c r="F25" i="13"/>
  <c r="F28" i="13" s="1"/>
  <c r="F26" i="13"/>
  <c r="F27" i="13"/>
  <c r="E9" i="13"/>
  <c r="E16" i="13" s="1"/>
  <c r="E10" i="13"/>
  <c r="E11" i="13"/>
  <c r="E12" i="13"/>
  <c r="E13" i="13"/>
  <c r="E14" i="13"/>
  <c r="E15" i="13"/>
  <c r="E19" i="13"/>
  <c r="E20" i="13"/>
  <c r="E21" i="13"/>
  <c r="E192" i="13" s="1"/>
  <c r="E24" i="13"/>
  <c r="E25" i="13"/>
  <c r="E28" i="13" s="1"/>
  <c r="E26" i="13"/>
  <c r="E27" i="13"/>
  <c r="D9" i="13"/>
  <c r="D10" i="13"/>
  <c r="D16" i="13" s="1"/>
  <c r="D11" i="13"/>
  <c r="D12" i="13"/>
  <c r="D13" i="13"/>
  <c r="D14" i="13"/>
  <c r="D15" i="13"/>
  <c r="D19" i="13"/>
  <c r="D21" i="13" s="1"/>
  <c r="D20" i="13"/>
  <c r="D24" i="13"/>
  <c r="D25" i="13"/>
  <c r="D26" i="13"/>
  <c r="D27" i="13"/>
  <c r="D28" i="13"/>
  <c r="D199" i="13" s="1"/>
  <c r="C9" i="13"/>
  <c r="C16" i="13" s="1"/>
  <c r="C10" i="13"/>
  <c r="C11" i="13"/>
  <c r="C12" i="13"/>
  <c r="C13" i="13"/>
  <c r="C14" i="13"/>
  <c r="C15" i="13"/>
  <c r="C19" i="13"/>
  <c r="C20" i="13"/>
  <c r="C21" i="13"/>
  <c r="C192" i="13" s="1"/>
  <c r="C11" i="20" s="1"/>
  <c r="C24" i="13"/>
  <c r="C25" i="13"/>
  <c r="C28" i="13" s="1"/>
  <c r="C199" i="13" s="1"/>
  <c r="C26" i="13"/>
  <c r="C27" i="13"/>
  <c r="B9" i="13"/>
  <c r="B10" i="13"/>
  <c r="B16" i="13" s="1"/>
  <c r="B11" i="13"/>
  <c r="B12" i="13"/>
  <c r="B13" i="13"/>
  <c r="B14" i="13"/>
  <c r="B15" i="13"/>
  <c r="B19" i="13"/>
  <c r="B21" i="13" s="1"/>
  <c r="B20" i="13"/>
  <c r="B24" i="13"/>
  <c r="B25" i="13"/>
  <c r="B26" i="13"/>
  <c r="B27" i="13"/>
  <c r="B28" i="13"/>
  <c r="B199" i="13" s="1"/>
  <c r="C3" i="8"/>
  <c r="C9" i="20" s="1"/>
  <c r="B9" i="20"/>
  <c r="AF28" i="13"/>
  <c r="AE21" i="13"/>
  <c r="AD21" i="13"/>
  <c r="AC21" i="13"/>
  <c r="AC8" i="20" s="1"/>
  <c r="AC28" i="13"/>
  <c r="AB21" i="13"/>
  <c r="AB28" i="13"/>
  <c r="AB8" i="20"/>
  <c r="AA21" i="13"/>
  <c r="Z21" i="13"/>
  <c r="Z8" i="20" s="1"/>
  <c r="Y21" i="13"/>
  <c r="Y8" i="20" s="1"/>
  <c r="Y28" i="13"/>
  <c r="X21" i="13"/>
  <c r="X28" i="13"/>
  <c r="X8" i="20"/>
  <c r="W21" i="13"/>
  <c r="V21" i="13"/>
  <c r="V8" i="20" s="1"/>
  <c r="U21" i="13"/>
  <c r="U8" i="20" s="1"/>
  <c r="U28" i="13"/>
  <c r="T21" i="13"/>
  <c r="T28" i="13"/>
  <c r="T8" i="20"/>
  <c r="S21" i="13"/>
  <c r="R21" i="13"/>
  <c r="R8" i="20" s="1"/>
  <c r="Q21" i="13"/>
  <c r="Q8" i="20" s="1"/>
  <c r="Q28" i="13"/>
  <c r="P21" i="13"/>
  <c r="P28" i="13"/>
  <c r="P8" i="20"/>
  <c r="O21" i="13"/>
  <c r="O28" i="13"/>
  <c r="O8" i="20"/>
  <c r="N21" i="13"/>
  <c r="M21" i="13"/>
  <c r="M8" i="20" s="1"/>
  <c r="M28" i="13"/>
  <c r="L21" i="13"/>
  <c r="L28" i="13"/>
  <c r="L8" i="20"/>
  <c r="K21" i="13"/>
  <c r="K28" i="13"/>
  <c r="K8" i="20"/>
  <c r="J21" i="13"/>
  <c r="I21" i="13"/>
  <c r="I8" i="20" s="1"/>
  <c r="I28" i="13"/>
  <c r="H21" i="13"/>
  <c r="H28" i="13"/>
  <c r="H8" i="20"/>
  <c r="G21" i="13"/>
  <c r="F21" i="13"/>
  <c r="F8" i="20" s="1"/>
  <c r="AE7" i="20"/>
  <c r="O7" i="20"/>
  <c r="L7" i="20"/>
  <c r="K7" i="20"/>
  <c r="G7" i="20"/>
  <c r="AS6" i="20"/>
  <c r="AR6" i="20"/>
  <c r="AQ6" i="20"/>
  <c r="AP6" i="20"/>
  <c r="AO6" i="20"/>
  <c r="AN6" i="20"/>
  <c r="AM6" i="20"/>
  <c r="AL6" i="20"/>
  <c r="AK6" i="20"/>
  <c r="AJ6" i="20"/>
  <c r="AI6" i="20"/>
  <c r="AH6" i="20"/>
  <c r="AG6" i="20"/>
  <c r="AF6" i="20"/>
  <c r="AE6" i="20"/>
  <c r="AD6" i="20"/>
  <c r="AC6" i="20"/>
  <c r="AB6" i="20"/>
  <c r="AA6" i="20"/>
  <c r="Z6" i="20"/>
  <c r="Y6" i="20"/>
  <c r="X6" i="20"/>
  <c r="W6" i="20"/>
  <c r="V6" i="20"/>
  <c r="U6" i="20"/>
  <c r="T6" i="20"/>
  <c r="S6" i="20"/>
  <c r="R6" i="20"/>
  <c r="Q6" i="20"/>
  <c r="P6" i="20"/>
  <c r="O6" i="20"/>
  <c r="N6" i="20"/>
  <c r="M6" i="20"/>
  <c r="L6" i="20"/>
  <c r="K6" i="20"/>
  <c r="J6" i="20"/>
  <c r="I6" i="20"/>
  <c r="H6" i="20"/>
  <c r="G6" i="20"/>
  <c r="F6" i="20"/>
  <c r="E6" i="20"/>
  <c r="D6" i="20"/>
  <c r="C6" i="20"/>
  <c r="B6" i="20"/>
  <c r="AZ2" i="14"/>
  <c r="AY2" i="14"/>
  <c r="AX2" i="14"/>
  <c r="AW2" i="14"/>
  <c r="AV2" i="14"/>
  <c r="AU2" i="14"/>
  <c r="AT2" i="14"/>
  <c r="AS2" i="14"/>
  <c r="V10" i="14"/>
  <c r="AZ10" i="14" s="1"/>
  <c r="AY10" i="14"/>
  <c r="AX10" i="14"/>
  <c r="AV10" i="14"/>
  <c r="R10" i="14"/>
  <c r="AT10" i="14"/>
  <c r="J10" i="14"/>
  <c r="AS10" i="14" s="1"/>
  <c r="AR10" i="14"/>
  <c r="AZ9" i="14"/>
  <c r="AX9" i="14"/>
  <c r="AV9" i="14"/>
  <c r="AT9" i="14"/>
  <c r="AS9" i="14"/>
  <c r="AR9" i="14"/>
  <c r="V8" i="14"/>
  <c r="AZ8" i="14" s="1"/>
  <c r="X8" i="14"/>
  <c r="AY8" i="14"/>
  <c r="AX8" i="14"/>
  <c r="AV8" i="14"/>
  <c r="AT8" i="14"/>
  <c r="J8" i="14"/>
  <c r="AS8" i="14"/>
  <c r="AR8" i="14"/>
  <c r="V7" i="14"/>
  <c r="AZ7" i="14" s="1"/>
  <c r="X7" i="14"/>
  <c r="AY7" i="14"/>
  <c r="P7" i="14"/>
  <c r="AX7" i="14" s="1"/>
  <c r="N7" i="14"/>
  <c r="AW7" i="14"/>
  <c r="L7" i="14"/>
  <c r="AV7" i="14" s="1"/>
  <c r="T7" i="14"/>
  <c r="AU7" i="14"/>
  <c r="R7" i="14"/>
  <c r="AT7" i="14" s="1"/>
  <c r="J7" i="14"/>
  <c r="AS7" i="14"/>
  <c r="AR7" i="14"/>
  <c r="AZ6" i="14"/>
  <c r="AY6" i="14"/>
  <c r="AX6" i="14"/>
  <c r="AV6" i="14"/>
  <c r="AT6" i="14"/>
  <c r="AS6" i="14"/>
  <c r="AR6" i="14"/>
  <c r="V5" i="14"/>
  <c r="AZ5" i="14"/>
  <c r="AY5" i="14"/>
  <c r="P5" i="14"/>
  <c r="AX5" i="14"/>
  <c r="N5" i="14"/>
  <c r="AW5" i="14" s="1"/>
  <c r="L5" i="14"/>
  <c r="AV5" i="14"/>
  <c r="T5" i="14"/>
  <c r="AU5" i="14" s="1"/>
  <c r="R5" i="14"/>
  <c r="AT5" i="14"/>
  <c r="J5" i="14"/>
  <c r="AS5" i="14" s="1"/>
  <c r="AR5" i="14"/>
  <c r="X4" i="14"/>
  <c r="AY4" i="14"/>
  <c r="AY3" i="14"/>
  <c r="V4" i="14"/>
  <c r="AZ4" i="14"/>
  <c r="AZ3" i="14"/>
  <c r="T4" i="14"/>
  <c r="AU4" i="14" s="1"/>
  <c r="AU3" i="14"/>
  <c r="R4" i="14"/>
  <c r="AT4" i="14" s="1"/>
  <c r="AT3" i="14"/>
  <c r="AX4" i="14"/>
  <c r="AX3" i="14"/>
  <c r="N4" i="14"/>
  <c r="AW4" i="14" s="1"/>
  <c r="AW3" i="14"/>
  <c r="AV4" i="14"/>
  <c r="AV3" i="14"/>
  <c r="AR4" i="14"/>
  <c r="AS3" i="14"/>
  <c r="J4" i="14"/>
  <c r="AS4" i="14" s="1"/>
  <c r="L120" i="8"/>
  <c r="L118" i="8"/>
  <c r="M116" i="8"/>
  <c r="M114" i="8"/>
  <c r="M112" i="8"/>
  <c r="L121" i="8"/>
  <c r="L119" i="8"/>
  <c r="L116" i="8"/>
  <c r="L117" i="8"/>
  <c r="L112" i="8"/>
  <c r="L113" i="8" s="1"/>
  <c r="L114" i="8"/>
  <c r="L115" i="8" s="1"/>
  <c r="H26" i="11"/>
  <c r="G26" i="11"/>
  <c r="F26" i="11"/>
  <c r="P26" i="11"/>
  <c r="O26" i="11"/>
  <c r="N26" i="11"/>
  <c r="C121" i="8"/>
  <c r="K121" i="8" s="1"/>
  <c r="D121" i="8"/>
  <c r="J121" i="8" s="1"/>
  <c r="E121" i="8"/>
  <c r="I121" i="8" s="1"/>
  <c r="F120" i="8"/>
  <c r="F121" i="8" s="1"/>
  <c r="H121" i="8" s="1"/>
  <c r="C120" i="8"/>
  <c r="K120" i="8" s="1"/>
  <c r="D120" i="8"/>
  <c r="J120" i="8" s="1"/>
  <c r="E120" i="8"/>
  <c r="I120" i="8" s="1"/>
  <c r="C119" i="8"/>
  <c r="K119" i="8" s="1"/>
  <c r="D119" i="8"/>
  <c r="J119" i="8" s="1"/>
  <c r="E119" i="8"/>
  <c r="I119" i="8" s="1"/>
  <c r="F118" i="8"/>
  <c r="F119" i="8" s="1"/>
  <c r="H119" i="8" s="1"/>
  <c r="C118" i="8"/>
  <c r="K118" i="8" s="1"/>
  <c r="D118" i="8"/>
  <c r="J118" i="8" s="1"/>
  <c r="E118" i="8"/>
  <c r="I118" i="8" s="1"/>
  <c r="C117" i="8"/>
  <c r="K117" i="8" s="1"/>
  <c r="D117" i="8"/>
  <c r="J117" i="8" s="1"/>
  <c r="E117" i="8"/>
  <c r="I117" i="8" s="1"/>
  <c r="F116" i="8"/>
  <c r="H116" i="8" s="1"/>
  <c r="C116" i="8"/>
  <c r="K116" i="8" s="1"/>
  <c r="D116" i="8"/>
  <c r="J116" i="8" s="1"/>
  <c r="E116" i="8"/>
  <c r="I116" i="8" s="1"/>
  <c r="C115" i="8"/>
  <c r="K115" i="8" s="1"/>
  <c r="D115" i="8"/>
  <c r="J115" i="8" s="1"/>
  <c r="E115" i="8"/>
  <c r="I115" i="8" s="1"/>
  <c r="F114" i="8"/>
  <c r="H114" i="8" s="1"/>
  <c r="C114" i="8"/>
  <c r="K114" i="8" s="1"/>
  <c r="D114" i="8"/>
  <c r="J114" i="8" s="1"/>
  <c r="E114" i="8"/>
  <c r="I114" i="8" s="1"/>
  <c r="C113" i="8"/>
  <c r="K113" i="8" s="1"/>
  <c r="D113" i="8"/>
  <c r="J113" i="8" s="1"/>
  <c r="E113" i="8"/>
  <c r="I113" i="8" s="1"/>
  <c r="F112" i="8"/>
  <c r="H112" i="8" s="1"/>
  <c r="C112" i="8"/>
  <c r="K112" i="8" s="1"/>
  <c r="D112" i="8"/>
  <c r="J112" i="8" s="1"/>
  <c r="E112" i="8"/>
  <c r="I112" i="8" s="1"/>
  <c r="Z7" i="14"/>
  <c r="AH7" i="14"/>
  <c r="AJ7" i="14"/>
  <c r="AN7" i="14"/>
  <c r="AW219" i="1"/>
  <c r="AY219" i="1"/>
  <c r="AF219" i="1" s="1"/>
  <c r="AG219" i="1"/>
  <c r="AW220" i="1"/>
  <c r="AY220" i="1"/>
  <c r="AF220" i="1" s="1"/>
  <c r="AG220" i="1" s="1"/>
  <c r="AH220" i="1" s="1"/>
  <c r="AI220" i="1" s="1"/>
  <c r="AJ220" i="1" s="1"/>
  <c r="AK220" i="1" s="1"/>
  <c r="AL220" i="1" s="1"/>
  <c r="AM220" i="1"/>
  <c r="AN220" i="1" s="1"/>
  <c r="AO220" i="1" s="1"/>
  <c r="AP220" i="1" s="1"/>
  <c r="AW217" i="1"/>
  <c r="AY217" i="1"/>
  <c r="AF217" i="1" s="1"/>
  <c r="AG217" i="1"/>
  <c r="AH217" i="1" s="1"/>
  <c r="AI217" i="1"/>
  <c r="AW218" i="1"/>
  <c r="AY218" i="1"/>
  <c r="AF218" i="1" s="1"/>
  <c r="AW205" i="1"/>
  <c r="AY205" i="1"/>
  <c r="AF205" i="1" s="1"/>
  <c r="AG205" i="1" s="1"/>
  <c r="AH205" i="1" s="1"/>
  <c r="AI205" i="1" s="1"/>
  <c r="AJ205" i="1" s="1"/>
  <c r="AK205" i="1" s="1"/>
  <c r="AL205" i="1" s="1"/>
  <c r="AM205" i="1"/>
  <c r="AN205" i="1" s="1"/>
  <c r="AO205" i="1" s="1"/>
  <c r="AP205" i="1" s="1"/>
  <c r="AQ205" i="1" s="1"/>
  <c r="AR205" i="1" s="1"/>
  <c r="AS205" i="1" s="1"/>
  <c r="AT205" i="1" s="1"/>
  <c r="AS58" i="13"/>
  <c r="AW206" i="1"/>
  <c r="AY206" i="1"/>
  <c r="AF206" i="1" s="1"/>
  <c r="AG206" i="1"/>
  <c r="AH206" i="1" s="1"/>
  <c r="AI206" i="1"/>
  <c r="AW207" i="1"/>
  <c r="AY207" i="1" s="1"/>
  <c r="AF207" i="1"/>
  <c r="AW208" i="1"/>
  <c r="AY208" i="1" s="1"/>
  <c r="AF208" i="1" s="1"/>
  <c r="AF211" i="1"/>
  <c r="AG211" i="1"/>
  <c r="AH211" i="1"/>
  <c r="AI211" i="1" s="1"/>
  <c r="AW212" i="1"/>
  <c r="AY212" i="1" s="1"/>
  <c r="AF212" i="1" s="1"/>
  <c r="AF213" i="1"/>
  <c r="AG213" i="1"/>
  <c r="AH213" i="1" s="1"/>
  <c r="AF214" i="1"/>
  <c r="AG214" i="1" s="1"/>
  <c r="AW240" i="1"/>
  <c r="AY240" i="1"/>
  <c r="AF240" i="1" s="1"/>
  <c r="AW239" i="1"/>
  <c r="AY239" i="1" s="1"/>
  <c r="AF239" i="1" s="1"/>
  <c r="AW237" i="1"/>
  <c r="AY237" i="1"/>
  <c r="AF237" i="1" s="1"/>
  <c r="AW236" i="1"/>
  <c r="AY236" i="1" s="1"/>
  <c r="AF236" i="1"/>
  <c r="AG236" i="1"/>
  <c r="AH236" i="1" s="1"/>
  <c r="AI236" i="1" s="1"/>
  <c r="AJ236" i="1" s="1"/>
  <c r="AK236" i="1" s="1"/>
  <c r="AL236" i="1"/>
  <c r="AM236" i="1" s="1"/>
  <c r="AN236" i="1" s="1"/>
  <c r="AO236" i="1" s="1"/>
  <c r="AP236" i="1" s="1"/>
  <c r="AQ236" i="1" s="1"/>
  <c r="AR236" i="1"/>
  <c r="AS236" i="1" s="1"/>
  <c r="AT236" i="1" s="1"/>
  <c r="AS89" i="13" s="1"/>
  <c r="AS260" i="13" s="1"/>
  <c r="AW226" i="1"/>
  <c r="AY226" i="1" s="1"/>
  <c r="AF226" i="1" s="1"/>
  <c r="AW227" i="1"/>
  <c r="AY227" i="1"/>
  <c r="AF227" i="1"/>
  <c r="AG227" i="1" s="1"/>
  <c r="AH227" i="1" s="1"/>
  <c r="AI227" i="1" s="1"/>
  <c r="AJ227" i="1" s="1"/>
  <c r="AK227" i="1"/>
  <c r="AW229" i="1"/>
  <c r="AY229" i="1" s="1"/>
  <c r="AF229" i="1" s="1"/>
  <c r="AG229" i="1" s="1"/>
  <c r="AH229" i="1"/>
  <c r="AI229" i="1" s="1"/>
  <c r="AJ229" i="1" s="1"/>
  <c r="AK229" i="1" s="1"/>
  <c r="AL229" i="1" s="1"/>
  <c r="AM229" i="1" s="1"/>
  <c r="AN229" i="1"/>
  <c r="AW231" i="1"/>
  <c r="AY231" i="1" s="1"/>
  <c r="AF231" i="1" s="1"/>
  <c r="AG231" i="1" s="1"/>
  <c r="AH231" i="1" s="1"/>
  <c r="AI231" i="1"/>
  <c r="AJ231" i="1" s="1"/>
  <c r="AK231" i="1" s="1"/>
  <c r="AL231" i="1" s="1"/>
  <c r="AM231" i="1" s="1"/>
  <c r="AN231" i="1" s="1"/>
  <c r="AO231" i="1"/>
  <c r="AP231" i="1" s="1"/>
  <c r="AQ231" i="1" s="1"/>
  <c r="AR231" i="1" s="1"/>
  <c r="AS231" i="1" s="1"/>
  <c r="AT231" i="1"/>
  <c r="AW232" i="1"/>
  <c r="AY232" i="1"/>
  <c r="AF232" i="1"/>
  <c r="AW198" i="1"/>
  <c r="AY198" i="1"/>
  <c r="AF198" i="1"/>
  <c r="AG198" i="1"/>
  <c r="AH198" i="1" s="1"/>
  <c r="AI198" i="1" s="1"/>
  <c r="AJ198" i="1" s="1"/>
  <c r="AK198" i="1" s="1"/>
  <c r="AL198" i="1" s="1"/>
  <c r="AM198" i="1"/>
  <c r="AW199" i="1"/>
  <c r="AY199" i="1"/>
  <c r="AF199" i="1" s="1"/>
  <c r="AG199" i="1" s="1"/>
  <c r="AH199" i="1" s="1"/>
  <c r="AI199" i="1" s="1"/>
  <c r="AJ199" i="1" s="1"/>
  <c r="AK199" i="1"/>
  <c r="AW200" i="1"/>
  <c r="AY200" i="1"/>
  <c r="AF200" i="1"/>
  <c r="AG200" i="1"/>
  <c r="AH200" i="1" s="1"/>
  <c r="AI200" i="1" s="1"/>
  <c r="AJ200" i="1" s="1"/>
  <c r="AK200" i="1" s="1"/>
  <c r="AL200" i="1" s="1"/>
  <c r="AM200" i="1"/>
  <c r="AN200" i="1" s="1"/>
  <c r="AO200" i="1" s="1"/>
  <c r="AP200" i="1" s="1"/>
  <c r="AQ200" i="1" s="1"/>
  <c r="AR200" i="1"/>
  <c r="AW192" i="1"/>
  <c r="AY192" i="1"/>
  <c r="AF192" i="1" s="1"/>
  <c r="AS129" i="13"/>
  <c r="AS157" i="13"/>
  <c r="AW193" i="1"/>
  <c r="AY193" i="1" s="1"/>
  <c r="AF193" i="1"/>
  <c r="AG193" i="1" s="1"/>
  <c r="AH193" i="1" s="1"/>
  <c r="AI193" i="1" s="1"/>
  <c r="AJ193" i="1" s="1"/>
  <c r="AK193" i="1"/>
  <c r="AL193" i="1" s="1"/>
  <c r="AM193" i="1" s="1"/>
  <c r="AN193" i="1" s="1"/>
  <c r="AO193" i="1" s="1"/>
  <c r="AP193" i="1"/>
  <c r="AW187" i="1"/>
  <c r="AY187" i="1" s="1"/>
  <c r="AF187" i="1" s="1"/>
  <c r="AG187" i="1" s="1"/>
  <c r="AH187" i="1"/>
  <c r="AI187" i="1" s="1"/>
  <c r="AJ187" i="1" s="1"/>
  <c r="AK187" i="1" s="1"/>
  <c r="AL187" i="1" s="1"/>
  <c r="AM187" i="1"/>
  <c r="AN187" i="1" s="1"/>
  <c r="AS127" i="13"/>
  <c r="AS128" i="13" s="1"/>
  <c r="AW188" i="1"/>
  <c r="AY188" i="1" s="1"/>
  <c r="AF188" i="1"/>
  <c r="AG188" i="1" s="1"/>
  <c r="AH188" i="1" s="1"/>
  <c r="AI188" i="1" s="1"/>
  <c r="AJ188" i="1" s="1"/>
  <c r="AK188" i="1"/>
  <c r="AW182" i="1"/>
  <c r="AY182" i="1" s="1"/>
  <c r="AF182" i="1" s="1"/>
  <c r="AG182" i="1" s="1"/>
  <c r="AH182" i="1"/>
  <c r="AI182" i="1" s="1"/>
  <c r="AW183" i="1"/>
  <c r="AY183" i="1"/>
  <c r="AF183" i="1" s="1"/>
  <c r="AG183" i="1" s="1"/>
  <c r="AH183" i="1" s="1"/>
  <c r="AI183" i="1" s="1"/>
  <c r="AJ183" i="1"/>
  <c r="AW178" i="1"/>
  <c r="AY178" i="1" s="1"/>
  <c r="AF178" i="1"/>
  <c r="AG178" i="1"/>
  <c r="AH178" i="1" s="1"/>
  <c r="AI178" i="1" s="1"/>
  <c r="AJ178" i="1" s="1"/>
  <c r="AK178" i="1" s="1"/>
  <c r="AL178" i="1"/>
  <c r="AM178" i="1" s="1"/>
  <c r="AN178" i="1" s="1"/>
  <c r="AO178" i="1" s="1"/>
  <c r="AP178" i="1" s="1"/>
  <c r="AQ178" i="1" s="1"/>
  <c r="AR178" i="1"/>
  <c r="AS126" i="13"/>
  <c r="E93" i="13"/>
  <c r="E92" i="13"/>
  <c r="E90" i="13"/>
  <c r="E89" i="13"/>
  <c r="E79" i="13"/>
  <c r="E80" i="13"/>
  <c r="E82" i="13"/>
  <c r="E84" i="13"/>
  <c r="E85" i="13"/>
  <c r="E256" i="13" s="1"/>
  <c r="E58" i="13"/>
  <c r="E59" i="13"/>
  <c r="E60" i="13"/>
  <c r="E231" i="13" s="1"/>
  <c r="E325" i="13" s="1"/>
  <c r="E61" i="13"/>
  <c r="E64" i="13"/>
  <c r="E65" i="13"/>
  <c r="E68" i="13" s="1"/>
  <c r="E66" i="13"/>
  <c r="E67" i="13"/>
  <c r="E70" i="13"/>
  <c r="E71" i="13"/>
  <c r="E74" i="13" s="1"/>
  <c r="E72" i="13"/>
  <c r="E73" i="13"/>
  <c r="E51" i="13"/>
  <c r="E52" i="13"/>
  <c r="E53" i="13"/>
  <c r="E45" i="13"/>
  <c r="E47" i="13" s="1"/>
  <c r="E46" i="13"/>
  <c r="E40" i="13"/>
  <c r="E41" i="13"/>
  <c r="E35" i="13"/>
  <c r="E36" i="13"/>
  <c r="E37" i="13"/>
  <c r="E31" i="13"/>
  <c r="E32" i="13"/>
  <c r="I7" i="14"/>
  <c r="K7" i="14"/>
  <c r="M7" i="14"/>
  <c r="O7" i="14"/>
  <c r="Q7" i="14"/>
  <c r="S7" i="14"/>
  <c r="W7" i="14"/>
  <c r="Y7" i="14"/>
  <c r="AG7" i="14"/>
  <c r="AI7" i="14"/>
  <c r="AM7" i="14"/>
  <c r="U7" i="14"/>
  <c r="U5" i="14"/>
  <c r="U8" i="14"/>
  <c r="U10" i="14"/>
  <c r="U4" i="14"/>
  <c r="W4" i="14"/>
  <c r="Y4" i="14"/>
  <c r="Y10" i="14"/>
  <c r="AG4" i="14"/>
  <c r="AG10" i="14"/>
  <c r="Z10" i="14"/>
  <c r="AH10" i="14"/>
  <c r="AN4" i="14"/>
  <c r="Q10" i="14"/>
  <c r="I10" i="14"/>
  <c r="M5" i="14"/>
  <c r="O5" i="14"/>
  <c r="Z4" i="14"/>
  <c r="M4" i="14"/>
  <c r="Z5" i="14"/>
  <c r="AH5" i="14"/>
  <c r="AJ5" i="14"/>
  <c r="AI4" i="14"/>
  <c r="D11" i="14"/>
  <c r="C11" i="14"/>
  <c r="I8" i="14"/>
  <c r="W8" i="14"/>
  <c r="K5" i="14"/>
  <c r="Q4" i="14"/>
  <c r="S4" i="14"/>
  <c r="F11" i="14"/>
  <c r="E11" i="14"/>
  <c r="O125" i="12"/>
  <c r="N125" i="12"/>
  <c r="M125" i="12"/>
  <c r="L125" i="12"/>
  <c r="K125" i="12"/>
  <c r="J125" i="12"/>
  <c r="H125" i="12"/>
  <c r="G125" i="12"/>
  <c r="F125" i="12"/>
  <c r="O123" i="12"/>
  <c r="O124" i="12" s="1"/>
  <c r="N123" i="12"/>
  <c r="N124" i="12"/>
  <c r="M123" i="12"/>
  <c r="M124" i="12" s="1"/>
  <c r="L123" i="12"/>
  <c r="L124" i="12" s="1"/>
  <c r="K123" i="12"/>
  <c r="K124" i="12" s="1"/>
  <c r="J123" i="12"/>
  <c r="J124" i="12" s="1"/>
  <c r="I123" i="12"/>
  <c r="I124" i="12" s="1"/>
  <c r="H123" i="12"/>
  <c r="H124" i="12" s="1"/>
  <c r="G123" i="12"/>
  <c r="G124" i="12" s="1"/>
  <c r="F123" i="12"/>
  <c r="F124" i="12"/>
  <c r="E87" i="8"/>
  <c r="D87" i="8"/>
  <c r="C87" i="8"/>
  <c r="C93" i="8" s="1"/>
  <c r="C89" i="8"/>
  <c r="B87" i="8"/>
  <c r="D75" i="8"/>
  <c r="C75" i="8"/>
  <c r="D83" i="15"/>
  <c r="C83" i="15"/>
  <c r="B83" i="15"/>
  <c r="E79" i="15"/>
  <c r="D79" i="15"/>
  <c r="C79" i="15"/>
  <c r="B79" i="15"/>
  <c r="P6" i="19"/>
  <c r="P5" i="19"/>
  <c r="P4" i="19"/>
  <c r="P3" i="19"/>
  <c r="B31" i="18"/>
  <c r="C44" i="17"/>
  <c r="C47" i="17"/>
  <c r="C31" i="17"/>
  <c r="C32" i="17" s="1"/>
  <c r="C30" i="17"/>
  <c r="C29" i="17"/>
  <c r="E29" i="17" s="1"/>
  <c r="C28" i="17"/>
  <c r="C27" i="17"/>
  <c r="C26" i="17"/>
  <c r="C25" i="17"/>
  <c r="C24" i="17"/>
  <c r="C23" i="17"/>
  <c r="C22" i="17"/>
  <c r="C113" i="15"/>
  <c r="E63" i="15"/>
  <c r="E59" i="15"/>
  <c r="D63" i="15"/>
  <c r="C63" i="15"/>
  <c r="B63" i="15"/>
  <c r="D59" i="15"/>
  <c r="C59" i="15"/>
  <c r="B59" i="15"/>
  <c r="D44" i="15"/>
  <c r="C43" i="15"/>
  <c r="B43" i="15"/>
  <c r="D43" i="15"/>
  <c r="D42" i="15"/>
  <c r="D41" i="15"/>
  <c r="D40" i="15"/>
  <c r="C38" i="15"/>
  <c r="B38" i="15"/>
  <c r="D38" i="15" s="1"/>
  <c r="D37" i="15"/>
  <c r="D36" i="15"/>
  <c r="D35" i="15"/>
  <c r="D34" i="15"/>
  <c r="D33" i="15"/>
  <c r="D32" i="15"/>
  <c r="D31" i="15"/>
  <c r="D30" i="15"/>
  <c r="C18" i="15"/>
  <c r="B18" i="15"/>
  <c r="D17" i="15"/>
  <c r="D16" i="15"/>
  <c r="D15" i="15"/>
  <c r="D14" i="15"/>
  <c r="D13" i="15"/>
  <c r="D12" i="15"/>
  <c r="D11" i="15"/>
  <c r="E91" i="8"/>
  <c r="D91" i="8"/>
  <c r="C91" i="8"/>
  <c r="B91" i="8"/>
  <c r="Z8" i="14"/>
  <c r="AN8" i="14"/>
  <c r="Y8" i="14"/>
  <c r="AM8" i="14"/>
  <c r="E8" i="14"/>
  <c r="E5" i="14"/>
  <c r="AH4" i="14"/>
  <c r="AJ4" i="14"/>
  <c r="F32" i="11"/>
  <c r="D180" i="13"/>
  <c r="D274" i="13" s="1"/>
  <c r="C181" i="13"/>
  <c r="C275" i="13"/>
  <c r="D181" i="13"/>
  <c r="D275" i="13" s="1"/>
  <c r="E181" i="13"/>
  <c r="E275" i="13"/>
  <c r="C182" i="13"/>
  <c r="C276" i="13" s="1"/>
  <c r="D182" i="13"/>
  <c r="D276" i="13"/>
  <c r="E182" i="13"/>
  <c r="E276" i="13" s="1"/>
  <c r="C183" i="13"/>
  <c r="C277" i="13"/>
  <c r="D183" i="13"/>
  <c r="D277" i="13" s="1"/>
  <c r="E183" i="13"/>
  <c r="E277" i="13"/>
  <c r="D184" i="13"/>
  <c r="D278" i="13" s="1"/>
  <c r="E184" i="13"/>
  <c r="E278" i="13"/>
  <c r="C185" i="13"/>
  <c r="C279" i="13" s="1"/>
  <c r="D185" i="13"/>
  <c r="D279" i="13"/>
  <c r="E185" i="13"/>
  <c r="E279" i="13" s="1"/>
  <c r="C186" i="13"/>
  <c r="C280" i="13"/>
  <c r="D186" i="13"/>
  <c r="D280" i="13" s="1"/>
  <c r="E186" i="13"/>
  <c r="E280" i="13"/>
  <c r="C17" i="13"/>
  <c r="C188" i="13" s="1"/>
  <c r="D17" i="13"/>
  <c r="D188" i="13"/>
  <c r="E17" i="13"/>
  <c r="E188" i="13" s="1"/>
  <c r="F17" i="13"/>
  <c r="G17" i="13"/>
  <c r="H17"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AM17" i="13"/>
  <c r="AN17" i="13"/>
  <c r="AO17" i="13"/>
  <c r="AP17" i="13"/>
  <c r="AQ17" i="13"/>
  <c r="AR17" i="13"/>
  <c r="AS17" i="13"/>
  <c r="E190" i="13"/>
  <c r="E284" i="13"/>
  <c r="C191" i="13"/>
  <c r="C285" i="13" s="1"/>
  <c r="D191" i="13"/>
  <c r="D285" i="13"/>
  <c r="C22" i="13"/>
  <c r="C193" i="13" s="1"/>
  <c r="D22" i="13"/>
  <c r="D193" i="13"/>
  <c r="E22" i="13"/>
  <c r="E193" i="13" s="1"/>
  <c r="F22" i="13"/>
  <c r="G22" i="13"/>
  <c r="H22"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AM22" i="13"/>
  <c r="AN22" i="13"/>
  <c r="AO22" i="13"/>
  <c r="AP22" i="13"/>
  <c r="AQ22" i="13"/>
  <c r="AR22" i="13"/>
  <c r="AS22" i="13"/>
  <c r="C195" i="13"/>
  <c r="C289" i="13"/>
  <c r="E195" i="13"/>
  <c r="E289" i="13" s="1"/>
  <c r="C196" i="13"/>
  <c r="C290" i="13"/>
  <c r="D196" i="13"/>
  <c r="D290" i="13" s="1"/>
  <c r="E196" i="13"/>
  <c r="E290" i="13"/>
  <c r="C197" i="13"/>
  <c r="C291" i="13" s="1"/>
  <c r="D197" i="13"/>
  <c r="D291" i="13"/>
  <c r="E197" i="13"/>
  <c r="E291" i="13" s="1"/>
  <c r="D198" i="13"/>
  <c r="D292" i="13"/>
  <c r="E198" i="13"/>
  <c r="E292" i="13" s="1"/>
  <c r="C29" i="13"/>
  <c r="C200" i="13"/>
  <c r="D29" i="13"/>
  <c r="D200" i="13" s="1"/>
  <c r="E29" i="13"/>
  <c r="E200" i="13"/>
  <c r="F29" i="13"/>
  <c r="G29" i="13"/>
  <c r="H29"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AM29" i="13"/>
  <c r="AN29" i="13"/>
  <c r="AO29" i="13"/>
  <c r="AP29" i="13"/>
  <c r="AQ29" i="13"/>
  <c r="AR29" i="13"/>
  <c r="AS29" i="13"/>
  <c r="C31" i="13"/>
  <c r="C202" i="13" s="1"/>
  <c r="C296" i="13" s="1"/>
  <c r="D31" i="13"/>
  <c r="E202" i="13"/>
  <c r="E296" i="13" s="1"/>
  <c r="F31" i="13"/>
  <c r="G31" i="13"/>
  <c r="G32" i="13" s="1"/>
  <c r="H31" i="13"/>
  <c r="H202" i="13"/>
  <c r="I31" i="13"/>
  <c r="I32" i="13" s="1"/>
  <c r="J31" i="13"/>
  <c r="J32" i="13"/>
  <c r="K31" i="13"/>
  <c r="K32" i="13" s="1"/>
  <c r="L31" i="13"/>
  <c r="L32" i="13"/>
  <c r="M31" i="13"/>
  <c r="M32" i="13" s="1"/>
  <c r="N31" i="13"/>
  <c r="N32" i="13"/>
  <c r="O31" i="13"/>
  <c r="O32" i="13" s="1"/>
  <c r="P31" i="13"/>
  <c r="P32" i="13"/>
  <c r="Q31" i="13"/>
  <c r="Q32" i="13" s="1"/>
  <c r="R31" i="13"/>
  <c r="R32" i="13"/>
  <c r="S31" i="13"/>
  <c r="S32" i="13" s="1"/>
  <c r="T31" i="13"/>
  <c r="T32" i="13"/>
  <c r="U31" i="13"/>
  <c r="U32" i="13" s="1"/>
  <c r="V31" i="13"/>
  <c r="V32" i="13"/>
  <c r="W31" i="13"/>
  <c r="W32" i="13" s="1"/>
  <c r="X31" i="13"/>
  <c r="X32" i="13"/>
  <c r="Y31" i="13"/>
  <c r="Y32" i="13" s="1"/>
  <c r="Z31" i="13"/>
  <c r="Z32" i="13"/>
  <c r="AA31" i="13"/>
  <c r="AA32" i="13" s="1"/>
  <c r="AB31" i="13"/>
  <c r="AB32" i="13"/>
  <c r="AC31" i="13"/>
  <c r="AC32" i="13" s="1"/>
  <c r="AD31" i="13"/>
  <c r="AD32" i="13"/>
  <c r="C33" i="13"/>
  <c r="C204" i="13" s="1"/>
  <c r="D33" i="13"/>
  <c r="D204" i="13"/>
  <c r="E33" i="13"/>
  <c r="E204" i="13" s="1"/>
  <c r="F33" i="13"/>
  <c r="G33" i="13"/>
  <c r="H33" i="13"/>
  <c r="I33" i="13"/>
  <c r="J33" i="13"/>
  <c r="K33" i="13"/>
  <c r="L33" i="13"/>
  <c r="M33" i="13"/>
  <c r="N33" i="13"/>
  <c r="O33" i="13"/>
  <c r="P33" i="13"/>
  <c r="Q33" i="13"/>
  <c r="R33" i="13"/>
  <c r="S33" i="13"/>
  <c r="T33" i="13"/>
  <c r="U33" i="13"/>
  <c r="V33" i="13"/>
  <c r="W33" i="13"/>
  <c r="X33" i="13"/>
  <c r="Y33" i="13"/>
  <c r="Z33" i="13"/>
  <c r="AA33" i="13"/>
  <c r="AB33" i="13"/>
  <c r="AC33" i="13"/>
  <c r="AD33" i="13"/>
  <c r="AE33" i="13"/>
  <c r="AF33" i="13"/>
  <c r="AG33" i="13"/>
  <c r="AH33" i="13"/>
  <c r="AI33" i="13"/>
  <c r="AJ33" i="13"/>
  <c r="AK33" i="13"/>
  <c r="AL33" i="13"/>
  <c r="AM33" i="13"/>
  <c r="AN33" i="13"/>
  <c r="AO33" i="13"/>
  <c r="AP33" i="13"/>
  <c r="AQ33" i="13"/>
  <c r="AR33" i="13"/>
  <c r="AS33" i="13"/>
  <c r="C35" i="13"/>
  <c r="C206" i="13"/>
  <c r="C300" i="13"/>
  <c r="D35" i="13"/>
  <c r="E206" i="13"/>
  <c r="E300" i="13"/>
  <c r="F35" i="13"/>
  <c r="F206" i="13" s="1"/>
  <c r="F300" i="13" s="1"/>
  <c r="G35" i="13"/>
  <c r="H35" i="13"/>
  <c r="H206" i="13"/>
  <c r="H300" i="13"/>
  <c r="I35" i="13"/>
  <c r="I206" i="13" s="1"/>
  <c r="J35" i="13"/>
  <c r="K35" i="13"/>
  <c r="L35" i="13"/>
  <c r="M35" i="13"/>
  <c r="N35" i="13"/>
  <c r="O35" i="13"/>
  <c r="P35" i="13"/>
  <c r="Q35" i="13"/>
  <c r="R35" i="13"/>
  <c r="S35" i="13"/>
  <c r="T35" i="13"/>
  <c r="U35" i="13"/>
  <c r="V35" i="13"/>
  <c r="W35" i="13"/>
  <c r="X35" i="13"/>
  <c r="Y35" i="13"/>
  <c r="Z35" i="13"/>
  <c r="AA35" i="13"/>
  <c r="AB35" i="13"/>
  <c r="AC35" i="13"/>
  <c r="AD35" i="13"/>
  <c r="AD36" i="13"/>
  <c r="AD37" i="13" s="1"/>
  <c r="C36" i="13"/>
  <c r="D36" i="13"/>
  <c r="D207" i="13"/>
  <c r="D301" i="13" s="1"/>
  <c r="E207" i="13"/>
  <c r="E301" i="13"/>
  <c r="F36" i="13"/>
  <c r="G36" i="13"/>
  <c r="G207" i="13"/>
  <c r="G301" i="13"/>
  <c r="H36" i="13"/>
  <c r="I36" i="13"/>
  <c r="I207" i="13"/>
  <c r="I301" i="13"/>
  <c r="J36" i="13"/>
  <c r="J207" i="13" s="1"/>
  <c r="J301" i="13" s="1"/>
  <c r="K36" i="13"/>
  <c r="L36" i="13"/>
  <c r="M36" i="13"/>
  <c r="N36" i="13"/>
  <c r="O36" i="13"/>
  <c r="P36" i="13"/>
  <c r="Q36" i="13"/>
  <c r="Q37" i="13"/>
  <c r="R36" i="13"/>
  <c r="S36" i="13"/>
  <c r="T36" i="13"/>
  <c r="U36" i="13"/>
  <c r="V36" i="13"/>
  <c r="W36" i="13"/>
  <c r="X36" i="13"/>
  <c r="Y36" i="13"/>
  <c r="Z36" i="13"/>
  <c r="Z37" i="13"/>
  <c r="AA36" i="13"/>
  <c r="AB36" i="13"/>
  <c r="AC36" i="13"/>
  <c r="C38" i="13"/>
  <c r="C209" i="13" s="1"/>
  <c r="D38" i="13"/>
  <c r="D209" i="13"/>
  <c r="E38" i="13"/>
  <c r="E209" i="13" s="1"/>
  <c r="F38" i="13"/>
  <c r="G38" i="13"/>
  <c r="H38"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AM38" i="13"/>
  <c r="AN38" i="13"/>
  <c r="AO38" i="13"/>
  <c r="AP38" i="13"/>
  <c r="AQ38" i="13"/>
  <c r="AR38" i="13"/>
  <c r="AS38" i="13"/>
  <c r="C40" i="13"/>
  <c r="C211" i="13"/>
  <c r="C305" i="13" s="1"/>
  <c r="D40" i="13"/>
  <c r="E211" i="13"/>
  <c r="E305" i="13"/>
  <c r="F40" i="13"/>
  <c r="F211" i="13" s="1"/>
  <c r="F305" i="13" s="1"/>
  <c r="F41" i="13"/>
  <c r="G40" i="13"/>
  <c r="G211" i="13" s="1"/>
  <c r="G305" i="13" s="1"/>
  <c r="H40" i="13"/>
  <c r="I40" i="13"/>
  <c r="I211" i="13" s="1"/>
  <c r="I305" i="13" s="1"/>
  <c r="J40" i="13"/>
  <c r="J211" i="13"/>
  <c r="J305" i="13" s="1"/>
  <c r="J41" i="13"/>
  <c r="J212" i="13"/>
  <c r="J306" i="13" s="1"/>
  <c r="K40" i="13"/>
  <c r="L40" i="13"/>
  <c r="M40" i="13"/>
  <c r="N40" i="13"/>
  <c r="N41" i="13"/>
  <c r="O40" i="13"/>
  <c r="P40" i="13"/>
  <c r="Q40" i="13"/>
  <c r="R40" i="13"/>
  <c r="R41" i="13"/>
  <c r="S40" i="13"/>
  <c r="T40" i="13"/>
  <c r="U40" i="13"/>
  <c r="V40" i="13"/>
  <c r="V41" i="13"/>
  <c r="W40" i="13"/>
  <c r="X40" i="13"/>
  <c r="Y40" i="13"/>
  <c r="Z40" i="13"/>
  <c r="Z41" i="13"/>
  <c r="AA40" i="13"/>
  <c r="AB40" i="13"/>
  <c r="AB41" i="13"/>
  <c r="AB42" i="13" s="1"/>
  <c r="AC40" i="13"/>
  <c r="AD40" i="13"/>
  <c r="AD41" i="13"/>
  <c r="C41" i="13"/>
  <c r="C212" i="13" s="1"/>
  <c r="C306" i="13" s="1"/>
  <c r="D41" i="13"/>
  <c r="D212" i="13"/>
  <c r="D306" i="13" s="1"/>
  <c r="G41" i="13"/>
  <c r="G212" i="13"/>
  <c r="G306" i="13"/>
  <c r="H41" i="13"/>
  <c r="I41" i="13"/>
  <c r="K41" i="13"/>
  <c r="L41" i="13"/>
  <c r="M41" i="13"/>
  <c r="O41" i="13"/>
  <c r="P41" i="13"/>
  <c r="Q41" i="13"/>
  <c r="S41" i="13"/>
  <c r="T41" i="13"/>
  <c r="U41" i="13"/>
  <c r="W41" i="13"/>
  <c r="X41" i="13"/>
  <c r="Y41" i="13"/>
  <c r="AA41" i="13"/>
  <c r="AC41" i="13"/>
  <c r="AC42" i="13" s="1"/>
  <c r="C43" i="13"/>
  <c r="C214" i="13"/>
  <c r="D43" i="13"/>
  <c r="D214" i="13" s="1"/>
  <c r="E43" i="13"/>
  <c r="E214" i="13"/>
  <c r="F43" i="13"/>
  <c r="G43" i="13"/>
  <c r="H43"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AH43" i="13"/>
  <c r="AI43" i="13"/>
  <c r="AJ43" i="13"/>
  <c r="AK43" i="13"/>
  <c r="AL43" i="13"/>
  <c r="AM43" i="13"/>
  <c r="AN43" i="13"/>
  <c r="AO43" i="13"/>
  <c r="AP43" i="13"/>
  <c r="AQ43" i="13"/>
  <c r="AR43" i="13"/>
  <c r="AS43" i="13"/>
  <c r="C45" i="13"/>
  <c r="D45" i="13"/>
  <c r="D216" i="13"/>
  <c r="D310" i="13"/>
  <c r="E216" i="13"/>
  <c r="E310" i="13" s="1"/>
  <c r="F45" i="13"/>
  <c r="G45" i="13"/>
  <c r="H45" i="13"/>
  <c r="I45" i="13"/>
  <c r="I216" i="13" s="1"/>
  <c r="I310" i="13" s="1"/>
  <c r="J45" i="13"/>
  <c r="J216" i="13"/>
  <c r="J310" i="13" s="1"/>
  <c r="K45" i="13"/>
  <c r="K46" i="13"/>
  <c r="K47" i="13"/>
  <c r="L45" i="13"/>
  <c r="M45" i="13"/>
  <c r="M46" i="13"/>
  <c r="N45" i="13"/>
  <c r="O45" i="13"/>
  <c r="P45" i="13"/>
  <c r="Q45" i="13"/>
  <c r="Q46" i="13"/>
  <c r="R45" i="13"/>
  <c r="R47" i="13" s="1"/>
  <c r="S45" i="13"/>
  <c r="T45" i="13"/>
  <c r="U45" i="13"/>
  <c r="U46" i="13"/>
  <c r="V45" i="13"/>
  <c r="W45" i="13"/>
  <c r="X45" i="13"/>
  <c r="Y45" i="13"/>
  <c r="Y46" i="13"/>
  <c r="Z45" i="13"/>
  <c r="AA45" i="13"/>
  <c r="AB45" i="13"/>
  <c r="AB47" i="13" s="1"/>
  <c r="AC45" i="13"/>
  <c r="AC46" i="13"/>
  <c r="AD45" i="13"/>
  <c r="C46" i="13"/>
  <c r="C217" i="13" s="1"/>
  <c r="C311" i="13" s="1"/>
  <c r="D46" i="13"/>
  <c r="D217" i="13"/>
  <c r="D311" i="13" s="1"/>
  <c r="E217" i="13"/>
  <c r="E311" i="13"/>
  <c r="F46" i="13"/>
  <c r="F217" i="13" s="1"/>
  <c r="F311" i="13" s="1"/>
  <c r="G46" i="13"/>
  <c r="H46" i="13"/>
  <c r="I46" i="13"/>
  <c r="J46" i="13"/>
  <c r="J217" i="13"/>
  <c r="J311" i="13" s="1"/>
  <c r="L46" i="13"/>
  <c r="N46" i="13"/>
  <c r="O46" i="13"/>
  <c r="O47" i="13" s="1"/>
  <c r="P46" i="13"/>
  <c r="R46" i="13"/>
  <c r="S46" i="13"/>
  <c r="T46" i="13"/>
  <c r="V46" i="13"/>
  <c r="W46" i="13"/>
  <c r="X46" i="13"/>
  <c r="Z46" i="13"/>
  <c r="AA46" i="13"/>
  <c r="AB46" i="13"/>
  <c r="AD46" i="13"/>
  <c r="C48" i="13"/>
  <c r="C219" i="13"/>
  <c r="D48" i="13"/>
  <c r="D219" i="13" s="1"/>
  <c r="E48" i="13"/>
  <c r="E219" i="13"/>
  <c r="F48" i="13"/>
  <c r="G48" i="13"/>
  <c r="H48"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C51" i="13"/>
  <c r="D51" i="13"/>
  <c r="F51" i="13"/>
  <c r="G51" i="13"/>
  <c r="H51" i="13"/>
  <c r="H52" i="13"/>
  <c r="H223" i="13" s="1"/>
  <c r="H317" i="13" s="1"/>
  <c r="H53" i="13"/>
  <c r="I51" i="13"/>
  <c r="I222" i="13"/>
  <c r="I316" i="13" s="1"/>
  <c r="J51" i="13"/>
  <c r="J222" i="13"/>
  <c r="J316" i="13" s="1"/>
  <c r="K51" i="13"/>
  <c r="K222" i="13"/>
  <c r="K316" i="13"/>
  <c r="L51" i="13"/>
  <c r="L222" i="13" s="1"/>
  <c r="L316" i="13" s="1"/>
  <c r="M51" i="13"/>
  <c r="M222" i="13"/>
  <c r="M316" i="13" s="1"/>
  <c r="N51" i="13"/>
  <c r="N222" i="13"/>
  <c r="N316" i="13"/>
  <c r="O51" i="13"/>
  <c r="O222" i="13"/>
  <c r="O316" i="13"/>
  <c r="P51" i="13"/>
  <c r="P52" i="13"/>
  <c r="P223" i="13"/>
  <c r="P317" i="13"/>
  <c r="P53" i="13"/>
  <c r="P224" i="13" s="1"/>
  <c r="P318" i="13" s="1"/>
  <c r="Q51" i="13"/>
  <c r="Q222" i="13" s="1"/>
  <c r="R51" i="13"/>
  <c r="R222" i="13" s="1"/>
  <c r="R316" i="13" s="1"/>
  <c r="S51" i="13"/>
  <c r="S222" i="13"/>
  <c r="S316" i="13" s="1"/>
  <c r="T51" i="13"/>
  <c r="T222" i="13"/>
  <c r="T316" i="13" s="1"/>
  <c r="U51" i="13"/>
  <c r="U222" i="13"/>
  <c r="U316" i="13"/>
  <c r="V51" i="13"/>
  <c r="V222" i="13" s="1"/>
  <c r="V316" i="13" s="1"/>
  <c r="W51" i="13"/>
  <c r="W222" i="13" s="1"/>
  <c r="W316" i="13" s="1"/>
  <c r="X51" i="13"/>
  <c r="X222" i="13"/>
  <c r="X316" i="13"/>
  <c r="X52" i="13"/>
  <c r="X53" i="13"/>
  <c r="X224" i="13"/>
  <c r="X318" i="13"/>
  <c r="Y51" i="13"/>
  <c r="Y222" i="13"/>
  <c r="Y316" i="13"/>
  <c r="Z51" i="13"/>
  <c r="Z222" i="13" s="1"/>
  <c r="Z316" i="13" s="1"/>
  <c r="AA51" i="13"/>
  <c r="AA222" i="13" s="1"/>
  <c r="AA316" i="13" s="1"/>
  <c r="AB51" i="13"/>
  <c r="AB222" i="13"/>
  <c r="AB316" i="13" s="1"/>
  <c r="AC51" i="13"/>
  <c r="AC222" i="13"/>
  <c r="AC316" i="13"/>
  <c r="AD51" i="13"/>
  <c r="AD222" i="13" s="1"/>
  <c r="C52" i="13"/>
  <c r="C223" i="13"/>
  <c r="C317" i="13"/>
  <c r="D52" i="13"/>
  <c r="D223" i="13" s="1"/>
  <c r="D317" i="13" s="1"/>
  <c r="E223" i="13"/>
  <c r="E317" i="13" s="1"/>
  <c r="F52" i="13"/>
  <c r="F223" i="13"/>
  <c r="F317" i="13"/>
  <c r="G52" i="13"/>
  <c r="G223" i="13" s="1"/>
  <c r="G317" i="13" s="1"/>
  <c r="I52" i="13"/>
  <c r="J52" i="13"/>
  <c r="J223" i="13" s="1"/>
  <c r="J317" i="13" s="1"/>
  <c r="K52" i="13"/>
  <c r="K223" i="13" s="1"/>
  <c r="K317" i="13" s="1"/>
  <c r="L52" i="13"/>
  <c r="M52" i="13"/>
  <c r="M223" i="13" s="1"/>
  <c r="M317" i="13" s="1"/>
  <c r="N52" i="13"/>
  <c r="N223" i="13"/>
  <c r="N317" i="13" s="1"/>
  <c r="O52" i="13"/>
  <c r="Q52" i="13"/>
  <c r="Q223" i="13"/>
  <c r="Q317" i="13" s="1"/>
  <c r="R52" i="13"/>
  <c r="S52" i="13"/>
  <c r="T52" i="13"/>
  <c r="T223" i="13" s="1"/>
  <c r="T317" i="13" s="1"/>
  <c r="U52" i="13"/>
  <c r="U223" i="13"/>
  <c r="U317" i="13"/>
  <c r="V52" i="13"/>
  <c r="W52" i="13"/>
  <c r="W223" i="13"/>
  <c r="W317" i="13"/>
  <c r="Y52" i="13"/>
  <c r="Z52" i="13"/>
  <c r="Z223" i="13"/>
  <c r="Z317" i="13"/>
  <c r="AA52" i="13"/>
  <c r="AA223" i="13"/>
  <c r="AA317" i="13"/>
  <c r="AB52" i="13"/>
  <c r="AC52" i="13"/>
  <c r="AD52" i="13"/>
  <c r="AD223" i="13"/>
  <c r="AD317" i="13"/>
  <c r="C53" i="13"/>
  <c r="D53" i="13"/>
  <c r="D224" i="13"/>
  <c r="D318" i="13"/>
  <c r="F53" i="13"/>
  <c r="F224" i="13"/>
  <c r="F318" i="13"/>
  <c r="G53" i="13"/>
  <c r="G224" i="13" s="1"/>
  <c r="G318" i="13" s="1"/>
  <c r="I53" i="13"/>
  <c r="J53" i="13"/>
  <c r="J224" i="13" s="1"/>
  <c r="J318" i="13" s="1"/>
  <c r="K53" i="13"/>
  <c r="K224" i="13"/>
  <c r="K318" i="13" s="1"/>
  <c r="L53" i="13"/>
  <c r="L224" i="13"/>
  <c r="L318" i="13" s="1"/>
  <c r="M53" i="13"/>
  <c r="M224" i="13"/>
  <c r="M318" i="13"/>
  <c r="N53" i="13"/>
  <c r="O53" i="13"/>
  <c r="O224" i="13"/>
  <c r="O318" i="13"/>
  <c r="Q53" i="13"/>
  <c r="Q224" i="13" s="1"/>
  <c r="Q318" i="13" s="1"/>
  <c r="R53" i="13"/>
  <c r="R224" i="13" s="1"/>
  <c r="R318" i="13" s="1"/>
  <c r="S53" i="13"/>
  <c r="S224" i="13"/>
  <c r="S318" i="13"/>
  <c r="T53" i="13"/>
  <c r="T224" i="13"/>
  <c r="T318" i="13"/>
  <c r="U53" i="13"/>
  <c r="U224" i="13" s="1"/>
  <c r="U318" i="13" s="1"/>
  <c r="V53" i="13"/>
  <c r="V224" i="13" s="1"/>
  <c r="V318" i="13" s="1"/>
  <c r="W53" i="13"/>
  <c r="W224" i="13"/>
  <c r="W318" i="13"/>
  <c r="Y53" i="13"/>
  <c r="Z53" i="13"/>
  <c r="AA53" i="13"/>
  <c r="AA224" i="13"/>
  <c r="AA318" i="13" s="1"/>
  <c r="AB53" i="13"/>
  <c r="AB224" i="13"/>
  <c r="AB318" i="13"/>
  <c r="AC53" i="13"/>
  <c r="AC224" i="13"/>
  <c r="AC318" i="13"/>
  <c r="AD53" i="13"/>
  <c r="AD224" i="13" s="1"/>
  <c r="AD318" i="13" s="1"/>
  <c r="C55" i="13"/>
  <c r="C226" i="13" s="1"/>
  <c r="D55" i="13"/>
  <c r="D226" i="13"/>
  <c r="E55" i="13"/>
  <c r="E226" i="13" s="1"/>
  <c r="F55" i="13"/>
  <c r="G55" i="13"/>
  <c r="H55"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C58" i="13"/>
  <c r="C229" i="13"/>
  <c r="C323" i="13"/>
  <c r="D58" i="13"/>
  <c r="D229" i="13" s="1"/>
  <c r="D323" i="13" s="1"/>
  <c r="E229" i="13"/>
  <c r="E323" i="13"/>
  <c r="F58" i="13"/>
  <c r="F229" i="13"/>
  <c r="F323" i="13"/>
  <c r="G58" i="13"/>
  <c r="G229" i="13" s="1"/>
  <c r="G323" i="13" s="1"/>
  <c r="H58" i="13"/>
  <c r="H229" i="13" s="1"/>
  <c r="I58" i="13"/>
  <c r="J58" i="13"/>
  <c r="J229" i="13"/>
  <c r="J323" i="13"/>
  <c r="K58" i="13"/>
  <c r="L58" i="13"/>
  <c r="M58" i="13"/>
  <c r="N58" i="13"/>
  <c r="O58" i="13"/>
  <c r="P58" i="13"/>
  <c r="Q58" i="13"/>
  <c r="R58" i="13"/>
  <c r="S58" i="13"/>
  <c r="T58" i="13"/>
  <c r="U58" i="13"/>
  <c r="V58" i="13"/>
  <c r="W58" i="13"/>
  <c r="X58" i="13"/>
  <c r="Y58" i="13"/>
  <c r="Z58" i="13"/>
  <c r="AA58" i="13"/>
  <c r="AB58" i="13"/>
  <c r="AC58" i="13"/>
  <c r="AD58" i="13"/>
  <c r="C59" i="13"/>
  <c r="C230" i="13" s="1"/>
  <c r="C324" i="13" s="1"/>
  <c r="D59" i="13"/>
  <c r="D230" i="13"/>
  <c r="D324" i="13" s="1"/>
  <c r="F59" i="13"/>
  <c r="F230" i="13"/>
  <c r="F324" i="13" s="1"/>
  <c r="G59" i="13"/>
  <c r="H59" i="13"/>
  <c r="I59" i="13"/>
  <c r="J59" i="13"/>
  <c r="J230" i="13" s="1"/>
  <c r="K59" i="13"/>
  <c r="L59" i="13"/>
  <c r="M59" i="13"/>
  <c r="N59" i="13"/>
  <c r="O59" i="13"/>
  <c r="P59" i="13"/>
  <c r="Q59" i="13"/>
  <c r="R59" i="13"/>
  <c r="S59" i="13"/>
  <c r="T59" i="13"/>
  <c r="U59" i="13"/>
  <c r="V59" i="13"/>
  <c r="W59" i="13"/>
  <c r="X59" i="13"/>
  <c r="Y59" i="13"/>
  <c r="Z59" i="13"/>
  <c r="AA59" i="13"/>
  <c r="AB59" i="13"/>
  <c r="AC59" i="13"/>
  <c r="AD59" i="13"/>
  <c r="C60" i="13"/>
  <c r="D60" i="13"/>
  <c r="D231" i="13" s="1"/>
  <c r="D325" i="13" s="1"/>
  <c r="F60" i="13"/>
  <c r="F231" i="13" s="1"/>
  <c r="F325" i="13" s="1"/>
  <c r="G60" i="13"/>
  <c r="G231" i="13" s="1"/>
  <c r="G325" i="13" s="1"/>
  <c r="H60" i="13"/>
  <c r="H231" i="13"/>
  <c r="H325" i="13"/>
  <c r="I60" i="13"/>
  <c r="J60" i="13"/>
  <c r="J231" i="13"/>
  <c r="J325" i="13"/>
  <c r="K60" i="13"/>
  <c r="K231" i="13" s="1"/>
  <c r="K325" i="13" s="1"/>
  <c r="L60" i="13"/>
  <c r="L231" i="13"/>
  <c r="L325" i="13" s="1"/>
  <c r="M60" i="13"/>
  <c r="M231" i="13"/>
  <c r="M325" i="13" s="1"/>
  <c r="N60" i="13"/>
  <c r="N231" i="13"/>
  <c r="N325" i="13"/>
  <c r="O60" i="13"/>
  <c r="O231" i="13" s="1"/>
  <c r="O325" i="13" s="1"/>
  <c r="P60" i="13"/>
  <c r="P231" i="13" s="1"/>
  <c r="P325" i="13" s="1"/>
  <c r="Q60" i="13"/>
  <c r="Q231" i="13"/>
  <c r="Q325" i="13"/>
  <c r="R60" i="13"/>
  <c r="R231" i="13"/>
  <c r="R325" i="13"/>
  <c r="S60" i="13"/>
  <c r="T60" i="13"/>
  <c r="U60" i="13"/>
  <c r="U231" i="13" s="1"/>
  <c r="U325" i="13" s="1"/>
  <c r="V60" i="13"/>
  <c r="V231" i="13"/>
  <c r="V325" i="13" s="1"/>
  <c r="W60" i="13"/>
  <c r="W231" i="13"/>
  <c r="W325" i="13" s="1"/>
  <c r="X60" i="13"/>
  <c r="X231" i="13"/>
  <c r="X325" i="13"/>
  <c r="Y60" i="13"/>
  <c r="Y231" i="13" s="1"/>
  <c r="Y325" i="13" s="1"/>
  <c r="Z60" i="13"/>
  <c r="Z231" i="13"/>
  <c r="Z325" i="13" s="1"/>
  <c r="AA60" i="13"/>
  <c r="AA231" i="13"/>
  <c r="AA325" i="13"/>
  <c r="AB60" i="13"/>
  <c r="AB231" i="13"/>
  <c r="AB325" i="13"/>
  <c r="AC60" i="13"/>
  <c r="AC231" i="13" s="1"/>
  <c r="AC325" i="13" s="1"/>
  <c r="AD60" i="13"/>
  <c r="AD231" i="13" s="1"/>
  <c r="AD325" i="13" s="1"/>
  <c r="C61" i="13"/>
  <c r="C232" i="13"/>
  <c r="C326" i="13"/>
  <c r="D61" i="13"/>
  <c r="D232" i="13"/>
  <c r="D326" i="13"/>
  <c r="E232" i="13"/>
  <c r="E326" i="13" s="1"/>
  <c r="F61" i="13"/>
  <c r="F232" i="13"/>
  <c r="F326" i="13"/>
  <c r="G61" i="13"/>
  <c r="H61" i="13"/>
  <c r="H232" i="13"/>
  <c r="H326" i="13"/>
  <c r="I61" i="13"/>
  <c r="I232" i="13"/>
  <c r="I326" i="13"/>
  <c r="J61" i="13"/>
  <c r="J232" i="13" s="1"/>
  <c r="J326" i="13" s="1"/>
  <c r="K61" i="13"/>
  <c r="K232" i="13" s="1"/>
  <c r="K326" i="13" s="1"/>
  <c r="L61" i="13"/>
  <c r="L232" i="13"/>
  <c r="L326" i="13" s="1"/>
  <c r="M61" i="13"/>
  <c r="M232" i="13"/>
  <c r="M326" i="13"/>
  <c r="N61" i="13"/>
  <c r="O61" i="13"/>
  <c r="O232" i="13"/>
  <c r="O326" i="13"/>
  <c r="P61" i="13"/>
  <c r="P232" i="13" s="1"/>
  <c r="P326" i="13" s="1"/>
  <c r="Q61" i="13"/>
  <c r="Q232" i="13" s="1"/>
  <c r="Q326" i="13" s="1"/>
  <c r="R61" i="13"/>
  <c r="R232" i="13"/>
  <c r="R326" i="13" s="1"/>
  <c r="S61" i="13"/>
  <c r="S232" i="13"/>
  <c r="S326" i="13"/>
  <c r="T61" i="13"/>
  <c r="T232" i="13" s="1"/>
  <c r="T326" i="13" s="1"/>
  <c r="U61" i="13"/>
  <c r="U232" i="13"/>
  <c r="U326" i="13" s="1"/>
  <c r="V61" i="13"/>
  <c r="V232" i="13"/>
  <c r="V326" i="13" s="1"/>
  <c r="W61" i="13"/>
  <c r="W232" i="13"/>
  <c r="W326" i="13"/>
  <c r="X61" i="13"/>
  <c r="X232" i="13" s="1"/>
  <c r="Y61" i="13"/>
  <c r="Y232" i="13"/>
  <c r="Y326" i="13"/>
  <c r="Z61" i="13"/>
  <c r="Z232" i="13" s="1"/>
  <c r="Z326" i="13" s="1"/>
  <c r="AA61" i="13"/>
  <c r="AA232" i="13"/>
  <c r="AA326" i="13" s="1"/>
  <c r="AB61" i="13"/>
  <c r="AB232" i="13"/>
  <c r="AB326" i="13"/>
  <c r="AC61" i="13"/>
  <c r="AC232" i="13"/>
  <c r="AC326" i="13"/>
  <c r="AD61" i="13"/>
  <c r="AD232" i="13" s="1"/>
  <c r="AD326" i="13" s="1"/>
  <c r="C64" i="13"/>
  <c r="C68" i="13" s="1"/>
  <c r="D64" i="13"/>
  <c r="E235" i="13"/>
  <c r="E329" i="13"/>
  <c r="F64" i="13"/>
  <c r="F68" i="13" s="1"/>
  <c r="G64" i="13"/>
  <c r="H64" i="13"/>
  <c r="H235" i="13"/>
  <c r="H329" i="13"/>
  <c r="I64" i="13"/>
  <c r="I235" i="13" s="1"/>
  <c r="I329" i="13" s="1"/>
  <c r="J64" i="13"/>
  <c r="J235" i="13"/>
  <c r="J329" i="13" s="1"/>
  <c r="K64" i="13"/>
  <c r="L64" i="13"/>
  <c r="M64" i="13"/>
  <c r="N64" i="13"/>
  <c r="O64" i="13"/>
  <c r="P64" i="13"/>
  <c r="Q64" i="13"/>
  <c r="R64" i="13"/>
  <c r="S64" i="13"/>
  <c r="T64" i="13"/>
  <c r="U64" i="13"/>
  <c r="V64" i="13"/>
  <c r="W64" i="13"/>
  <c r="X64" i="13"/>
  <c r="Y64" i="13"/>
  <c r="Z64" i="13"/>
  <c r="AA64" i="13"/>
  <c r="AB64" i="13"/>
  <c r="AC64" i="13"/>
  <c r="AD64" i="13"/>
  <c r="C65" i="13"/>
  <c r="C236" i="13"/>
  <c r="C330" i="13" s="1"/>
  <c r="D65" i="13"/>
  <c r="D236" i="13"/>
  <c r="D330" i="13"/>
  <c r="E236" i="13"/>
  <c r="E330" i="13" s="1"/>
  <c r="F65" i="13"/>
  <c r="F236" i="13"/>
  <c r="G65" i="13"/>
  <c r="G236" i="13" s="1"/>
  <c r="G330" i="13" s="1"/>
  <c r="H65" i="13"/>
  <c r="H236" i="13"/>
  <c r="H330" i="13" s="1"/>
  <c r="I65" i="13"/>
  <c r="I236" i="13"/>
  <c r="I330" i="13" s="1"/>
  <c r="J65" i="13"/>
  <c r="J236" i="13"/>
  <c r="J330" i="13"/>
  <c r="K65" i="13"/>
  <c r="K236" i="13" s="1"/>
  <c r="K330" i="13" s="1"/>
  <c r="L65" i="13"/>
  <c r="L236" i="13"/>
  <c r="L330" i="13" s="1"/>
  <c r="M65" i="13"/>
  <c r="M236" i="13"/>
  <c r="M330" i="13"/>
  <c r="N65" i="13"/>
  <c r="N236" i="13"/>
  <c r="N330" i="13"/>
  <c r="O65" i="13"/>
  <c r="P65" i="13"/>
  <c r="P236" i="13" s="1"/>
  <c r="P330" i="13" s="1"/>
  <c r="Q65" i="13"/>
  <c r="Q236" i="13"/>
  <c r="Q330" i="13" s="1"/>
  <c r="R65" i="13"/>
  <c r="S65" i="13"/>
  <c r="T65" i="13"/>
  <c r="T236" i="13" s="1"/>
  <c r="T330" i="13" s="1"/>
  <c r="U65" i="13"/>
  <c r="V65" i="13"/>
  <c r="V236" i="13"/>
  <c r="V330" i="13" s="1"/>
  <c r="W65" i="13"/>
  <c r="W236" i="13"/>
  <c r="W330" i="13" s="1"/>
  <c r="X65" i="13"/>
  <c r="X236" i="13"/>
  <c r="X330" i="13"/>
  <c r="Y65" i="13"/>
  <c r="Z65" i="13"/>
  <c r="Z236" i="13"/>
  <c r="Z330" i="13"/>
  <c r="AA65" i="13"/>
  <c r="AA236" i="13" s="1"/>
  <c r="AA330" i="13" s="1"/>
  <c r="AB65" i="13"/>
  <c r="AB236" i="13"/>
  <c r="AB330" i="13" s="1"/>
  <c r="AC65" i="13"/>
  <c r="AC236" i="13"/>
  <c r="AC330" i="13"/>
  <c r="AD65" i="13"/>
  <c r="AD236" i="13"/>
  <c r="AD330" i="13"/>
  <c r="C66" i="13"/>
  <c r="C237" i="13" s="1"/>
  <c r="C331" i="13" s="1"/>
  <c r="D66" i="13"/>
  <c r="D237" i="13" s="1"/>
  <c r="D331" i="13" s="1"/>
  <c r="F66" i="13"/>
  <c r="F237" i="13"/>
  <c r="F331" i="13" s="1"/>
  <c r="G66" i="13"/>
  <c r="G237" i="13"/>
  <c r="G331" i="13"/>
  <c r="H66" i="13"/>
  <c r="H237" i="13" s="1"/>
  <c r="H331" i="13" s="1"/>
  <c r="I66" i="13"/>
  <c r="I67" i="13"/>
  <c r="I238" i="13" s="1"/>
  <c r="I332" i="13" s="1"/>
  <c r="J66" i="13"/>
  <c r="J237" i="13" s="1"/>
  <c r="K66" i="13"/>
  <c r="K237" i="13"/>
  <c r="K331" i="13"/>
  <c r="L66" i="13"/>
  <c r="L237" i="13"/>
  <c r="L331" i="13"/>
  <c r="M66" i="13"/>
  <c r="M67" i="13"/>
  <c r="M238" i="13" s="1"/>
  <c r="M332" i="13" s="1"/>
  <c r="N66" i="13"/>
  <c r="N237" i="13"/>
  <c r="N331" i="13"/>
  <c r="O66" i="13"/>
  <c r="P66" i="13"/>
  <c r="P237" i="13"/>
  <c r="P331" i="13"/>
  <c r="Q66" i="13"/>
  <c r="Q67" i="13"/>
  <c r="Q238" i="13"/>
  <c r="Q332" i="13"/>
  <c r="R66" i="13"/>
  <c r="S66" i="13"/>
  <c r="S237" i="13"/>
  <c r="S331" i="13"/>
  <c r="S67" i="13"/>
  <c r="S238" i="13"/>
  <c r="S332" i="13"/>
  <c r="T66" i="13"/>
  <c r="T237" i="13" s="1"/>
  <c r="T331" i="13" s="1"/>
  <c r="U66" i="13"/>
  <c r="U67" i="13"/>
  <c r="U238" i="13" s="1"/>
  <c r="U332" i="13" s="1"/>
  <c r="V66" i="13"/>
  <c r="W66" i="13"/>
  <c r="W237" i="13" s="1"/>
  <c r="W331" i="13" s="1"/>
  <c r="X66" i="13"/>
  <c r="X237" i="13" s="1"/>
  <c r="X331" i="13" s="1"/>
  <c r="Y66" i="13"/>
  <c r="Y237" i="13"/>
  <c r="Y331" i="13" s="1"/>
  <c r="Y67" i="13"/>
  <c r="Y238" i="13"/>
  <c r="Y332" i="13"/>
  <c r="Z66" i="13"/>
  <c r="Z237" i="13" s="1"/>
  <c r="Z331" i="13" s="1"/>
  <c r="AA66" i="13"/>
  <c r="AB66" i="13"/>
  <c r="AB237" i="13" s="1"/>
  <c r="AB331" i="13" s="1"/>
  <c r="AC66" i="13"/>
  <c r="AC237" i="13" s="1"/>
  <c r="AC331" i="13" s="1"/>
  <c r="AC67" i="13"/>
  <c r="AC238" i="13"/>
  <c r="AC332" i="13" s="1"/>
  <c r="AD66" i="13"/>
  <c r="AD237" i="13"/>
  <c r="C67" i="13"/>
  <c r="C238" i="13" s="1"/>
  <c r="C332" i="13" s="1"/>
  <c r="D67" i="13"/>
  <c r="D238" i="13"/>
  <c r="D332" i="13"/>
  <c r="E238" i="13"/>
  <c r="E332" i="13"/>
  <c r="F67" i="13"/>
  <c r="F238" i="13"/>
  <c r="F332" i="13" s="1"/>
  <c r="G67" i="13"/>
  <c r="G238" i="13"/>
  <c r="G332" i="13" s="1"/>
  <c r="H67" i="13"/>
  <c r="H238" i="13"/>
  <c r="H332" i="13"/>
  <c r="J67" i="13"/>
  <c r="J238" i="13" s="1"/>
  <c r="J332" i="13" s="1"/>
  <c r="K67" i="13"/>
  <c r="K238" i="13"/>
  <c r="K332" i="13" s="1"/>
  <c r="L67" i="13"/>
  <c r="L238" i="13"/>
  <c r="L332" i="13"/>
  <c r="N67" i="13"/>
  <c r="O67" i="13"/>
  <c r="O238" i="13"/>
  <c r="O332" i="13"/>
  <c r="P67" i="13"/>
  <c r="R67" i="13"/>
  <c r="R238" i="13"/>
  <c r="R332" i="13"/>
  <c r="T67" i="13"/>
  <c r="V67" i="13"/>
  <c r="V238" i="13"/>
  <c r="V332" i="13"/>
  <c r="W67" i="13"/>
  <c r="W238" i="13"/>
  <c r="W332" i="13"/>
  <c r="X67" i="13"/>
  <c r="Z67" i="13"/>
  <c r="AA67" i="13"/>
  <c r="AA238" i="13"/>
  <c r="AA332" i="13"/>
  <c r="AB67" i="13"/>
  <c r="AD67" i="13"/>
  <c r="AD238" i="13"/>
  <c r="AD332" i="13"/>
  <c r="C70" i="13"/>
  <c r="C241" i="13"/>
  <c r="C335" i="13"/>
  <c r="D70" i="13"/>
  <c r="D241" i="13" s="1"/>
  <c r="D335" i="13" s="1"/>
  <c r="E241" i="13"/>
  <c r="E335" i="13" s="1"/>
  <c r="F70" i="13"/>
  <c r="G70" i="13"/>
  <c r="G241" i="13"/>
  <c r="G335" i="13" s="1"/>
  <c r="H70" i="13"/>
  <c r="H241" i="13"/>
  <c r="H335" i="13"/>
  <c r="I70" i="13"/>
  <c r="I241" i="13" s="1"/>
  <c r="I335" i="13" s="1"/>
  <c r="J70" i="13"/>
  <c r="J241" i="13"/>
  <c r="J335" i="13" s="1"/>
  <c r="K70" i="13"/>
  <c r="K241" i="13"/>
  <c r="K335" i="13" s="1"/>
  <c r="L70" i="13"/>
  <c r="L241" i="13"/>
  <c r="L335" i="13"/>
  <c r="M70" i="13"/>
  <c r="N70" i="13"/>
  <c r="N241" i="13"/>
  <c r="N335" i="13"/>
  <c r="O70" i="13"/>
  <c r="P70" i="13"/>
  <c r="P241" i="13"/>
  <c r="P335" i="13"/>
  <c r="Q70" i="13"/>
  <c r="R70" i="13"/>
  <c r="R241" i="13"/>
  <c r="R335" i="13"/>
  <c r="S70" i="13"/>
  <c r="S241" i="13" s="1"/>
  <c r="S335" i="13" s="1"/>
  <c r="T70" i="13"/>
  <c r="T241" i="13" s="1"/>
  <c r="T335" i="13" s="1"/>
  <c r="T71" i="13"/>
  <c r="T72" i="13"/>
  <c r="T73" i="13"/>
  <c r="U70" i="13"/>
  <c r="U241" i="13"/>
  <c r="U335" i="13"/>
  <c r="V70" i="13"/>
  <c r="V241" i="13" s="1"/>
  <c r="W70" i="13"/>
  <c r="W241" i="13"/>
  <c r="W335" i="13" s="1"/>
  <c r="X70" i="13"/>
  <c r="Y70" i="13"/>
  <c r="Z70" i="13"/>
  <c r="AA70" i="13"/>
  <c r="AA241" i="13"/>
  <c r="AA335" i="13" s="1"/>
  <c r="AB70" i="13"/>
  <c r="AB241" i="13" s="1"/>
  <c r="AB335" i="13" s="1"/>
  <c r="AC70" i="13"/>
  <c r="AC241" i="13"/>
  <c r="AC335" i="13" s="1"/>
  <c r="AD70" i="13"/>
  <c r="C71" i="13"/>
  <c r="C242" i="13"/>
  <c r="C336" i="13" s="1"/>
  <c r="D71" i="13"/>
  <c r="D242" i="13" s="1"/>
  <c r="D336" i="13"/>
  <c r="E242" i="13"/>
  <c r="E336" i="13" s="1"/>
  <c r="F71" i="13"/>
  <c r="F242" i="13"/>
  <c r="F336" i="13"/>
  <c r="G71" i="13"/>
  <c r="G242" i="13" s="1"/>
  <c r="G336" i="13" s="1"/>
  <c r="G72" i="13"/>
  <c r="G73" i="13"/>
  <c r="H71" i="13"/>
  <c r="I71" i="13"/>
  <c r="J71" i="13"/>
  <c r="J242" i="13"/>
  <c r="J336" i="13" s="1"/>
  <c r="K71" i="13"/>
  <c r="K242" i="13" s="1"/>
  <c r="K336" i="13" s="1"/>
  <c r="K72" i="13"/>
  <c r="K73" i="13"/>
  <c r="L71" i="13"/>
  <c r="L242" i="13"/>
  <c r="L336" i="13" s="1"/>
  <c r="M71" i="13"/>
  <c r="M242" i="13" s="1"/>
  <c r="M336" i="13" s="1"/>
  <c r="N71" i="13"/>
  <c r="O71" i="13"/>
  <c r="O242" i="13" s="1"/>
  <c r="O336" i="13" s="1"/>
  <c r="O72" i="13"/>
  <c r="O73" i="13"/>
  <c r="P71" i="13"/>
  <c r="P242" i="13" s="1"/>
  <c r="P336" i="13" s="1"/>
  <c r="Q71" i="13"/>
  <c r="Q74" i="13" s="1"/>
  <c r="R71" i="13"/>
  <c r="S71" i="13"/>
  <c r="S242" i="13"/>
  <c r="S336" i="13" s="1"/>
  <c r="S72" i="13"/>
  <c r="S73" i="13"/>
  <c r="U71" i="13"/>
  <c r="U242" i="13" s="1"/>
  <c r="U336" i="13" s="1"/>
  <c r="V71" i="13"/>
  <c r="V242" i="13"/>
  <c r="V336" i="13" s="1"/>
  <c r="W71" i="13"/>
  <c r="W72" i="13"/>
  <c r="W73" i="13"/>
  <c r="X71" i="13"/>
  <c r="X242" i="13" s="1"/>
  <c r="X336" i="13" s="1"/>
  <c r="Y71" i="13"/>
  <c r="Y242" i="13"/>
  <c r="Y336" i="13" s="1"/>
  <c r="Z71" i="13"/>
  <c r="Z242" i="13" s="1"/>
  <c r="Z336" i="13" s="1"/>
  <c r="AA71" i="13"/>
  <c r="AA242" i="13"/>
  <c r="AA336" i="13" s="1"/>
  <c r="AA72" i="13"/>
  <c r="AA73" i="13"/>
  <c r="AB71" i="13"/>
  <c r="AC71" i="13"/>
  <c r="AC242" i="13" s="1"/>
  <c r="AC336" i="13" s="1"/>
  <c r="AD71" i="13"/>
  <c r="AD242" i="13"/>
  <c r="AD336" i="13" s="1"/>
  <c r="C72" i="13"/>
  <c r="C243" i="13"/>
  <c r="C337" i="13" s="1"/>
  <c r="D72" i="13"/>
  <c r="D243" i="13" s="1"/>
  <c r="D337" i="13" s="1"/>
  <c r="E243" i="13"/>
  <c r="E337" i="13"/>
  <c r="F72" i="13"/>
  <c r="H72" i="13"/>
  <c r="I72" i="13"/>
  <c r="J72" i="13"/>
  <c r="L72" i="13"/>
  <c r="M72" i="13"/>
  <c r="N72" i="13"/>
  <c r="P72" i="13"/>
  <c r="Q72" i="13"/>
  <c r="R72" i="13"/>
  <c r="U72" i="13"/>
  <c r="V72" i="13"/>
  <c r="X72" i="13"/>
  <c r="Y72" i="13"/>
  <c r="Z72" i="13"/>
  <c r="AB72" i="13"/>
  <c r="AC72" i="13"/>
  <c r="AD72" i="13"/>
  <c r="C73" i="13"/>
  <c r="C244" i="13"/>
  <c r="C338" i="13" s="1"/>
  <c r="D73" i="13"/>
  <c r="D244" i="13" s="1"/>
  <c r="D338" i="13"/>
  <c r="F73" i="13"/>
  <c r="H73" i="13"/>
  <c r="I73" i="13"/>
  <c r="J73" i="13"/>
  <c r="L73" i="13"/>
  <c r="M73" i="13"/>
  <c r="N73" i="13"/>
  <c r="P73" i="13"/>
  <c r="Q73" i="13"/>
  <c r="R73" i="13"/>
  <c r="U73" i="13"/>
  <c r="V73" i="13"/>
  <c r="X73" i="13"/>
  <c r="Y73" i="13"/>
  <c r="Z73" i="13"/>
  <c r="AB73" i="13"/>
  <c r="AC73" i="13"/>
  <c r="AD73" i="13"/>
  <c r="C76" i="13"/>
  <c r="C247" i="13"/>
  <c r="D76" i="13"/>
  <c r="D247" i="13"/>
  <c r="E76" i="13"/>
  <c r="E247" i="13"/>
  <c r="F76" i="13"/>
  <c r="G76" i="13"/>
  <c r="H76"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AM76" i="13"/>
  <c r="AN76" i="13"/>
  <c r="AO76" i="13"/>
  <c r="AP76" i="13"/>
  <c r="AQ76" i="13"/>
  <c r="AR76" i="13"/>
  <c r="AS76" i="13"/>
  <c r="C79" i="13"/>
  <c r="C250" i="13"/>
  <c r="C344" i="13" s="1"/>
  <c r="D79" i="13"/>
  <c r="D250" i="13" s="1"/>
  <c r="D344" i="13"/>
  <c r="E250" i="13"/>
  <c r="E344" i="13" s="1"/>
  <c r="F79" i="13"/>
  <c r="F250" i="13"/>
  <c r="F344" i="13" s="1"/>
  <c r="G79" i="13"/>
  <c r="G250" i="13" s="1"/>
  <c r="G344" i="13"/>
  <c r="H79" i="13"/>
  <c r="I79" i="13"/>
  <c r="I250" i="13" s="1"/>
  <c r="I344" i="13" s="1"/>
  <c r="J79" i="13"/>
  <c r="J86" i="13" s="1"/>
  <c r="K79" i="13"/>
  <c r="K250" i="13" s="1"/>
  <c r="K344" i="13" s="1"/>
  <c r="L79" i="13"/>
  <c r="L80" i="13"/>
  <c r="L82" i="13"/>
  <c r="L253" i="13"/>
  <c r="L347" i="13" s="1"/>
  <c r="L84" i="13"/>
  <c r="L85" i="13"/>
  <c r="M79" i="13"/>
  <c r="N79" i="13"/>
  <c r="N250" i="13"/>
  <c r="N344" i="13" s="1"/>
  <c r="O79" i="13"/>
  <c r="O250" i="13" s="1"/>
  <c r="O344" i="13" s="1"/>
  <c r="P79" i="13"/>
  <c r="P250" i="13"/>
  <c r="P344" i="13" s="1"/>
  <c r="Q79" i="13"/>
  <c r="Q250" i="13" s="1"/>
  <c r="Q344" i="13"/>
  <c r="R79" i="13"/>
  <c r="R250" i="13" s="1"/>
  <c r="R344" i="13" s="1"/>
  <c r="S79" i="13"/>
  <c r="S250" i="13"/>
  <c r="S344" i="13" s="1"/>
  <c r="T79" i="13"/>
  <c r="T250" i="13"/>
  <c r="T344" i="13"/>
  <c r="U79" i="13"/>
  <c r="U250" i="13" s="1"/>
  <c r="U344" i="13" s="1"/>
  <c r="V79" i="13"/>
  <c r="V250" i="13"/>
  <c r="V344" i="13" s="1"/>
  <c r="W79" i="13"/>
  <c r="W250" i="13" s="1"/>
  <c r="W344" i="13" s="1"/>
  <c r="X79" i="13"/>
  <c r="Y79" i="13"/>
  <c r="Y250" i="13" s="1"/>
  <c r="Z79" i="13"/>
  <c r="AA79" i="13"/>
  <c r="AA250" i="13" s="1"/>
  <c r="AA344" i="13"/>
  <c r="AB79" i="13"/>
  <c r="AB80" i="13"/>
  <c r="AB82" i="13"/>
  <c r="AB253" i="13" s="1"/>
  <c r="AB347" i="13" s="1"/>
  <c r="AB84" i="13"/>
  <c r="AB85" i="13"/>
  <c r="AC79" i="13"/>
  <c r="AD79" i="13"/>
  <c r="C80" i="13"/>
  <c r="C251" i="13" s="1"/>
  <c r="C345" i="13"/>
  <c r="D80" i="13"/>
  <c r="D251" i="13" s="1"/>
  <c r="D345" i="13" s="1"/>
  <c r="E251" i="13"/>
  <c r="E345" i="13"/>
  <c r="F80" i="13"/>
  <c r="F251" i="13" s="1"/>
  <c r="F345" i="13" s="1"/>
  <c r="G80" i="13"/>
  <c r="H80" i="13"/>
  <c r="H251" i="13"/>
  <c r="H345" i="13"/>
  <c r="I80" i="13"/>
  <c r="J80" i="13"/>
  <c r="J251" i="13"/>
  <c r="J345" i="13"/>
  <c r="K80" i="13"/>
  <c r="M80" i="13"/>
  <c r="N80" i="13"/>
  <c r="O80" i="13"/>
  <c r="P80" i="13"/>
  <c r="Q80" i="13"/>
  <c r="R80" i="13"/>
  <c r="S80" i="13"/>
  <c r="S86" i="13" s="1"/>
  <c r="T80" i="13"/>
  <c r="U80" i="13"/>
  <c r="V80" i="13"/>
  <c r="W80" i="13"/>
  <c r="X80" i="13"/>
  <c r="Y80" i="13"/>
  <c r="Z80" i="13"/>
  <c r="AA80" i="13"/>
  <c r="AC80" i="13"/>
  <c r="AD80" i="13"/>
  <c r="C82" i="13"/>
  <c r="C253" i="13"/>
  <c r="C347" i="13" s="1"/>
  <c r="D82" i="13"/>
  <c r="D253" i="13"/>
  <c r="D347" i="13"/>
  <c r="E253" i="13"/>
  <c r="E347" i="13"/>
  <c r="F82" i="13"/>
  <c r="F253" i="13"/>
  <c r="F347" i="13" s="1"/>
  <c r="G82" i="13"/>
  <c r="G253" i="13" s="1"/>
  <c r="G347" i="13" s="1"/>
  <c r="H82" i="13"/>
  <c r="H253" i="13"/>
  <c r="H347" i="13" s="1"/>
  <c r="I82" i="13"/>
  <c r="I253" i="13" s="1"/>
  <c r="I347" i="13"/>
  <c r="J82" i="13"/>
  <c r="J253" i="13" s="1"/>
  <c r="J347" i="13" s="1"/>
  <c r="K82" i="13"/>
  <c r="M82" i="13"/>
  <c r="M253" i="13"/>
  <c r="M347" i="13" s="1"/>
  <c r="N82" i="13"/>
  <c r="O82" i="13"/>
  <c r="O253" i="13"/>
  <c r="O347" i="13" s="1"/>
  <c r="P82" i="13"/>
  <c r="P253" i="13" s="1"/>
  <c r="P347" i="13" s="1"/>
  <c r="Q82" i="13"/>
  <c r="Q253" i="13"/>
  <c r="Q347" i="13" s="1"/>
  <c r="R82" i="13"/>
  <c r="R253" i="13" s="1"/>
  <c r="R347" i="13"/>
  <c r="S82" i="13"/>
  <c r="T82" i="13"/>
  <c r="T253" i="13" s="1"/>
  <c r="T347" i="13"/>
  <c r="U82" i="13"/>
  <c r="U253" i="13" s="1"/>
  <c r="U347" i="13" s="1"/>
  <c r="V82" i="13"/>
  <c r="V253" i="13"/>
  <c r="V347" i="13"/>
  <c r="W82" i="13"/>
  <c r="W253" i="13"/>
  <c r="W347" i="13"/>
  <c r="X82" i="13"/>
  <c r="Y82" i="13"/>
  <c r="Y253" i="13"/>
  <c r="Y347" i="13" s="1"/>
  <c r="Z82" i="13"/>
  <c r="Z253" i="13" s="1"/>
  <c r="Z347" i="13" s="1"/>
  <c r="AA82" i="13"/>
  <c r="AA253" i="13"/>
  <c r="AA347" i="13"/>
  <c r="AC82" i="13"/>
  <c r="AD82" i="13"/>
  <c r="AD253" i="13"/>
  <c r="AD347" i="13"/>
  <c r="C84" i="13"/>
  <c r="D84" i="13"/>
  <c r="E255" i="13"/>
  <c r="E349" i="13"/>
  <c r="F84" i="13"/>
  <c r="F255" i="13" s="1"/>
  <c r="F349" i="13"/>
  <c r="G84" i="13"/>
  <c r="G255" i="13"/>
  <c r="G349" i="13" s="1"/>
  <c r="H84" i="13"/>
  <c r="H255" i="13"/>
  <c r="H349" i="13"/>
  <c r="I84" i="13"/>
  <c r="J84" i="13"/>
  <c r="J255" i="13"/>
  <c r="J349" i="13"/>
  <c r="K84" i="13"/>
  <c r="M84" i="13"/>
  <c r="N84" i="13"/>
  <c r="O84" i="13"/>
  <c r="P84" i="13"/>
  <c r="Q84" i="13"/>
  <c r="R84" i="13"/>
  <c r="S84" i="13"/>
  <c r="T84" i="13"/>
  <c r="U84" i="13"/>
  <c r="V84" i="13"/>
  <c r="W84" i="13"/>
  <c r="X84" i="13"/>
  <c r="Y84" i="13"/>
  <c r="Z84" i="13"/>
  <c r="AA84" i="13"/>
  <c r="AC84" i="13"/>
  <c r="AD84" i="13"/>
  <c r="C85" i="13"/>
  <c r="C256" i="13"/>
  <c r="C350" i="13" s="1"/>
  <c r="D85" i="13"/>
  <c r="E350" i="13"/>
  <c r="F85" i="13"/>
  <c r="F256" i="13" s="1"/>
  <c r="F350" i="13" s="1"/>
  <c r="G85" i="13"/>
  <c r="G256" i="13"/>
  <c r="G350" i="13" s="1"/>
  <c r="H85" i="13"/>
  <c r="H256" i="13"/>
  <c r="H350" i="13"/>
  <c r="I85" i="13"/>
  <c r="I256" i="13" s="1"/>
  <c r="I350" i="13" s="1"/>
  <c r="J85" i="13"/>
  <c r="J256" i="13"/>
  <c r="J350" i="13" s="1"/>
  <c r="K85" i="13"/>
  <c r="K86" i="13" s="1"/>
  <c r="M85" i="13"/>
  <c r="N85" i="13"/>
  <c r="O85" i="13"/>
  <c r="P85" i="13"/>
  <c r="Q85" i="13"/>
  <c r="R85" i="13"/>
  <c r="S85" i="13"/>
  <c r="T85" i="13"/>
  <c r="U85" i="13"/>
  <c r="V85" i="13"/>
  <c r="W85" i="13"/>
  <c r="X85" i="13"/>
  <c r="Y85" i="13"/>
  <c r="Z85" i="13"/>
  <c r="AA85" i="13"/>
  <c r="AC85" i="13"/>
  <c r="AD85" i="13"/>
  <c r="C89" i="13"/>
  <c r="C260" i="13" s="1"/>
  <c r="C354" i="13"/>
  <c r="D89" i="13"/>
  <c r="E260" i="13"/>
  <c r="E354" i="13"/>
  <c r="F89" i="13"/>
  <c r="F260" i="13" s="1"/>
  <c r="F354" i="13" s="1"/>
  <c r="G89" i="13"/>
  <c r="G260" i="13"/>
  <c r="G354" i="13" s="1"/>
  <c r="H89" i="13"/>
  <c r="H260" i="13" s="1"/>
  <c r="H354" i="13" s="1"/>
  <c r="I89" i="13"/>
  <c r="I260" i="13"/>
  <c r="I354" i="13" s="1"/>
  <c r="J89" i="13"/>
  <c r="J260" i="13" s="1"/>
  <c r="J354" i="13"/>
  <c r="K89" i="13"/>
  <c r="L89" i="13"/>
  <c r="M89" i="13"/>
  <c r="N89" i="13"/>
  <c r="N260" i="13" s="1"/>
  <c r="O89" i="13"/>
  <c r="P89" i="13"/>
  <c r="Q89" i="13"/>
  <c r="R89" i="13"/>
  <c r="S89" i="13"/>
  <c r="T89" i="13"/>
  <c r="U89" i="13"/>
  <c r="V89" i="13"/>
  <c r="W89" i="13"/>
  <c r="X89" i="13"/>
  <c r="Y89" i="13"/>
  <c r="Z89" i="13"/>
  <c r="Z260" i="13" s="1"/>
  <c r="AA89" i="13"/>
  <c r="AB89" i="13"/>
  <c r="AC89" i="13"/>
  <c r="AD89" i="13"/>
  <c r="C90" i="13"/>
  <c r="C261" i="13" s="1"/>
  <c r="C355" i="13" s="1"/>
  <c r="D90" i="13"/>
  <c r="D261" i="13"/>
  <c r="D355" i="13"/>
  <c r="E261" i="13"/>
  <c r="E355" i="13"/>
  <c r="F90" i="13"/>
  <c r="F261" i="13"/>
  <c r="F355" i="13" s="1"/>
  <c r="G90" i="13"/>
  <c r="G261" i="13"/>
  <c r="G355" i="13"/>
  <c r="H90" i="13"/>
  <c r="H261" i="13"/>
  <c r="H355" i="13"/>
  <c r="I90" i="13"/>
  <c r="J90" i="13"/>
  <c r="J261" i="13"/>
  <c r="J355" i="13"/>
  <c r="K90" i="13"/>
  <c r="L90" i="13"/>
  <c r="M90" i="13"/>
  <c r="N90" i="13"/>
  <c r="O90" i="13"/>
  <c r="P90" i="13"/>
  <c r="Q90" i="13"/>
  <c r="R90" i="13"/>
  <c r="S90" i="13"/>
  <c r="T90" i="13"/>
  <c r="U90" i="13"/>
  <c r="V90" i="13"/>
  <c r="W90" i="13"/>
  <c r="X90" i="13"/>
  <c r="Y90" i="13"/>
  <c r="Z90" i="13"/>
  <c r="AA90" i="13"/>
  <c r="AB90" i="13"/>
  <c r="AC90" i="13"/>
  <c r="AD90" i="13"/>
  <c r="C92" i="13"/>
  <c r="C263" i="13" s="1"/>
  <c r="C357" i="13"/>
  <c r="D92" i="13"/>
  <c r="D263" i="13"/>
  <c r="D357" i="13" s="1"/>
  <c r="E263" i="13"/>
  <c r="E357" i="13"/>
  <c r="F92" i="13"/>
  <c r="F263" i="13" s="1"/>
  <c r="F357" i="13"/>
  <c r="G92" i="13"/>
  <c r="G263" i="13"/>
  <c r="G357" i="13" s="1"/>
  <c r="H92" i="13"/>
  <c r="H263" i="13"/>
  <c r="H357" i="13"/>
  <c r="I92" i="13"/>
  <c r="I263" i="13"/>
  <c r="I357" i="13"/>
  <c r="J92" i="13"/>
  <c r="J263" i="13" s="1"/>
  <c r="J357" i="13"/>
  <c r="K92" i="13"/>
  <c r="L92" i="13"/>
  <c r="L263" i="13" s="1"/>
  <c r="L357" i="13"/>
  <c r="M92" i="13"/>
  <c r="N92" i="13"/>
  <c r="N263" i="13"/>
  <c r="N357" i="13" s="1"/>
  <c r="O92" i="13"/>
  <c r="O263" i="13"/>
  <c r="O357" i="13"/>
  <c r="P92" i="13"/>
  <c r="P263" i="13" s="1"/>
  <c r="P357" i="13" s="1"/>
  <c r="Q92" i="13"/>
  <c r="Q263" i="13"/>
  <c r="Q357" i="13" s="1"/>
  <c r="R92" i="13"/>
  <c r="R263" i="13" s="1"/>
  <c r="R357" i="13" s="1"/>
  <c r="S92" i="13"/>
  <c r="S263" i="13"/>
  <c r="S357" i="13" s="1"/>
  <c r="T92" i="13"/>
  <c r="T263" i="13" s="1"/>
  <c r="T357" i="13"/>
  <c r="U92" i="13"/>
  <c r="U263" i="13" s="1"/>
  <c r="U357" i="13" s="1"/>
  <c r="V92" i="13"/>
  <c r="V263" i="13"/>
  <c r="V357" i="13"/>
  <c r="W92" i="13"/>
  <c r="W263" i="13"/>
  <c r="W357" i="13"/>
  <c r="X92" i="13"/>
  <c r="X263" i="13" s="1"/>
  <c r="X357" i="13" s="1"/>
  <c r="Y92" i="13"/>
  <c r="Y263" i="13"/>
  <c r="Y357" i="13" s="1"/>
  <c r="Z92" i="13"/>
  <c r="Z263" i="13" s="1"/>
  <c r="Z357" i="13" s="1"/>
  <c r="AA92" i="13"/>
  <c r="AA263" i="13"/>
  <c r="AA357" i="13" s="1"/>
  <c r="AB92" i="13"/>
  <c r="AB263" i="13" s="1"/>
  <c r="AB357" i="13"/>
  <c r="AC92" i="13"/>
  <c r="AC263" i="13" s="1"/>
  <c r="AC357" i="13" s="1"/>
  <c r="AD92" i="13"/>
  <c r="AD263" i="13"/>
  <c r="AD357" i="13" s="1"/>
  <c r="C93" i="13"/>
  <c r="C264" i="13"/>
  <c r="C358" i="13"/>
  <c r="D93" i="13"/>
  <c r="D264" i="13" s="1"/>
  <c r="D358" i="13" s="1"/>
  <c r="E264" i="13"/>
  <c r="E358" i="13"/>
  <c r="F93" i="13"/>
  <c r="F264" i="13"/>
  <c r="F358" i="13"/>
  <c r="G93" i="13"/>
  <c r="G264" i="13" s="1"/>
  <c r="G358" i="13" s="1"/>
  <c r="H93" i="13"/>
  <c r="H264" i="13"/>
  <c r="H358" i="13" s="1"/>
  <c r="I93" i="13"/>
  <c r="I264" i="13" s="1"/>
  <c r="I358" i="13" s="1"/>
  <c r="J93" i="13"/>
  <c r="J264" i="13"/>
  <c r="J358" i="13"/>
  <c r="K93" i="13"/>
  <c r="K264" i="13" s="1"/>
  <c r="K358" i="13"/>
  <c r="L93" i="13"/>
  <c r="L264" i="13"/>
  <c r="L358" i="13" s="1"/>
  <c r="M93" i="13"/>
  <c r="M264" i="13"/>
  <c r="M358" i="13"/>
  <c r="N93" i="13"/>
  <c r="N264" i="13"/>
  <c r="N358" i="13"/>
  <c r="O93" i="13"/>
  <c r="O264" i="13" s="1"/>
  <c r="O358" i="13"/>
  <c r="P93" i="13"/>
  <c r="P264" i="13"/>
  <c r="P358" i="13" s="1"/>
  <c r="Q93" i="13"/>
  <c r="Q264" i="13"/>
  <c r="Q358" i="13" s="1"/>
  <c r="R93" i="13"/>
  <c r="R264" i="13"/>
  <c r="R358" i="13"/>
  <c r="S93" i="13"/>
  <c r="S264" i="13" s="1"/>
  <c r="S358" i="13"/>
  <c r="T93" i="13"/>
  <c r="T264" i="13"/>
  <c r="T358" i="13" s="1"/>
  <c r="U93" i="13"/>
  <c r="U264" i="13"/>
  <c r="U358" i="13"/>
  <c r="V93" i="13"/>
  <c r="V264" i="13"/>
  <c r="V358" i="13"/>
  <c r="W93" i="13"/>
  <c r="W264" i="13" s="1"/>
  <c r="W358" i="13"/>
  <c r="X93" i="13"/>
  <c r="X264" i="13"/>
  <c r="X358" i="13" s="1"/>
  <c r="Y93" i="13"/>
  <c r="Y264" i="13"/>
  <c r="Y358" i="13" s="1"/>
  <c r="Z93" i="13"/>
  <c r="Z264" i="13"/>
  <c r="Z358" i="13" s="1"/>
  <c r="AA93" i="13"/>
  <c r="AA264" i="13" s="1"/>
  <c r="AA358" i="13"/>
  <c r="AB93" i="13"/>
  <c r="AB264" i="13" s="1"/>
  <c r="AB358" i="13" s="1"/>
  <c r="AC93" i="13"/>
  <c r="AC264" i="13"/>
  <c r="AC358" i="13"/>
  <c r="AD93" i="13"/>
  <c r="AD264" i="13"/>
  <c r="AD358" i="13"/>
  <c r="B93" i="13"/>
  <c r="B264" i="13" s="1"/>
  <c r="B358" i="13" s="1"/>
  <c r="B92" i="13"/>
  <c r="B263" i="13"/>
  <c r="B357" i="13" s="1"/>
  <c r="B90" i="13"/>
  <c r="B261" i="13" s="1"/>
  <c r="B355" i="13" s="1"/>
  <c r="B89" i="13"/>
  <c r="B260" i="13"/>
  <c r="B354" i="13" s="1"/>
  <c r="B85" i="13"/>
  <c r="B256" i="13" s="1"/>
  <c r="B350" i="13"/>
  <c r="B84" i="13"/>
  <c r="B255" i="13" s="1"/>
  <c r="B349" i="13" s="1"/>
  <c r="B82" i="13"/>
  <c r="B253" i="13"/>
  <c r="B347" i="13"/>
  <c r="B80" i="13"/>
  <c r="B79" i="13"/>
  <c r="B73" i="13"/>
  <c r="B244" i="13"/>
  <c r="B338" i="13" s="1"/>
  <c r="B72" i="13"/>
  <c r="B243" i="13" s="1"/>
  <c r="B337" i="13" s="1"/>
  <c r="B71" i="13"/>
  <c r="B242" i="13"/>
  <c r="B336" i="13" s="1"/>
  <c r="B70" i="13"/>
  <c r="B67" i="13"/>
  <c r="B238" i="13"/>
  <c r="B332" i="13" s="1"/>
  <c r="B66" i="13"/>
  <c r="B237" i="13" s="1"/>
  <c r="B331" i="13"/>
  <c r="B65" i="13"/>
  <c r="B236" i="13" s="1"/>
  <c r="B330" i="13" s="1"/>
  <c r="B64" i="13"/>
  <c r="B61" i="13"/>
  <c r="B232" i="13" s="1"/>
  <c r="B326" i="13" s="1"/>
  <c r="B60" i="13"/>
  <c r="B231" i="13"/>
  <c r="B325" i="13"/>
  <c r="B59" i="13"/>
  <c r="B230" i="13"/>
  <c r="B324" i="13"/>
  <c r="B58" i="13"/>
  <c r="B229" i="13" s="1"/>
  <c r="B323" i="13" s="1"/>
  <c r="B53" i="13"/>
  <c r="B224" i="13"/>
  <c r="B318" i="13" s="1"/>
  <c r="B52" i="13"/>
  <c r="B223" i="13" s="1"/>
  <c r="B317" i="13" s="1"/>
  <c r="B51" i="13"/>
  <c r="B222" i="13"/>
  <c r="B316" i="13"/>
  <c r="B46" i="13"/>
  <c r="B45" i="13"/>
  <c r="B216" i="13"/>
  <c r="B310" i="13"/>
  <c r="B41" i="13"/>
  <c r="B40" i="13"/>
  <c r="B211" i="13"/>
  <c r="B305" i="13"/>
  <c r="B36" i="13"/>
  <c r="B35" i="13"/>
  <c r="B206" i="13"/>
  <c r="B300" i="13"/>
  <c r="B31" i="13"/>
  <c r="B32" i="13" s="1"/>
  <c r="B203" i="13"/>
  <c r="B297" i="13"/>
  <c r="B198" i="13"/>
  <c r="B292" i="13" s="1"/>
  <c r="B197" i="13"/>
  <c r="B291" i="13"/>
  <c r="B195" i="13"/>
  <c r="B289" i="13" s="1"/>
  <c r="B191" i="13"/>
  <c r="B285" i="13" s="1"/>
  <c r="B190" i="13"/>
  <c r="B284" i="13" s="1"/>
  <c r="B186" i="13"/>
  <c r="B280" i="13" s="1"/>
  <c r="B185" i="13"/>
  <c r="B279" i="13" s="1"/>
  <c r="B184" i="13"/>
  <c r="B278" i="13"/>
  <c r="B183" i="13"/>
  <c r="B277" i="13" s="1"/>
  <c r="B181" i="13"/>
  <c r="B275" i="13"/>
  <c r="B180" i="13"/>
  <c r="B274" i="13" s="1"/>
  <c r="AS247" i="13"/>
  <c r="AR247" i="13"/>
  <c r="AQ247" i="13"/>
  <c r="AP247" i="13"/>
  <c r="AO247" i="13"/>
  <c r="AN247" i="13"/>
  <c r="AM247" i="13"/>
  <c r="AL247" i="13"/>
  <c r="AK247" i="13"/>
  <c r="AJ247" i="13"/>
  <c r="AI247" i="13"/>
  <c r="AH247" i="13"/>
  <c r="AG247" i="13"/>
  <c r="AF247" i="13"/>
  <c r="AE247" i="13"/>
  <c r="AD247" i="13"/>
  <c r="AC247" i="13"/>
  <c r="AB247" i="13"/>
  <c r="AA247" i="13"/>
  <c r="Z247" i="13"/>
  <c r="Y247" i="13"/>
  <c r="X247" i="13"/>
  <c r="W247" i="13"/>
  <c r="V247" i="13"/>
  <c r="U247" i="13"/>
  <c r="T247" i="13"/>
  <c r="S247" i="13"/>
  <c r="R247" i="13"/>
  <c r="Q247" i="13"/>
  <c r="P247" i="13"/>
  <c r="O247" i="13"/>
  <c r="N247" i="13"/>
  <c r="M247" i="13"/>
  <c r="L247" i="13"/>
  <c r="K247" i="13"/>
  <c r="J247" i="13"/>
  <c r="I247" i="13"/>
  <c r="H247" i="13"/>
  <c r="G247" i="13"/>
  <c r="F247" i="13"/>
  <c r="AD157" i="13"/>
  <c r="O157" i="13"/>
  <c r="K157" i="13"/>
  <c r="L157" i="13" s="1"/>
  <c r="M157" i="13"/>
  <c r="N157" i="13" s="1"/>
  <c r="A128" i="13"/>
  <c r="A156" i="13" s="1"/>
  <c r="A170" i="13"/>
  <c r="A146" i="13"/>
  <c r="A145" i="13"/>
  <c r="A144" i="13"/>
  <c r="A143" i="13"/>
  <c r="A142" i="13"/>
  <c r="A141" i="13"/>
  <c r="A140" i="13"/>
  <c r="A139" i="13"/>
  <c r="A138" i="13"/>
  <c r="A137" i="13"/>
  <c r="A132" i="13"/>
  <c r="A160" i="13"/>
  <c r="A174" i="13"/>
  <c r="A131" i="13"/>
  <c r="A159" i="13" s="1"/>
  <c r="A173" i="13" s="1"/>
  <c r="A130" i="13"/>
  <c r="A158" i="13"/>
  <c r="A172" i="13" s="1"/>
  <c r="AD129" i="13"/>
  <c r="A129" i="13"/>
  <c r="A157" i="13" s="1"/>
  <c r="A171" i="13"/>
  <c r="AD127" i="13"/>
  <c r="AD128" i="13" s="1"/>
  <c r="AD211" i="13" s="1"/>
  <c r="A127" i="13"/>
  <c r="A155" i="13"/>
  <c r="A169" i="13"/>
  <c r="AD126" i="13"/>
  <c r="K126" i="13" s="1"/>
  <c r="L126" i="13"/>
  <c r="M126" i="13"/>
  <c r="A126" i="13"/>
  <c r="A154" i="13" s="1"/>
  <c r="A168" i="13" s="1"/>
  <c r="A153" i="13"/>
  <c r="A167" i="13" s="1"/>
  <c r="A152" i="13"/>
  <c r="A166" i="13" s="1"/>
  <c r="A151" i="13"/>
  <c r="M250" i="13"/>
  <c r="M344" i="13" s="1"/>
  <c r="B76" i="13"/>
  <c r="B247" i="13"/>
  <c r="H242" i="13"/>
  <c r="H336" i="13" s="1"/>
  <c r="M241" i="13"/>
  <c r="M335" i="13"/>
  <c r="P238" i="13"/>
  <c r="P332" i="13" s="1"/>
  <c r="AD331" i="13"/>
  <c r="AA237" i="13"/>
  <c r="AA331" i="13"/>
  <c r="R237" i="13"/>
  <c r="R331" i="13"/>
  <c r="O237" i="13"/>
  <c r="O331" i="13"/>
  <c r="X326" i="13"/>
  <c r="G232" i="13"/>
  <c r="G326" i="13" s="1"/>
  <c r="I230" i="13"/>
  <c r="I324" i="13"/>
  <c r="H230" i="13"/>
  <c r="H324" i="13" s="1"/>
  <c r="B55" i="13"/>
  <c r="B226" i="13"/>
  <c r="Y224" i="13"/>
  <c r="Y318" i="13"/>
  <c r="H224" i="13"/>
  <c r="H318" i="13"/>
  <c r="AC223" i="13"/>
  <c r="AC317" i="13"/>
  <c r="O223" i="13"/>
  <c r="O317" i="13"/>
  <c r="L223" i="13"/>
  <c r="L317" i="13"/>
  <c r="B48" i="13"/>
  <c r="B219" i="13"/>
  <c r="I217" i="13"/>
  <c r="G216" i="13"/>
  <c r="G310" i="13" s="1"/>
  <c r="B43" i="13"/>
  <c r="B214" i="13" s="1"/>
  <c r="H212" i="13"/>
  <c r="H306" i="13" s="1"/>
  <c r="B38" i="13"/>
  <c r="B209" i="13" s="1"/>
  <c r="B33" i="13"/>
  <c r="B204" i="13"/>
  <c r="I202" i="13"/>
  <c r="B29" i="13"/>
  <c r="B200" i="13"/>
  <c r="B22" i="13"/>
  <c r="B193" i="13"/>
  <c r="B17" i="13"/>
  <c r="B188" i="13"/>
  <c r="AS247" i="12"/>
  <c r="AR247" i="12"/>
  <c r="AQ247" i="12"/>
  <c r="AP247" i="12"/>
  <c r="AO247" i="12"/>
  <c r="AN247" i="12"/>
  <c r="AM247" i="12"/>
  <c r="AL247" i="12"/>
  <c r="AK247" i="12"/>
  <c r="AJ247" i="12"/>
  <c r="AI247" i="12"/>
  <c r="AH247" i="12"/>
  <c r="AG247" i="12"/>
  <c r="AF247" i="12"/>
  <c r="AE247" i="12"/>
  <c r="AD247" i="12"/>
  <c r="AC247" i="12"/>
  <c r="AB247" i="12"/>
  <c r="AA247" i="12"/>
  <c r="Z247" i="12"/>
  <c r="Y247" i="12"/>
  <c r="X247" i="12"/>
  <c r="W247" i="12"/>
  <c r="V247" i="12"/>
  <c r="U247" i="12"/>
  <c r="T247" i="12"/>
  <c r="S247" i="12"/>
  <c r="R247" i="12"/>
  <c r="Q247" i="12"/>
  <c r="P247" i="12"/>
  <c r="O247" i="12"/>
  <c r="N247" i="12"/>
  <c r="M247" i="12"/>
  <c r="L247" i="12"/>
  <c r="K247" i="12"/>
  <c r="J247" i="12"/>
  <c r="I247" i="12"/>
  <c r="H247" i="12"/>
  <c r="G247" i="12"/>
  <c r="F247" i="12"/>
  <c r="E247" i="12"/>
  <c r="D247" i="12"/>
  <c r="C247" i="12"/>
  <c r="B247" i="12"/>
  <c r="E185" i="12"/>
  <c r="D185" i="12"/>
  <c r="C185" i="12"/>
  <c r="B185" i="12"/>
  <c r="E184" i="12"/>
  <c r="D184" i="12"/>
  <c r="C184" i="12"/>
  <c r="B184" i="12"/>
  <c r="A124" i="12"/>
  <c r="A152" i="12"/>
  <c r="A166" i="12" s="1"/>
  <c r="AS157" i="12"/>
  <c r="AD157" i="12"/>
  <c r="O157" i="12"/>
  <c r="K157" i="12" s="1"/>
  <c r="L157" i="12"/>
  <c r="M157" i="12" s="1"/>
  <c r="N157" i="12" s="1"/>
  <c r="A127" i="12"/>
  <c r="A155" i="12"/>
  <c r="A169" i="12"/>
  <c r="A146" i="12"/>
  <c r="A145" i="12"/>
  <c r="AS144" i="12"/>
  <c r="AD144" i="12"/>
  <c r="A144" i="12"/>
  <c r="AS143" i="12"/>
  <c r="AE143" i="12" s="1"/>
  <c r="AF143" i="12" s="1"/>
  <c r="AG143" i="12" s="1"/>
  <c r="AD143" i="12"/>
  <c r="K143" i="12"/>
  <c r="A143" i="12"/>
  <c r="A142" i="12"/>
  <c r="A141" i="12"/>
  <c r="A140" i="12"/>
  <c r="A139" i="12"/>
  <c r="A138" i="12"/>
  <c r="AS137" i="12"/>
  <c r="AD137" i="12"/>
  <c r="K137" i="12"/>
  <c r="A137" i="12"/>
  <c r="A132" i="12"/>
  <c r="A160" i="12"/>
  <c r="A174" i="12"/>
  <c r="A131" i="12"/>
  <c r="A159" i="12" s="1"/>
  <c r="A173" i="12" s="1"/>
  <c r="A130" i="12"/>
  <c r="A158" i="12"/>
  <c r="A172" i="12" s="1"/>
  <c r="AS129" i="12"/>
  <c r="AD129" i="12"/>
  <c r="A129" i="12"/>
  <c r="A157" i="12"/>
  <c r="A171" i="12"/>
  <c r="A128" i="12"/>
  <c r="A156" i="12" s="1"/>
  <c r="A170" i="12" s="1"/>
  <c r="AS127" i="12"/>
  <c r="AD127" i="12"/>
  <c r="AS126" i="12"/>
  <c r="AD126" i="12"/>
  <c r="A126" i="12"/>
  <c r="A154" i="12"/>
  <c r="A168" i="12"/>
  <c r="A125" i="12"/>
  <c r="A153" i="12" s="1"/>
  <c r="A167" i="12" s="1"/>
  <c r="A123" i="12"/>
  <c r="A151" i="12" s="1"/>
  <c r="A165" i="12" s="1"/>
  <c r="AS98" i="12"/>
  <c r="AR98" i="12"/>
  <c r="AQ98" i="12"/>
  <c r="AP98" i="12"/>
  <c r="AO98" i="12"/>
  <c r="AN98" i="12"/>
  <c r="AM98" i="12"/>
  <c r="AL98" i="12"/>
  <c r="AK98" i="12"/>
  <c r="AJ98" i="12"/>
  <c r="AI98" i="12"/>
  <c r="AH98" i="12"/>
  <c r="AG98" i="12"/>
  <c r="AF98" i="12"/>
  <c r="AE98" i="12"/>
  <c r="AD98" i="12"/>
  <c r="AC98" i="12"/>
  <c r="AB98" i="12"/>
  <c r="AA98" i="12"/>
  <c r="Z98" i="12"/>
  <c r="Y98" i="12"/>
  <c r="X98" i="12"/>
  <c r="W98" i="12"/>
  <c r="V98" i="12"/>
  <c r="U98" i="12"/>
  <c r="T98" i="12"/>
  <c r="S98" i="12"/>
  <c r="R98" i="12"/>
  <c r="Q98" i="12"/>
  <c r="P98" i="12"/>
  <c r="O98" i="12"/>
  <c r="N98" i="12"/>
  <c r="M98" i="12"/>
  <c r="L98" i="12"/>
  <c r="K98" i="12"/>
  <c r="J98" i="12"/>
  <c r="I98" i="12"/>
  <c r="H98" i="12"/>
  <c r="G98" i="12"/>
  <c r="F98" i="12"/>
  <c r="E98" i="12"/>
  <c r="D98" i="12"/>
  <c r="C98" i="12"/>
  <c r="B98" i="12"/>
  <c r="AS76" i="12"/>
  <c r="AR76" i="12"/>
  <c r="AQ76" i="12"/>
  <c r="AP76" i="12"/>
  <c r="AO76" i="12"/>
  <c r="AN76" i="12"/>
  <c r="AM76" i="12"/>
  <c r="AL76" i="12"/>
  <c r="AK76" i="12"/>
  <c r="AJ76" i="12"/>
  <c r="AI76" i="12"/>
  <c r="AH76" i="12"/>
  <c r="AG76" i="12"/>
  <c r="AF76" i="12"/>
  <c r="AE76" i="12"/>
  <c r="AD76" i="12"/>
  <c r="AC76" i="12"/>
  <c r="AB76" i="12"/>
  <c r="AA76" i="12"/>
  <c r="Z76" i="12"/>
  <c r="Y76" i="12"/>
  <c r="X76" i="12"/>
  <c r="W76" i="12"/>
  <c r="V76" i="12"/>
  <c r="U76" i="12"/>
  <c r="T76" i="12"/>
  <c r="S76" i="12"/>
  <c r="R76" i="12"/>
  <c r="Q76" i="12"/>
  <c r="P76" i="12"/>
  <c r="O76" i="12"/>
  <c r="N76" i="12"/>
  <c r="M76" i="12"/>
  <c r="L76" i="12"/>
  <c r="K76" i="12"/>
  <c r="J76" i="12"/>
  <c r="I76" i="12"/>
  <c r="H76" i="12"/>
  <c r="G76" i="12"/>
  <c r="F76" i="12"/>
  <c r="E76" i="12"/>
  <c r="D76" i="12"/>
  <c r="C76" i="12"/>
  <c r="B76" i="12"/>
  <c r="AS55" i="12"/>
  <c r="AR55" i="12"/>
  <c r="AQ55" i="12"/>
  <c r="AP55" i="12"/>
  <c r="AO55" i="12"/>
  <c r="AN55" i="12"/>
  <c r="AM55" i="12"/>
  <c r="AL55" i="12"/>
  <c r="AK55" i="12"/>
  <c r="AJ55" i="12"/>
  <c r="AI55" i="12"/>
  <c r="AH55" i="12"/>
  <c r="AG55" i="12"/>
  <c r="AF55" i="12"/>
  <c r="AE55" i="12"/>
  <c r="AD55" i="12"/>
  <c r="AC55" i="12"/>
  <c r="AB55" i="12"/>
  <c r="AA55" i="12"/>
  <c r="Z55" i="12"/>
  <c r="Y55" i="12"/>
  <c r="X55" i="12"/>
  <c r="W55" i="12"/>
  <c r="V55" i="12"/>
  <c r="U55" i="12"/>
  <c r="T55" i="12"/>
  <c r="S55" i="12"/>
  <c r="R55" i="12"/>
  <c r="Q55" i="12"/>
  <c r="P55" i="12"/>
  <c r="O55" i="12"/>
  <c r="N55" i="12"/>
  <c r="M55" i="12"/>
  <c r="L55" i="12"/>
  <c r="K55" i="12"/>
  <c r="J55" i="12"/>
  <c r="I55" i="12"/>
  <c r="H55" i="12"/>
  <c r="G55" i="12"/>
  <c r="F55" i="12"/>
  <c r="E55" i="12"/>
  <c r="D55" i="12"/>
  <c r="C55" i="12"/>
  <c r="B55" i="12"/>
  <c r="AS48" i="12"/>
  <c r="AR48" i="12"/>
  <c r="AQ48" i="12"/>
  <c r="AP48" i="12"/>
  <c r="AO48" i="12"/>
  <c r="AN48" i="12"/>
  <c r="AM48" i="12"/>
  <c r="AL48" i="12"/>
  <c r="AK48" i="12"/>
  <c r="AJ48" i="12"/>
  <c r="AI48" i="12"/>
  <c r="AH48" i="12"/>
  <c r="AG48" i="12"/>
  <c r="AF48" i="12"/>
  <c r="AE48" i="12"/>
  <c r="AD48" i="12"/>
  <c r="AC48" i="12"/>
  <c r="AB48" i="12"/>
  <c r="AA48" i="12"/>
  <c r="Z48" i="12"/>
  <c r="Y48" i="12"/>
  <c r="X48" i="12"/>
  <c r="W48" i="12"/>
  <c r="V48" i="12"/>
  <c r="U48" i="12"/>
  <c r="T48" i="12"/>
  <c r="S48" i="12"/>
  <c r="R48" i="12"/>
  <c r="Q48" i="12"/>
  <c r="P48" i="12"/>
  <c r="O48" i="12"/>
  <c r="N48" i="12"/>
  <c r="M48" i="12"/>
  <c r="L48" i="12"/>
  <c r="K48" i="12"/>
  <c r="J48" i="12"/>
  <c r="I48" i="12"/>
  <c r="H48" i="12"/>
  <c r="G48" i="12"/>
  <c r="F48" i="12"/>
  <c r="E48" i="12"/>
  <c r="D48" i="12"/>
  <c r="C48" i="12"/>
  <c r="B48" i="12"/>
  <c r="AS43" i="12"/>
  <c r="AR43" i="12"/>
  <c r="AQ43" i="12"/>
  <c r="AP43" i="12"/>
  <c r="AO43" i="12"/>
  <c r="AN43" i="12"/>
  <c r="AM43" i="12"/>
  <c r="AL43" i="12"/>
  <c r="AK43" i="12"/>
  <c r="AJ43" i="12"/>
  <c r="AI43" i="12"/>
  <c r="AH43" i="12"/>
  <c r="AG43" i="12"/>
  <c r="AF43" i="12"/>
  <c r="AE43" i="12"/>
  <c r="AD43" i="12"/>
  <c r="AC43" i="12"/>
  <c r="AB43" i="12"/>
  <c r="AA43" i="12"/>
  <c r="Z43" i="12"/>
  <c r="Y43" i="12"/>
  <c r="X43" i="12"/>
  <c r="W43" i="12"/>
  <c r="V43" i="12"/>
  <c r="U43" i="12"/>
  <c r="T43" i="12"/>
  <c r="S43" i="12"/>
  <c r="R43" i="12"/>
  <c r="Q43" i="12"/>
  <c r="P43" i="12"/>
  <c r="O43" i="12"/>
  <c r="N43" i="12"/>
  <c r="M43" i="12"/>
  <c r="L43" i="12"/>
  <c r="K43" i="12"/>
  <c r="J43" i="12"/>
  <c r="I43" i="12"/>
  <c r="H43" i="12"/>
  <c r="G43" i="12"/>
  <c r="F43" i="12"/>
  <c r="E43" i="12"/>
  <c r="D43" i="12"/>
  <c r="C43" i="12"/>
  <c r="B43" i="12"/>
  <c r="AS38" i="12"/>
  <c r="AR38" i="12"/>
  <c r="AQ38" i="12"/>
  <c r="AP38" i="12"/>
  <c r="AO38" i="12"/>
  <c r="AN38" i="12"/>
  <c r="AM38" i="12"/>
  <c r="AL38" i="12"/>
  <c r="AK38" i="12"/>
  <c r="AJ38" i="12"/>
  <c r="AI38" i="12"/>
  <c r="AH38" i="12"/>
  <c r="AG38" i="12"/>
  <c r="AF38" i="12"/>
  <c r="AE38" i="12"/>
  <c r="AD38" i="12"/>
  <c r="AC38" i="12"/>
  <c r="AB38" i="12"/>
  <c r="AA38" i="12"/>
  <c r="Z38" i="12"/>
  <c r="Y38" i="12"/>
  <c r="X38" i="12"/>
  <c r="W38" i="12"/>
  <c r="V38" i="12"/>
  <c r="U38" i="12"/>
  <c r="T38" i="12"/>
  <c r="S38" i="12"/>
  <c r="R38" i="12"/>
  <c r="Q38" i="12"/>
  <c r="P38" i="12"/>
  <c r="O38" i="12"/>
  <c r="N38" i="12"/>
  <c r="M38" i="12"/>
  <c r="L38" i="12"/>
  <c r="K38" i="12"/>
  <c r="J38" i="12"/>
  <c r="I38" i="12"/>
  <c r="H38" i="12"/>
  <c r="G38" i="12"/>
  <c r="F38" i="12"/>
  <c r="E38" i="12"/>
  <c r="D38" i="12"/>
  <c r="C38" i="12"/>
  <c r="B38" i="12"/>
  <c r="AS33" i="12"/>
  <c r="AR33" i="12"/>
  <c r="AQ33" i="12"/>
  <c r="AP33" i="12"/>
  <c r="AO33" i="12"/>
  <c r="AN33" i="12"/>
  <c r="AM33" i="12"/>
  <c r="AL33" i="12"/>
  <c r="AK33" i="12"/>
  <c r="AJ33" i="12"/>
  <c r="AI33" i="12"/>
  <c r="AH33" i="12"/>
  <c r="AG33" i="12"/>
  <c r="AF33" i="12"/>
  <c r="AE33" i="12"/>
  <c r="AD33" i="12"/>
  <c r="AC33" i="12"/>
  <c r="AB33" i="12"/>
  <c r="AA33" i="12"/>
  <c r="Z33" i="12"/>
  <c r="Y33" i="12"/>
  <c r="X33" i="12"/>
  <c r="W33" i="12"/>
  <c r="V33" i="12"/>
  <c r="U33" i="12"/>
  <c r="T33" i="12"/>
  <c r="S33" i="12"/>
  <c r="R33" i="12"/>
  <c r="Q33" i="12"/>
  <c r="P33" i="12"/>
  <c r="O33" i="12"/>
  <c r="N33" i="12"/>
  <c r="M33" i="12"/>
  <c r="L33" i="12"/>
  <c r="K33" i="12"/>
  <c r="J33" i="12"/>
  <c r="I33" i="12"/>
  <c r="H33" i="12"/>
  <c r="G33" i="12"/>
  <c r="F33" i="12"/>
  <c r="E33" i="12"/>
  <c r="D33" i="12"/>
  <c r="C33" i="12"/>
  <c r="B33" i="12"/>
  <c r="AS29" i="12"/>
  <c r="AR29" i="12"/>
  <c r="AQ29" i="12"/>
  <c r="AP29" i="12"/>
  <c r="AO29" i="12"/>
  <c r="AN29" i="12"/>
  <c r="AM29" i="12"/>
  <c r="AL29" i="12"/>
  <c r="AK29" i="12"/>
  <c r="AJ29" i="12"/>
  <c r="AI29" i="12"/>
  <c r="AH29" i="12"/>
  <c r="AG29" i="12"/>
  <c r="AF29" i="12"/>
  <c r="AE29" i="12"/>
  <c r="AD29" i="12"/>
  <c r="AC29" i="12"/>
  <c r="AB29" i="12"/>
  <c r="AA29" i="12"/>
  <c r="Z29" i="12"/>
  <c r="Y29" i="12"/>
  <c r="X29" i="12"/>
  <c r="W29" i="12"/>
  <c r="V29" i="12"/>
  <c r="U29" i="12"/>
  <c r="T29" i="12"/>
  <c r="S29" i="12"/>
  <c r="R29" i="12"/>
  <c r="Q29" i="12"/>
  <c r="P29" i="12"/>
  <c r="O29" i="12"/>
  <c r="N29" i="12"/>
  <c r="M29" i="12"/>
  <c r="L29" i="12"/>
  <c r="K29" i="12"/>
  <c r="J29" i="12"/>
  <c r="I29" i="12"/>
  <c r="H29" i="12"/>
  <c r="G29" i="12"/>
  <c r="F29" i="12"/>
  <c r="E29" i="12"/>
  <c r="D29" i="12"/>
  <c r="C29" i="12"/>
  <c r="B29" i="12"/>
  <c r="AS22" i="12"/>
  <c r="AR22" i="12"/>
  <c r="AQ22" i="12"/>
  <c r="AP22" i="12"/>
  <c r="AO22" i="12"/>
  <c r="AN22"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G22" i="12"/>
  <c r="F22" i="12"/>
  <c r="E22" i="12"/>
  <c r="D22" i="12"/>
  <c r="C22" i="12"/>
  <c r="B22" i="12"/>
  <c r="AS17" i="12"/>
  <c r="AR17" i="12"/>
  <c r="AQ17" i="12"/>
  <c r="AP17" i="12"/>
  <c r="AO17" i="12"/>
  <c r="AN17" i="12"/>
  <c r="AM17" i="12"/>
  <c r="AL17" i="12"/>
  <c r="AK17" i="12"/>
  <c r="AJ17" i="12"/>
  <c r="AI17" i="12"/>
  <c r="AH17" i="12"/>
  <c r="AG17" i="12"/>
  <c r="AF17" i="12"/>
  <c r="AE17" i="12"/>
  <c r="AD17" i="12"/>
  <c r="AC17" i="12"/>
  <c r="AB17" i="12"/>
  <c r="AA17" i="12"/>
  <c r="Z17" i="12"/>
  <c r="Y17" i="12"/>
  <c r="X17" i="12"/>
  <c r="W17" i="12"/>
  <c r="V17" i="12"/>
  <c r="U17" i="12"/>
  <c r="T17" i="12"/>
  <c r="S17" i="12"/>
  <c r="R17" i="12"/>
  <c r="Q17" i="12"/>
  <c r="P17" i="12"/>
  <c r="O17" i="12"/>
  <c r="N17" i="12"/>
  <c r="M17" i="12"/>
  <c r="L17" i="12"/>
  <c r="K17" i="12"/>
  <c r="J17" i="12"/>
  <c r="I17" i="12"/>
  <c r="H17" i="12"/>
  <c r="G17" i="12"/>
  <c r="F17" i="12"/>
  <c r="E17" i="12"/>
  <c r="D17" i="12"/>
  <c r="C17" i="12"/>
  <c r="B17" i="12"/>
  <c r="AD14" i="12"/>
  <c r="AC14" i="12"/>
  <c r="AB14" i="12"/>
  <c r="AA14" i="12"/>
  <c r="Z14" i="12"/>
  <c r="Y14" i="12"/>
  <c r="X14" i="12"/>
  <c r="W14" i="12"/>
  <c r="V14" i="12"/>
  <c r="U14" i="12"/>
  <c r="T14" i="12"/>
  <c r="S14" i="12"/>
  <c r="R14" i="12"/>
  <c r="Q14" i="12"/>
  <c r="P14" i="12"/>
  <c r="O14" i="12"/>
  <c r="N14" i="12"/>
  <c r="M14" i="12"/>
  <c r="L14" i="12"/>
  <c r="K14" i="12"/>
  <c r="J14" i="12"/>
  <c r="I14" i="12"/>
  <c r="H14" i="12"/>
  <c r="G14" i="12"/>
  <c r="F14" i="12"/>
  <c r="E14" i="12"/>
  <c r="D14" i="12"/>
  <c r="C14" i="12"/>
  <c r="B14" i="12"/>
  <c r="K263" i="13"/>
  <c r="K357" i="13"/>
  <c r="I37" i="13"/>
  <c r="E230" i="13"/>
  <c r="E324" i="13"/>
  <c r="N47" i="13"/>
  <c r="Y42" i="13"/>
  <c r="M42" i="13"/>
  <c r="V37" i="13"/>
  <c r="J37" i="13"/>
  <c r="C180" i="13"/>
  <c r="C274" i="13" s="1"/>
  <c r="U237" i="13"/>
  <c r="U331" i="13" s="1"/>
  <c r="I229" i="13"/>
  <c r="I323" i="13" s="1"/>
  <c r="Z241" i="13"/>
  <c r="Z335" i="13" s="1"/>
  <c r="J206" i="13"/>
  <c r="V335" i="13"/>
  <c r="K253" i="13"/>
  <c r="K347" i="13" s="1"/>
  <c r="AD241" i="13"/>
  <c r="AD335" i="13"/>
  <c r="AD157" i="7"/>
  <c r="B86" i="8"/>
  <c r="B83" i="8"/>
  <c r="D34" i="8"/>
  <c r="C34" i="8"/>
  <c r="B31" i="8"/>
  <c r="B32" i="8" s="1"/>
  <c r="D14" i="8"/>
  <c r="C14" i="8"/>
  <c r="C15" i="8"/>
  <c r="C10" i="8"/>
  <c r="C86" i="8"/>
  <c r="D86" i="8"/>
  <c r="E86" i="8"/>
  <c r="O83" i="8"/>
  <c r="N83" i="8"/>
  <c r="M83" i="8"/>
  <c r="L83" i="8"/>
  <c r="K83" i="8"/>
  <c r="J83" i="8"/>
  <c r="I83" i="8"/>
  <c r="H83" i="8"/>
  <c r="G83" i="8"/>
  <c r="F83" i="8"/>
  <c r="E83" i="8"/>
  <c r="D83" i="8"/>
  <c r="C83" i="8"/>
  <c r="AR116" i="3"/>
  <c r="AQ116" i="3" s="1"/>
  <c r="Q115" i="3"/>
  <c r="R115" i="3"/>
  <c r="S115" i="3"/>
  <c r="T115" i="3"/>
  <c r="U115" i="3"/>
  <c r="V115" i="3"/>
  <c r="W115" i="3"/>
  <c r="X115" i="3"/>
  <c r="Y115" i="3"/>
  <c r="Z115" i="3"/>
  <c r="AA115" i="3"/>
  <c r="AB115" i="3"/>
  <c r="AC115" i="3"/>
  <c r="AD115" i="3"/>
  <c r="AE115" i="3"/>
  <c r="AF115" i="3"/>
  <c r="AG115" i="3"/>
  <c r="AH115" i="3"/>
  <c r="AI115" i="3"/>
  <c r="AJ115" i="3"/>
  <c r="AK115" i="3"/>
  <c r="AL115" i="3"/>
  <c r="AM115" i="3"/>
  <c r="AN115" i="3"/>
  <c r="AO115" i="3"/>
  <c r="AP115" i="3"/>
  <c r="AQ115" i="3"/>
  <c r="AQ118" i="3" s="1"/>
  <c r="AR115" i="3"/>
  <c r="P115" i="3"/>
  <c r="D111" i="3"/>
  <c r="D117" i="3" s="1"/>
  <c r="E111" i="3"/>
  <c r="E117" i="3"/>
  <c r="F111" i="3"/>
  <c r="F117" i="3" s="1"/>
  <c r="G111" i="3"/>
  <c r="G117" i="3"/>
  <c r="H111" i="3"/>
  <c r="I111" i="3"/>
  <c r="I117" i="3"/>
  <c r="J111" i="3"/>
  <c r="K111" i="3"/>
  <c r="K117" i="3"/>
  <c r="L111" i="3"/>
  <c r="M111" i="3"/>
  <c r="N111" i="3"/>
  <c r="O111" i="3"/>
  <c r="O117" i="3"/>
  <c r="P111" i="3"/>
  <c r="Q111" i="3"/>
  <c r="R111" i="3"/>
  <c r="S111" i="3"/>
  <c r="T111" i="3"/>
  <c r="U111" i="3"/>
  <c r="V111" i="3"/>
  <c r="W111" i="3"/>
  <c r="X111" i="3"/>
  <c r="Y111" i="3"/>
  <c r="Z111" i="3"/>
  <c r="AA111" i="3"/>
  <c r="AB111" i="3"/>
  <c r="AC111" i="3"/>
  <c r="AD111" i="3"/>
  <c r="D112" i="3"/>
  <c r="E112" i="3"/>
  <c r="F112" i="3"/>
  <c r="G112" i="3"/>
  <c r="H112" i="3"/>
  <c r="I112" i="3"/>
  <c r="J112" i="3"/>
  <c r="K112" i="3"/>
  <c r="L112" i="3"/>
  <c r="M112" i="3"/>
  <c r="N112" i="3"/>
  <c r="O112" i="3"/>
  <c r="P112" i="3"/>
  <c r="Q112" i="3"/>
  <c r="R112" i="3"/>
  <c r="S112" i="3"/>
  <c r="T112" i="3"/>
  <c r="U112" i="3"/>
  <c r="V112" i="3"/>
  <c r="W112" i="3"/>
  <c r="X112" i="3"/>
  <c r="Y112" i="3"/>
  <c r="Z112" i="3"/>
  <c r="AA112" i="3"/>
  <c r="AB112" i="3"/>
  <c r="AC112" i="3"/>
  <c r="AD112" i="3"/>
  <c r="D113" i="3"/>
  <c r="E113" i="3"/>
  <c r="F113" i="3"/>
  <c r="G113" i="3"/>
  <c r="H113" i="3"/>
  <c r="I113" i="3"/>
  <c r="J113" i="3"/>
  <c r="K113" i="3"/>
  <c r="L113" i="3"/>
  <c r="M113" i="3"/>
  <c r="N113" i="3"/>
  <c r="O113" i="3"/>
  <c r="P113" i="3"/>
  <c r="Q113" i="3"/>
  <c r="R113" i="3"/>
  <c r="S113" i="3"/>
  <c r="T113" i="3"/>
  <c r="U113" i="3"/>
  <c r="V113" i="3"/>
  <c r="W113" i="3"/>
  <c r="X113" i="3"/>
  <c r="Y113" i="3"/>
  <c r="Z113" i="3"/>
  <c r="AA113" i="3"/>
  <c r="AB113" i="3"/>
  <c r="AC113" i="3"/>
  <c r="AD113" i="3"/>
  <c r="C111" i="3"/>
  <c r="C117" i="3"/>
  <c r="C112" i="3"/>
  <c r="B112" i="3"/>
  <c r="B111" i="3"/>
  <c r="C113" i="3"/>
  <c r="D225" i="1"/>
  <c r="D234" i="1" s="1"/>
  <c r="O118" i="3"/>
  <c r="K118" i="3"/>
  <c r="I118" i="3"/>
  <c r="G118" i="3"/>
  <c r="E118" i="3"/>
  <c r="C118" i="3"/>
  <c r="F118" i="3"/>
  <c r="E151" i="13"/>
  <c r="E151" i="12"/>
  <c r="C50" i="10"/>
  <c r="D49" i="10"/>
  <c r="D38" i="10"/>
  <c r="C38" i="10"/>
  <c r="D33" i="10"/>
  <c r="C33" i="10"/>
  <c r="B30" i="10"/>
  <c r="B31" i="10" s="1"/>
  <c r="D24" i="10"/>
  <c r="C24" i="10"/>
  <c r="D20" i="10"/>
  <c r="C20" i="10"/>
  <c r="D13" i="10"/>
  <c r="C13" i="10"/>
  <c r="D10" i="10"/>
  <c r="C10" i="10"/>
  <c r="C15" i="10"/>
  <c r="D15" i="10"/>
  <c r="D19" i="10"/>
  <c r="C32" i="10"/>
  <c r="D32" i="10"/>
  <c r="D14" i="10"/>
  <c r="D39" i="10"/>
  <c r="C14" i="10"/>
  <c r="C19" i="10"/>
  <c r="AS127" i="7"/>
  <c r="AS128" i="7" s="1"/>
  <c r="AD127" i="7"/>
  <c r="AS126" i="7"/>
  <c r="AD126" i="7"/>
  <c r="K126" i="7"/>
  <c r="L126" i="7" s="1"/>
  <c r="AS157" i="7"/>
  <c r="O157" i="7"/>
  <c r="K157" i="7"/>
  <c r="L157" i="7"/>
  <c r="M157" i="7" s="1"/>
  <c r="N157" i="7" s="1"/>
  <c r="AS144" i="7"/>
  <c r="AD144" i="7"/>
  <c r="AE144" i="7" s="1"/>
  <c r="AS129" i="7"/>
  <c r="AD129" i="7"/>
  <c r="K129" i="7" s="1"/>
  <c r="K216" i="7" s="1"/>
  <c r="AS143" i="7"/>
  <c r="AD143" i="7"/>
  <c r="E124" i="7"/>
  <c r="AS137" i="7"/>
  <c r="AD137" i="7"/>
  <c r="C51" i="8"/>
  <c r="D10" i="8"/>
  <c r="C87" i="3"/>
  <c r="C86" i="3"/>
  <c r="C88" i="3"/>
  <c r="D87" i="3"/>
  <c r="E87" i="3"/>
  <c r="E86" i="3"/>
  <c r="E88" i="3"/>
  <c r="F87" i="3"/>
  <c r="F88" i="3" s="1"/>
  <c r="G87" i="3"/>
  <c r="G86" i="3"/>
  <c r="G88" i="3"/>
  <c r="H87" i="3"/>
  <c r="H88" i="3" s="1"/>
  <c r="I87" i="3"/>
  <c r="J87" i="3"/>
  <c r="K87" i="3"/>
  <c r="K86" i="3"/>
  <c r="L87" i="3"/>
  <c r="M87" i="3"/>
  <c r="M86" i="3"/>
  <c r="M88" i="3"/>
  <c r="N87" i="3"/>
  <c r="O87" i="3"/>
  <c r="P87" i="3"/>
  <c r="P88" i="3" s="1"/>
  <c r="Q87" i="3"/>
  <c r="Q88" i="3" s="1"/>
  <c r="R87" i="3"/>
  <c r="S87" i="3"/>
  <c r="S86" i="3"/>
  <c r="S88" i="3"/>
  <c r="T87" i="3"/>
  <c r="U87" i="3"/>
  <c r="U86" i="3"/>
  <c r="U88" i="3"/>
  <c r="V87" i="3"/>
  <c r="W87" i="3"/>
  <c r="W86" i="3"/>
  <c r="W88" i="3"/>
  <c r="X87" i="3"/>
  <c r="Y87" i="3"/>
  <c r="Y86" i="3"/>
  <c r="Y88" i="3"/>
  <c r="Z87" i="3"/>
  <c r="Z86" i="3"/>
  <c r="Z88" i="3"/>
  <c r="AA87" i="3"/>
  <c r="AA88" i="3" s="1"/>
  <c r="AA86" i="3"/>
  <c r="AB87" i="3"/>
  <c r="AC87" i="3"/>
  <c r="AC88" i="3" s="1"/>
  <c r="AC86" i="3"/>
  <c r="AD87" i="3"/>
  <c r="AD88" i="3" s="1"/>
  <c r="AD86" i="3"/>
  <c r="O86" i="3"/>
  <c r="B87" i="3"/>
  <c r="B86" i="3"/>
  <c r="D86" i="3"/>
  <c r="F86" i="3"/>
  <c r="H86" i="3"/>
  <c r="I86" i="3"/>
  <c r="J86" i="3"/>
  <c r="L86" i="3"/>
  <c r="N86" i="3"/>
  <c r="N88" i="3" s="1"/>
  <c r="P86" i="3"/>
  <c r="Q86" i="3"/>
  <c r="R86" i="3"/>
  <c r="R88" i="3" s="1"/>
  <c r="T86" i="3"/>
  <c r="V86" i="3"/>
  <c r="V88" i="3"/>
  <c r="X86" i="3"/>
  <c r="X88" i="3" s="1"/>
  <c r="AB86" i="3"/>
  <c r="M14" i="7"/>
  <c r="N14" i="7"/>
  <c r="O14" i="7"/>
  <c r="P14" i="7"/>
  <c r="Q14" i="7"/>
  <c r="R14" i="7"/>
  <c r="S14" i="7"/>
  <c r="T14" i="7"/>
  <c r="U14" i="7"/>
  <c r="V14" i="7"/>
  <c r="W14" i="7"/>
  <c r="X14" i="7"/>
  <c r="Y14" i="7"/>
  <c r="Z14" i="7"/>
  <c r="AA14" i="7"/>
  <c r="AB14" i="7"/>
  <c r="AC14" i="7"/>
  <c r="AD14" i="7"/>
  <c r="G14" i="7"/>
  <c r="H14" i="7"/>
  <c r="I14" i="7"/>
  <c r="J14" i="7"/>
  <c r="K14" i="7"/>
  <c r="L14" i="7"/>
  <c r="G247" i="7"/>
  <c r="H247" i="7"/>
  <c r="I247" i="7"/>
  <c r="J247" i="7"/>
  <c r="K247" i="7"/>
  <c r="L247" i="7"/>
  <c r="M247" i="7"/>
  <c r="N247" i="7"/>
  <c r="O247" i="7"/>
  <c r="P247" i="7"/>
  <c r="Q247" i="7"/>
  <c r="R247" i="7"/>
  <c r="S247" i="7"/>
  <c r="T247" i="7"/>
  <c r="U247" i="7"/>
  <c r="V247" i="7"/>
  <c r="W247" i="7"/>
  <c r="X247" i="7"/>
  <c r="Y247" i="7"/>
  <c r="Z247" i="7"/>
  <c r="AA247" i="7"/>
  <c r="AB247" i="7"/>
  <c r="AC247" i="7"/>
  <c r="AD247" i="7"/>
  <c r="AE247" i="7"/>
  <c r="AF247" i="7"/>
  <c r="AG247" i="7"/>
  <c r="AH247" i="7"/>
  <c r="AI247" i="7"/>
  <c r="AJ247" i="7"/>
  <c r="AK247" i="7"/>
  <c r="AL247" i="7"/>
  <c r="AM247" i="7"/>
  <c r="AN247" i="7"/>
  <c r="AO247" i="7"/>
  <c r="AP247" i="7"/>
  <c r="AQ247" i="7"/>
  <c r="AR247" i="7"/>
  <c r="AS247" i="7"/>
  <c r="F14" i="7"/>
  <c r="A129" i="7"/>
  <c r="A157" i="7"/>
  <c r="A171" i="7" s="1"/>
  <c r="F247" i="7"/>
  <c r="C184" i="7"/>
  <c r="D184" i="7"/>
  <c r="E184" i="7"/>
  <c r="C185" i="7"/>
  <c r="D185" i="7"/>
  <c r="E185" i="7"/>
  <c r="C247" i="7"/>
  <c r="D247" i="7"/>
  <c r="E247" i="7"/>
  <c r="B184" i="7"/>
  <c r="B185" i="7"/>
  <c r="B247" i="7"/>
  <c r="A145" i="7"/>
  <c r="A144" i="7"/>
  <c r="A143" i="7"/>
  <c r="A142" i="7"/>
  <c r="A141" i="7"/>
  <c r="A140" i="7"/>
  <c r="A139" i="7"/>
  <c r="A138" i="7"/>
  <c r="A137" i="7"/>
  <c r="B17" i="7"/>
  <c r="B14" i="7"/>
  <c r="A124" i="7"/>
  <c r="A152" i="7"/>
  <c r="A166" i="7" s="1"/>
  <c r="A125" i="7"/>
  <c r="A153" i="7" s="1"/>
  <c r="A167" i="7" s="1"/>
  <c r="A126" i="7"/>
  <c r="A154" i="7" s="1"/>
  <c r="A168" i="7" s="1"/>
  <c r="A127" i="7"/>
  <c r="A155" i="7" s="1"/>
  <c r="A169" i="7" s="1"/>
  <c r="A128" i="7"/>
  <c r="A156" i="7"/>
  <c r="A170" i="7" s="1"/>
  <c r="A130" i="7"/>
  <c r="A158" i="7" s="1"/>
  <c r="A172" i="7" s="1"/>
  <c r="A131" i="7"/>
  <c r="A159" i="7" s="1"/>
  <c r="A173" i="7" s="1"/>
  <c r="A132" i="7"/>
  <c r="A160" i="7"/>
  <c r="A174" i="7" s="1"/>
  <c r="A123" i="7"/>
  <c r="A151" i="7"/>
  <c r="A165" i="7"/>
  <c r="A146" i="7"/>
  <c r="C14" i="7"/>
  <c r="D14" i="7"/>
  <c r="E14"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AL17" i="7"/>
  <c r="AM17" i="7"/>
  <c r="AN17" i="7"/>
  <c r="AO17" i="7"/>
  <c r="AP17" i="7"/>
  <c r="AQ17" i="7"/>
  <c r="AR17" i="7"/>
  <c r="AS17" i="7"/>
  <c r="C22" i="7"/>
  <c r="D22"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AI22" i="7"/>
  <c r="AJ22" i="7"/>
  <c r="AK22" i="7"/>
  <c r="AL22" i="7"/>
  <c r="AM22" i="7"/>
  <c r="AN22" i="7"/>
  <c r="AO22" i="7"/>
  <c r="AP22" i="7"/>
  <c r="AQ22" i="7"/>
  <c r="AR22" i="7"/>
  <c r="AS22" i="7"/>
  <c r="C29" i="7"/>
  <c r="D29"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AQ29" i="7"/>
  <c r="AR29" i="7"/>
  <c r="AS29" i="7"/>
  <c r="C33" i="7"/>
  <c r="D33"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AQ33" i="7"/>
  <c r="AR33" i="7"/>
  <c r="AS33" i="7"/>
  <c r="C38" i="7"/>
  <c r="D38"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AQ38" i="7"/>
  <c r="AR38" i="7"/>
  <c r="AS38" i="7"/>
  <c r="C43" i="7"/>
  <c r="D43"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AP43" i="7"/>
  <c r="AQ43" i="7"/>
  <c r="AR43" i="7"/>
  <c r="AS43" i="7"/>
  <c r="C48"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C55"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C76" i="7"/>
  <c r="D76" i="7"/>
  <c r="E76" i="7"/>
  <c r="F76" i="7"/>
  <c r="G76" i="7"/>
  <c r="H76" i="7"/>
  <c r="I76" i="7"/>
  <c r="J76" i="7"/>
  <c r="K76" i="7"/>
  <c r="L76" i="7"/>
  <c r="M76" i="7"/>
  <c r="N76" i="7"/>
  <c r="O76" i="7"/>
  <c r="P76" i="7"/>
  <c r="Q76" i="7"/>
  <c r="R76" i="7"/>
  <c r="S76" i="7"/>
  <c r="T76" i="7"/>
  <c r="U76" i="7"/>
  <c r="V76" i="7"/>
  <c r="W76" i="7"/>
  <c r="X76" i="7"/>
  <c r="Y76" i="7"/>
  <c r="Z76" i="7"/>
  <c r="AA76" i="7"/>
  <c r="AB76" i="7"/>
  <c r="AC76" i="7"/>
  <c r="AD76" i="7"/>
  <c r="AE76" i="7"/>
  <c r="AF76" i="7"/>
  <c r="AG76" i="7"/>
  <c r="AH76" i="7"/>
  <c r="AI76" i="7"/>
  <c r="AJ76" i="7"/>
  <c r="AK76" i="7"/>
  <c r="AL76" i="7"/>
  <c r="AM76" i="7"/>
  <c r="AN76" i="7"/>
  <c r="AO76" i="7"/>
  <c r="AP76" i="7"/>
  <c r="AQ76" i="7"/>
  <c r="AR76" i="7"/>
  <c r="AS76" i="7"/>
  <c r="C98" i="7"/>
  <c r="D98" i="7"/>
  <c r="E98" i="7"/>
  <c r="F98" i="7"/>
  <c r="G98" i="7"/>
  <c r="H98" i="7"/>
  <c r="I98" i="7"/>
  <c r="J98" i="7"/>
  <c r="K98" i="7"/>
  <c r="L98" i="7"/>
  <c r="M98" i="7"/>
  <c r="N98" i="7"/>
  <c r="O98" i="7"/>
  <c r="P98" i="7"/>
  <c r="Q98" i="7"/>
  <c r="R98" i="7"/>
  <c r="S98" i="7"/>
  <c r="T98" i="7"/>
  <c r="U98" i="7"/>
  <c r="V98" i="7"/>
  <c r="W98" i="7"/>
  <c r="X98" i="7"/>
  <c r="Y98" i="7"/>
  <c r="Z98" i="7"/>
  <c r="AA98" i="7"/>
  <c r="AB98" i="7"/>
  <c r="AC98" i="7"/>
  <c r="AD98" i="7"/>
  <c r="AE98" i="7"/>
  <c r="AF98" i="7"/>
  <c r="AG98" i="7"/>
  <c r="AH98" i="7"/>
  <c r="AI98" i="7"/>
  <c r="AJ98" i="7"/>
  <c r="AK98" i="7"/>
  <c r="AL98" i="7"/>
  <c r="AM98" i="7"/>
  <c r="AN98" i="7"/>
  <c r="AO98" i="7"/>
  <c r="AP98" i="7"/>
  <c r="AQ98" i="7"/>
  <c r="AR98" i="7"/>
  <c r="AS98" i="7"/>
  <c r="C160" i="2"/>
  <c r="D160" i="2"/>
  <c r="E160" i="2"/>
  <c r="F160" i="2"/>
  <c r="F104" i="13" s="1"/>
  <c r="F104" i="7"/>
  <c r="G160" i="2"/>
  <c r="H160" i="2"/>
  <c r="I160" i="2"/>
  <c r="I104" i="13" s="1"/>
  <c r="J160" i="2"/>
  <c r="K160" i="2"/>
  <c r="L160" i="2"/>
  <c r="M160" i="2"/>
  <c r="N160" i="2"/>
  <c r="O160" i="2"/>
  <c r="O104" i="13" s="1"/>
  <c r="P160" i="2"/>
  <c r="Q160" i="2"/>
  <c r="Q104" i="7" s="1"/>
  <c r="Q84" i="7" s="1"/>
  <c r="Q13" i="7"/>
  <c r="R160" i="2"/>
  <c r="S160" i="2"/>
  <c r="T160" i="2"/>
  <c r="U160" i="2"/>
  <c r="U104" i="13" s="1"/>
  <c r="U104" i="7"/>
  <c r="V160" i="2"/>
  <c r="V104" i="7"/>
  <c r="V84" i="7" s="1"/>
  <c r="V82" i="7"/>
  <c r="V253" i="7" s="1"/>
  <c r="W160" i="2"/>
  <c r="X160" i="2"/>
  <c r="X104" i="12" s="1"/>
  <c r="Y160" i="2"/>
  <c r="Y104" i="13" s="1"/>
  <c r="Z160" i="2"/>
  <c r="AA160" i="2"/>
  <c r="AB160" i="2"/>
  <c r="AC160" i="2"/>
  <c r="AC104" i="13" s="1"/>
  <c r="AD160" i="2"/>
  <c r="B160" i="2"/>
  <c r="B98" i="7"/>
  <c r="B76" i="7"/>
  <c r="B55" i="7"/>
  <c r="B48" i="7"/>
  <c r="B43" i="7"/>
  <c r="B38" i="7"/>
  <c r="B33" i="7"/>
  <c r="B29" i="7"/>
  <c r="B22" i="7"/>
  <c r="AB95" i="6"/>
  <c r="AB45" i="6" s="1"/>
  <c r="AA95" i="6"/>
  <c r="AA45" i="6" s="1"/>
  <c r="Z95" i="6"/>
  <c r="Z45" i="6" s="1"/>
  <c r="Y95" i="6"/>
  <c r="Y45" i="6" s="1"/>
  <c r="X95" i="6"/>
  <c r="X45" i="6"/>
  <c r="W95" i="6"/>
  <c r="W45" i="6" s="1"/>
  <c r="V95" i="6"/>
  <c r="V45" i="6" s="1"/>
  <c r="U95" i="6"/>
  <c r="T95" i="6"/>
  <c r="S95" i="6"/>
  <c r="S45" i="6" s="1"/>
  <c r="R95" i="6"/>
  <c r="R45" i="6" s="1"/>
  <c r="Q95" i="6"/>
  <c r="Q45" i="6"/>
  <c r="P95" i="6"/>
  <c r="P45" i="6" s="1"/>
  <c r="O95" i="6"/>
  <c r="O45" i="6" s="1"/>
  <c r="N95" i="6"/>
  <c r="M95" i="6"/>
  <c r="L95" i="6"/>
  <c r="K95" i="6"/>
  <c r="K45" i="6"/>
  <c r="J95" i="6"/>
  <c r="J45" i="6"/>
  <c r="I95" i="6"/>
  <c r="I45" i="6"/>
  <c r="H95" i="6"/>
  <c r="H45" i="6"/>
  <c r="G95" i="6"/>
  <c r="G45" i="6"/>
  <c r="F95" i="6"/>
  <c r="E95" i="6"/>
  <c r="E45" i="6" s="1"/>
  <c r="D95" i="6"/>
  <c r="D45" i="6"/>
  <c r="C95" i="6"/>
  <c r="C45" i="6"/>
  <c r="B95" i="6"/>
  <c r="B45" i="6"/>
  <c r="C54" i="6"/>
  <c r="D54" i="6"/>
  <c r="E54" i="6" s="1"/>
  <c r="F54" i="6" s="1"/>
  <c r="G54" i="6" s="1"/>
  <c r="H54" i="6" s="1"/>
  <c r="I54" i="6" s="1"/>
  <c r="J54" i="6" s="1"/>
  <c r="K54" i="6" s="1"/>
  <c r="L54" i="6" s="1"/>
  <c r="M54" i="6" s="1"/>
  <c r="N54" i="6" s="1"/>
  <c r="O54" i="6" s="1"/>
  <c r="P54" i="6" s="1"/>
  <c r="Q54" i="6" s="1"/>
  <c r="AB50" i="6"/>
  <c r="AA50" i="6"/>
  <c r="Z50" i="6"/>
  <c r="Y50" i="6"/>
  <c r="X50" i="6"/>
  <c r="W50" i="6"/>
  <c r="V50" i="6"/>
  <c r="U50" i="6"/>
  <c r="T50" i="6"/>
  <c r="S50" i="6"/>
  <c r="R50" i="6"/>
  <c r="Q50" i="6"/>
  <c r="P50" i="6"/>
  <c r="O50" i="6"/>
  <c r="N50" i="6"/>
  <c r="M50" i="6"/>
  <c r="L50" i="6"/>
  <c r="K50" i="6"/>
  <c r="J50" i="6"/>
  <c r="I50" i="6"/>
  <c r="H50" i="6"/>
  <c r="G50" i="6"/>
  <c r="F50" i="6"/>
  <c r="E50" i="6"/>
  <c r="D50" i="6"/>
  <c r="C50" i="6"/>
  <c r="B50" i="6"/>
  <c r="AB49" i="6"/>
  <c r="AA49" i="6"/>
  <c r="Z49" i="6"/>
  <c r="Y49" i="6"/>
  <c r="X49" i="6"/>
  <c r="W49" i="6"/>
  <c r="V49" i="6"/>
  <c r="U49" i="6"/>
  <c r="T49" i="6"/>
  <c r="S49" i="6"/>
  <c r="R49" i="6"/>
  <c r="Q49" i="6"/>
  <c r="P49" i="6"/>
  <c r="O49" i="6"/>
  <c r="N49" i="6"/>
  <c r="M49" i="6"/>
  <c r="L49" i="6"/>
  <c r="K49" i="6"/>
  <c r="J49" i="6"/>
  <c r="I49" i="6"/>
  <c r="H49" i="6"/>
  <c r="G49" i="6"/>
  <c r="F49" i="6"/>
  <c r="E49" i="6"/>
  <c r="D49" i="6"/>
  <c r="C49" i="6"/>
  <c r="B49" i="6"/>
  <c r="AB48" i="6"/>
  <c r="AA48" i="6"/>
  <c r="Z48" i="6"/>
  <c r="Y48" i="6"/>
  <c r="X48" i="6"/>
  <c r="W48" i="6"/>
  <c r="V48" i="6"/>
  <c r="U48" i="6"/>
  <c r="T48" i="6"/>
  <c r="S48" i="6"/>
  <c r="R48" i="6"/>
  <c r="Q48" i="6"/>
  <c r="P48" i="6"/>
  <c r="O48" i="6"/>
  <c r="N48" i="6"/>
  <c r="M48" i="6"/>
  <c r="L48" i="6"/>
  <c r="K48" i="6"/>
  <c r="J48" i="6"/>
  <c r="I48" i="6"/>
  <c r="H48" i="6"/>
  <c r="G48" i="6"/>
  <c r="F48" i="6"/>
  <c r="E48" i="6"/>
  <c r="D48" i="6"/>
  <c r="C48" i="6"/>
  <c r="B48" i="6"/>
  <c r="U45" i="6"/>
  <c r="T45" i="6"/>
  <c r="N45" i="6"/>
  <c r="M45" i="6"/>
  <c r="L45" i="6"/>
  <c r="F45" i="6"/>
  <c r="AB43" i="6"/>
  <c r="D26" i="7"/>
  <c r="AA43" i="6"/>
  <c r="Z43" i="6"/>
  <c r="Y43" i="6"/>
  <c r="X43" i="6"/>
  <c r="W43" i="6"/>
  <c r="V43" i="6"/>
  <c r="U43" i="6"/>
  <c r="T43" i="6"/>
  <c r="S43" i="6"/>
  <c r="R43" i="6"/>
  <c r="Q43" i="6"/>
  <c r="P43" i="6"/>
  <c r="O43" i="6"/>
  <c r="N43" i="6"/>
  <c r="M43" i="6"/>
  <c r="L43" i="6"/>
  <c r="K43" i="6"/>
  <c r="J43" i="6"/>
  <c r="I43" i="6"/>
  <c r="H43" i="6"/>
  <c r="G43" i="6"/>
  <c r="F43" i="6"/>
  <c r="E43" i="6"/>
  <c r="D43" i="6"/>
  <c r="C43" i="6"/>
  <c r="B43" i="6"/>
  <c r="AB42" i="6"/>
  <c r="AA42" i="6"/>
  <c r="Z42" i="6"/>
  <c r="Y42" i="6"/>
  <c r="X42" i="6"/>
  <c r="W42" i="6"/>
  <c r="V42" i="6"/>
  <c r="U42" i="6"/>
  <c r="T42" i="6"/>
  <c r="S42" i="6"/>
  <c r="R42" i="6"/>
  <c r="Q42" i="6"/>
  <c r="P42" i="6"/>
  <c r="O42" i="6"/>
  <c r="N42" i="6"/>
  <c r="M42" i="6"/>
  <c r="L42" i="6"/>
  <c r="K42" i="6"/>
  <c r="J42" i="6"/>
  <c r="I42" i="6"/>
  <c r="H42" i="6"/>
  <c r="G42" i="6"/>
  <c r="F42" i="6"/>
  <c r="E42" i="6"/>
  <c r="D42" i="6"/>
  <c r="C42" i="6"/>
  <c r="B42" i="6"/>
  <c r="AB40" i="6"/>
  <c r="AA40" i="6"/>
  <c r="Z40" i="6"/>
  <c r="Y40" i="6"/>
  <c r="X40" i="6"/>
  <c r="W40" i="6"/>
  <c r="V40" i="6"/>
  <c r="U40" i="6"/>
  <c r="T40" i="6"/>
  <c r="S40" i="6"/>
  <c r="R40" i="6"/>
  <c r="Q40" i="6"/>
  <c r="P40" i="6"/>
  <c r="O40" i="6"/>
  <c r="N40" i="6"/>
  <c r="M40" i="6"/>
  <c r="L40" i="6"/>
  <c r="K40" i="6"/>
  <c r="J40" i="6"/>
  <c r="I40" i="6"/>
  <c r="H40" i="6"/>
  <c r="G40" i="6"/>
  <c r="F40" i="6"/>
  <c r="E40" i="6"/>
  <c r="D40" i="6"/>
  <c r="C40" i="6"/>
  <c r="B40" i="6"/>
  <c r="AB39" i="6"/>
  <c r="AA39" i="6"/>
  <c r="Z39" i="6"/>
  <c r="Y39" i="6"/>
  <c r="X39" i="6"/>
  <c r="W39" i="6"/>
  <c r="V39" i="6"/>
  <c r="U39" i="6"/>
  <c r="T39" i="6"/>
  <c r="S39" i="6"/>
  <c r="R39" i="6"/>
  <c r="Q39" i="6"/>
  <c r="P39" i="6"/>
  <c r="O39" i="6"/>
  <c r="N39" i="6"/>
  <c r="M39" i="6"/>
  <c r="L39" i="6"/>
  <c r="K39" i="6"/>
  <c r="J39" i="6"/>
  <c r="I39" i="6"/>
  <c r="H39" i="6"/>
  <c r="G39" i="6"/>
  <c r="F39" i="6"/>
  <c r="E39" i="6"/>
  <c r="D39" i="6"/>
  <c r="C39" i="6"/>
  <c r="B39" i="6"/>
  <c r="AB38" i="6"/>
  <c r="AA38" i="6"/>
  <c r="Z38" i="6"/>
  <c r="Y38" i="6"/>
  <c r="X38" i="6"/>
  <c r="W38" i="6"/>
  <c r="V38" i="6"/>
  <c r="U38" i="6"/>
  <c r="T38" i="6"/>
  <c r="S38" i="6"/>
  <c r="R38" i="6"/>
  <c r="Q38" i="6"/>
  <c r="P38" i="6"/>
  <c r="O38" i="6"/>
  <c r="N38" i="6"/>
  <c r="M38" i="6"/>
  <c r="L38" i="6"/>
  <c r="K38" i="6"/>
  <c r="J38" i="6"/>
  <c r="I38" i="6"/>
  <c r="H38" i="6"/>
  <c r="G38" i="6"/>
  <c r="F38" i="6"/>
  <c r="E38" i="6"/>
  <c r="D38" i="6"/>
  <c r="C38" i="6"/>
  <c r="B38" i="6"/>
  <c r="AB37" i="6"/>
  <c r="AA37" i="6"/>
  <c r="Z37" i="6"/>
  <c r="Y37" i="6"/>
  <c r="X37" i="6"/>
  <c r="W37" i="6"/>
  <c r="V37" i="6"/>
  <c r="U37" i="6"/>
  <c r="T37" i="6"/>
  <c r="S37" i="6"/>
  <c r="R37" i="6"/>
  <c r="Q37" i="6"/>
  <c r="P37" i="6"/>
  <c r="O37" i="6"/>
  <c r="N37" i="6"/>
  <c r="M37" i="6"/>
  <c r="L37" i="6"/>
  <c r="K37" i="6"/>
  <c r="J37" i="6"/>
  <c r="I37" i="6"/>
  <c r="H37" i="6"/>
  <c r="G37" i="6"/>
  <c r="F37" i="6"/>
  <c r="E37" i="6"/>
  <c r="D37" i="6"/>
  <c r="C37" i="6"/>
  <c r="B37" i="6"/>
  <c r="AB36" i="6"/>
  <c r="AA36" i="6"/>
  <c r="Z36" i="6"/>
  <c r="Y36" i="6"/>
  <c r="X36" i="6"/>
  <c r="W36" i="6"/>
  <c r="V36" i="6"/>
  <c r="U36" i="6"/>
  <c r="T36" i="6"/>
  <c r="S36" i="6"/>
  <c r="R36" i="6"/>
  <c r="Q36" i="6"/>
  <c r="P36" i="6"/>
  <c r="O36" i="6"/>
  <c r="N36" i="6"/>
  <c r="M36" i="6"/>
  <c r="L36" i="6"/>
  <c r="K36" i="6"/>
  <c r="J36" i="6"/>
  <c r="I36" i="6"/>
  <c r="H36" i="6"/>
  <c r="G36" i="6"/>
  <c r="F36" i="6"/>
  <c r="E36" i="6"/>
  <c r="D36" i="6"/>
  <c r="C36" i="6"/>
  <c r="B36" i="6"/>
  <c r="AB35" i="6"/>
  <c r="AA35" i="6"/>
  <c r="Z35" i="6"/>
  <c r="Y35" i="6"/>
  <c r="X35" i="6"/>
  <c r="W35" i="6"/>
  <c r="V35" i="6"/>
  <c r="U35" i="6"/>
  <c r="T35" i="6"/>
  <c r="S35" i="6"/>
  <c r="R35" i="6"/>
  <c r="Q35" i="6"/>
  <c r="P35" i="6"/>
  <c r="O35" i="6"/>
  <c r="N35" i="6"/>
  <c r="M35" i="6"/>
  <c r="L35" i="6"/>
  <c r="K35" i="6"/>
  <c r="J35" i="6"/>
  <c r="I35" i="6"/>
  <c r="H35" i="6"/>
  <c r="G35" i="6"/>
  <c r="F35" i="6"/>
  <c r="E35" i="6"/>
  <c r="D35" i="6"/>
  <c r="C35" i="6"/>
  <c r="B35" i="6"/>
  <c r="AB34" i="6"/>
  <c r="AA34" i="6"/>
  <c r="Z34" i="6"/>
  <c r="Y34" i="6"/>
  <c r="X34" i="6"/>
  <c r="W34" i="6"/>
  <c r="V34" i="6"/>
  <c r="U34" i="6"/>
  <c r="T34" i="6"/>
  <c r="S34" i="6"/>
  <c r="R34" i="6"/>
  <c r="Q34" i="6"/>
  <c r="P34" i="6"/>
  <c r="O34" i="6"/>
  <c r="N34" i="6"/>
  <c r="M34" i="6"/>
  <c r="L34" i="6"/>
  <c r="K34" i="6"/>
  <c r="J34" i="6"/>
  <c r="I34" i="6"/>
  <c r="H34" i="6"/>
  <c r="G34" i="6"/>
  <c r="F34" i="6"/>
  <c r="E34" i="6"/>
  <c r="D34" i="6"/>
  <c r="C34" i="6"/>
  <c r="B34" i="6"/>
  <c r="AB33" i="6"/>
  <c r="AA33" i="6"/>
  <c r="Z33" i="6"/>
  <c r="Y33" i="6"/>
  <c r="X33" i="6"/>
  <c r="W33" i="6"/>
  <c r="V33" i="6"/>
  <c r="U33" i="6"/>
  <c r="T33" i="6"/>
  <c r="S33" i="6"/>
  <c r="R33" i="6"/>
  <c r="Q33" i="6"/>
  <c r="P33" i="6"/>
  <c r="O33" i="6"/>
  <c r="N33" i="6"/>
  <c r="M33" i="6"/>
  <c r="L33" i="6"/>
  <c r="K33" i="6"/>
  <c r="J33" i="6"/>
  <c r="I33" i="6"/>
  <c r="H33" i="6"/>
  <c r="G33" i="6"/>
  <c r="F33" i="6"/>
  <c r="E33" i="6"/>
  <c r="D33" i="6"/>
  <c r="C33" i="6"/>
  <c r="B33" i="6"/>
  <c r="AB32" i="6"/>
  <c r="AA32" i="6"/>
  <c r="Z32" i="6"/>
  <c r="Y32" i="6"/>
  <c r="X32" i="6"/>
  <c r="W32" i="6"/>
  <c r="V32" i="6"/>
  <c r="U32" i="6"/>
  <c r="T32" i="6"/>
  <c r="S32" i="6"/>
  <c r="R32" i="6"/>
  <c r="Q32" i="6"/>
  <c r="P32" i="6"/>
  <c r="O32" i="6"/>
  <c r="N32" i="6"/>
  <c r="M32" i="6"/>
  <c r="L32" i="6"/>
  <c r="K32" i="6"/>
  <c r="J32" i="6"/>
  <c r="I32" i="6"/>
  <c r="H32" i="6"/>
  <c r="G32" i="6"/>
  <c r="F32" i="6"/>
  <c r="E32" i="6"/>
  <c r="D32" i="6"/>
  <c r="C32" i="6"/>
  <c r="B32" i="6"/>
  <c r="AB31" i="6"/>
  <c r="AA31" i="6"/>
  <c r="Z31" i="6"/>
  <c r="Y31" i="6"/>
  <c r="X31" i="6"/>
  <c r="W31" i="6"/>
  <c r="V31" i="6"/>
  <c r="U31" i="6"/>
  <c r="T31" i="6"/>
  <c r="S31" i="6"/>
  <c r="R31" i="6"/>
  <c r="Q31" i="6"/>
  <c r="P31" i="6"/>
  <c r="O31" i="6"/>
  <c r="N31" i="6"/>
  <c r="M31" i="6"/>
  <c r="L31" i="6"/>
  <c r="K31" i="6"/>
  <c r="J31" i="6"/>
  <c r="I31" i="6"/>
  <c r="H31" i="6"/>
  <c r="G31" i="6"/>
  <c r="F31" i="6"/>
  <c r="E31" i="6"/>
  <c r="D31" i="6"/>
  <c r="C31" i="6"/>
  <c r="B31" i="6"/>
  <c r="AB30" i="6"/>
  <c r="AA30" i="6"/>
  <c r="Z30" i="6"/>
  <c r="Y30" i="6"/>
  <c r="X30" i="6"/>
  <c r="W30" i="6"/>
  <c r="V30" i="6"/>
  <c r="U30" i="6"/>
  <c r="T30" i="6"/>
  <c r="S30" i="6"/>
  <c r="R30" i="6"/>
  <c r="Q30" i="6"/>
  <c r="P30" i="6"/>
  <c r="O30" i="6"/>
  <c r="N30" i="6"/>
  <c r="M30" i="6"/>
  <c r="L30" i="6"/>
  <c r="K30" i="6"/>
  <c r="J30" i="6"/>
  <c r="I30" i="6"/>
  <c r="H30" i="6"/>
  <c r="G30" i="6"/>
  <c r="F30" i="6"/>
  <c r="E30" i="6"/>
  <c r="D30" i="6"/>
  <c r="C30" i="6"/>
  <c r="B30" i="6"/>
  <c r="AB29" i="6"/>
  <c r="AA29" i="6"/>
  <c r="Z29" i="6"/>
  <c r="Y29" i="6"/>
  <c r="X29" i="6"/>
  <c r="W29" i="6"/>
  <c r="V29" i="6"/>
  <c r="U29" i="6"/>
  <c r="T29" i="6"/>
  <c r="S29" i="6"/>
  <c r="R29" i="6"/>
  <c r="Q29" i="6"/>
  <c r="P29" i="6"/>
  <c r="O29" i="6"/>
  <c r="N29" i="6"/>
  <c r="M29" i="6"/>
  <c r="L29" i="6"/>
  <c r="K29" i="6"/>
  <c r="J29" i="6"/>
  <c r="I29" i="6"/>
  <c r="H29" i="6"/>
  <c r="G29" i="6"/>
  <c r="F29" i="6"/>
  <c r="E29" i="6"/>
  <c r="D29" i="6"/>
  <c r="C29" i="6"/>
  <c r="B29" i="6"/>
  <c r="AB28" i="6"/>
  <c r="AA28" i="6"/>
  <c r="Z28" i="6"/>
  <c r="Y28" i="6"/>
  <c r="X28" i="6"/>
  <c r="W28" i="6"/>
  <c r="V28" i="6"/>
  <c r="U28" i="6"/>
  <c r="T28" i="6"/>
  <c r="S28" i="6"/>
  <c r="R28" i="6"/>
  <c r="Q28" i="6"/>
  <c r="P28" i="6"/>
  <c r="O28" i="6"/>
  <c r="N28" i="6"/>
  <c r="M28" i="6"/>
  <c r="L28" i="6"/>
  <c r="K28" i="6"/>
  <c r="J28" i="6"/>
  <c r="I28" i="6"/>
  <c r="H28" i="6"/>
  <c r="G28" i="6"/>
  <c r="F28" i="6"/>
  <c r="E28" i="6"/>
  <c r="D28" i="6"/>
  <c r="C28" i="6"/>
  <c r="B28" i="6"/>
  <c r="AB27" i="6"/>
  <c r="AA27" i="6"/>
  <c r="Z27" i="6"/>
  <c r="Y27" i="6"/>
  <c r="X27" i="6"/>
  <c r="W27" i="6"/>
  <c r="V27" i="6"/>
  <c r="U27" i="6"/>
  <c r="T27" i="6"/>
  <c r="S27" i="6"/>
  <c r="R27" i="6"/>
  <c r="Q27" i="6"/>
  <c r="P27" i="6"/>
  <c r="O27" i="6"/>
  <c r="N27" i="6"/>
  <c r="M27" i="6"/>
  <c r="L27" i="6"/>
  <c r="K27" i="6"/>
  <c r="J27" i="6"/>
  <c r="I27" i="6"/>
  <c r="H27" i="6"/>
  <c r="G27" i="6"/>
  <c r="F27" i="6"/>
  <c r="E27" i="6"/>
  <c r="D27" i="6"/>
  <c r="C27" i="6"/>
  <c r="B27" i="6"/>
  <c r="AB26" i="6"/>
  <c r="AA26" i="6"/>
  <c r="Z26" i="6"/>
  <c r="Y26" i="6"/>
  <c r="X26" i="6"/>
  <c r="W26" i="6"/>
  <c r="V26" i="6"/>
  <c r="U26" i="6"/>
  <c r="T26" i="6"/>
  <c r="S26" i="6"/>
  <c r="R26" i="6"/>
  <c r="Q26" i="6"/>
  <c r="P26" i="6"/>
  <c r="O26" i="6"/>
  <c r="N26" i="6"/>
  <c r="M26" i="6"/>
  <c r="L26" i="6"/>
  <c r="K26" i="6"/>
  <c r="J26" i="6"/>
  <c r="I26" i="6"/>
  <c r="H26" i="6"/>
  <c r="G26" i="6"/>
  <c r="F26" i="6"/>
  <c r="E26" i="6"/>
  <c r="D26" i="6"/>
  <c r="C26" i="6"/>
  <c r="B26" i="6"/>
  <c r="AB25" i="6"/>
  <c r="AA25" i="6"/>
  <c r="Z25" i="6"/>
  <c r="Y25" i="6"/>
  <c r="X25" i="6"/>
  <c r="W25" i="6"/>
  <c r="V25" i="6"/>
  <c r="U25" i="6"/>
  <c r="T25" i="6"/>
  <c r="S25" i="6"/>
  <c r="R25" i="6"/>
  <c r="Q25" i="6"/>
  <c r="P25" i="6"/>
  <c r="O25" i="6"/>
  <c r="N25" i="6"/>
  <c r="M25" i="6"/>
  <c r="L25" i="6"/>
  <c r="K25" i="6"/>
  <c r="J25" i="6"/>
  <c r="I25" i="6"/>
  <c r="H25" i="6"/>
  <c r="G25" i="6"/>
  <c r="F25" i="6"/>
  <c r="E25" i="6"/>
  <c r="D25" i="6"/>
  <c r="C25" i="6"/>
  <c r="B25" i="6"/>
  <c r="AB24" i="6"/>
  <c r="AA24" i="6"/>
  <c r="Z24" i="6"/>
  <c r="Y24" i="6"/>
  <c r="X24" i="6"/>
  <c r="W24" i="6"/>
  <c r="V24" i="6"/>
  <c r="U24" i="6"/>
  <c r="T24" i="6"/>
  <c r="S24" i="6"/>
  <c r="R24" i="6"/>
  <c r="Q24" i="6"/>
  <c r="P24" i="6"/>
  <c r="O24" i="6"/>
  <c r="N24" i="6"/>
  <c r="M24" i="6"/>
  <c r="L24" i="6"/>
  <c r="K24" i="6"/>
  <c r="J24" i="6"/>
  <c r="I24" i="6"/>
  <c r="H24" i="6"/>
  <c r="G24" i="6"/>
  <c r="F24" i="6"/>
  <c r="E24" i="6"/>
  <c r="D24" i="6"/>
  <c r="C24" i="6"/>
  <c r="B24" i="6"/>
  <c r="AB23" i="6"/>
  <c r="AA23" i="6"/>
  <c r="Z23" i="6"/>
  <c r="Y23" i="6"/>
  <c r="X23" i="6"/>
  <c r="W23" i="6"/>
  <c r="V23" i="6"/>
  <c r="U23" i="6"/>
  <c r="T23" i="6"/>
  <c r="S23" i="6"/>
  <c r="R23" i="6"/>
  <c r="Q23" i="6"/>
  <c r="P23" i="6"/>
  <c r="O23" i="6"/>
  <c r="N23" i="6"/>
  <c r="M23" i="6"/>
  <c r="L23" i="6"/>
  <c r="K23" i="6"/>
  <c r="J23" i="6"/>
  <c r="I23" i="6"/>
  <c r="H23" i="6"/>
  <c r="G23" i="6"/>
  <c r="F23" i="6"/>
  <c r="E23" i="6"/>
  <c r="D23" i="6"/>
  <c r="C23" i="6"/>
  <c r="B23" i="6"/>
  <c r="AB22" i="6"/>
  <c r="AA22" i="6"/>
  <c r="Z22" i="6"/>
  <c r="Y22" i="6"/>
  <c r="X22" i="6"/>
  <c r="W22" i="6"/>
  <c r="V22" i="6"/>
  <c r="U22" i="6"/>
  <c r="T22" i="6"/>
  <c r="S22" i="6"/>
  <c r="R22" i="6"/>
  <c r="Q22" i="6"/>
  <c r="P22" i="6"/>
  <c r="O22" i="6"/>
  <c r="N22" i="6"/>
  <c r="M22" i="6"/>
  <c r="L22" i="6"/>
  <c r="K22" i="6"/>
  <c r="J22" i="6"/>
  <c r="I22" i="6"/>
  <c r="H22" i="6"/>
  <c r="G22" i="6"/>
  <c r="F22" i="6"/>
  <c r="E22" i="6"/>
  <c r="D22" i="6"/>
  <c r="C22" i="6"/>
  <c r="B22" i="6"/>
  <c r="AB21" i="6"/>
  <c r="AA21" i="6"/>
  <c r="Z21" i="6"/>
  <c r="Y21" i="6"/>
  <c r="X21" i="6"/>
  <c r="W21" i="6"/>
  <c r="V21" i="6"/>
  <c r="U21" i="6"/>
  <c r="T21" i="6"/>
  <c r="S21" i="6"/>
  <c r="R21" i="6"/>
  <c r="Q21" i="6"/>
  <c r="P21" i="6"/>
  <c r="O21" i="6"/>
  <c r="N21" i="6"/>
  <c r="M21" i="6"/>
  <c r="L21" i="6"/>
  <c r="K21" i="6"/>
  <c r="J21" i="6"/>
  <c r="I21" i="6"/>
  <c r="H21" i="6"/>
  <c r="G21" i="6"/>
  <c r="F21" i="6"/>
  <c r="E21" i="6"/>
  <c r="D21" i="6"/>
  <c r="C21" i="6"/>
  <c r="B21" i="6"/>
  <c r="AB20" i="6"/>
  <c r="AA20" i="6"/>
  <c r="Z20" i="6"/>
  <c r="Y20" i="6"/>
  <c r="X20" i="6"/>
  <c r="W20" i="6"/>
  <c r="V20" i="6"/>
  <c r="U20" i="6"/>
  <c r="T20" i="6"/>
  <c r="S20" i="6"/>
  <c r="R20" i="6"/>
  <c r="Q20" i="6"/>
  <c r="P20" i="6"/>
  <c r="O20" i="6"/>
  <c r="N20" i="6"/>
  <c r="M20" i="6"/>
  <c r="L20" i="6"/>
  <c r="K20" i="6"/>
  <c r="J20" i="6"/>
  <c r="I20" i="6"/>
  <c r="H20" i="6"/>
  <c r="G20" i="6"/>
  <c r="F20" i="6"/>
  <c r="E20" i="6"/>
  <c r="D20" i="6"/>
  <c r="C20" i="6"/>
  <c r="B20" i="6"/>
  <c r="AB18" i="6"/>
  <c r="AA18" i="6"/>
  <c r="Z18" i="6"/>
  <c r="Y18" i="6"/>
  <c r="X18" i="6"/>
  <c r="W18" i="6"/>
  <c r="V18" i="6"/>
  <c r="U18" i="6"/>
  <c r="T18" i="6"/>
  <c r="S18" i="6"/>
  <c r="R18" i="6"/>
  <c r="Q18" i="6"/>
  <c r="P18" i="6"/>
  <c r="O18" i="6"/>
  <c r="N18" i="6"/>
  <c r="M18" i="6"/>
  <c r="L18" i="6"/>
  <c r="K18" i="6"/>
  <c r="J18" i="6"/>
  <c r="I18" i="6"/>
  <c r="H18" i="6"/>
  <c r="G18" i="6"/>
  <c r="F18" i="6"/>
  <c r="E18" i="6"/>
  <c r="D18" i="6"/>
  <c r="C18" i="6"/>
  <c r="B18" i="6"/>
  <c r="AB17" i="6"/>
  <c r="AA17" i="6"/>
  <c r="Z17" i="6"/>
  <c r="Y17" i="6"/>
  <c r="X17" i="6"/>
  <c r="W17" i="6"/>
  <c r="V17" i="6"/>
  <c r="U17" i="6"/>
  <c r="T17" i="6"/>
  <c r="S17" i="6"/>
  <c r="R17" i="6"/>
  <c r="Q17" i="6"/>
  <c r="P17" i="6"/>
  <c r="O17" i="6"/>
  <c r="N17" i="6"/>
  <c r="M17" i="6"/>
  <c r="L17" i="6"/>
  <c r="K17" i="6"/>
  <c r="J17" i="6"/>
  <c r="I17" i="6"/>
  <c r="H17" i="6"/>
  <c r="G17" i="6"/>
  <c r="F17" i="6"/>
  <c r="E17" i="6"/>
  <c r="D17" i="6"/>
  <c r="C17" i="6"/>
  <c r="B17" i="6"/>
  <c r="AB16" i="6"/>
  <c r="AA16" i="6"/>
  <c r="Z16" i="6"/>
  <c r="Y16" i="6"/>
  <c r="X16" i="6"/>
  <c r="W16" i="6"/>
  <c r="V16" i="6"/>
  <c r="U16" i="6"/>
  <c r="T16" i="6"/>
  <c r="S16" i="6"/>
  <c r="R16" i="6"/>
  <c r="Q16" i="6"/>
  <c r="P16" i="6"/>
  <c r="O16" i="6"/>
  <c r="N16" i="6"/>
  <c r="M16" i="6"/>
  <c r="L16" i="6"/>
  <c r="K16" i="6"/>
  <c r="J16" i="6"/>
  <c r="I16" i="6"/>
  <c r="H16" i="6"/>
  <c r="G16" i="6"/>
  <c r="F16" i="6"/>
  <c r="E16" i="6"/>
  <c r="D16" i="6"/>
  <c r="C16" i="6"/>
  <c r="B16" i="6"/>
  <c r="AB15" i="6"/>
  <c r="AA15" i="6"/>
  <c r="Z15" i="6"/>
  <c r="Y15" i="6"/>
  <c r="X15" i="6"/>
  <c r="W15" i="6"/>
  <c r="V15" i="6"/>
  <c r="U15" i="6"/>
  <c r="T15" i="6"/>
  <c r="S15" i="6"/>
  <c r="R15" i="6"/>
  <c r="Q15" i="6"/>
  <c r="P15" i="6"/>
  <c r="O15" i="6"/>
  <c r="N15" i="6"/>
  <c r="M15" i="6"/>
  <c r="L15" i="6"/>
  <c r="K15" i="6"/>
  <c r="J15" i="6"/>
  <c r="I15" i="6"/>
  <c r="H15" i="6"/>
  <c r="G15" i="6"/>
  <c r="F15" i="6"/>
  <c r="E15" i="6"/>
  <c r="D15" i="6"/>
  <c r="C15" i="6"/>
  <c r="B15" i="6"/>
  <c r="AB14" i="6"/>
  <c r="AA14" i="6"/>
  <c r="Z14" i="6"/>
  <c r="Y14" i="6"/>
  <c r="X14" i="6"/>
  <c r="W14" i="6"/>
  <c r="V14" i="6"/>
  <c r="U14" i="6"/>
  <c r="T14" i="6"/>
  <c r="S14" i="6"/>
  <c r="R14" i="6"/>
  <c r="Q14" i="6"/>
  <c r="P14" i="6"/>
  <c r="O14" i="6"/>
  <c r="N14" i="6"/>
  <c r="M14" i="6"/>
  <c r="L14" i="6"/>
  <c r="K14" i="6"/>
  <c r="J14" i="6"/>
  <c r="I14" i="6"/>
  <c r="H14" i="6"/>
  <c r="G14" i="6"/>
  <c r="F14" i="6"/>
  <c r="E14" i="6"/>
  <c r="D14" i="6"/>
  <c r="C14" i="6"/>
  <c r="B14" i="6"/>
  <c r="AB13" i="6"/>
  <c r="AA13" i="6"/>
  <c r="Z13" i="6"/>
  <c r="Y13" i="6"/>
  <c r="X13" i="6"/>
  <c r="W13" i="6"/>
  <c r="V13" i="6"/>
  <c r="U13" i="6"/>
  <c r="T13" i="6"/>
  <c r="S13" i="6"/>
  <c r="R13" i="6"/>
  <c r="Q13" i="6"/>
  <c r="P13" i="6"/>
  <c r="O13" i="6"/>
  <c r="N13" i="6"/>
  <c r="M13" i="6"/>
  <c r="L13" i="6"/>
  <c r="K13" i="6"/>
  <c r="J13" i="6"/>
  <c r="I13" i="6"/>
  <c r="H13" i="6"/>
  <c r="G13" i="6"/>
  <c r="F13" i="6"/>
  <c r="E13" i="6"/>
  <c r="D13" i="6"/>
  <c r="C13" i="6"/>
  <c r="B13" i="6"/>
  <c r="AB12" i="6"/>
  <c r="AA12" i="6"/>
  <c r="Z12" i="6"/>
  <c r="Y12" i="6"/>
  <c r="X12" i="6"/>
  <c r="W12" i="6"/>
  <c r="V12" i="6"/>
  <c r="U12" i="6"/>
  <c r="T12" i="6"/>
  <c r="S12" i="6"/>
  <c r="R12" i="6"/>
  <c r="Q12" i="6"/>
  <c r="P12" i="6"/>
  <c r="O12" i="6"/>
  <c r="N12" i="6"/>
  <c r="M12" i="6"/>
  <c r="L12" i="6"/>
  <c r="K12" i="6"/>
  <c r="J12" i="6"/>
  <c r="I12" i="6"/>
  <c r="H12" i="6"/>
  <c r="G12" i="6"/>
  <c r="F12" i="6"/>
  <c r="E12" i="6"/>
  <c r="D12" i="6"/>
  <c r="C12" i="6"/>
  <c r="B12" i="6"/>
  <c r="AB11" i="6"/>
  <c r="AA11" i="6"/>
  <c r="Z11" i="6"/>
  <c r="Y11" i="6"/>
  <c r="X11" i="6"/>
  <c r="W11" i="6"/>
  <c r="V11" i="6"/>
  <c r="U11" i="6"/>
  <c r="T11" i="6"/>
  <c r="S11" i="6"/>
  <c r="R11" i="6"/>
  <c r="Q11" i="6"/>
  <c r="P11" i="6"/>
  <c r="O11" i="6"/>
  <c r="N11" i="6"/>
  <c r="M11" i="6"/>
  <c r="L11" i="6"/>
  <c r="K11" i="6"/>
  <c r="J11" i="6"/>
  <c r="I11" i="6"/>
  <c r="H11" i="6"/>
  <c r="G11" i="6"/>
  <c r="F11" i="6"/>
  <c r="E11" i="6"/>
  <c r="D11" i="6"/>
  <c r="C11" i="6"/>
  <c r="B11" i="6"/>
  <c r="AB10" i="6"/>
  <c r="AA10" i="6"/>
  <c r="Z10" i="6"/>
  <c r="Y10" i="6"/>
  <c r="X10" i="6"/>
  <c r="W10" i="6"/>
  <c r="V10" i="6"/>
  <c r="U10" i="6"/>
  <c r="T10" i="6"/>
  <c r="S10" i="6"/>
  <c r="R10" i="6"/>
  <c r="Q10" i="6"/>
  <c r="P10" i="6"/>
  <c r="O10" i="6"/>
  <c r="N10" i="6"/>
  <c r="M10" i="6"/>
  <c r="L10" i="6"/>
  <c r="K10" i="6"/>
  <c r="J10" i="6"/>
  <c r="I10" i="6"/>
  <c r="H10" i="6"/>
  <c r="G10" i="6"/>
  <c r="F10" i="6"/>
  <c r="E10" i="6"/>
  <c r="D10" i="6"/>
  <c r="C10" i="6"/>
  <c r="B10" i="6"/>
  <c r="AB9" i="6"/>
  <c r="AA9" i="6"/>
  <c r="Z9" i="6"/>
  <c r="Y9" i="6"/>
  <c r="X9" i="6"/>
  <c r="W9" i="6"/>
  <c r="V9" i="6"/>
  <c r="U9" i="6"/>
  <c r="T9" i="6"/>
  <c r="S9" i="6"/>
  <c r="R9" i="6"/>
  <c r="Q9" i="6"/>
  <c r="P9" i="6"/>
  <c r="O9" i="6"/>
  <c r="N9" i="6"/>
  <c r="M9" i="6"/>
  <c r="L9" i="6"/>
  <c r="K9" i="6"/>
  <c r="J9" i="6"/>
  <c r="I9" i="6"/>
  <c r="H9" i="6"/>
  <c r="G9" i="6"/>
  <c r="F9" i="6"/>
  <c r="E9" i="6"/>
  <c r="D9" i="6"/>
  <c r="C9" i="6"/>
  <c r="B9" i="6"/>
  <c r="AB8" i="6"/>
  <c r="M51" i="7"/>
  <c r="M222" i="7" s="1"/>
  <c r="AA8" i="6"/>
  <c r="Z8" i="6"/>
  <c r="Y8" i="6"/>
  <c r="X8" i="6"/>
  <c r="W8" i="6"/>
  <c r="V8" i="6"/>
  <c r="U8" i="6"/>
  <c r="T8" i="6"/>
  <c r="S8" i="6"/>
  <c r="R8" i="6"/>
  <c r="Q8" i="6"/>
  <c r="P8" i="6"/>
  <c r="O8" i="6"/>
  <c r="N8" i="6"/>
  <c r="M8" i="6"/>
  <c r="L8" i="6"/>
  <c r="K8" i="6"/>
  <c r="J8" i="6"/>
  <c r="I8" i="6"/>
  <c r="H8" i="6"/>
  <c r="G8" i="6"/>
  <c r="F8" i="6"/>
  <c r="E8" i="6"/>
  <c r="D8" i="6"/>
  <c r="C8" i="6"/>
  <c r="B8" i="6"/>
  <c r="AB7" i="6"/>
  <c r="AA7" i="6"/>
  <c r="Z7" i="6"/>
  <c r="Y7" i="6"/>
  <c r="X7" i="6"/>
  <c r="W7" i="6"/>
  <c r="V7" i="6"/>
  <c r="U7" i="6"/>
  <c r="T7" i="6"/>
  <c r="S7" i="6"/>
  <c r="R7" i="6"/>
  <c r="Q7" i="6"/>
  <c r="P7" i="6"/>
  <c r="O7" i="6"/>
  <c r="N7" i="6"/>
  <c r="M7" i="6"/>
  <c r="L7" i="6"/>
  <c r="K7" i="6"/>
  <c r="J7" i="6"/>
  <c r="I7" i="6"/>
  <c r="H7" i="6"/>
  <c r="G7" i="6"/>
  <c r="F7" i="6"/>
  <c r="E7" i="6"/>
  <c r="D7" i="6"/>
  <c r="C7" i="6"/>
  <c r="B7" i="6"/>
  <c r="AB6" i="6"/>
  <c r="AA6" i="6"/>
  <c r="Z6" i="6"/>
  <c r="Y6" i="6"/>
  <c r="X6" i="6"/>
  <c r="W6" i="6"/>
  <c r="V6" i="6"/>
  <c r="U6" i="6"/>
  <c r="T6" i="6"/>
  <c r="S6" i="6"/>
  <c r="R6" i="6"/>
  <c r="Q6" i="6"/>
  <c r="P6" i="6"/>
  <c r="O6" i="6"/>
  <c r="N6" i="6"/>
  <c r="M6" i="6"/>
  <c r="L6" i="6"/>
  <c r="K6" i="6"/>
  <c r="J6" i="6"/>
  <c r="I6" i="6"/>
  <c r="H6" i="6"/>
  <c r="G6" i="6"/>
  <c r="F6" i="6"/>
  <c r="E6" i="6"/>
  <c r="D6" i="6"/>
  <c r="C6" i="6"/>
  <c r="B6" i="6"/>
  <c r="C4" i="6"/>
  <c r="D4" i="6" s="1"/>
  <c r="E4" i="6" s="1"/>
  <c r="F4" i="6"/>
  <c r="G4" i="6"/>
  <c r="H4" i="6" s="1"/>
  <c r="I4" i="6" s="1"/>
  <c r="J4" i="6" s="1"/>
  <c r="K4" i="6"/>
  <c r="L4" i="6" s="1"/>
  <c r="M4" i="6" s="1"/>
  <c r="N4" i="6" s="1"/>
  <c r="O4" i="6" s="1"/>
  <c r="P4" i="6" s="1"/>
  <c r="Q4" i="6" s="1"/>
  <c r="AE225" i="1"/>
  <c r="Z225" i="1"/>
  <c r="U225" i="1"/>
  <c r="AE228" i="1"/>
  <c r="Z228" i="1"/>
  <c r="AE230" i="1"/>
  <c r="Z230" i="1"/>
  <c r="AW221" i="1"/>
  <c r="AY221" i="1"/>
  <c r="AF221" i="1" s="1"/>
  <c r="AW215" i="1"/>
  <c r="AY215" i="1"/>
  <c r="AF215" i="1"/>
  <c r="AG215" i="1" s="1"/>
  <c r="AH215" i="1"/>
  <c r="AI215" i="1" s="1"/>
  <c r="AJ215" i="1"/>
  <c r="AK215" i="1" s="1"/>
  <c r="AL215" i="1" s="1"/>
  <c r="AM215" i="1" s="1"/>
  <c r="AN215" i="1" s="1"/>
  <c r="AO215" i="1" s="1"/>
  <c r="AP215" i="1" s="1"/>
  <c r="AQ215" i="1" s="1"/>
  <c r="AR215" i="1" s="1"/>
  <c r="AS215" i="1" s="1"/>
  <c r="AT215" i="1" s="1"/>
  <c r="AW179" i="1"/>
  <c r="AY179" i="1" s="1"/>
  <c r="AF179" i="1" s="1"/>
  <c r="AY163" i="1"/>
  <c r="C241" i="1"/>
  <c r="D241" i="1"/>
  <c r="E241" i="1"/>
  <c r="F241" i="1"/>
  <c r="G241" i="1"/>
  <c r="H241" i="1"/>
  <c r="I241" i="1"/>
  <c r="J241" i="1"/>
  <c r="K241" i="1"/>
  <c r="L241" i="1"/>
  <c r="M241" i="1"/>
  <c r="N241" i="1"/>
  <c r="O241" i="1"/>
  <c r="P241" i="1"/>
  <c r="Q241" i="1"/>
  <c r="R241" i="1"/>
  <c r="S241" i="1"/>
  <c r="T241" i="1"/>
  <c r="U241" i="1"/>
  <c r="V241" i="1"/>
  <c r="W241" i="1"/>
  <c r="X241" i="1"/>
  <c r="Y241" i="1"/>
  <c r="Z241" i="1"/>
  <c r="AA241" i="1"/>
  <c r="AB241" i="1"/>
  <c r="AC241" i="1"/>
  <c r="AD241" i="1"/>
  <c r="AE241" i="1"/>
  <c r="C238" i="1"/>
  <c r="D238" i="1"/>
  <c r="E238" i="1"/>
  <c r="F238" i="1"/>
  <c r="G238" i="1"/>
  <c r="H238" i="1"/>
  <c r="I238" i="1"/>
  <c r="J238" i="1"/>
  <c r="K238" i="1"/>
  <c r="L238" i="1"/>
  <c r="M238" i="1"/>
  <c r="N238" i="1"/>
  <c r="O238" i="1"/>
  <c r="P238" i="1"/>
  <c r="Q238" i="1"/>
  <c r="R238" i="1"/>
  <c r="S238" i="1"/>
  <c r="T238" i="1"/>
  <c r="U238" i="1"/>
  <c r="V238" i="1"/>
  <c r="W238" i="1"/>
  <c r="X238" i="1"/>
  <c r="Y238" i="1"/>
  <c r="Z238" i="1"/>
  <c r="AA238" i="1"/>
  <c r="AB238" i="1"/>
  <c r="AC238" i="1"/>
  <c r="AD238" i="1"/>
  <c r="AE238" i="1"/>
  <c r="C225" i="1"/>
  <c r="C228" i="1"/>
  <c r="C230" i="1"/>
  <c r="C234" i="1"/>
  <c r="D228" i="1"/>
  <c r="D230" i="1"/>
  <c r="AV230" i="1" s="1"/>
  <c r="E225" i="1"/>
  <c r="E228" i="1"/>
  <c r="E230" i="1"/>
  <c r="E234" i="1" s="1"/>
  <c r="F225" i="1"/>
  <c r="F228" i="1"/>
  <c r="F234" i="1" s="1"/>
  <c r="F230" i="1"/>
  <c r="G225" i="1"/>
  <c r="G228" i="1"/>
  <c r="G230" i="1"/>
  <c r="H225" i="1"/>
  <c r="H228" i="1"/>
  <c r="H230" i="1"/>
  <c r="I225" i="1"/>
  <c r="I228" i="1"/>
  <c r="I230" i="1"/>
  <c r="J225" i="1"/>
  <c r="J228" i="1"/>
  <c r="J230" i="1"/>
  <c r="K225" i="1"/>
  <c r="K228" i="1"/>
  <c r="K230" i="1"/>
  <c r="K234" i="1"/>
  <c r="L225" i="1"/>
  <c r="L228" i="1"/>
  <c r="L230" i="1"/>
  <c r="L234" i="1"/>
  <c r="M225" i="1"/>
  <c r="M228" i="1"/>
  <c r="M230" i="1"/>
  <c r="N225" i="1"/>
  <c r="N234" i="1" s="1"/>
  <c r="N228" i="1"/>
  <c r="N230" i="1"/>
  <c r="O225" i="1"/>
  <c r="O228" i="1"/>
  <c r="O234" i="1" s="1"/>
  <c r="O230" i="1"/>
  <c r="P225" i="1"/>
  <c r="P228" i="1"/>
  <c r="P230" i="1"/>
  <c r="P234" i="1" s="1"/>
  <c r="Q225" i="1"/>
  <c r="Q228" i="1"/>
  <c r="Q230" i="1"/>
  <c r="Q234" i="1"/>
  <c r="R225" i="1"/>
  <c r="R228" i="1"/>
  <c r="R230" i="1"/>
  <c r="R234" i="1" s="1"/>
  <c r="S225" i="1"/>
  <c r="S234" i="1" s="1"/>
  <c r="S228" i="1"/>
  <c r="S230" i="1"/>
  <c r="T225" i="1"/>
  <c r="T228" i="1"/>
  <c r="T230" i="1"/>
  <c r="U228" i="1"/>
  <c r="U234" i="1" s="1"/>
  <c r="AX228" i="1"/>
  <c r="U230" i="1"/>
  <c r="V225" i="1"/>
  <c r="V228" i="1"/>
  <c r="V230" i="1"/>
  <c r="W225" i="1"/>
  <c r="W228" i="1"/>
  <c r="W234" i="1" s="1"/>
  <c r="W230" i="1"/>
  <c r="X225" i="1"/>
  <c r="X234" i="1" s="1"/>
  <c r="X228" i="1"/>
  <c r="X230" i="1"/>
  <c r="Y225" i="1"/>
  <c r="Y228" i="1"/>
  <c r="Y230" i="1"/>
  <c r="AA225" i="1"/>
  <c r="AA228" i="1"/>
  <c r="AA234" i="1" s="1"/>
  <c r="AA230" i="1"/>
  <c r="AB225" i="1"/>
  <c r="AB228" i="1"/>
  <c r="AB230" i="1"/>
  <c r="AC225" i="1"/>
  <c r="AC228" i="1"/>
  <c r="AC230" i="1"/>
  <c r="AD225" i="1"/>
  <c r="AD228" i="1"/>
  <c r="AD230" i="1"/>
  <c r="C223" i="1"/>
  <c r="D223" i="1"/>
  <c r="E223" i="1"/>
  <c r="F223" i="1"/>
  <c r="G223" i="1"/>
  <c r="H223" i="1"/>
  <c r="I223" i="1"/>
  <c r="J223" i="1"/>
  <c r="K223" i="1"/>
  <c r="L223" i="1"/>
  <c r="M223" i="1"/>
  <c r="N223" i="1"/>
  <c r="O223" i="1"/>
  <c r="P223" i="1"/>
  <c r="Q223" i="1"/>
  <c r="R223" i="1"/>
  <c r="S223" i="1"/>
  <c r="T223" i="1"/>
  <c r="U223" i="1"/>
  <c r="V223" i="1"/>
  <c r="W223" i="1"/>
  <c r="X223" i="1"/>
  <c r="Y223" i="1"/>
  <c r="Z223" i="1"/>
  <c r="AA223" i="1"/>
  <c r="AB223" i="1"/>
  <c r="AC223" i="1"/>
  <c r="AD223" i="1"/>
  <c r="AE223" i="1"/>
  <c r="D216" i="1"/>
  <c r="E216" i="1"/>
  <c r="F216" i="1"/>
  <c r="G216" i="1"/>
  <c r="H216" i="1"/>
  <c r="I216" i="1"/>
  <c r="J216" i="1"/>
  <c r="K216" i="1"/>
  <c r="L216" i="1"/>
  <c r="M216" i="1"/>
  <c r="N216" i="1"/>
  <c r="O216" i="1"/>
  <c r="P216" i="1"/>
  <c r="Q216" i="1"/>
  <c r="R216" i="1"/>
  <c r="S216" i="1"/>
  <c r="T216" i="1"/>
  <c r="U216" i="1"/>
  <c r="V216" i="1"/>
  <c r="W216" i="1"/>
  <c r="X216" i="1"/>
  <c r="Y216" i="1"/>
  <c r="Z216" i="1"/>
  <c r="AA216" i="1"/>
  <c r="AB216" i="1"/>
  <c r="AC216" i="1"/>
  <c r="AD216" i="1"/>
  <c r="AE216" i="1"/>
  <c r="C216" i="1"/>
  <c r="C210" i="1"/>
  <c r="D210" i="1"/>
  <c r="E210" i="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C202" i="1"/>
  <c r="D202" i="1"/>
  <c r="E202" i="1"/>
  <c r="F202" i="1"/>
  <c r="G202" i="1"/>
  <c r="H202" i="1"/>
  <c r="I202" i="1"/>
  <c r="J202" i="1"/>
  <c r="K202" i="1"/>
  <c r="L202" i="1"/>
  <c r="M202" i="1"/>
  <c r="N202" i="1"/>
  <c r="O202" i="1"/>
  <c r="P202" i="1"/>
  <c r="Q202" i="1"/>
  <c r="R202" i="1"/>
  <c r="S202" i="1"/>
  <c r="T202" i="1"/>
  <c r="U202" i="1"/>
  <c r="V202" i="1"/>
  <c r="W202" i="1"/>
  <c r="X202" i="1"/>
  <c r="Y202" i="1"/>
  <c r="Z202" i="1"/>
  <c r="AA202" i="1"/>
  <c r="AB202" i="1"/>
  <c r="AC202" i="1"/>
  <c r="AD202" i="1"/>
  <c r="AE202" i="1"/>
  <c r="C195" i="1"/>
  <c r="D195" i="1"/>
  <c r="E195" i="1"/>
  <c r="F195" i="1"/>
  <c r="G195" i="1"/>
  <c r="H195" i="1"/>
  <c r="I195" i="1"/>
  <c r="J195" i="1"/>
  <c r="K195" i="1"/>
  <c r="L195" i="1"/>
  <c r="M195" i="1"/>
  <c r="N195" i="1"/>
  <c r="O195" i="1"/>
  <c r="P195" i="1"/>
  <c r="Q195" i="1"/>
  <c r="R195" i="1"/>
  <c r="S195" i="1"/>
  <c r="T195" i="1"/>
  <c r="U195" i="1"/>
  <c r="V195" i="1"/>
  <c r="W195" i="1"/>
  <c r="X195" i="1"/>
  <c r="Y195" i="1"/>
  <c r="Z195" i="1"/>
  <c r="AA195" i="1"/>
  <c r="AB195" i="1"/>
  <c r="AC195" i="1"/>
  <c r="AD195" i="1"/>
  <c r="AE195" i="1"/>
  <c r="C190" i="1"/>
  <c r="D190" i="1"/>
  <c r="E190" i="1"/>
  <c r="F190" i="1"/>
  <c r="G190" i="1"/>
  <c r="H190" i="1"/>
  <c r="I190" i="1"/>
  <c r="J190" i="1"/>
  <c r="K190" i="1"/>
  <c r="L190" i="1"/>
  <c r="M190" i="1"/>
  <c r="N190" i="1"/>
  <c r="O190" i="1"/>
  <c r="P190" i="1"/>
  <c r="Q190" i="1"/>
  <c r="R190" i="1"/>
  <c r="S190" i="1"/>
  <c r="T190" i="1"/>
  <c r="U190" i="1"/>
  <c r="V190" i="1"/>
  <c r="W190" i="1"/>
  <c r="X190" i="1"/>
  <c r="Y190" i="1"/>
  <c r="Z190" i="1"/>
  <c r="AA190" i="1"/>
  <c r="AB190" i="1"/>
  <c r="AC190" i="1"/>
  <c r="AD190" i="1"/>
  <c r="AE190" i="1"/>
  <c r="C185" i="1"/>
  <c r="D185" i="1"/>
  <c r="E185" i="1"/>
  <c r="F185" i="1"/>
  <c r="G185" i="1"/>
  <c r="H185" i="1"/>
  <c r="I185" i="1"/>
  <c r="J185" i="1"/>
  <c r="K185" i="1"/>
  <c r="L185" i="1"/>
  <c r="M185" i="1"/>
  <c r="N185" i="1"/>
  <c r="O185" i="1"/>
  <c r="P185" i="1"/>
  <c r="Q185" i="1"/>
  <c r="R185" i="1"/>
  <c r="S185" i="1"/>
  <c r="T185" i="1"/>
  <c r="U185" i="1"/>
  <c r="V185" i="1"/>
  <c r="W185" i="1"/>
  <c r="X185" i="1"/>
  <c r="Y185" i="1"/>
  <c r="Z185" i="1"/>
  <c r="AA185" i="1"/>
  <c r="AB185" i="1"/>
  <c r="AC185" i="1"/>
  <c r="AD185" i="1"/>
  <c r="AE185" i="1"/>
  <c r="C180" i="1"/>
  <c r="D180" i="1"/>
  <c r="E180" i="1"/>
  <c r="F180" i="1"/>
  <c r="G180" i="1"/>
  <c r="H180" i="1"/>
  <c r="I180" i="1"/>
  <c r="J180" i="1"/>
  <c r="K180" i="1"/>
  <c r="L180" i="1"/>
  <c r="M180" i="1"/>
  <c r="N180" i="1"/>
  <c r="O180" i="1"/>
  <c r="P180" i="1"/>
  <c r="Q180" i="1"/>
  <c r="R180" i="1"/>
  <c r="S180" i="1"/>
  <c r="T180" i="1"/>
  <c r="U180" i="1"/>
  <c r="V180" i="1"/>
  <c r="W180" i="1"/>
  <c r="X180" i="1"/>
  <c r="Y180" i="1"/>
  <c r="Z180" i="1"/>
  <c r="AA180" i="1"/>
  <c r="AB180" i="1"/>
  <c r="AC180" i="1"/>
  <c r="AD180" i="1"/>
  <c r="AE180" i="1"/>
  <c r="C176" i="1"/>
  <c r="D176" i="1"/>
  <c r="E176" i="1"/>
  <c r="F176" i="1"/>
  <c r="G176" i="1"/>
  <c r="H176" i="1"/>
  <c r="I176" i="1"/>
  <c r="J176" i="1"/>
  <c r="K176" i="1"/>
  <c r="L176" i="1"/>
  <c r="M176" i="1"/>
  <c r="N176" i="1"/>
  <c r="O176" i="1"/>
  <c r="P176" i="1"/>
  <c r="Q176" i="1"/>
  <c r="R176" i="1"/>
  <c r="S176" i="1"/>
  <c r="T176" i="1"/>
  <c r="U176" i="1"/>
  <c r="V176" i="1"/>
  <c r="W176" i="1"/>
  <c r="X176" i="1"/>
  <c r="Y176" i="1"/>
  <c r="Z176" i="1"/>
  <c r="AA176" i="1"/>
  <c r="AB176" i="1"/>
  <c r="AC176" i="1"/>
  <c r="AD176" i="1"/>
  <c r="AE176" i="1"/>
  <c r="C169" i="1"/>
  <c r="D169" i="1"/>
  <c r="E169" i="1"/>
  <c r="F169" i="1"/>
  <c r="G169" i="1"/>
  <c r="H169" i="1"/>
  <c r="I169" i="1"/>
  <c r="J169" i="1"/>
  <c r="K169" i="1"/>
  <c r="L169" i="1"/>
  <c r="M169" i="1"/>
  <c r="N169" i="1"/>
  <c r="O169" i="1"/>
  <c r="P169" i="1"/>
  <c r="Q169" i="1"/>
  <c r="R169" i="1"/>
  <c r="S169" i="1"/>
  <c r="T169" i="1"/>
  <c r="U169" i="1"/>
  <c r="V169" i="1"/>
  <c r="W169" i="1"/>
  <c r="X169" i="1"/>
  <c r="Y169" i="1"/>
  <c r="Z169" i="1"/>
  <c r="AA169" i="1"/>
  <c r="AB169" i="1"/>
  <c r="AC169" i="1"/>
  <c r="AD169" i="1"/>
  <c r="AE169" i="1"/>
  <c r="C164" i="1"/>
  <c r="D164" i="1"/>
  <c r="E164" i="1"/>
  <c r="F164" i="1"/>
  <c r="G164" i="1"/>
  <c r="H164" i="1"/>
  <c r="I164" i="1"/>
  <c r="J164" i="1"/>
  <c r="K164" i="1"/>
  <c r="L164" i="1"/>
  <c r="M164" i="1"/>
  <c r="N164" i="1"/>
  <c r="O164" i="1"/>
  <c r="P164" i="1"/>
  <c r="Q164" i="1"/>
  <c r="R164" i="1"/>
  <c r="S164" i="1"/>
  <c r="T164" i="1"/>
  <c r="U164" i="1"/>
  <c r="V164" i="1"/>
  <c r="W164" i="1"/>
  <c r="X164" i="1"/>
  <c r="Y164" i="1"/>
  <c r="Z164" i="1"/>
  <c r="AA164" i="1"/>
  <c r="AB164" i="1"/>
  <c r="AC164" i="1"/>
  <c r="AD164" i="1"/>
  <c r="AE164" i="1"/>
  <c r="AW168" i="1"/>
  <c r="AY168" i="1"/>
  <c r="AF168" i="1"/>
  <c r="AG168" i="1"/>
  <c r="AH168" i="1" s="1"/>
  <c r="AI168" i="1" s="1"/>
  <c r="AJ168" i="1" s="1"/>
  <c r="AK168" i="1"/>
  <c r="AL168" i="1" s="1"/>
  <c r="AM168" i="1" s="1"/>
  <c r="AN168" i="1" s="1"/>
  <c r="AO168" i="1" s="1"/>
  <c r="AP168" i="1" s="1"/>
  <c r="AQ168" i="1" s="1"/>
  <c r="AR168" i="1" s="1"/>
  <c r="AS168" i="1" s="1"/>
  <c r="AT168" i="1" s="1"/>
  <c r="AW175" i="1"/>
  <c r="AY175" i="1"/>
  <c r="AF175" i="1"/>
  <c r="AG175" i="1" s="1"/>
  <c r="AH175" i="1"/>
  <c r="AI175" i="1" s="1"/>
  <c r="AJ175" i="1" s="1"/>
  <c r="AK175" i="1" s="1"/>
  <c r="AL175" i="1" s="1"/>
  <c r="AM175" i="1" s="1"/>
  <c r="AN175" i="1" s="1"/>
  <c r="AO175" i="1" s="1"/>
  <c r="AP175" i="1" s="1"/>
  <c r="AQ175" i="1"/>
  <c r="AR175" i="1" s="1"/>
  <c r="AS175" i="1" s="1"/>
  <c r="AT175" i="1" s="1"/>
  <c r="AW184" i="1"/>
  <c r="AY184" i="1"/>
  <c r="AF184" i="1" s="1"/>
  <c r="AG184" i="1"/>
  <c r="AH184" i="1" s="1"/>
  <c r="AI184" i="1" s="1"/>
  <c r="AJ184" i="1" s="1"/>
  <c r="AK184" i="1"/>
  <c r="AL184" i="1" s="1"/>
  <c r="AM184" i="1" s="1"/>
  <c r="AN184" i="1" s="1"/>
  <c r="AO184" i="1" s="1"/>
  <c r="AP184" i="1" s="1"/>
  <c r="AQ184" i="1" s="1"/>
  <c r="AR184" i="1" s="1"/>
  <c r="AS184" i="1" s="1"/>
  <c r="AT184" i="1"/>
  <c r="AW189" i="1"/>
  <c r="AY189" i="1" s="1"/>
  <c r="AF189" i="1" s="1"/>
  <c r="AG189" i="1" s="1"/>
  <c r="AH189" i="1"/>
  <c r="AI189" i="1" s="1"/>
  <c r="AJ189" i="1"/>
  <c r="AK189" i="1"/>
  <c r="AL189" i="1" s="1"/>
  <c r="AM189" i="1" s="1"/>
  <c r="AN189" i="1" s="1"/>
  <c r="AO189" i="1" s="1"/>
  <c r="AP189" i="1" s="1"/>
  <c r="AQ189" i="1" s="1"/>
  <c r="AR189" i="1" s="1"/>
  <c r="AS189" i="1" s="1"/>
  <c r="AT189" i="1" s="1"/>
  <c r="AW194" i="1"/>
  <c r="AY194" i="1"/>
  <c r="AF194" i="1"/>
  <c r="AG194" i="1" s="1"/>
  <c r="AH194" i="1" s="1"/>
  <c r="AI194" i="1"/>
  <c r="AJ194" i="1" s="1"/>
  <c r="AK194" i="1"/>
  <c r="AL194" i="1" s="1"/>
  <c r="AM194" i="1" s="1"/>
  <c r="AN194" i="1" s="1"/>
  <c r="AO194" i="1" s="1"/>
  <c r="AP194" i="1" s="1"/>
  <c r="AQ194" i="1" s="1"/>
  <c r="AR194" i="1" s="1"/>
  <c r="AS194" i="1" s="1"/>
  <c r="AT194" i="1" s="1"/>
  <c r="AW201" i="1"/>
  <c r="AY201" i="1"/>
  <c r="AF201" i="1"/>
  <c r="AG201" i="1" s="1"/>
  <c r="AH201" i="1"/>
  <c r="AI201" i="1" s="1"/>
  <c r="AJ201" i="1" s="1"/>
  <c r="AK201" i="1" s="1"/>
  <c r="AL201" i="1" s="1"/>
  <c r="AM201" i="1" s="1"/>
  <c r="AN201" i="1" s="1"/>
  <c r="AO201" i="1" s="1"/>
  <c r="AP201" i="1" s="1"/>
  <c r="AQ201" i="1" s="1"/>
  <c r="AR201" i="1"/>
  <c r="AS201" i="1" s="1"/>
  <c r="AT201" i="1" s="1"/>
  <c r="AW209" i="1"/>
  <c r="AY209" i="1"/>
  <c r="AF209" i="1" s="1"/>
  <c r="AG209" i="1" s="1"/>
  <c r="AH209" i="1" s="1"/>
  <c r="AI209" i="1"/>
  <c r="AJ209" i="1" s="1"/>
  <c r="AK209" i="1"/>
  <c r="AL209" i="1" s="1"/>
  <c r="AM209" i="1" s="1"/>
  <c r="AN209" i="1" s="1"/>
  <c r="AO209" i="1" s="1"/>
  <c r="AP209" i="1" s="1"/>
  <c r="AQ209" i="1" s="1"/>
  <c r="AR209" i="1" s="1"/>
  <c r="AS209" i="1" s="1"/>
  <c r="AT209" i="1"/>
  <c r="AW222" i="1"/>
  <c r="AY222" i="1" s="1"/>
  <c r="AF222" i="1"/>
  <c r="AG222" i="1" s="1"/>
  <c r="AH222" i="1"/>
  <c r="AI222" i="1" s="1"/>
  <c r="AJ222" i="1"/>
  <c r="AK222" i="1" s="1"/>
  <c r="AL222" i="1" s="1"/>
  <c r="AM222" i="1" s="1"/>
  <c r="AN222" i="1" s="1"/>
  <c r="AO222" i="1" s="1"/>
  <c r="AP222" i="1" s="1"/>
  <c r="AQ222" i="1" s="1"/>
  <c r="AR222" i="1" s="1"/>
  <c r="AS222" i="1" s="1"/>
  <c r="AT222" i="1" s="1"/>
  <c r="AW233" i="1"/>
  <c r="AY233" i="1"/>
  <c r="AF233" i="1"/>
  <c r="AG233" i="1"/>
  <c r="AH233" i="1" s="1"/>
  <c r="AI233" i="1" s="1"/>
  <c r="AJ233" i="1" s="1"/>
  <c r="AK233" i="1" s="1"/>
  <c r="AL233" i="1" s="1"/>
  <c r="AM233" i="1" s="1"/>
  <c r="AN233" i="1" s="1"/>
  <c r="AO233" i="1" s="1"/>
  <c r="AP233" i="1" s="1"/>
  <c r="AQ233" i="1" s="1"/>
  <c r="AR233" i="1" s="1"/>
  <c r="AS233" i="1" s="1"/>
  <c r="AT233" i="1" s="1"/>
  <c r="AW235" i="1"/>
  <c r="AY235" i="1"/>
  <c r="AF235" i="1"/>
  <c r="AG235" i="1" s="1"/>
  <c r="AH235" i="1" s="1"/>
  <c r="AI235" i="1" s="1"/>
  <c r="AJ235" i="1" s="1"/>
  <c r="AK235" i="1" s="1"/>
  <c r="AL235" i="1" s="1"/>
  <c r="AM235" i="1" s="1"/>
  <c r="AN235" i="1" s="1"/>
  <c r="AO235" i="1" s="1"/>
  <c r="AP235" i="1" s="1"/>
  <c r="AQ235" i="1" s="1"/>
  <c r="AR235" i="1" s="1"/>
  <c r="AS235" i="1" s="1"/>
  <c r="AT235" i="1" s="1"/>
  <c r="AW244" i="1"/>
  <c r="AY244" i="1" s="1"/>
  <c r="AF244" i="1" s="1"/>
  <c r="AG244" i="1"/>
  <c r="AH244" i="1" s="1"/>
  <c r="AI244" i="1"/>
  <c r="AJ244" i="1" s="1"/>
  <c r="AK244" i="1" s="1"/>
  <c r="AL244" i="1" s="1"/>
  <c r="AM244" i="1" s="1"/>
  <c r="AN244" i="1" s="1"/>
  <c r="AO244" i="1" s="1"/>
  <c r="AP244" i="1" s="1"/>
  <c r="AQ244" i="1" s="1"/>
  <c r="AR244" i="1" s="1"/>
  <c r="AS244" i="1" s="1"/>
  <c r="AT244" i="1" s="1"/>
  <c r="AW242" i="1"/>
  <c r="AY242" i="1" s="1"/>
  <c r="AF242" i="1"/>
  <c r="AG242" i="1" s="1"/>
  <c r="AH242" i="1"/>
  <c r="AI242" i="1" s="1"/>
  <c r="AJ242" i="1" s="1"/>
  <c r="AK242" i="1"/>
  <c r="AL242" i="1" s="1"/>
  <c r="AM242" i="1" s="1"/>
  <c r="AN242" i="1" s="1"/>
  <c r="AO242" i="1" s="1"/>
  <c r="AP242" i="1" s="1"/>
  <c r="AQ242" i="1" s="1"/>
  <c r="AR242" i="1" s="1"/>
  <c r="AS242" i="1" s="1"/>
  <c r="AT242" i="1"/>
  <c r="AX244" i="1"/>
  <c r="AX242" i="1"/>
  <c r="AX240" i="1"/>
  <c r="AX239" i="1"/>
  <c r="AX237" i="1"/>
  <c r="AX236" i="1"/>
  <c r="AX235" i="1"/>
  <c r="AX233" i="1"/>
  <c r="AX232" i="1"/>
  <c r="AX231" i="1"/>
  <c r="AX229" i="1"/>
  <c r="AX227" i="1"/>
  <c r="AX226" i="1"/>
  <c r="AX222" i="1"/>
  <c r="AX221" i="1"/>
  <c r="AX220" i="1"/>
  <c r="AX219" i="1"/>
  <c r="AX218" i="1"/>
  <c r="AX217" i="1"/>
  <c r="AX215" i="1"/>
  <c r="AX212" i="1"/>
  <c r="AX209" i="1"/>
  <c r="AX208" i="1"/>
  <c r="AX207" i="1"/>
  <c r="AX206" i="1"/>
  <c r="AX205" i="1"/>
  <c r="AX201" i="1"/>
  <c r="AX200" i="1"/>
  <c r="AX199" i="1"/>
  <c r="AX198" i="1"/>
  <c r="AX194" i="1"/>
  <c r="AX193" i="1"/>
  <c r="AX192" i="1"/>
  <c r="AX189" i="1"/>
  <c r="AX188" i="1"/>
  <c r="AX187" i="1"/>
  <c r="AX184" i="1"/>
  <c r="AX183" i="1"/>
  <c r="AX182" i="1"/>
  <c r="AX179" i="1"/>
  <c r="AX178" i="1"/>
  <c r="AX175" i="1"/>
  <c r="AX174" i="1"/>
  <c r="AX173" i="1"/>
  <c r="AX172" i="1"/>
  <c r="AX171" i="1"/>
  <c r="AX168" i="1"/>
  <c r="AX167" i="1"/>
  <c r="AX166" i="1"/>
  <c r="AX157" i="1"/>
  <c r="AX158" i="1"/>
  <c r="AX159" i="1"/>
  <c r="AX160" i="1"/>
  <c r="AX161" i="1"/>
  <c r="AX162" i="1"/>
  <c r="AX163" i="1"/>
  <c r="AX156" i="1"/>
  <c r="AE46" i="7"/>
  <c r="AU161" i="1"/>
  <c r="AU157" i="1"/>
  <c r="AE52" i="7"/>
  <c r="V58" i="7"/>
  <c r="V60" i="7"/>
  <c r="V231" i="7" s="1"/>
  <c r="Y24" i="7"/>
  <c r="Y26" i="7"/>
  <c r="M19" i="7"/>
  <c r="B243" i="7"/>
  <c r="H58" i="7"/>
  <c r="E195" i="7"/>
  <c r="E197" i="7"/>
  <c r="E231" i="7"/>
  <c r="B109" i="7"/>
  <c r="B108" i="7"/>
  <c r="N51" i="7"/>
  <c r="N222" i="7" s="1"/>
  <c r="T51" i="7"/>
  <c r="T222" i="7" s="1"/>
  <c r="Q45" i="7"/>
  <c r="R45" i="7"/>
  <c r="AA45" i="7"/>
  <c r="G45" i="7"/>
  <c r="G216" i="7"/>
  <c r="H45" i="7"/>
  <c r="H216" i="7"/>
  <c r="K45" i="7"/>
  <c r="K47" i="7" s="1"/>
  <c r="F51" i="7"/>
  <c r="F222" i="7" s="1"/>
  <c r="D222" i="7"/>
  <c r="B222" i="7"/>
  <c r="B45" i="7"/>
  <c r="I51" i="7"/>
  <c r="I222" i="7"/>
  <c r="J51" i="7"/>
  <c r="K51" i="7"/>
  <c r="C222" i="7"/>
  <c r="E222" i="7"/>
  <c r="N52" i="7"/>
  <c r="Q52" i="7"/>
  <c r="Q223" i="7" s="1"/>
  <c r="S52" i="7"/>
  <c r="S223" i="7"/>
  <c r="W52" i="7"/>
  <c r="W223" i="7" s="1"/>
  <c r="AA52" i="7"/>
  <c r="AA223" i="7" s="1"/>
  <c r="AC52" i="7"/>
  <c r="AC223" i="7"/>
  <c r="M36" i="7"/>
  <c r="N36" i="7"/>
  <c r="Q36" i="7"/>
  <c r="T36" i="7"/>
  <c r="V36" i="7"/>
  <c r="W36" i="7"/>
  <c r="AA36" i="7"/>
  <c r="AB36" i="7"/>
  <c r="AC36" i="7"/>
  <c r="M41" i="7"/>
  <c r="N41" i="7"/>
  <c r="Q41" i="7"/>
  <c r="S41" i="7"/>
  <c r="U41" i="7"/>
  <c r="V41" i="7"/>
  <c r="Z41" i="7"/>
  <c r="AA41" i="7"/>
  <c r="AB41" i="7"/>
  <c r="G52" i="7"/>
  <c r="G223" i="7"/>
  <c r="L52" i="7"/>
  <c r="L223" i="7" s="1"/>
  <c r="I36" i="7"/>
  <c r="I207" i="7" s="1"/>
  <c r="K36" i="7"/>
  <c r="L36" i="7"/>
  <c r="C212" i="7"/>
  <c r="E223" i="7"/>
  <c r="B207" i="7"/>
  <c r="G41" i="7"/>
  <c r="G212" i="7" s="1"/>
  <c r="J41" i="7"/>
  <c r="J212" i="7" s="1"/>
  <c r="K41" i="7"/>
  <c r="C207" i="7"/>
  <c r="D212" i="7"/>
  <c r="B223" i="7"/>
  <c r="B41" i="7"/>
  <c r="B36" i="7"/>
  <c r="N263" i="7"/>
  <c r="P263" i="7"/>
  <c r="R263" i="7"/>
  <c r="T263" i="7"/>
  <c r="V263" i="7"/>
  <c r="X263" i="7"/>
  <c r="Z263" i="7"/>
  <c r="AB263" i="7"/>
  <c r="AD263" i="7"/>
  <c r="M263" i="7"/>
  <c r="O263" i="7"/>
  <c r="Q263" i="7"/>
  <c r="S263" i="7"/>
  <c r="U263" i="7"/>
  <c r="W263" i="7"/>
  <c r="Y263" i="7"/>
  <c r="AA263" i="7"/>
  <c r="AC263" i="7"/>
  <c r="H263" i="7"/>
  <c r="J263" i="7"/>
  <c r="L263" i="7"/>
  <c r="F263" i="7"/>
  <c r="D263" i="7"/>
  <c r="B263" i="7"/>
  <c r="B92" i="7"/>
  <c r="G263" i="7"/>
  <c r="I263" i="7"/>
  <c r="K263" i="7"/>
  <c r="C263" i="7"/>
  <c r="E263" i="7"/>
  <c r="M46" i="7"/>
  <c r="O46" i="7"/>
  <c r="R46" i="7"/>
  <c r="T46" i="7"/>
  <c r="U46" i="7"/>
  <c r="X46" i="7"/>
  <c r="Y46" i="7"/>
  <c r="Z46" i="7"/>
  <c r="AD46" i="7"/>
  <c r="G46" i="7"/>
  <c r="G217" i="7" s="1"/>
  <c r="H46" i="7"/>
  <c r="H217" i="7" s="1"/>
  <c r="K46" i="7"/>
  <c r="F46" i="7"/>
  <c r="F217" i="7"/>
  <c r="D217" i="7"/>
  <c r="E217" i="7"/>
  <c r="B46" i="7"/>
  <c r="AD93" i="7"/>
  <c r="AB93" i="7"/>
  <c r="Z93" i="7"/>
  <c r="X93" i="7"/>
  <c r="V93" i="7"/>
  <c r="T93" i="7"/>
  <c r="R93" i="7"/>
  <c r="P93" i="7"/>
  <c r="N93" i="7"/>
  <c r="L93" i="7"/>
  <c r="J93" i="7"/>
  <c r="H93" i="7"/>
  <c r="F93" i="7"/>
  <c r="D93" i="7"/>
  <c r="AC92" i="7"/>
  <c r="AA92" i="7"/>
  <c r="Y92" i="7"/>
  <c r="W92" i="7"/>
  <c r="U92" i="7"/>
  <c r="S92" i="7"/>
  <c r="Q92" i="7"/>
  <c r="O92" i="7"/>
  <c r="M92" i="7"/>
  <c r="K92" i="7"/>
  <c r="I92" i="7"/>
  <c r="G92" i="7"/>
  <c r="E92" i="7"/>
  <c r="C92" i="7"/>
  <c r="D80" i="7"/>
  <c r="E72" i="7"/>
  <c r="C72" i="7"/>
  <c r="C67" i="7"/>
  <c r="D66" i="7"/>
  <c r="E60" i="7"/>
  <c r="C60" i="7"/>
  <c r="E46" i="7"/>
  <c r="E41" i="7"/>
  <c r="C41" i="7"/>
  <c r="C36" i="7"/>
  <c r="E31" i="7"/>
  <c r="E32" i="7" s="1"/>
  <c r="N67" i="7"/>
  <c r="N238" i="7" s="1"/>
  <c r="O67" i="7"/>
  <c r="O238" i="7" s="1"/>
  <c r="R67" i="7"/>
  <c r="R238" i="7"/>
  <c r="T67" i="7"/>
  <c r="T238" i="7" s="1"/>
  <c r="N61" i="7"/>
  <c r="N232" i="7" s="1"/>
  <c r="N73" i="7"/>
  <c r="P73" i="7"/>
  <c r="Q61" i="7"/>
  <c r="Q232" i="7" s="1"/>
  <c r="S61" i="7"/>
  <c r="S232" i="7" s="1"/>
  <c r="T73" i="7"/>
  <c r="U73" i="7"/>
  <c r="W61" i="7"/>
  <c r="W232" i="7"/>
  <c r="X73" i="7"/>
  <c r="Y61" i="7"/>
  <c r="Z61" i="7"/>
  <c r="Z232" i="7" s="1"/>
  <c r="AA73" i="7"/>
  <c r="AB73" i="7"/>
  <c r="AD73" i="7"/>
  <c r="V67" i="7"/>
  <c r="V238" i="7" s="1"/>
  <c r="W67" i="7"/>
  <c r="W238" i="7"/>
  <c r="Z67" i="7"/>
  <c r="Z238" i="7" s="1"/>
  <c r="AC67" i="7"/>
  <c r="AC238" i="7" s="1"/>
  <c r="AD67" i="7"/>
  <c r="AD238" i="7" s="1"/>
  <c r="M12" i="7"/>
  <c r="O12" i="7"/>
  <c r="O27" i="7"/>
  <c r="P12" i="7"/>
  <c r="R12" i="7"/>
  <c r="S12" i="7"/>
  <c r="T12" i="7"/>
  <c r="U27" i="7"/>
  <c r="W12" i="7"/>
  <c r="W27" i="7"/>
  <c r="Z12" i="7"/>
  <c r="Z27" i="7"/>
  <c r="AA27" i="7"/>
  <c r="AC27" i="7"/>
  <c r="AD12" i="7"/>
  <c r="J67" i="7"/>
  <c r="J238" i="7"/>
  <c r="G27" i="7"/>
  <c r="H12" i="7"/>
  <c r="J12" i="7"/>
  <c r="J27" i="7"/>
  <c r="L12" i="7"/>
  <c r="D183" i="7"/>
  <c r="C232" i="7"/>
  <c r="C244" i="7"/>
  <c r="B67" i="7"/>
  <c r="B61" i="7"/>
  <c r="B12" i="7"/>
  <c r="G61" i="7"/>
  <c r="G232" i="7" s="1"/>
  <c r="G73" i="7"/>
  <c r="J73" i="7"/>
  <c r="L61" i="7"/>
  <c r="L232" i="7"/>
  <c r="F73" i="7"/>
  <c r="F12" i="7"/>
  <c r="D198" i="7"/>
  <c r="C238" i="7"/>
  <c r="B232" i="7"/>
  <c r="B198" i="7"/>
  <c r="G90" i="7"/>
  <c r="G261" i="7" s="1"/>
  <c r="L90" i="7"/>
  <c r="AB90" i="7"/>
  <c r="N65" i="7"/>
  <c r="N236" i="7" s="1"/>
  <c r="Q80" i="7"/>
  <c r="S85" i="7"/>
  <c r="O53" i="7"/>
  <c r="O224" i="7" s="1"/>
  <c r="X71" i="7"/>
  <c r="X242" i="7" s="1"/>
  <c r="Z59" i="7"/>
  <c r="AA71" i="7"/>
  <c r="AA242" i="7" s="1"/>
  <c r="AD71" i="7"/>
  <c r="AD242" i="7" s="1"/>
  <c r="V85" i="7"/>
  <c r="X85" i="7"/>
  <c r="AD80" i="7"/>
  <c r="N25" i="7"/>
  <c r="T25" i="7"/>
  <c r="W25" i="7"/>
  <c r="M15" i="7"/>
  <c r="N40" i="7"/>
  <c r="Q40" i="7"/>
  <c r="S20" i="7"/>
  <c r="S21" i="7" s="1"/>
  <c r="U31" i="7"/>
  <c r="U32" i="7" s="1"/>
  <c r="X40" i="7"/>
  <c r="Z20" i="7"/>
  <c r="AB40" i="7"/>
  <c r="AD15" i="7"/>
  <c r="H65" i="7"/>
  <c r="H236" i="7" s="1"/>
  <c r="K65" i="7"/>
  <c r="K236" i="7" s="1"/>
  <c r="H25" i="7"/>
  <c r="K25" i="7"/>
  <c r="C196" i="7"/>
  <c r="E206" i="7"/>
  <c r="C251" i="7"/>
  <c r="B211" i="7"/>
  <c r="B65" i="7"/>
  <c r="D20" i="7"/>
  <c r="D21" i="7" s="1"/>
  <c r="I85" i="7"/>
  <c r="I256" i="7" s="1"/>
  <c r="G71" i="7"/>
  <c r="G242" i="7" s="1"/>
  <c r="J59" i="7"/>
  <c r="G15" i="7"/>
  <c r="H40" i="7"/>
  <c r="K20" i="7"/>
  <c r="E191" i="7"/>
  <c r="E211" i="7"/>
  <c r="D242" i="7"/>
  <c r="B206" i="7"/>
  <c r="B208" i="7" s="1"/>
  <c r="B15" i="7"/>
  <c r="M264" i="7"/>
  <c r="O264" i="7"/>
  <c r="Q264" i="7"/>
  <c r="S264" i="7"/>
  <c r="U264" i="7"/>
  <c r="W264" i="7"/>
  <c r="Y264" i="7"/>
  <c r="AA264" i="7"/>
  <c r="AC264" i="7"/>
  <c r="M66" i="7"/>
  <c r="M237" i="7" s="1"/>
  <c r="N66" i="7"/>
  <c r="N237" i="7"/>
  <c r="O66" i="7"/>
  <c r="O237" i="7" s="1"/>
  <c r="P66" i="7"/>
  <c r="P237" i="7"/>
  <c r="Q66" i="7"/>
  <c r="Q237" i="7" s="1"/>
  <c r="R66" i="7"/>
  <c r="R237" i="7" s="1"/>
  <c r="S66" i="7"/>
  <c r="T66" i="7"/>
  <c r="U66" i="7"/>
  <c r="U237" i="7" s="1"/>
  <c r="N264" i="7"/>
  <c r="P264" i="7"/>
  <c r="R264" i="7"/>
  <c r="T264" i="7"/>
  <c r="V264" i="7"/>
  <c r="X264" i="7"/>
  <c r="Z264" i="7"/>
  <c r="AB264" i="7"/>
  <c r="AD264" i="7"/>
  <c r="M60" i="7"/>
  <c r="M231" i="7"/>
  <c r="M72" i="7"/>
  <c r="N60" i="7"/>
  <c r="N231" i="7" s="1"/>
  <c r="N72" i="7"/>
  <c r="O60" i="7"/>
  <c r="O231" i="7" s="1"/>
  <c r="O72" i="7"/>
  <c r="P60" i="7"/>
  <c r="P231" i="7"/>
  <c r="P72" i="7"/>
  <c r="Q60" i="7"/>
  <c r="Q231" i="7"/>
  <c r="Q72" i="7"/>
  <c r="R60" i="7"/>
  <c r="R72" i="7"/>
  <c r="S60" i="7"/>
  <c r="S231" i="7"/>
  <c r="S72" i="7"/>
  <c r="T60" i="7"/>
  <c r="T231" i="7"/>
  <c r="U72" i="7"/>
  <c r="V72" i="7"/>
  <c r="W60" i="7"/>
  <c r="W231" i="7" s="1"/>
  <c r="W72" i="7"/>
  <c r="X60" i="7"/>
  <c r="X231" i="7"/>
  <c r="X72" i="7"/>
  <c r="Y60" i="7"/>
  <c r="Y231" i="7" s="1"/>
  <c r="Y72" i="7"/>
  <c r="Z60" i="7"/>
  <c r="Z231" i="7" s="1"/>
  <c r="Z72" i="7"/>
  <c r="AA60" i="7"/>
  <c r="AA231" i="7"/>
  <c r="AA72" i="7"/>
  <c r="AB60" i="7"/>
  <c r="AB231" i="7"/>
  <c r="AB72" i="7"/>
  <c r="AC60" i="7"/>
  <c r="AC231" i="7" s="1"/>
  <c r="AC72" i="7"/>
  <c r="AD60" i="7"/>
  <c r="AD231" i="7"/>
  <c r="AD72" i="7"/>
  <c r="T72" i="7"/>
  <c r="U60" i="7"/>
  <c r="U231" i="7"/>
  <c r="V66" i="7"/>
  <c r="V237" i="7"/>
  <c r="W66" i="7"/>
  <c r="W237" i="7"/>
  <c r="X66" i="7"/>
  <c r="X237" i="7"/>
  <c r="Y66" i="7"/>
  <c r="Y237" i="7"/>
  <c r="Z66" i="7"/>
  <c r="Z237" i="7"/>
  <c r="AA66" i="7"/>
  <c r="AB66" i="7"/>
  <c r="AB237" i="7" s="1"/>
  <c r="AC66" i="7"/>
  <c r="AC237" i="7" s="1"/>
  <c r="AD66" i="7"/>
  <c r="AD237" i="7" s="1"/>
  <c r="M26" i="7"/>
  <c r="N26" i="7"/>
  <c r="O26" i="7"/>
  <c r="P26" i="7"/>
  <c r="Q26" i="7"/>
  <c r="R26" i="7"/>
  <c r="S26" i="7"/>
  <c r="T26" i="7"/>
  <c r="U26" i="7"/>
  <c r="V26" i="7"/>
  <c r="W26" i="7"/>
  <c r="X26" i="7"/>
  <c r="Z26" i="7"/>
  <c r="AA26" i="7"/>
  <c r="AB26" i="7"/>
  <c r="AC26" i="7"/>
  <c r="AD26" i="7"/>
  <c r="M11" i="7"/>
  <c r="N11" i="7"/>
  <c r="O11" i="7"/>
  <c r="P11" i="7"/>
  <c r="Q11" i="7"/>
  <c r="R11" i="7"/>
  <c r="S11" i="7"/>
  <c r="T11" i="7"/>
  <c r="U11" i="7"/>
  <c r="V11" i="7"/>
  <c r="W11" i="7"/>
  <c r="X11" i="7"/>
  <c r="Y11" i="7"/>
  <c r="Z11" i="7"/>
  <c r="AA11" i="7"/>
  <c r="AB11" i="7"/>
  <c r="AC11" i="7"/>
  <c r="AD11" i="7"/>
  <c r="H264" i="7"/>
  <c r="J264" i="7"/>
  <c r="L264" i="7"/>
  <c r="G66" i="7"/>
  <c r="H66" i="7"/>
  <c r="I66" i="7"/>
  <c r="I237" i="7" s="1"/>
  <c r="J66" i="7"/>
  <c r="J237" i="7" s="1"/>
  <c r="K66" i="7"/>
  <c r="K237" i="7"/>
  <c r="L66" i="7"/>
  <c r="L237" i="7" s="1"/>
  <c r="G26" i="7"/>
  <c r="H26" i="7"/>
  <c r="I26" i="7"/>
  <c r="J26" i="7"/>
  <c r="K26" i="7"/>
  <c r="L26" i="7"/>
  <c r="F26" i="7"/>
  <c r="C182" i="7"/>
  <c r="E182" i="7"/>
  <c r="D197" i="7"/>
  <c r="D231" i="7"/>
  <c r="C237" i="7"/>
  <c r="E237" i="7"/>
  <c r="D243" i="7"/>
  <c r="C264" i="7"/>
  <c r="E264" i="7"/>
  <c r="B231" i="7"/>
  <c r="B197" i="7"/>
  <c r="B182" i="7"/>
  <c r="B26" i="7"/>
  <c r="D11" i="7"/>
  <c r="C26" i="7"/>
  <c r="E26" i="7"/>
  <c r="G264" i="7"/>
  <c r="I264" i="7"/>
  <c r="K264" i="7"/>
  <c r="G60" i="7"/>
  <c r="G231" i="7" s="1"/>
  <c r="G72" i="7"/>
  <c r="H60" i="7"/>
  <c r="H231" i="7" s="1"/>
  <c r="H72" i="7"/>
  <c r="I60" i="7"/>
  <c r="I72" i="7"/>
  <c r="J60" i="7"/>
  <c r="J231" i="7" s="1"/>
  <c r="J72" i="7"/>
  <c r="K60" i="7"/>
  <c r="K231" i="7"/>
  <c r="K72" i="7"/>
  <c r="L60" i="7"/>
  <c r="L72" i="7"/>
  <c r="G11" i="7"/>
  <c r="H11" i="7"/>
  <c r="I11" i="7"/>
  <c r="J11" i="7"/>
  <c r="K11" i="7"/>
  <c r="L11" i="7"/>
  <c r="F72" i="7"/>
  <c r="F66" i="7"/>
  <c r="F237" i="7"/>
  <c r="F60" i="7"/>
  <c r="F231" i="7" s="1"/>
  <c r="F11" i="7"/>
  <c r="F264" i="7"/>
  <c r="D182" i="7"/>
  <c r="C197" i="7"/>
  <c r="C231" i="7"/>
  <c r="D237" i="7"/>
  <c r="C243" i="7"/>
  <c r="E243" i="7"/>
  <c r="D264" i="7"/>
  <c r="B264" i="7"/>
  <c r="B237" i="7"/>
  <c r="B93" i="7"/>
  <c r="B72" i="7"/>
  <c r="B66" i="7"/>
  <c r="B60" i="7"/>
  <c r="B11" i="7"/>
  <c r="C11" i="7"/>
  <c r="E11" i="7"/>
  <c r="AF216" i="1"/>
  <c r="AC93" i="7"/>
  <c r="AA93" i="7"/>
  <c r="Y93" i="7"/>
  <c r="W93" i="7"/>
  <c r="U93" i="7"/>
  <c r="S93" i="7"/>
  <c r="Q93" i="7"/>
  <c r="O93" i="7"/>
  <c r="M93" i="7"/>
  <c r="K93" i="7"/>
  <c r="I93" i="7"/>
  <c r="G93" i="7"/>
  <c r="E93" i="7"/>
  <c r="C93" i="7"/>
  <c r="AD92" i="7"/>
  <c r="AB92" i="7"/>
  <c r="Z92" i="7"/>
  <c r="X92" i="7"/>
  <c r="V92" i="7"/>
  <c r="T92" i="7"/>
  <c r="R92" i="7"/>
  <c r="P92" i="7"/>
  <c r="N92" i="7"/>
  <c r="L92" i="7"/>
  <c r="J92" i="7"/>
  <c r="H92" i="7"/>
  <c r="F92" i="7"/>
  <c r="D92" i="7"/>
  <c r="C80" i="7"/>
  <c r="C73" i="7"/>
  <c r="D72" i="7"/>
  <c r="D67" i="7"/>
  <c r="E66" i="7"/>
  <c r="C66" i="7"/>
  <c r="C61" i="7"/>
  <c r="D60" i="7"/>
  <c r="C59" i="7"/>
  <c r="E51" i="7"/>
  <c r="D46" i="7"/>
  <c r="E45" i="7"/>
  <c r="E47" i="7" s="1"/>
  <c r="D41" i="7"/>
  <c r="C35" i="7"/>
  <c r="C27" i="7"/>
  <c r="AE14" i="7"/>
  <c r="AU160" i="1"/>
  <c r="AU158" i="1"/>
  <c r="AE27" i="12"/>
  <c r="AE35" i="13"/>
  <c r="AE58" i="13"/>
  <c r="AE73" i="7"/>
  <c r="AE73" i="13"/>
  <c r="AE73" i="12"/>
  <c r="AE82" i="13"/>
  <c r="AE253" i="13"/>
  <c r="AE347" i="13" s="1"/>
  <c r="AE82" i="12"/>
  <c r="AE253" i="12"/>
  <c r="AE89" i="13"/>
  <c r="AE26" i="12"/>
  <c r="AE61" i="13"/>
  <c r="AE232" i="13"/>
  <c r="AE326" i="13" s="1"/>
  <c r="AE59" i="13"/>
  <c r="AE72" i="13"/>
  <c r="AE72" i="12"/>
  <c r="AE80" i="13"/>
  <c r="AF67" i="12"/>
  <c r="AF238" i="12" s="1"/>
  <c r="AF41" i="13"/>
  <c r="AF41" i="12"/>
  <c r="AF36" i="13"/>
  <c r="AF36" i="12"/>
  <c r="AE31" i="13"/>
  <c r="AE67" i="13"/>
  <c r="AE238" i="13" s="1"/>
  <c r="AE332" i="13"/>
  <c r="AE64" i="13"/>
  <c r="AE235" i="13" s="1"/>
  <c r="H234" i="1"/>
  <c r="G234" i="1"/>
  <c r="AU159" i="1"/>
  <c r="AE53" i="13"/>
  <c r="AE224" i="13" s="1"/>
  <c r="AE318" i="13"/>
  <c r="AE85" i="13"/>
  <c r="AE90" i="13"/>
  <c r="B109" i="13"/>
  <c r="E235" i="12"/>
  <c r="B109" i="12"/>
  <c r="B108" i="12"/>
  <c r="AA64" i="12"/>
  <c r="G64" i="12"/>
  <c r="G66" i="12"/>
  <c r="G237" i="12" s="1"/>
  <c r="G235" i="12"/>
  <c r="E58" i="12"/>
  <c r="Z64" i="12"/>
  <c r="Z66" i="12"/>
  <c r="Z67" i="12"/>
  <c r="P65" i="12"/>
  <c r="P66" i="12"/>
  <c r="O24" i="12"/>
  <c r="O26" i="12"/>
  <c r="R19" i="12"/>
  <c r="N19" i="12"/>
  <c r="L19" i="12"/>
  <c r="G19" i="12"/>
  <c r="I9" i="12"/>
  <c r="C9" i="12"/>
  <c r="C244" i="12"/>
  <c r="D238" i="12"/>
  <c r="D232" i="12"/>
  <c r="D198" i="12"/>
  <c r="E183" i="12"/>
  <c r="C183" i="12"/>
  <c r="E238" i="12"/>
  <c r="C238" i="12"/>
  <c r="E232" i="12"/>
  <c r="C198" i="12"/>
  <c r="D183" i="12"/>
  <c r="AC73" i="12"/>
  <c r="Y73" i="12"/>
  <c r="U73" i="12"/>
  <c r="S73" i="12"/>
  <c r="M73" i="12"/>
  <c r="K73" i="12"/>
  <c r="I73" i="12"/>
  <c r="C73" i="12"/>
  <c r="AC67" i="12"/>
  <c r="AC238" i="12" s="1"/>
  <c r="AA67" i="12"/>
  <c r="AA238" i="12" s="1"/>
  <c r="Y67" i="12"/>
  <c r="Y238" i="12" s="1"/>
  <c r="W67" i="12"/>
  <c r="W238" i="12"/>
  <c r="S67" i="12"/>
  <c r="S238" i="12" s="1"/>
  <c r="Q67" i="12"/>
  <c r="Q238" i="12" s="1"/>
  <c r="M67" i="12"/>
  <c r="M238" i="12" s="1"/>
  <c r="K67" i="12"/>
  <c r="K238" i="12" s="1"/>
  <c r="I67" i="12"/>
  <c r="I238" i="12" s="1"/>
  <c r="E67" i="12"/>
  <c r="C67" i="12"/>
  <c r="AA61" i="12"/>
  <c r="AA232" i="12"/>
  <c r="Y61" i="12"/>
  <c r="U61" i="12"/>
  <c r="U232" i="12" s="1"/>
  <c r="O61" i="12"/>
  <c r="O232" i="12" s="1"/>
  <c r="M61" i="12"/>
  <c r="M232" i="12" s="1"/>
  <c r="I61" i="12"/>
  <c r="I232" i="12"/>
  <c r="G61" i="12"/>
  <c r="G232" i="12" s="1"/>
  <c r="C61" i="12"/>
  <c r="AC27" i="12"/>
  <c r="Y27" i="12"/>
  <c r="U27" i="12"/>
  <c r="Q27" i="12"/>
  <c r="M27" i="12"/>
  <c r="G27" i="12"/>
  <c r="E27" i="12"/>
  <c r="C27" i="12"/>
  <c r="Z73" i="12"/>
  <c r="X73" i="12"/>
  <c r="T73" i="12"/>
  <c r="P73" i="12"/>
  <c r="L73" i="12"/>
  <c r="J73" i="12"/>
  <c r="D73" i="12"/>
  <c r="B73" i="12"/>
  <c r="AD67" i="12"/>
  <c r="AD238" i="12" s="1"/>
  <c r="Z238" i="12"/>
  <c r="R67" i="12"/>
  <c r="R238" i="12" s="1"/>
  <c r="N67" i="12"/>
  <c r="N238" i="12"/>
  <c r="L67" i="12"/>
  <c r="L238" i="12" s="1"/>
  <c r="H67" i="12"/>
  <c r="H238" i="12" s="1"/>
  <c r="F67" i="12"/>
  <c r="F238" i="12" s="1"/>
  <c r="D67" i="12"/>
  <c r="AD61" i="12"/>
  <c r="AD232" i="12" s="1"/>
  <c r="Z61" i="12"/>
  <c r="Z232" i="12"/>
  <c r="X61" i="12"/>
  <c r="X232" i="12" s="1"/>
  <c r="T61" i="12"/>
  <c r="T232" i="12" s="1"/>
  <c r="R61" i="12"/>
  <c r="R232" i="12" s="1"/>
  <c r="P61" i="12"/>
  <c r="P232" i="12" s="1"/>
  <c r="N61" i="12"/>
  <c r="N232" i="12"/>
  <c r="J61" i="12"/>
  <c r="J232" i="12"/>
  <c r="H61" i="12"/>
  <c r="H232" i="12" s="1"/>
  <c r="D61" i="12"/>
  <c r="AD27" i="12"/>
  <c r="Z27" i="12"/>
  <c r="V27" i="12"/>
  <c r="T27" i="12"/>
  <c r="N27" i="12"/>
  <c r="L27" i="12"/>
  <c r="J27" i="12"/>
  <c r="D27" i="12"/>
  <c r="B27" i="12"/>
  <c r="AA12" i="12"/>
  <c r="W12" i="12"/>
  <c r="S12" i="12"/>
  <c r="Q12" i="12"/>
  <c r="K12" i="12"/>
  <c r="I12" i="12"/>
  <c r="G12" i="12"/>
  <c r="AD12" i="12"/>
  <c r="AB12" i="12"/>
  <c r="X12" i="12"/>
  <c r="T12" i="12"/>
  <c r="P12" i="12"/>
  <c r="N12" i="12"/>
  <c r="H12" i="12"/>
  <c r="F12" i="12"/>
  <c r="D12" i="12"/>
  <c r="C251" i="12"/>
  <c r="D224" i="12"/>
  <c r="C186" i="12"/>
  <c r="B251" i="12"/>
  <c r="E224" i="12"/>
  <c r="E212" i="12"/>
  <c r="E202" i="12"/>
  <c r="E203" i="12" s="1"/>
  <c r="B191" i="12"/>
  <c r="X90" i="12"/>
  <c r="AD85" i="12"/>
  <c r="P85" i="12"/>
  <c r="O90" i="12"/>
  <c r="S85" i="12"/>
  <c r="Y80" i="12"/>
  <c r="K80" i="12"/>
  <c r="K251" i="12" s="1"/>
  <c r="C80" i="12"/>
  <c r="U71" i="12"/>
  <c r="M71" i="12"/>
  <c r="E71" i="12"/>
  <c r="I65" i="12"/>
  <c r="I236" i="12" s="1"/>
  <c r="U59" i="12"/>
  <c r="AA53" i="12"/>
  <c r="AA54" i="12" s="1"/>
  <c r="AA225" i="12" s="1"/>
  <c r="AA51" i="12"/>
  <c r="AA52" i="12"/>
  <c r="AA224" i="12"/>
  <c r="Q53" i="12"/>
  <c r="Q224" i="12" s="1"/>
  <c r="AA40" i="12"/>
  <c r="AA42" i="12" s="1"/>
  <c r="K40" i="12"/>
  <c r="AC35" i="12"/>
  <c r="AC37" i="12" s="1"/>
  <c r="O35" i="12"/>
  <c r="AC31" i="12"/>
  <c r="AC32" i="12" s="1"/>
  <c r="U31" i="12"/>
  <c r="U90" i="12"/>
  <c r="Y85" i="12"/>
  <c r="AB80" i="12"/>
  <c r="P80" i="12"/>
  <c r="F80" i="12"/>
  <c r="F251" i="12" s="1"/>
  <c r="X71" i="12"/>
  <c r="X242" i="12" s="1"/>
  <c r="P71" i="12"/>
  <c r="P242" i="12" s="1"/>
  <c r="T65" i="12"/>
  <c r="T236" i="12" s="1"/>
  <c r="L65" i="12"/>
  <c r="L236" i="12" s="1"/>
  <c r="B65" i="12"/>
  <c r="T59" i="12"/>
  <c r="T62" i="12" s="1"/>
  <c r="L143" i="12"/>
  <c r="AD53" i="12"/>
  <c r="AD224" i="12" s="1"/>
  <c r="AD51" i="12"/>
  <c r="AD52" i="12"/>
  <c r="AB53" i="12"/>
  <c r="AB224" i="12" s="1"/>
  <c r="L53" i="12"/>
  <c r="D53" i="12"/>
  <c r="V40" i="12"/>
  <c r="T41" i="12"/>
  <c r="N40" i="12"/>
  <c r="N42" i="12" s="1"/>
  <c r="B40" i="12"/>
  <c r="B35" i="12"/>
  <c r="B37" i="12" s="1"/>
  <c r="X31" i="12"/>
  <c r="X32" i="12" s="1"/>
  <c r="P31" i="12"/>
  <c r="P32" i="12" s="1"/>
  <c r="S25" i="12"/>
  <c r="C25" i="12"/>
  <c r="R20" i="12"/>
  <c r="AC15" i="12"/>
  <c r="Q15" i="12"/>
  <c r="C15" i="12"/>
  <c r="P25" i="12"/>
  <c r="B25" i="12"/>
  <c r="S20" i="12"/>
  <c r="C20" i="12"/>
  <c r="R15" i="12"/>
  <c r="D15" i="12"/>
  <c r="C181" i="12"/>
  <c r="B181" i="12"/>
  <c r="AC10" i="12"/>
  <c r="M10" i="12"/>
  <c r="B104" i="7"/>
  <c r="B84" i="7" s="1"/>
  <c r="B104" i="13"/>
  <c r="B105" i="13"/>
  <c r="B104" i="12"/>
  <c r="AC104" i="7"/>
  <c r="AC104" i="12"/>
  <c r="AC82" i="12" s="1"/>
  <c r="AC253" i="12" s="1"/>
  <c r="AC84" i="12"/>
  <c r="AA104" i="7"/>
  <c r="Y104" i="7"/>
  <c r="Y13" i="7" s="1"/>
  <c r="Y82" i="7"/>
  <c r="Y253" i="7" s="1"/>
  <c r="Y104" i="12"/>
  <c r="Y13" i="12"/>
  <c r="W104" i="7"/>
  <c r="W79" i="7"/>
  <c r="W250" i="7"/>
  <c r="W104" i="13"/>
  <c r="W104" i="12"/>
  <c r="V104" i="13"/>
  <c r="V104" i="12"/>
  <c r="V79" i="12"/>
  <c r="U104" i="12"/>
  <c r="U79" i="12" s="1"/>
  <c r="S104" i="7"/>
  <c r="S13" i="7"/>
  <c r="S104" i="13"/>
  <c r="S104" i="12"/>
  <c r="P104" i="7"/>
  <c r="P104" i="13"/>
  <c r="P104" i="12"/>
  <c r="P84" i="12"/>
  <c r="N104" i="7"/>
  <c r="N104" i="13"/>
  <c r="N104" i="12"/>
  <c r="L104" i="7"/>
  <c r="L82" i="7" s="1"/>
  <c r="L253" i="7" s="1"/>
  <c r="L104" i="13"/>
  <c r="L104" i="12"/>
  <c r="J104" i="7"/>
  <c r="J104" i="13"/>
  <c r="J104" i="12"/>
  <c r="J79" i="12"/>
  <c r="H104" i="7"/>
  <c r="H104" i="13"/>
  <c r="H104" i="12"/>
  <c r="H13" i="12"/>
  <c r="D104" i="12"/>
  <c r="I88" i="3"/>
  <c r="AB88" i="3"/>
  <c r="T88" i="3"/>
  <c r="L88" i="3"/>
  <c r="D88" i="3"/>
  <c r="AG36" i="13"/>
  <c r="AG52" i="13"/>
  <c r="AG223" i="13"/>
  <c r="AG317" i="13" s="1"/>
  <c r="AF64" i="13"/>
  <c r="AF52" i="7"/>
  <c r="AF223" i="7"/>
  <c r="AF52" i="13"/>
  <c r="AF223" i="13" s="1"/>
  <c r="AF317" i="13" s="1"/>
  <c r="AF52" i="12"/>
  <c r="AF223" i="12"/>
  <c r="AE12" i="7"/>
  <c r="AE12" i="12"/>
  <c r="AE66" i="13"/>
  <c r="AE237" i="13" s="1"/>
  <c r="AE331" i="13"/>
  <c r="AE66" i="12"/>
  <c r="AE237" i="12" s="1"/>
  <c r="AC234" i="1"/>
  <c r="AE14" i="12"/>
  <c r="AE36" i="13"/>
  <c r="AE36" i="12"/>
  <c r="AE41" i="13"/>
  <c r="AE41" i="12"/>
  <c r="AE40" i="13"/>
  <c r="AE46" i="13"/>
  <c r="AE46" i="12"/>
  <c r="AE52" i="13"/>
  <c r="AE223" i="13" s="1"/>
  <c r="AE317" i="13" s="1"/>
  <c r="AE52" i="12"/>
  <c r="AE223" i="12"/>
  <c r="AE51" i="13"/>
  <c r="AE222" i="13" s="1"/>
  <c r="AE316" i="13" s="1"/>
  <c r="AE51" i="12"/>
  <c r="AE222" i="12" s="1"/>
  <c r="AE70" i="13"/>
  <c r="AE241" i="13" s="1"/>
  <c r="AE335" i="13"/>
  <c r="AE84" i="13"/>
  <c r="AE84" i="12"/>
  <c r="AE79" i="12"/>
  <c r="AE93" i="13"/>
  <c r="AE264" i="13"/>
  <c r="AE358" i="13"/>
  <c r="D222" i="12"/>
  <c r="B222" i="12"/>
  <c r="E216" i="12"/>
  <c r="C216" i="12"/>
  <c r="E222" i="12"/>
  <c r="C222" i="12"/>
  <c r="C223" i="12"/>
  <c r="D216" i="12"/>
  <c r="B216" i="12"/>
  <c r="AC51" i="12"/>
  <c r="AC222" i="12" s="1"/>
  <c r="AA222" i="12"/>
  <c r="Y51" i="12"/>
  <c r="W51" i="12"/>
  <c r="U51" i="12"/>
  <c r="U222" i="12"/>
  <c r="S51" i="12"/>
  <c r="S222" i="12" s="1"/>
  <c r="Q51" i="12"/>
  <c r="Q222" i="12" s="1"/>
  <c r="O51" i="12"/>
  <c r="M51" i="12"/>
  <c r="M222" i="12"/>
  <c r="K51" i="12"/>
  <c r="I51" i="12"/>
  <c r="I222" i="12" s="1"/>
  <c r="G51" i="12"/>
  <c r="E51" i="12"/>
  <c r="E52" i="12"/>
  <c r="C51" i="12"/>
  <c r="C52" i="12"/>
  <c r="AC45" i="12"/>
  <c r="AA45" i="12"/>
  <c r="Y45" i="12"/>
  <c r="W45" i="12"/>
  <c r="U45" i="12"/>
  <c r="S45" i="12"/>
  <c r="Q45" i="12"/>
  <c r="Q47" i="12" s="1"/>
  <c r="Q46" i="12"/>
  <c r="O45" i="12"/>
  <c r="M45" i="12"/>
  <c r="K45" i="12"/>
  <c r="I45" i="12"/>
  <c r="I216" i="12"/>
  <c r="G45" i="12"/>
  <c r="G216" i="12"/>
  <c r="E45" i="12"/>
  <c r="C45" i="12"/>
  <c r="AD222" i="12"/>
  <c r="AB51" i="12"/>
  <c r="AB222" i="12" s="1"/>
  <c r="Z51" i="12"/>
  <c r="X51" i="12"/>
  <c r="X222" i="12"/>
  <c r="V51" i="12"/>
  <c r="V222" i="12"/>
  <c r="T51" i="12"/>
  <c r="R51" i="12"/>
  <c r="R222" i="12" s="1"/>
  <c r="P51" i="12"/>
  <c r="N51" i="12"/>
  <c r="N222" i="12" s="1"/>
  <c r="L51" i="12"/>
  <c r="L222" i="12"/>
  <c r="J51" i="12"/>
  <c r="J222" i="12" s="1"/>
  <c r="H51" i="12"/>
  <c r="F51" i="12"/>
  <c r="F222" i="12"/>
  <c r="D51" i="12"/>
  <c r="B51" i="12"/>
  <c r="AD45" i="12"/>
  <c r="AB45" i="12"/>
  <c r="AB47" i="12" s="1"/>
  <c r="AB46" i="12"/>
  <c r="Z45" i="12"/>
  <c r="X45" i="12"/>
  <c r="X46" i="12"/>
  <c r="V45" i="12"/>
  <c r="T45" i="12"/>
  <c r="R45" i="12"/>
  <c r="P45" i="12"/>
  <c r="N45" i="12"/>
  <c r="L45" i="12"/>
  <c r="J45" i="12"/>
  <c r="J216" i="12" s="1"/>
  <c r="H45" i="12"/>
  <c r="F45" i="12"/>
  <c r="F216" i="12"/>
  <c r="D45" i="12"/>
  <c r="B45" i="12"/>
  <c r="E223" i="12"/>
  <c r="C212" i="12"/>
  <c r="B207" i="12"/>
  <c r="B223" i="12"/>
  <c r="D212" i="12"/>
  <c r="E207" i="12"/>
  <c r="C207" i="12"/>
  <c r="AA223" i="12"/>
  <c r="Y52" i="12"/>
  <c r="Y223" i="12" s="1"/>
  <c r="W52" i="12"/>
  <c r="W223" i="12" s="1"/>
  <c r="U52" i="12"/>
  <c r="U223" i="12" s="1"/>
  <c r="S52" i="12"/>
  <c r="S223" i="12" s="1"/>
  <c r="Q52" i="12"/>
  <c r="Q223" i="12" s="1"/>
  <c r="O52" i="12"/>
  <c r="O223" i="12" s="1"/>
  <c r="M52" i="12"/>
  <c r="M223" i="12"/>
  <c r="K52" i="12"/>
  <c r="K223" i="12" s="1"/>
  <c r="I52" i="12"/>
  <c r="I223" i="12"/>
  <c r="G52" i="12"/>
  <c r="G223" i="12" s="1"/>
  <c r="AC41" i="12"/>
  <c r="AA41" i="12"/>
  <c r="Y41" i="12"/>
  <c r="U41" i="12"/>
  <c r="S41" i="12"/>
  <c r="Q41" i="12"/>
  <c r="M41" i="12"/>
  <c r="K41" i="12"/>
  <c r="I41" i="12"/>
  <c r="G41" i="12"/>
  <c r="G212" i="12"/>
  <c r="C41" i="12"/>
  <c r="AC36" i="12"/>
  <c r="AA36" i="12"/>
  <c r="W36" i="12"/>
  <c r="U36" i="12"/>
  <c r="Q36" i="12"/>
  <c r="O36" i="12"/>
  <c r="K36" i="12"/>
  <c r="I36" i="12"/>
  <c r="I207" i="12"/>
  <c r="E36" i="12"/>
  <c r="C36" i="12"/>
  <c r="AD223" i="12"/>
  <c r="Z52" i="12"/>
  <c r="Z223" i="12" s="1"/>
  <c r="V52" i="12"/>
  <c r="V223" i="12"/>
  <c r="R52" i="12"/>
  <c r="R223" i="12"/>
  <c r="P52" i="12"/>
  <c r="P223" i="12" s="1"/>
  <c r="N52" i="12"/>
  <c r="N223" i="12" s="1"/>
  <c r="L52" i="12"/>
  <c r="L223" i="12" s="1"/>
  <c r="J52" i="12"/>
  <c r="J223" i="12"/>
  <c r="H52" i="12"/>
  <c r="H223" i="12" s="1"/>
  <c r="F52" i="12"/>
  <c r="F223" i="12" s="1"/>
  <c r="D52" i="12"/>
  <c r="AD41" i="12"/>
  <c r="AB41" i="12"/>
  <c r="Z41" i="12"/>
  <c r="R41" i="12"/>
  <c r="P41" i="12"/>
  <c r="N41" i="12"/>
  <c r="J41" i="12"/>
  <c r="J212" i="12"/>
  <c r="H41" i="12"/>
  <c r="D41" i="12"/>
  <c r="B41" i="12"/>
  <c r="AB36" i="12"/>
  <c r="Z36" i="12"/>
  <c r="X36" i="12"/>
  <c r="R36" i="12"/>
  <c r="P36" i="12"/>
  <c r="N36" i="12"/>
  <c r="H36" i="12"/>
  <c r="H207" i="12" s="1"/>
  <c r="D36" i="12"/>
  <c r="B36" i="12"/>
  <c r="AC263" i="12"/>
  <c r="AA263" i="12"/>
  <c r="Y263" i="12"/>
  <c r="W263" i="12"/>
  <c r="U263" i="12"/>
  <c r="S263" i="12"/>
  <c r="Q263" i="12"/>
  <c r="O263" i="12"/>
  <c r="M263" i="12"/>
  <c r="K263" i="12"/>
  <c r="I263" i="12"/>
  <c r="G263" i="12"/>
  <c r="E263" i="12"/>
  <c r="C263" i="12"/>
  <c r="AD263" i="12"/>
  <c r="AB263" i="12"/>
  <c r="Z263" i="12"/>
  <c r="X263" i="12"/>
  <c r="V263" i="12"/>
  <c r="T263" i="12"/>
  <c r="R263" i="12"/>
  <c r="P263" i="12"/>
  <c r="N263" i="12"/>
  <c r="L263" i="12"/>
  <c r="J263" i="12"/>
  <c r="H263" i="12"/>
  <c r="F263" i="12"/>
  <c r="D263" i="12"/>
  <c r="B263" i="12"/>
  <c r="AD92" i="12"/>
  <c r="AB92" i="12"/>
  <c r="Z92" i="12"/>
  <c r="X92" i="12"/>
  <c r="V92" i="12"/>
  <c r="T92" i="12"/>
  <c r="R92" i="12"/>
  <c r="P92" i="12"/>
  <c r="N92" i="12"/>
  <c r="L92" i="12"/>
  <c r="J92" i="12"/>
  <c r="H92" i="12"/>
  <c r="F92" i="12"/>
  <c r="D92" i="12"/>
  <c r="B92" i="12"/>
  <c r="AA92" i="12"/>
  <c r="W92" i="12"/>
  <c r="S92" i="12"/>
  <c r="O92" i="12"/>
  <c r="K92" i="12"/>
  <c r="G92" i="12"/>
  <c r="C92" i="12"/>
  <c r="AC92" i="12"/>
  <c r="Y92" i="12"/>
  <c r="U92" i="12"/>
  <c r="Q92" i="12"/>
  <c r="M92" i="12"/>
  <c r="I92" i="12"/>
  <c r="E92" i="12"/>
  <c r="E217" i="12"/>
  <c r="C217" i="12"/>
  <c r="C218" i="12" s="1"/>
  <c r="B217" i="12"/>
  <c r="AC46" i="12"/>
  <c r="AA46" i="12"/>
  <c r="W46" i="12"/>
  <c r="U46" i="12"/>
  <c r="S46" i="12"/>
  <c r="M46" i="12"/>
  <c r="K46" i="12"/>
  <c r="I46" i="12"/>
  <c r="I217" i="12" s="1"/>
  <c r="G46" i="12"/>
  <c r="E46" i="12"/>
  <c r="C46" i="12"/>
  <c r="C47" i="12" s="1"/>
  <c r="Z46" i="12"/>
  <c r="V46" i="12"/>
  <c r="T46" i="12"/>
  <c r="P46" i="12"/>
  <c r="P47" i="12" s="1"/>
  <c r="N46" i="12"/>
  <c r="L46" i="12"/>
  <c r="H46" i="12"/>
  <c r="H217" i="12" s="1"/>
  <c r="D46" i="12"/>
  <c r="AC264" i="12"/>
  <c r="AA264" i="12"/>
  <c r="Y264" i="12"/>
  <c r="W264" i="12"/>
  <c r="U264" i="12"/>
  <c r="S264" i="12"/>
  <c r="Q264" i="12"/>
  <c r="O264" i="12"/>
  <c r="M264" i="12"/>
  <c r="K264" i="12"/>
  <c r="I264" i="12"/>
  <c r="G264" i="12"/>
  <c r="E264" i="12"/>
  <c r="C264" i="12"/>
  <c r="E243" i="12"/>
  <c r="C243" i="12"/>
  <c r="D237" i="12"/>
  <c r="B237" i="12"/>
  <c r="E231" i="12"/>
  <c r="C231" i="12"/>
  <c r="D197" i="12"/>
  <c r="B197" i="12"/>
  <c r="E182" i="12"/>
  <c r="C182" i="12"/>
  <c r="AD264" i="12"/>
  <c r="AB264" i="12"/>
  <c r="Z264" i="12"/>
  <c r="X264" i="12"/>
  <c r="V264" i="12"/>
  <c r="T264" i="12"/>
  <c r="R264" i="12"/>
  <c r="P264" i="12"/>
  <c r="N264" i="12"/>
  <c r="L264" i="12"/>
  <c r="J264" i="12"/>
  <c r="H264" i="12"/>
  <c r="F264" i="12"/>
  <c r="D264" i="12"/>
  <c r="B264" i="12"/>
  <c r="D243" i="12"/>
  <c r="B243" i="12"/>
  <c r="E237" i="12"/>
  <c r="C237" i="12"/>
  <c r="D231" i="12"/>
  <c r="B231" i="12"/>
  <c r="E197" i="12"/>
  <c r="C197" i="12"/>
  <c r="D182" i="12"/>
  <c r="B182" i="12"/>
  <c r="AD93" i="12"/>
  <c r="AB93" i="12"/>
  <c r="Z93" i="12"/>
  <c r="X93" i="12"/>
  <c r="V93" i="12"/>
  <c r="T93" i="12"/>
  <c r="R93" i="12"/>
  <c r="P93" i="12"/>
  <c r="N93" i="12"/>
  <c r="L93" i="12"/>
  <c r="J93" i="12"/>
  <c r="H93" i="12"/>
  <c r="F93" i="12"/>
  <c r="D93" i="12"/>
  <c r="B93" i="12"/>
  <c r="AA93" i="12"/>
  <c r="W93" i="12"/>
  <c r="S93" i="12"/>
  <c r="O93" i="12"/>
  <c r="K93" i="12"/>
  <c r="G93" i="12"/>
  <c r="C93" i="12"/>
  <c r="AC72" i="12"/>
  <c r="AA72" i="12"/>
  <c r="Y72" i="12"/>
  <c r="W72" i="12"/>
  <c r="U72" i="12"/>
  <c r="S72" i="12"/>
  <c r="Q72" i="12"/>
  <c r="O72" i="12"/>
  <c r="M72" i="12"/>
  <c r="K72" i="12"/>
  <c r="I72" i="12"/>
  <c r="G72" i="12"/>
  <c r="E72" i="12"/>
  <c r="C72" i="12"/>
  <c r="AC66" i="12"/>
  <c r="AC237" i="12"/>
  <c r="AA66" i="12"/>
  <c r="AA237" i="12"/>
  <c r="Y66" i="12"/>
  <c r="Y237" i="12"/>
  <c r="W66" i="12"/>
  <c r="W237" i="12"/>
  <c r="U66" i="12"/>
  <c r="U237" i="12" s="1"/>
  <c r="S66" i="12"/>
  <c r="S237" i="12" s="1"/>
  <c r="Q66" i="12"/>
  <c r="Q237" i="12" s="1"/>
  <c r="O66" i="12"/>
  <c r="M66" i="12"/>
  <c r="M237" i="12"/>
  <c r="K66" i="12"/>
  <c r="K237" i="12"/>
  <c r="I66" i="12"/>
  <c r="I237" i="12"/>
  <c r="E66" i="12"/>
  <c r="C66" i="12"/>
  <c r="AC60" i="12"/>
  <c r="AC231" i="12"/>
  <c r="AA60" i="12"/>
  <c r="AA231" i="12"/>
  <c r="Y60" i="12"/>
  <c r="Y231" i="12"/>
  <c r="W60" i="12"/>
  <c r="W231" i="12"/>
  <c r="U60" i="12"/>
  <c r="U231" i="12"/>
  <c r="S60" i="12"/>
  <c r="S231" i="12"/>
  <c r="Q60" i="12"/>
  <c r="Q231" i="12"/>
  <c r="O60" i="12"/>
  <c r="O231" i="12"/>
  <c r="M60" i="12"/>
  <c r="M231" i="12"/>
  <c r="K60" i="12"/>
  <c r="K231" i="12"/>
  <c r="I60" i="12"/>
  <c r="G60" i="12"/>
  <c r="G231" i="12" s="1"/>
  <c r="E60" i="12"/>
  <c r="C60" i="12"/>
  <c r="AC26" i="12"/>
  <c r="AA26" i="12"/>
  <c r="Y26" i="12"/>
  <c r="W26" i="12"/>
  <c r="U26" i="12"/>
  <c r="S26" i="12"/>
  <c r="Q26" i="12"/>
  <c r="M26" i="12"/>
  <c r="K26" i="12"/>
  <c r="I26" i="12"/>
  <c r="G26" i="12"/>
  <c r="AC93" i="12"/>
  <c r="Y93" i="12"/>
  <c r="U93" i="12"/>
  <c r="Q93" i="12"/>
  <c r="M93" i="12"/>
  <c r="I93" i="12"/>
  <c r="E93" i="12"/>
  <c r="AD72" i="12"/>
  <c r="AB72" i="12"/>
  <c r="Z72" i="12"/>
  <c r="X72" i="12"/>
  <c r="V72" i="12"/>
  <c r="T72" i="12"/>
  <c r="R72" i="12"/>
  <c r="P72" i="12"/>
  <c r="N72" i="12"/>
  <c r="L72" i="12"/>
  <c r="J72" i="12"/>
  <c r="H72" i="12"/>
  <c r="F72" i="12"/>
  <c r="D72" i="12"/>
  <c r="B72" i="12"/>
  <c r="AD66" i="12"/>
  <c r="AD237" i="12"/>
  <c r="AB66" i="12"/>
  <c r="AB237" i="12"/>
  <c r="X66" i="12"/>
  <c r="X237" i="12"/>
  <c r="V66" i="12"/>
  <c r="V237" i="12"/>
  <c r="T66" i="12"/>
  <c r="T237" i="12"/>
  <c r="R66" i="12"/>
  <c r="P237" i="12"/>
  <c r="N66" i="12"/>
  <c r="N237" i="12"/>
  <c r="L66" i="12"/>
  <c r="J66" i="12"/>
  <c r="J237" i="12" s="1"/>
  <c r="H66" i="12"/>
  <c r="H237" i="12"/>
  <c r="F66" i="12"/>
  <c r="F237" i="12"/>
  <c r="D66" i="12"/>
  <c r="B66" i="12"/>
  <c r="AD60" i="12"/>
  <c r="AD231" i="12"/>
  <c r="AB60" i="12"/>
  <c r="AB231" i="12"/>
  <c r="Z60" i="12"/>
  <c r="Z231" i="12"/>
  <c r="X60" i="12"/>
  <c r="X231" i="12"/>
  <c r="V60" i="12"/>
  <c r="V231" i="12"/>
  <c r="T60" i="12"/>
  <c r="T231" i="12"/>
  <c r="R60" i="12"/>
  <c r="R231" i="12"/>
  <c r="P60" i="12"/>
  <c r="P231" i="12"/>
  <c r="N60" i="12"/>
  <c r="N231" i="12"/>
  <c r="L60" i="12"/>
  <c r="L231" i="12"/>
  <c r="J60" i="12"/>
  <c r="J231" i="12"/>
  <c r="H60" i="12"/>
  <c r="H231" i="12"/>
  <c r="F60" i="12"/>
  <c r="F231" i="12"/>
  <c r="D60" i="12"/>
  <c r="B60" i="12"/>
  <c r="AD26" i="12"/>
  <c r="AB26" i="12"/>
  <c r="Z26" i="12"/>
  <c r="X26" i="12"/>
  <c r="V26" i="12"/>
  <c r="T26" i="12"/>
  <c r="R26" i="12"/>
  <c r="P26" i="12"/>
  <c r="N26" i="12"/>
  <c r="L26" i="12"/>
  <c r="H26" i="12"/>
  <c r="E26" i="12"/>
  <c r="C26" i="12"/>
  <c r="AC11" i="12"/>
  <c r="AA11" i="12"/>
  <c r="Y11" i="12"/>
  <c r="W11" i="12"/>
  <c r="U11" i="12"/>
  <c r="S11" i="12"/>
  <c r="Q11" i="12"/>
  <c r="O11" i="12"/>
  <c r="M11" i="12"/>
  <c r="K11" i="12"/>
  <c r="I11" i="12"/>
  <c r="G11" i="12"/>
  <c r="E11" i="12"/>
  <c r="C11" i="12"/>
  <c r="J26" i="12"/>
  <c r="F26" i="12"/>
  <c r="D26" i="12"/>
  <c r="B26" i="12"/>
  <c r="AD11" i="12"/>
  <c r="AB11" i="12"/>
  <c r="Z11" i="12"/>
  <c r="X11" i="12"/>
  <c r="V11" i="12"/>
  <c r="T11" i="12"/>
  <c r="R11" i="12"/>
  <c r="P11" i="12"/>
  <c r="N11" i="12"/>
  <c r="L11" i="12"/>
  <c r="J11" i="12"/>
  <c r="H11" i="12"/>
  <c r="F11" i="12"/>
  <c r="D11" i="12"/>
  <c r="B11" i="12"/>
  <c r="AD104" i="7"/>
  <c r="AD84" i="7"/>
  <c r="AD104" i="13"/>
  <c r="AD104" i="12"/>
  <c r="Z104" i="7"/>
  <c r="Z104" i="13"/>
  <c r="Z104" i="12"/>
  <c r="Z79" i="12" s="1"/>
  <c r="Z250" i="12"/>
  <c r="X104" i="7"/>
  <c r="X79" i="7" s="1"/>
  <c r="X104" i="13"/>
  <c r="X13" i="12"/>
  <c r="T104" i="7"/>
  <c r="T104" i="13"/>
  <c r="T104" i="12"/>
  <c r="T82" i="12"/>
  <c r="T253" i="12" s="1"/>
  <c r="T84" i="12"/>
  <c r="R104" i="7"/>
  <c r="Q104" i="13"/>
  <c r="Q104" i="12"/>
  <c r="O104" i="7"/>
  <c r="O84" i="7"/>
  <c r="O104" i="12"/>
  <c r="M104" i="7"/>
  <c r="M104" i="13"/>
  <c r="M104" i="12"/>
  <c r="M84" i="12" s="1"/>
  <c r="K104" i="13"/>
  <c r="I104" i="7"/>
  <c r="I104" i="12"/>
  <c r="I82" i="12"/>
  <c r="I253" i="12" s="1"/>
  <c r="G104" i="13"/>
  <c r="F104" i="12"/>
  <c r="E104" i="12"/>
  <c r="E13" i="12" s="1"/>
  <c r="E105" i="12"/>
  <c r="F105" i="12" s="1"/>
  <c r="G105" i="12" s="1"/>
  <c r="H105" i="12" s="1"/>
  <c r="I105" i="12" s="1"/>
  <c r="C104" i="13"/>
  <c r="C105" i="13" s="1"/>
  <c r="C39" i="10"/>
  <c r="C21" i="10"/>
  <c r="D21" i="10"/>
  <c r="AH52" i="7"/>
  <c r="AH223" i="7"/>
  <c r="AE26" i="7"/>
  <c r="AF176" i="1"/>
  <c r="AG52" i="7"/>
  <c r="AF185" i="1"/>
  <c r="AF41" i="7"/>
  <c r="AE82" i="7"/>
  <c r="AE253" i="7"/>
  <c r="AE11" i="7"/>
  <c r="W84" i="7"/>
  <c r="AE84" i="7"/>
  <c r="AE255" i="7" s="1"/>
  <c r="AF190" i="1"/>
  <c r="AF202" i="1"/>
  <c r="AE51" i="7"/>
  <c r="AE222" i="7" s="1"/>
  <c r="M234" i="1"/>
  <c r="AE27" i="7"/>
  <c r="AE72" i="7"/>
  <c r="AW230" i="1"/>
  <c r="AY230" i="1" s="1"/>
  <c r="AF230" i="1"/>
  <c r="AG230" i="1" s="1"/>
  <c r="AH230" i="1"/>
  <c r="AI230" i="1" s="1"/>
  <c r="AJ230" i="1" s="1"/>
  <c r="AK230" i="1" s="1"/>
  <c r="AL230" i="1" s="1"/>
  <c r="AM230" i="1" s="1"/>
  <c r="AN230" i="1" s="1"/>
  <c r="AO230" i="1" s="1"/>
  <c r="AP230" i="1" s="1"/>
  <c r="AQ230" i="1" s="1"/>
  <c r="AR230" i="1" s="1"/>
  <c r="AS230" i="1" s="1"/>
  <c r="AT230" i="1" s="1"/>
  <c r="AU156" i="1"/>
  <c r="AV228" i="1"/>
  <c r="AE66" i="7"/>
  <c r="AE237" i="7"/>
  <c r="AU162" i="1"/>
  <c r="AE41" i="7"/>
  <c r="M52" i="7"/>
  <c r="M223" i="7" s="1"/>
  <c r="O36" i="7"/>
  <c r="P52" i="7"/>
  <c r="P223" i="7" s="1"/>
  <c r="V52" i="7"/>
  <c r="V223" i="7"/>
  <c r="R36" i="7"/>
  <c r="Z36" i="7"/>
  <c r="P41" i="7"/>
  <c r="X41" i="7"/>
  <c r="H36" i="7"/>
  <c r="I41" i="7"/>
  <c r="D223" i="7"/>
  <c r="E52" i="7"/>
  <c r="D16" i="8"/>
  <c r="AE143" i="7"/>
  <c r="M89" i="7"/>
  <c r="V89" i="7"/>
  <c r="X58" i="7"/>
  <c r="S19" i="7"/>
  <c r="W19" i="7"/>
  <c r="D19" i="7"/>
  <c r="C229" i="7"/>
  <c r="C235" i="7"/>
  <c r="F24" i="7"/>
  <c r="Q89" i="7"/>
  <c r="J88" i="3"/>
  <c r="T234" i="1"/>
  <c r="AF169" i="1"/>
  <c r="D33" i="8"/>
  <c r="AS125" i="7" s="1"/>
  <c r="D15" i="8"/>
  <c r="I231" i="7"/>
  <c r="Y232" i="7"/>
  <c r="AF59" i="13"/>
  <c r="AF66" i="13"/>
  <c r="AF237" i="13" s="1"/>
  <c r="AF331" i="13" s="1"/>
  <c r="AF66" i="12"/>
  <c r="AF237" i="12"/>
  <c r="AF53" i="13"/>
  <c r="AF224" i="13"/>
  <c r="AF318" i="13" s="1"/>
  <c r="AF46" i="13"/>
  <c r="AG176" i="1"/>
  <c r="AF27" i="12"/>
  <c r="AF51" i="13"/>
  <c r="AF222" i="13"/>
  <c r="AF316" i="13"/>
  <c r="AF51" i="12"/>
  <c r="AF84" i="13"/>
  <c r="AF84" i="12"/>
  <c r="AF70" i="13"/>
  <c r="AF241" i="13"/>
  <c r="AF335" i="13"/>
  <c r="AF82" i="13"/>
  <c r="AF253" i="13"/>
  <c r="AF347" i="13"/>
  <c r="AF82" i="12"/>
  <c r="AF253" i="12" s="1"/>
  <c r="AG41" i="13"/>
  <c r="AG41" i="12"/>
  <c r="AF35" i="13"/>
  <c r="AF31" i="13"/>
  <c r="AF32" i="13" s="1"/>
  <c r="AH36" i="13"/>
  <c r="AH36" i="12"/>
  <c r="J105" i="12"/>
  <c r="K105" i="12" s="1"/>
  <c r="L105" i="12" s="1"/>
  <c r="M105" i="12" s="1"/>
  <c r="N105" i="12" s="1"/>
  <c r="O105" i="12" s="1"/>
  <c r="P105" i="12" s="1"/>
  <c r="Q105" i="12" s="1"/>
  <c r="R105" i="12" s="1"/>
  <c r="S105" i="12" s="1"/>
  <c r="T105" i="12" s="1"/>
  <c r="U105" i="12" s="1"/>
  <c r="V105" i="12" s="1"/>
  <c r="W105" i="12" s="1"/>
  <c r="X105" i="12" s="1"/>
  <c r="Y105" i="12" s="1"/>
  <c r="Z105" i="12" s="1"/>
  <c r="AA105" i="12" s="1"/>
  <c r="AB105" i="12" s="1"/>
  <c r="AC105" i="12" s="1"/>
  <c r="AD105" i="12" s="1"/>
  <c r="AE105" i="12" s="1"/>
  <c r="AF105" i="12" s="1"/>
  <c r="AG105" i="12" s="1"/>
  <c r="AH105" i="12" s="1"/>
  <c r="AI105" i="12" s="1"/>
  <c r="AJ105" i="12" s="1"/>
  <c r="AK105" i="12" s="1"/>
  <c r="AL105" i="12" s="1"/>
  <c r="AM105" i="12" s="1"/>
  <c r="AN105" i="12" s="1"/>
  <c r="AO105" i="12" s="1"/>
  <c r="AP105" i="12" s="1"/>
  <c r="AQ105" i="12" s="1"/>
  <c r="AR105" i="12" s="1"/>
  <c r="AS105" i="12" s="1"/>
  <c r="T79" i="12"/>
  <c r="Z79" i="7"/>
  <c r="Z250" i="7" s="1"/>
  <c r="T222" i="12"/>
  <c r="K222" i="12"/>
  <c r="AH52" i="13"/>
  <c r="AH223" i="13" s="1"/>
  <c r="AH317" i="13" s="1"/>
  <c r="AH52" i="12"/>
  <c r="AH223" i="12"/>
  <c r="D79" i="12"/>
  <c r="D250" i="12" s="1"/>
  <c r="J84" i="12"/>
  <c r="J255" i="12" s="1"/>
  <c r="J13" i="12"/>
  <c r="Y79" i="7"/>
  <c r="Y250" i="7" s="1"/>
  <c r="B108" i="13"/>
  <c r="Q109" i="13"/>
  <c r="C109" i="13" s="1"/>
  <c r="AF73" i="13"/>
  <c r="AE32" i="13"/>
  <c r="AF80" i="13"/>
  <c r="AF251" i="13" s="1"/>
  <c r="AF345" i="13" s="1"/>
  <c r="AF73" i="12"/>
  <c r="AF73" i="7"/>
  <c r="AF89" i="13"/>
  <c r="AF40" i="13"/>
  <c r="AF26" i="12"/>
  <c r="AF58" i="13"/>
  <c r="AF229" i="13" s="1"/>
  <c r="AI52" i="13"/>
  <c r="AI223" i="13" s="1"/>
  <c r="AI317" i="13" s="1"/>
  <c r="AI52" i="12"/>
  <c r="AI223" i="12"/>
  <c r="Z222" i="12"/>
  <c r="AG64" i="13"/>
  <c r="H79" i="12"/>
  <c r="P79" i="12"/>
  <c r="AF24" i="12"/>
  <c r="AF19" i="7"/>
  <c r="AE11" i="12"/>
  <c r="AG202" i="1"/>
  <c r="AF51" i="7"/>
  <c r="AF222" i="7" s="1"/>
  <c r="AF66" i="7"/>
  <c r="AF237" i="7"/>
  <c r="AF46" i="7"/>
  <c r="AF26" i="7"/>
  <c r="AF70" i="7"/>
  <c r="AF241" i="7"/>
  <c r="AF31" i="7"/>
  <c r="AF32" i="7" s="1"/>
  <c r="AG190" i="1"/>
  <c r="AF27" i="7"/>
  <c r="AG169" i="1"/>
  <c r="AG41" i="7"/>
  <c r="AG185" i="1"/>
  <c r="AH36" i="7"/>
  <c r="AI52" i="7"/>
  <c r="AI223" i="7" s="1"/>
  <c r="AF82" i="7"/>
  <c r="AF253" i="7" s="1"/>
  <c r="AF84" i="7"/>
  <c r="AG84" i="13"/>
  <c r="AG84" i="12"/>
  <c r="AG53" i="13"/>
  <c r="AG224" i="13"/>
  <c r="AG318" i="13" s="1"/>
  <c r="AJ52" i="12"/>
  <c r="AJ223" i="12" s="1"/>
  <c r="AG89" i="13"/>
  <c r="AG58" i="13"/>
  <c r="AG58" i="12"/>
  <c r="AG70" i="13"/>
  <c r="AG26" i="7"/>
  <c r="AG27" i="7"/>
  <c r="AG82" i="13"/>
  <c r="AG253" i="13" s="1"/>
  <c r="AG347" i="13"/>
  <c r="AG82" i="12"/>
  <c r="AG253" i="12" s="1"/>
  <c r="AI36" i="12"/>
  <c r="AG35" i="13"/>
  <c r="AG35" i="12"/>
  <c r="AH41" i="13"/>
  <c r="AH41" i="12"/>
  <c r="AG27" i="12"/>
  <c r="AG40" i="13"/>
  <c r="AG31" i="13"/>
  <c r="AG32" i="13"/>
  <c r="AG59" i="13"/>
  <c r="AG26" i="12"/>
  <c r="AG46" i="13"/>
  <c r="AG46" i="12"/>
  <c r="AG66" i="13"/>
  <c r="AG237" i="13"/>
  <c r="AG331" i="13"/>
  <c r="AG51" i="13"/>
  <c r="AG222" i="13" s="1"/>
  <c r="AG51" i="12"/>
  <c r="AG222" i="12" s="1"/>
  <c r="AG73" i="7"/>
  <c r="AG73" i="13"/>
  <c r="AG73" i="12"/>
  <c r="AG80" i="13"/>
  <c r="AG84" i="7"/>
  <c r="AH185" i="1"/>
  <c r="AG82" i="7"/>
  <c r="AG253" i="7"/>
  <c r="AJ52" i="7"/>
  <c r="AG59" i="7"/>
  <c r="AH41" i="7"/>
  <c r="AG66" i="7"/>
  <c r="AG237" i="7" s="1"/>
  <c r="AH202" i="1"/>
  <c r="AG51" i="7"/>
  <c r="AG222" i="7"/>
  <c r="AG53" i="7"/>
  <c r="AI36" i="7"/>
  <c r="AH190" i="1"/>
  <c r="AG46" i="7"/>
  <c r="AH46" i="13"/>
  <c r="AH46" i="12"/>
  <c r="AH40" i="13"/>
  <c r="AH40" i="12"/>
  <c r="AH51" i="13"/>
  <c r="AH222" i="13" s="1"/>
  <c r="AH316" i="13" s="1"/>
  <c r="AH51" i="12"/>
  <c r="AH58" i="13"/>
  <c r="AH84" i="13"/>
  <c r="AH84" i="12"/>
  <c r="AH73" i="13"/>
  <c r="AH73" i="12"/>
  <c r="AH73" i="7"/>
  <c r="AH19" i="12"/>
  <c r="AH53" i="13"/>
  <c r="AH224" i="13"/>
  <c r="AH318" i="13" s="1"/>
  <c r="AI41" i="13"/>
  <c r="AI40" i="13"/>
  <c r="AI42" i="13" s="1"/>
  <c r="AI41" i="12"/>
  <c r="AH31" i="13"/>
  <c r="AH32" i="13" s="1"/>
  <c r="AH89" i="13"/>
  <c r="AH89" i="12"/>
  <c r="AH82" i="13"/>
  <c r="AH253" i="13" s="1"/>
  <c r="AH347" i="13" s="1"/>
  <c r="AH82" i="12"/>
  <c r="AH253" i="12"/>
  <c r="AH80" i="13"/>
  <c r="AH31" i="7"/>
  <c r="AH32" i="7" s="1"/>
  <c r="AI190" i="1"/>
  <c r="AI185" i="1"/>
  <c r="AH27" i="7"/>
  <c r="AH53" i="7"/>
  <c r="AH224" i="7" s="1"/>
  <c r="AJ223" i="7"/>
  <c r="AI41" i="7"/>
  <c r="AH82" i="7"/>
  <c r="AH253" i="7"/>
  <c r="AH51" i="7"/>
  <c r="AH222" i="7" s="1"/>
  <c r="AI202" i="1"/>
  <c r="AH46" i="7"/>
  <c r="AH84" i="7"/>
  <c r="AI51" i="13"/>
  <c r="AI51" i="12"/>
  <c r="AI19" i="12"/>
  <c r="AI19" i="7"/>
  <c r="AI84" i="13"/>
  <c r="AI80" i="13"/>
  <c r="AI82" i="13"/>
  <c r="AI84" i="12"/>
  <c r="AI46" i="13"/>
  <c r="AI46" i="12"/>
  <c r="AI253" i="13"/>
  <c r="AI347" i="13" s="1"/>
  <c r="AI82" i="12"/>
  <c r="AI253" i="12" s="1"/>
  <c r="AJ41" i="13"/>
  <c r="AI89" i="13"/>
  <c r="AI53" i="13"/>
  <c r="AI224" i="13" s="1"/>
  <c r="AI318" i="13" s="1"/>
  <c r="AI27" i="12"/>
  <c r="AI58" i="13"/>
  <c r="AI229" i="13" s="1"/>
  <c r="AI323" i="13" s="1"/>
  <c r="AI31" i="13"/>
  <c r="AI32" i="13" s="1"/>
  <c r="AI73" i="13"/>
  <c r="AI73" i="7"/>
  <c r="AI89" i="7"/>
  <c r="AJ202" i="1"/>
  <c r="AI51" i="7"/>
  <c r="AI222" i="7"/>
  <c r="AI82" i="7"/>
  <c r="AI253" i="7"/>
  <c r="AI46" i="7"/>
  <c r="AI84" i="7"/>
  <c r="AJ190" i="1"/>
  <c r="AJ41" i="7"/>
  <c r="AJ53" i="13"/>
  <c r="AJ46" i="13"/>
  <c r="AJ46" i="12"/>
  <c r="AJ31" i="13"/>
  <c r="AJ32" i="13"/>
  <c r="AJ58" i="13"/>
  <c r="AJ40" i="13"/>
  <c r="AJ40" i="12"/>
  <c r="AJ84" i="13"/>
  <c r="AJ255" i="13" s="1"/>
  <c r="AJ84" i="12"/>
  <c r="AJ27" i="12"/>
  <c r="AJ82" i="13"/>
  <c r="AJ253" i="13" s="1"/>
  <c r="AJ347" i="13" s="1"/>
  <c r="AJ82" i="12"/>
  <c r="AJ253" i="12"/>
  <c r="AJ51" i="13"/>
  <c r="AJ222" i="13" s="1"/>
  <c r="AJ316" i="13" s="1"/>
  <c r="AJ51" i="12"/>
  <c r="AJ222" i="12" s="1"/>
  <c r="AJ89" i="13"/>
  <c r="AM53" i="13"/>
  <c r="AJ73" i="13"/>
  <c r="AJ73" i="12"/>
  <c r="AJ73" i="7"/>
  <c r="AJ80" i="13"/>
  <c r="AI222" i="12"/>
  <c r="AJ51" i="7"/>
  <c r="AJ222" i="7" s="1"/>
  <c r="AJ46" i="7"/>
  <c r="AJ40" i="7"/>
  <c r="AJ42" i="7" s="1"/>
  <c r="AJ84" i="7"/>
  <c r="AJ82" i="7"/>
  <c r="AJ253" i="7" s="1"/>
  <c r="AM53" i="7"/>
  <c r="AK89" i="13"/>
  <c r="AK84" i="13"/>
  <c r="AK82" i="13"/>
  <c r="AK253" i="13" s="1"/>
  <c r="AK347" i="13" s="1"/>
  <c r="AK84" i="12"/>
  <c r="AK46" i="13"/>
  <c r="AK46" i="12"/>
  <c r="AK53" i="13"/>
  <c r="AK224" i="13" s="1"/>
  <c r="AK318" i="13" s="1"/>
  <c r="AK27" i="12"/>
  <c r="AK73" i="13"/>
  <c r="AK73" i="12"/>
  <c r="AK73" i="7"/>
  <c r="AK82" i="12"/>
  <c r="AK253" i="12"/>
  <c r="AK58" i="13"/>
  <c r="AK40" i="13"/>
  <c r="AK40" i="12"/>
  <c r="AK31" i="13"/>
  <c r="AK51" i="13"/>
  <c r="AK222" i="13" s="1"/>
  <c r="AK316" i="13"/>
  <c r="AK51" i="12"/>
  <c r="AK222" i="12" s="1"/>
  <c r="AK84" i="7"/>
  <c r="AK51" i="7"/>
  <c r="AK222" i="7"/>
  <c r="AK31" i="7"/>
  <c r="AK32" i="7" s="1"/>
  <c r="AK46" i="7"/>
  <c r="AK82" i="7"/>
  <c r="AK253" i="7" s="1"/>
  <c r="AK27" i="7"/>
  <c r="AL58" i="13"/>
  <c r="AL229" i="13" s="1"/>
  <c r="AL53" i="13"/>
  <c r="AL224" i="13"/>
  <c r="AL318" i="13"/>
  <c r="AL89" i="13"/>
  <c r="AL27" i="12"/>
  <c r="AL82" i="13"/>
  <c r="AL253" i="13" s="1"/>
  <c r="AL347" i="13" s="1"/>
  <c r="AL82" i="12"/>
  <c r="AL253" i="12"/>
  <c r="AL46" i="13"/>
  <c r="AL46" i="12"/>
  <c r="AL31" i="13"/>
  <c r="AL40" i="13"/>
  <c r="AL51" i="13"/>
  <c r="AL51" i="12"/>
  <c r="AL222" i="12"/>
  <c r="AL84" i="13"/>
  <c r="AL84" i="12"/>
  <c r="AL73" i="13"/>
  <c r="AL73" i="12"/>
  <c r="AL73" i="7"/>
  <c r="AL82" i="7"/>
  <c r="AL253" i="7"/>
  <c r="AL51" i="7"/>
  <c r="AL222" i="7" s="1"/>
  <c r="AL27" i="7"/>
  <c r="AL46" i="7"/>
  <c r="AL84" i="7"/>
  <c r="AL89" i="7"/>
  <c r="AM89" i="13"/>
  <c r="AM89" i="12"/>
  <c r="AM224" i="13"/>
  <c r="AM318" i="13" s="1"/>
  <c r="AM58" i="13"/>
  <c r="AM229" i="13" s="1"/>
  <c r="AM323" i="13" s="1"/>
  <c r="AM46" i="13"/>
  <c r="AM46" i="12"/>
  <c r="AM82" i="13"/>
  <c r="AM253" i="13" s="1"/>
  <c r="AM347" i="13" s="1"/>
  <c r="AM31" i="13"/>
  <c r="AM32" i="13"/>
  <c r="AM84" i="13"/>
  <c r="AM255" i="13" s="1"/>
  <c r="AM349" i="13" s="1"/>
  <c r="AM84" i="12"/>
  <c r="AM73" i="13"/>
  <c r="AM73" i="12"/>
  <c r="AM73" i="7"/>
  <c r="AM46" i="7"/>
  <c r="AM89" i="7"/>
  <c r="AM224" i="7"/>
  <c r="AM84" i="7"/>
  <c r="AM31" i="7"/>
  <c r="AM32" i="7" s="1"/>
  <c r="AO84" i="7"/>
  <c r="AM82" i="7"/>
  <c r="AP84" i="12"/>
  <c r="AN31" i="13"/>
  <c r="AN32" i="13"/>
  <c r="AN89" i="13"/>
  <c r="AN46" i="13"/>
  <c r="AN46" i="12"/>
  <c r="AN19" i="7"/>
  <c r="AN73" i="13"/>
  <c r="AN73" i="12"/>
  <c r="AN73" i="7"/>
  <c r="AN58" i="13"/>
  <c r="AN58" i="12"/>
  <c r="AN84" i="13"/>
  <c r="AN84" i="12"/>
  <c r="AN53" i="13"/>
  <c r="AN89" i="7"/>
  <c r="AN31" i="7"/>
  <c r="AN32" i="7" s="1"/>
  <c r="AN84" i="7"/>
  <c r="AN46" i="7"/>
  <c r="AN53" i="7"/>
  <c r="AN224" i="7" s="1"/>
  <c r="AO73" i="13"/>
  <c r="AO73" i="12"/>
  <c r="AO53" i="13"/>
  <c r="AO224" i="13" s="1"/>
  <c r="AO318" i="13" s="1"/>
  <c r="AO89" i="13"/>
  <c r="AO260" i="13" s="1"/>
  <c r="AO58" i="13"/>
  <c r="AO84" i="13"/>
  <c r="AO84" i="12"/>
  <c r="AO31" i="13"/>
  <c r="AO32" i="13"/>
  <c r="AO53" i="7"/>
  <c r="AO224" i="7" s="1"/>
  <c r="AO31" i="7"/>
  <c r="AO32" i="7" s="1"/>
  <c r="AO89" i="7"/>
  <c r="AP89" i="13"/>
  <c r="AP53" i="13"/>
  <c r="AP224" i="13" s="1"/>
  <c r="AP318" i="13" s="1"/>
  <c r="AP31" i="13"/>
  <c r="AP32" i="13"/>
  <c r="AP31" i="12"/>
  <c r="AP32" i="12"/>
  <c r="AP58" i="13"/>
  <c r="AP229" i="13" s="1"/>
  <c r="AP323" i="13" s="1"/>
  <c r="AP58" i="12"/>
  <c r="AP84" i="13"/>
  <c r="AP31" i="7"/>
  <c r="AP32" i="7" s="1"/>
  <c r="AP53" i="7"/>
  <c r="AP224" i="7" s="1"/>
  <c r="AP84" i="7"/>
  <c r="AQ89" i="13"/>
  <c r="AQ260" i="13" s="1"/>
  <c r="AQ89" i="12"/>
  <c r="AQ31" i="12"/>
  <c r="AQ32" i="12" s="1"/>
  <c r="AQ84" i="13"/>
  <c r="AQ84" i="12"/>
  <c r="AQ58" i="13"/>
  <c r="AQ58" i="12"/>
  <c r="AQ84" i="7"/>
  <c r="AR89" i="13"/>
  <c r="AR84" i="13"/>
  <c r="AR255" i="13" s="1"/>
  <c r="AR349" i="13" s="1"/>
  <c r="AR84" i="12"/>
  <c r="AR58" i="13"/>
  <c r="AR58" i="12"/>
  <c r="AR89" i="7"/>
  <c r="AR84" i="7"/>
  <c r="AS84" i="7"/>
  <c r="AD256" i="12"/>
  <c r="V79" i="7"/>
  <c r="V250" i="7" s="1"/>
  <c r="U74" i="13"/>
  <c r="Q42" i="13"/>
  <c r="G218" i="7"/>
  <c r="M13" i="12"/>
  <c r="H47" i="12"/>
  <c r="E47" i="12"/>
  <c r="AH54" i="7"/>
  <c r="AH225" i="7" s="1"/>
  <c r="B255" i="7"/>
  <c r="V84" i="12"/>
  <c r="L84" i="7"/>
  <c r="L79" i="7"/>
  <c r="W82" i="7"/>
  <c r="W253" i="7" s="1"/>
  <c r="V82" i="12"/>
  <c r="L13" i="7"/>
  <c r="H216" i="12"/>
  <c r="H218" i="12" s="1"/>
  <c r="Q109" i="12"/>
  <c r="B13" i="7"/>
  <c r="V13" i="12"/>
  <c r="P82" i="12"/>
  <c r="P253" i="12"/>
  <c r="I82" i="7"/>
  <c r="I253" i="7"/>
  <c r="M47" i="12"/>
  <c r="AC47" i="12"/>
  <c r="E218" i="12"/>
  <c r="Q54" i="12"/>
  <c r="Q225" i="12"/>
  <c r="J213" i="13"/>
  <c r="U54" i="13"/>
  <c r="U225" i="13"/>
  <c r="U319" i="13" s="1"/>
  <c r="AJ42" i="13"/>
  <c r="L47" i="12"/>
  <c r="AE54" i="13"/>
  <c r="AE225" i="13" s="1"/>
  <c r="AE319" i="13" s="1"/>
  <c r="AE42" i="13"/>
  <c r="AD261" i="13"/>
  <c r="AD355" i="13" s="1"/>
  <c r="AD251" i="13"/>
  <c r="AD345" i="13" s="1"/>
  <c r="V47" i="13"/>
  <c r="H42" i="13"/>
  <c r="AG54" i="13"/>
  <c r="AG225" i="13" s="1"/>
  <c r="AG319" i="13" s="1"/>
  <c r="P86" i="13"/>
  <c r="P68" i="13"/>
  <c r="T62" i="13"/>
  <c r="L62" i="13"/>
  <c r="Y37" i="13"/>
  <c r="O54" i="13"/>
  <c r="O225" i="13" s="1"/>
  <c r="O319" i="13" s="1"/>
  <c r="AA47" i="12"/>
  <c r="B218" i="12"/>
  <c r="AG37" i="13"/>
  <c r="R21" i="12"/>
  <c r="I208" i="13"/>
  <c r="I302" i="13"/>
  <c r="I300" i="13"/>
  <c r="J208" i="13"/>
  <c r="J302" i="13" s="1"/>
  <c r="J300" i="13"/>
  <c r="I218" i="13"/>
  <c r="I312" i="13" s="1"/>
  <c r="I311" i="13"/>
  <c r="H203" i="13"/>
  <c r="H296" i="13"/>
  <c r="AC13" i="12"/>
  <c r="Y84" i="7"/>
  <c r="N13" i="7"/>
  <c r="J82" i="12"/>
  <c r="J253" i="12"/>
  <c r="AE37" i="13"/>
  <c r="K127" i="13"/>
  <c r="G202" i="13"/>
  <c r="AC79" i="12"/>
  <c r="AC250" i="12"/>
  <c r="S82" i="12"/>
  <c r="S253" i="12" s="1"/>
  <c r="N82" i="7"/>
  <c r="I47" i="13"/>
  <c r="J202" i="13"/>
  <c r="B54" i="13"/>
  <c r="B225" i="13"/>
  <c r="B319" i="13" s="1"/>
  <c r="W42" i="13"/>
  <c r="H32" i="13"/>
  <c r="H233" i="13"/>
  <c r="H323" i="13"/>
  <c r="U42" i="13"/>
  <c r="AB42" i="7"/>
  <c r="N42" i="7"/>
  <c r="AB62" i="13"/>
  <c r="B202" i="13"/>
  <c r="B296" i="13"/>
  <c r="H211" i="13"/>
  <c r="T231" i="13"/>
  <c r="T325" i="13"/>
  <c r="F79" i="12"/>
  <c r="Q109" i="7"/>
  <c r="V13" i="7"/>
  <c r="Y86" i="13"/>
  <c r="Q86" i="13"/>
  <c r="V74" i="13"/>
  <c r="P74" i="13"/>
  <c r="AC74" i="13"/>
  <c r="W62" i="13"/>
  <c r="S47" i="13"/>
  <c r="AA47" i="13"/>
  <c r="C32" i="13"/>
  <c r="C203" i="13"/>
  <c r="C297" i="13" s="1"/>
  <c r="Q42" i="7"/>
  <c r="F257" i="13"/>
  <c r="AB37" i="13"/>
  <c r="Q84" i="12"/>
  <c r="M82" i="12"/>
  <c r="M253" i="12" s="1"/>
  <c r="S79" i="7"/>
  <c r="S250" i="7"/>
  <c r="D13" i="12"/>
  <c r="T13" i="7"/>
  <c r="F13" i="12"/>
  <c r="G47" i="12"/>
  <c r="I212" i="12"/>
  <c r="M74" i="13"/>
  <c r="D47" i="13"/>
  <c r="D218" i="13" s="1"/>
  <c r="D312" i="13" s="1"/>
  <c r="G213" i="13"/>
  <c r="G307" i="13" s="1"/>
  <c r="AC37" i="13"/>
  <c r="AG316" i="13"/>
  <c r="M79" i="12"/>
  <c r="M250" i="12" s="1"/>
  <c r="I79" i="7"/>
  <c r="Y82" i="12"/>
  <c r="Y253" i="12" s="1"/>
  <c r="F79" i="7"/>
  <c r="F250" i="7" s="1"/>
  <c r="Z47" i="12"/>
  <c r="K47" i="12"/>
  <c r="B42" i="12"/>
  <c r="R86" i="13"/>
  <c r="F235" i="13"/>
  <c r="AD212" i="13"/>
  <c r="AD213" i="13" s="1"/>
  <c r="AD307" i="13" s="1"/>
  <c r="AD306" i="13"/>
  <c r="K62" i="13"/>
  <c r="K75" i="13" s="1"/>
  <c r="K68" i="13"/>
  <c r="K74" i="13"/>
  <c r="K54" i="13"/>
  <c r="Z74" i="13"/>
  <c r="T47" i="13"/>
  <c r="J218" i="13"/>
  <c r="X42" i="13"/>
  <c r="I47" i="12"/>
  <c r="C37" i="7"/>
  <c r="L68" i="13"/>
  <c r="D62" i="13"/>
  <c r="D68" i="13"/>
  <c r="D239" i="13" s="1"/>
  <c r="D333" i="13" s="1"/>
  <c r="D74" i="13"/>
  <c r="D245" i="13" s="1"/>
  <c r="D233" i="13"/>
  <c r="D327" i="13"/>
  <c r="V68" i="13"/>
  <c r="Z62" i="13"/>
  <c r="V62" i="13"/>
  <c r="L237" i="12"/>
  <c r="O237" i="12"/>
  <c r="B207" i="13"/>
  <c r="B301" i="13" s="1"/>
  <c r="B37" i="13"/>
  <c r="B208" i="13"/>
  <c r="B302" i="13" s="1"/>
  <c r="B217" i="13"/>
  <c r="B311" i="13" s="1"/>
  <c r="B47" i="13"/>
  <c r="B218" i="13"/>
  <c r="B312" i="13" s="1"/>
  <c r="B235" i="13"/>
  <c r="B329" i="13"/>
  <c r="B68" i="13"/>
  <c r="B239" i="13" s="1"/>
  <c r="B333" i="13" s="1"/>
  <c r="B241" i="13"/>
  <c r="B335" i="13"/>
  <c r="B74" i="13"/>
  <c r="B250" i="13"/>
  <c r="B344" i="13"/>
  <c r="I224" i="13"/>
  <c r="I318" i="13"/>
  <c r="S54" i="13"/>
  <c r="S225" i="13" s="1"/>
  <c r="S319" i="13"/>
  <c r="S223" i="13"/>
  <c r="S317" i="13" s="1"/>
  <c r="L137" i="12"/>
  <c r="AD316" i="13"/>
  <c r="AD54" i="13"/>
  <c r="H54" i="13"/>
  <c r="H225" i="13" s="1"/>
  <c r="H319" i="13" s="1"/>
  <c r="H222" i="13"/>
  <c r="H316" i="13" s="1"/>
  <c r="N47" i="12"/>
  <c r="V47" i="12"/>
  <c r="R47" i="7"/>
  <c r="Z86" i="13"/>
  <c r="L37" i="13"/>
  <c r="O79" i="7"/>
  <c r="G217" i="12"/>
  <c r="D47" i="12"/>
  <c r="I218" i="12"/>
  <c r="B62" i="13"/>
  <c r="X82" i="12"/>
  <c r="X253" i="12"/>
  <c r="X79" i="12"/>
  <c r="X250" i="12" s="1"/>
  <c r="B212" i="13"/>
  <c r="B306" i="13"/>
  <c r="B42" i="13"/>
  <c r="B213" i="13" s="1"/>
  <c r="B307" i="13" s="1"/>
  <c r="F47" i="13"/>
  <c r="F216" i="13"/>
  <c r="I212" i="13"/>
  <c r="I42" i="13"/>
  <c r="D202" i="13"/>
  <c r="D296" i="13"/>
  <c r="D32" i="13"/>
  <c r="D203" i="13"/>
  <c r="D297" i="13" s="1"/>
  <c r="C190" i="13"/>
  <c r="C284" i="13" s="1"/>
  <c r="C286" i="13"/>
  <c r="O74" i="13"/>
  <c r="O241" i="13"/>
  <c r="O335" i="13"/>
  <c r="Z238" i="13"/>
  <c r="Z332" i="13" s="1"/>
  <c r="Z68" i="13"/>
  <c r="Z75" i="13"/>
  <c r="N238" i="13"/>
  <c r="N332" i="13" s="1"/>
  <c r="N68" i="13"/>
  <c r="E286" i="13"/>
  <c r="E191" i="13"/>
  <c r="E285" i="13" s="1"/>
  <c r="AF54" i="13"/>
  <c r="AF225" i="13" s="1"/>
  <c r="AF319" i="13" s="1"/>
  <c r="H207" i="7"/>
  <c r="V253" i="12"/>
  <c r="O222" i="12"/>
  <c r="U47" i="12"/>
  <c r="Z250" i="13"/>
  <c r="Z344" i="13"/>
  <c r="U86" i="13"/>
  <c r="AD68" i="13"/>
  <c r="AA68" i="13"/>
  <c r="O62" i="13"/>
  <c r="X62" i="13"/>
  <c r="P62" i="13"/>
  <c r="P75" i="13" s="1"/>
  <c r="H62" i="13"/>
  <c r="P42" i="13"/>
  <c r="AE129" i="13"/>
  <c r="P13" i="12"/>
  <c r="AE137" i="12"/>
  <c r="AF137" i="12" s="1"/>
  <c r="AD255" i="13"/>
  <c r="AC54" i="13"/>
  <c r="AC225" i="13" s="1"/>
  <c r="AC319" i="13"/>
  <c r="W54" i="13"/>
  <c r="W225" i="13" s="1"/>
  <c r="W319" i="13" s="1"/>
  <c r="R37" i="13"/>
  <c r="N37" i="13"/>
  <c r="AA37" i="13"/>
  <c r="O37" i="13"/>
  <c r="E203" i="13"/>
  <c r="E297" i="13"/>
  <c r="G74" i="13"/>
  <c r="D339" i="13"/>
  <c r="T54" i="13"/>
  <c r="T225" i="13" s="1"/>
  <c r="T319" i="13" s="1"/>
  <c r="X37" i="13"/>
  <c r="T37" i="13"/>
  <c r="M37" i="13"/>
  <c r="AE126" i="13"/>
  <c r="R109" i="13"/>
  <c r="Q108" i="13"/>
  <c r="I84" i="12"/>
  <c r="I255" i="12"/>
  <c r="Q13" i="12"/>
  <c r="Z82" i="12"/>
  <c r="Z253" i="12"/>
  <c r="Z13" i="12"/>
  <c r="Z84" i="12"/>
  <c r="H222" i="12"/>
  <c r="P222" i="12"/>
  <c r="D82" i="12"/>
  <c r="D253" i="12" s="1"/>
  <c r="J13" i="7"/>
  <c r="N13" i="12"/>
  <c r="N84" i="12"/>
  <c r="S84" i="7"/>
  <c r="S82" i="7"/>
  <c r="S253" i="7" s="1"/>
  <c r="Y79" i="12"/>
  <c r="Y84" i="12"/>
  <c r="AC84" i="7"/>
  <c r="AC13" i="7"/>
  <c r="S47" i="12"/>
  <c r="H211" i="7"/>
  <c r="N253" i="7"/>
  <c r="AG223" i="7"/>
  <c r="H237" i="7"/>
  <c r="AA237" i="7"/>
  <c r="S237" i="7"/>
  <c r="AH54" i="13"/>
  <c r="AH225" i="13" s="1"/>
  <c r="AH319" i="13" s="1"/>
  <c r="X84" i="12"/>
  <c r="E82" i="12"/>
  <c r="E253" i="12" s="1"/>
  <c r="E79" i="12"/>
  <c r="AD79" i="7"/>
  <c r="AD250" i="7"/>
  <c r="Q82" i="7"/>
  <c r="Q253" i="7"/>
  <c r="Q79" i="7"/>
  <c r="F82" i="7"/>
  <c r="F253" i="7" s="1"/>
  <c r="AC253" i="13"/>
  <c r="AC347" i="13" s="1"/>
  <c r="T74" i="13"/>
  <c r="T242" i="13"/>
  <c r="T336" i="13" s="1"/>
  <c r="Q241" i="13"/>
  <c r="Q335" i="13" s="1"/>
  <c r="G68" i="13"/>
  <c r="G235" i="13"/>
  <c r="F222" i="13"/>
  <c r="F316" i="13" s="1"/>
  <c r="F54" i="13"/>
  <c r="F225" i="13" s="1"/>
  <c r="F319" i="13" s="1"/>
  <c r="C198" i="13"/>
  <c r="C292" i="13" s="1"/>
  <c r="C293" i="13"/>
  <c r="X42" i="7"/>
  <c r="X250" i="13"/>
  <c r="X344" i="13"/>
  <c r="D235" i="13"/>
  <c r="D329" i="13" s="1"/>
  <c r="V223" i="13"/>
  <c r="V317" i="13" s="1"/>
  <c r="V54" i="13"/>
  <c r="V225" i="13" s="1"/>
  <c r="V319" i="13" s="1"/>
  <c r="R223" i="13"/>
  <c r="R317" i="13"/>
  <c r="R54" i="13"/>
  <c r="R225" i="13"/>
  <c r="R319" i="13" s="1"/>
  <c r="G47" i="7"/>
  <c r="J54" i="13"/>
  <c r="J225" i="13" s="1"/>
  <c r="J319" i="13" s="1"/>
  <c r="J62" i="13"/>
  <c r="J68" i="13"/>
  <c r="J74" i="13"/>
  <c r="AD74" i="13"/>
  <c r="V237" i="13"/>
  <c r="V331" i="13"/>
  <c r="M86" i="13"/>
  <c r="H239" i="13"/>
  <c r="I242" i="13"/>
  <c r="I336" i="13"/>
  <c r="I74" i="13"/>
  <c r="Q68" i="13"/>
  <c r="Q237" i="13"/>
  <c r="Q331" i="13"/>
  <c r="I231" i="13"/>
  <c r="I62" i="13"/>
  <c r="AE127" i="13"/>
  <c r="R62" i="13"/>
  <c r="W47" i="13"/>
  <c r="J230" i="7"/>
  <c r="K255" i="13"/>
  <c r="K349" i="13" s="1"/>
  <c r="AD206" i="13"/>
  <c r="AD300" i="13"/>
  <c r="AD235" i="13"/>
  <c r="AD329" i="13" s="1"/>
  <c r="Y241" i="13"/>
  <c r="Y335" i="13"/>
  <c r="Y74" i="13"/>
  <c r="G230" i="13"/>
  <c r="G233" i="13" s="1"/>
  <c r="G62" i="13"/>
  <c r="N224" i="13"/>
  <c r="N318" i="13"/>
  <c r="N54" i="13"/>
  <c r="N225" i="13"/>
  <c r="N319" i="13" s="1"/>
  <c r="E212" i="13"/>
  <c r="E306" i="13" s="1"/>
  <c r="W47" i="12"/>
  <c r="B47" i="7"/>
  <c r="H68" i="13"/>
  <c r="U62" i="13"/>
  <c r="H217" i="13"/>
  <c r="H311" i="13" s="1"/>
  <c r="T86" i="13"/>
  <c r="L74" i="13"/>
  <c r="AA54" i="13"/>
  <c r="AA225" i="13"/>
  <c r="AA319" i="13" s="1"/>
  <c r="U37" i="13"/>
  <c r="J47" i="13"/>
  <c r="L47" i="13"/>
  <c r="O42" i="13"/>
  <c r="M54" i="13"/>
  <c r="M225" i="13" s="1"/>
  <c r="M319" i="13" s="1"/>
  <c r="V86" i="13"/>
  <c r="E208" i="13"/>
  <c r="E302" i="13" s="1"/>
  <c r="AE126" i="12"/>
  <c r="AF126" i="12" s="1"/>
  <c r="AG126" i="12" s="1"/>
  <c r="AH126" i="12" s="1"/>
  <c r="AI126" i="12" s="1"/>
  <c r="AJ126" i="12" s="1"/>
  <c r="AK126" i="12" s="1"/>
  <c r="AL126" i="12" s="1"/>
  <c r="AM126" i="12" s="1"/>
  <c r="AN126" i="12" s="1"/>
  <c r="AO126" i="12" s="1"/>
  <c r="AP126" i="12" s="1"/>
  <c r="J250" i="13"/>
  <c r="AD217" i="13"/>
  <c r="AD311" i="13" s="1"/>
  <c r="AB68" i="13"/>
  <c r="AB74" i="13"/>
  <c r="AB75" i="13" s="1"/>
  <c r="AB54" i="13"/>
  <c r="AA86" i="13"/>
  <c r="AA62" i="13"/>
  <c r="AA75" i="13" s="1"/>
  <c r="AA74" i="13"/>
  <c r="AA95" i="13"/>
  <c r="W86" i="13"/>
  <c r="H74" i="13"/>
  <c r="S74" i="13"/>
  <c r="AC47" i="13"/>
  <c r="Y47" i="13"/>
  <c r="P47" i="13"/>
  <c r="M47" i="13"/>
  <c r="E218" i="13"/>
  <c r="E312" i="13" s="1"/>
  <c r="Z42" i="13"/>
  <c r="V42" i="13"/>
  <c r="J42" i="13"/>
  <c r="AE255" i="12"/>
  <c r="F86" i="13"/>
  <c r="C42" i="13"/>
  <c r="C213" i="13" s="1"/>
  <c r="C307" i="13" s="1"/>
  <c r="AC68" i="13"/>
  <c r="AD62" i="13"/>
  <c r="AD75" i="13" s="1"/>
  <c r="AC62" i="13"/>
  <c r="AC75" i="13" s="1"/>
  <c r="X47" i="13"/>
  <c r="U47" i="13"/>
  <c r="Q47" i="13"/>
  <c r="G42" i="13"/>
  <c r="AD42" i="13"/>
  <c r="AA42" i="13"/>
  <c r="R42" i="13"/>
  <c r="N42" i="13"/>
  <c r="K42" i="13"/>
  <c r="P37" i="13"/>
  <c r="AE126" i="7"/>
  <c r="AF126" i="7" s="1"/>
  <c r="AG126" i="7" s="1"/>
  <c r="AH126" i="7" s="1"/>
  <c r="AI126" i="7" s="1"/>
  <c r="AS255" i="7"/>
  <c r="AE157" i="7"/>
  <c r="P157" i="12"/>
  <c r="Q157" i="12" s="1"/>
  <c r="R157" i="12" s="1"/>
  <c r="S157" i="12" s="1"/>
  <c r="T157" i="12" s="1"/>
  <c r="U157" i="12" s="1"/>
  <c r="V157" i="12" s="1"/>
  <c r="W157" i="12" s="1"/>
  <c r="X157" i="12" s="1"/>
  <c r="Y157" i="12" s="1"/>
  <c r="Z157" i="12" s="1"/>
  <c r="AA157" i="12" s="1"/>
  <c r="AB157" i="12" s="1"/>
  <c r="AC157" i="12" s="1"/>
  <c r="AE127" i="12"/>
  <c r="AF127" i="12" s="1"/>
  <c r="AF207" i="12" s="1"/>
  <c r="K144" i="7"/>
  <c r="L144" i="7" s="1"/>
  <c r="M144" i="7" s="1"/>
  <c r="N144" i="7" s="1"/>
  <c r="O144" i="7" s="1"/>
  <c r="P144" i="7"/>
  <c r="AF144" i="7"/>
  <c r="AG144" i="7" s="1"/>
  <c r="K202" i="13"/>
  <c r="K203" i="13" s="1"/>
  <c r="AD216" i="12"/>
  <c r="AD251" i="7"/>
  <c r="K143" i="7"/>
  <c r="AE128" i="12"/>
  <c r="AD229" i="13"/>
  <c r="AD323" i="13" s="1"/>
  <c r="AD255" i="7"/>
  <c r="AE261" i="13"/>
  <c r="AE355" i="13" s="1"/>
  <c r="AE256" i="13"/>
  <c r="AE350" i="13" s="1"/>
  <c r="K126" i="12"/>
  <c r="L126" i="12" s="1"/>
  <c r="M126" i="12" s="1"/>
  <c r="N126" i="12" s="1"/>
  <c r="AD256" i="13"/>
  <c r="AD350" i="13" s="1"/>
  <c r="AD305" i="13"/>
  <c r="AS128" i="12"/>
  <c r="AD230" i="13"/>
  <c r="AD324" i="13" s="1"/>
  <c r="AS354" i="13"/>
  <c r="P157" i="7"/>
  <c r="Q157" i="7" s="1"/>
  <c r="R157" i="7" s="1"/>
  <c r="S157" i="7" s="1"/>
  <c r="T157" i="7" s="1"/>
  <c r="U157" i="7" s="1"/>
  <c r="V157" i="7" s="1"/>
  <c r="W157" i="7" s="1"/>
  <c r="X157" i="7" s="1"/>
  <c r="Y157" i="7" s="1"/>
  <c r="Z157" i="7" s="1"/>
  <c r="AA157" i="7" s="1"/>
  <c r="AB157" i="7" s="1"/>
  <c r="AC157" i="7" s="1"/>
  <c r="AD202" i="13"/>
  <c r="AE157" i="12"/>
  <c r="AF157" i="12"/>
  <c r="AG157" i="12" s="1"/>
  <c r="AH157" i="12" s="1"/>
  <c r="AI157" i="12" s="1"/>
  <c r="AJ157" i="12" s="1"/>
  <c r="AK157" i="12" s="1"/>
  <c r="AL157" i="12" s="1"/>
  <c r="AM157" i="12" s="1"/>
  <c r="AN157" i="12" s="1"/>
  <c r="AO157" i="12" s="1"/>
  <c r="AP157" i="12" s="1"/>
  <c r="AQ157" i="12" s="1"/>
  <c r="AR157" i="12" s="1"/>
  <c r="AD207" i="13"/>
  <c r="AD301" i="13" s="1"/>
  <c r="AG241" i="13"/>
  <c r="AG335" i="13"/>
  <c r="AM253" i="7"/>
  <c r="AI222" i="13"/>
  <c r="AI316" i="13"/>
  <c r="AN224" i="13"/>
  <c r="AN318" i="13" s="1"/>
  <c r="AK32" i="13"/>
  <c r="AH222" i="12"/>
  <c r="AH42" i="12"/>
  <c r="I212" i="7"/>
  <c r="H82" i="7"/>
  <c r="H253" i="7"/>
  <c r="H79" i="7"/>
  <c r="H84" i="7"/>
  <c r="H255" i="7"/>
  <c r="P79" i="7"/>
  <c r="P250" i="7" s="1"/>
  <c r="P13" i="7"/>
  <c r="P82" i="7"/>
  <c r="P84" i="7"/>
  <c r="U84" i="12"/>
  <c r="U13" i="12"/>
  <c r="U82" i="12"/>
  <c r="U253" i="12"/>
  <c r="W13" i="12"/>
  <c r="AA79" i="7"/>
  <c r="AA250" i="7" s="1"/>
  <c r="B105" i="12"/>
  <c r="B13" i="12"/>
  <c r="B79" i="12"/>
  <c r="B84" i="12"/>
  <c r="B255" i="12" s="1"/>
  <c r="B82" i="12"/>
  <c r="B253" i="12" s="1"/>
  <c r="L231" i="7"/>
  <c r="R231" i="7"/>
  <c r="T237" i="7"/>
  <c r="I33" i="8"/>
  <c r="C33" i="8" s="1"/>
  <c r="J125" i="7" s="1"/>
  <c r="AH42" i="13"/>
  <c r="H13" i="7"/>
  <c r="AF42" i="13"/>
  <c r="U32" i="12"/>
  <c r="M242" i="12"/>
  <c r="U242" i="12"/>
  <c r="N223" i="7"/>
  <c r="J222" i="7"/>
  <c r="K137" i="7"/>
  <c r="L137" i="7" s="1"/>
  <c r="M137" i="7" s="1"/>
  <c r="AE137" i="7"/>
  <c r="AF137" i="7" s="1"/>
  <c r="AG137" i="7"/>
  <c r="R237" i="12"/>
  <c r="Z237" i="12"/>
  <c r="I231" i="12"/>
  <c r="Y232" i="12"/>
  <c r="AD217" i="7"/>
  <c r="AE129" i="7"/>
  <c r="AF129" i="7" s="1"/>
  <c r="AG129" i="7" s="1"/>
  <c r="AH129" i="7" s="1"/>
  <c r="AI129" i="7" s="1"/>
  <c r="AJ129" i="7" s="1"/>
  <c r="AK129" i="7" s="1"/>
  <c r="J250" i="12"/>
  <c r="AF37" i="13"/>
  <c r="U82" i="7"/>
  <c r="U253" i="7" s="1"/>
  <c r="U79" i="7"/>
  <c r="AD13" i="7"/>
  <c r="G237" i="7"/>
  <c r="AD128" i="7"/>
  <c r="AE127" i="7"/>
  <c r="K127" i="7"/>
  <c r="K128" i="7" s="1"/>
  <c r="S42" i="13"/>
  <c r="F42" i="13"/>
  <c r="F212" i="13"/>
  <c r="M13" i="7"/>
  <c r="M84" i="7"/>
  <c r="H218" i="7"/>
  <c r="H47" i="7"/>
  <c r="D190" i="13"/>
  <c r="D284" i="13" s="1"/>
  <c r="AD79" i="12"/>
  <c r="E84" i="12"/>
  <c r="AD82" i="7"/>
  <c r="B182" i="13"/>
  <c r="B276" i="13" s="1"/>
  <c r="B196" i="13"/>
  <c r="B290" i="13" s="1"/>
  <c r="B293" i="13"/>
  <c r="I261" i="13"/>
  <c r="I355" i="13" s="1"/>
  <c r="D255" i="13"/>
  <c r="D349" i="13"/>
  <c r="L86" i="13"/>
  <c r="L250" i="13"/>
  <c r="L344" i="13"/>
  <c r="H86" i="13"/>
  <c r="H250" i="13"/>
  <c r="H257" i="13" s="1"/>
  <c r="E244" i="13"/>
  <c r="E338" i="13"/>
  <c r="E245" i="13"/>
  <c r="E339" i="13" s="1"/>
  <c r="N242" i="13"/>
  <c r="N336" i="13"/>
  <c r="N74" i="13"/>
  <c r="N62" i="13"/>
  <c r="N86" i="13"/>
  <c r="F74" i="13"/>
  <c r="F75" i="13" s="1"/>
  <c r="F62" i="13"/>
  <c r="F241" i="13"/>
  <c r="F335" i="13"/>
  <c r="C207" i="13"/>
  <c r="C301" i="13"/>
  <c r="C37" i="13"/>
  <c r="C208" i="13"/>
  <c r="C302" i="13" s="1"/>
  <c r="W37" i="13"/>
  <c r="S37" i="13"/>
  <c r="G37" i="13"/>
  <c r="G206" i="13"/>
  <c r="K37" i="13"/>
  <c r="N126" i="13"/>
  <c r="AB238" i="13"/>
  <c r="AB332" i="13" s="1"/>
  <c r="X68" i="13"/>
  <c r="X238" i="13"/>
  <c r="X332" i="13" s="1"/>
  <c r="T238" i="13"/>
  <c r="T332" i="13"/>
  <c r="T68" i="13"/>
  <c r="T75" i="13" s="1"/>
  <c r="T95" i="13" s="1"/>
  <c r="I68" i="13"/>
  <c r="I237" i="13"/>
  <c r="I331" i="13"/>
  <c r="E237" i="13"/>
  <c r="E331" i="13" s="1"/>
  <c r="R68" i="13"/>
  <c r="R236" i="13"/>
  <c r="N232" i="13"/>
  <c r="N326" i="13" s="1"/>
  <c r="C231" i="13"/>
  <c r="C325" i="13"/>
  <c r="C62" i="13"/>
  <c r="C233" i="13" s="1"/>
  <c r="C327" i="13" s="1"/>
  <c r="K230" i="13"/>
  <c r="K324" i="13"/>
  <c r="M62" i="13"/>
  <c r="Z224" i="13"/>
  <c r="Z318" i="13" s="1"/>
  <c r="Z54" i="13"/>
  <c r="E224" i="13"/>
  <c r="E318" i="13"/>
  <c r="Y223" i="13"/>
  <c r="Y317" i="13"/>
  <c r="Y54" i="13"/>
  <c r="Y225" i="13"/>
  <c r="Y319" i="13" s="1"/>
  <c r="D54" i="13"/>
  <c r="D225" i="13"/>
  <c r="D319" i="13" s="1"/>
  <c r="D222" i="13"/>
  <c r="D316" i="13" s="1"/>
  <c r="Z47" i="13"/>
  <c r="L42" i="13"/>
  <c r="W13" i="7"/>
  <c r="I255" i="13"/>
  <c r="I349" i="13"/>
  <c r="N253" i="13"/>
  <c r="N347" i="13" s="1"/>
  <c r="AB242" i="13"/>
  <c r="AB336" i="13"/>
  <c r="G47" i="13"/>
  <c r="G217" i="13"/>
  <c r="G218" i="13" s="1"/>
  <c r="D42" i="13"/>
  <c r="D213" i="13" s="1"/>
  <c r="D307" i="13" s="1"/>
  <c r="D211" i="13"/>
  <c r="D305" i="13" s="1"/>
  <c r="H37" i="13"/>
  <c r="H207" i="13"/>
  <c r="D37" i="13"/>
  <c r="D208" i="13"/>
  <c r="D302" i="13" s="1"/>
  <c r="D206" i="13"/>
  <c r="D300" i="13" s="1"/>
  <c r="D293" i="13"/>
  <c r="D195" i="13"/>
  <c r="D289" i="13"/>
  <c r="C184" i="13"/>
  <c r="C278" i="13" s="1"/>
  <c r="F233" i="13"/>
  <c r="L54" i="13"/>
  <c r="L225" i="13" s="1"/>
  <c r="L319" i="13" s="1"/>
  <c r="T42" i="13"/>
  <c r="G86" i="13"/>
  <c r="G251" i="13"/>
  <c r="G257" i="13" s="1"/>
  <c r="AD250" i="13"/>
  <c r="AD344" i="13" s="1"/>
  <c r="AD86" i="13"/>
  <c r="C224" i="13"/>
  <c r="C318" i="13" s="1"/>
  <c r="X54" i="13"/>
  <c r="X225" i="13"/>
  <c r="X319" i="13"/>
  <c r="X223" i="13"/>
  <c r="X317" i="13" s="1"/>
  <c r="Q54" i="13"/>
  <c r="Q225" i="13" s="1"/>
  <c r="Q319" i="13"/>
  <c r="Q316" i="13"/>
  <c r="C74" i="13"/>
  <c r="C245" i="13" s="1"/>
  <c r="C339" i="13" s="1"/>
  <c r="AE157" i="13"/>
  <c r="AF157" i="13" s="1"/>
  <c r="AG157" i="13" s="1"/>
  <c r="AH157" i="13" s="1"/>
  <c r="AI157" i="13" s="1"/>
  <c r="AJ157" i="13" s="1"/>
  <c r="AK157" i="13" s="1"/>
  <c r="AL157" i="13" s="1"/>
  <c r="AM157" i="13" s="1"/>
  <c r="AN157" i="13" s="1"/>
  <c r="AO157" i="13" s="1"/>
  <c r="AP157" i="13" s="1"/>
  <c r="AQ157" i="13" s="1"/>
  <c r="P157" i="13"/>
  <c r="Q157" i="13" s="1"/>
  <c r="R157" i="13" s="1"/>
  <c r="S157" i="13" s="1"/>
  <c r="W74" i="13"/>
  <c r="W242" i="13"/>
  <c r="W336" i="13"/>
  <c r="R74" i="13"/>
  <c r="R75" i="13" s="1"/>
  <c r="R95" i="13" s="1"/>
  <c r="R242" i="13"/>
  <c r="R336" i="13" s="1"/>
  <c r="X74" i="13"/>
  <c r="X241" i="13"/>
  <c r="X335" i="13" s="1"/>
  <c r="AB223" i="13"/>
  <c r="AB317" i="13"/>
  <c r="AB225" i="13"/>
  <c r="AB319" i="13" s="1"/>
  <c r="P54" i="13"/>
  <c r="P222" i="13"/>
  <c r="P316" i="13"/>
  <c r="G54" i="13"/>
  <c r="G225" i="13" s="1"/>
  <c r="G319" i="13" s="1"/>
  <c r="G222" i="13"/>
  <c r="G316" i="13"/>
  <c r="C216" i="13"/>
  <c r="C310" i="13"/>
  <c r="C47" i="13"/>
  <c r="C218" i="13"/>
  <c r="C312" i="13" s="1"/>
  <c r="F202" i="13"/>
  <c r="F296" i="13" s="1"/>
  <c r="F32" i="13"/>
  <c r="E180" i="13"/>
  <c r="E274" i="13" s="1"/>
  <c r="W68" i="13"/>
  <c r="W75" i="13" s="1"/>
  <c r="Q108" i="12"/>
  <c r="F327" i="13"/>
  <c r="K256" i="13"/>
  <c r="K350" i="13" s="1"/>
  <c r="V75" i="13"/>
  <c r="H297" i="13"/>
  <c r="AE329" i="13"/>
  <c r="F203" i="13"/>
  <c r="F297" i="13" s="1"/>
  <c r="G208" i="13"/>
  <c r="G302" i="13"/>
  <c r="G300" i="13"/>
  <c r="AD203" i="13"/>
  <c r="AD297" i="13" s="1"/>
  <c r="AD296" i="13"/>
  <c r="F218" i="13"/>
  <c r="F312" i="13" s="1"/>
  <c r="F310" i="13"/>
  <c r="K297" i="13"/>
  <c r="K296" i="13"/>
  <c r="AD239" i="13"/>
  <c r="AD333" i="13" s="1"/>
  <c r="G239" i="13"/>
  <c r="G333" i="13" s="1"/>
  <c r="G329" i="13"/>
  <c r="G203" i="13"/>
  <c r="G297" i="13" s="1"/>
  <c r="G296" i="13"/>
  <c r="K206" i="13"/>
  <c r="G327" i="13"/>
  <c r="AE230" i="13"/>
  <c r="AE324" i="13" s="1"/>
  <c r="AE255" i="13"/>
  <c r="AE349" i="13" s="1"/>
  <c r="K207" i="13"/>
  <c r="K301" i="13" s="1"/>
  <c r="AF255" i="12"/>
  <c r="F329" i="13"/>
  <c r="I239" i="13"/>
  <c r="I333" i="13" s="1"/>
  <c r="H333" i="13"/>
  <c r="H75" i="13"/>
  <c r="I250" i="7"/>
  <c r="M137" i="12"/>
  <c r="N137" i="12" s="1"/>
  <c r="O137" i="12" s="1"/>
  <c r="AE128" i="13"/>
  <c r="X75" i="13"/>
  <c r="I75" i="13"/>
  <c r="K261" i="13"/>
  <c r="L261" i="13"/>
  <c r="L355" i="13" s="1"/>
  <c r="AD208" i="13"/>
  <c r="AD302" i="13" s="1"/>
  <c r="K251" i="13"/>
  <c r="K345" i="13"/>
  <c r="AE251" i="13"/>
  <c r="AE345" i="13" s="1"/>
  <c r="Q250" i="7"/>
  <c r="K235" i="13"/>
  <c r="K239" i="13" s="1"/>
  <c r="K333" i="13" s="1"/>
  <c r="D109" i="13"/>
  <c r="E109" i="13"/>
  <c r="C108" i="13"/>
  <c r="AE207" i="12"/>
  <c r="AE229" i="13"/>
  <c r="AE323" i="13" s="1"/>
  <c r="L235" i="13"/>
  <c r="L239" i="13" s="1"/>
  <c r="L333" i="13" s="1"/>
  <c r="K260" i="13"/>
  <c r="K354" i="13"/>
  <c r="K229" i="13"/>
  <c r="AE260" i="13"/>
  <c r="AE354" i="13" s="1"/>
  <c r="Z95" i="13"/>
  <c r="Z225" i="13"/>
  <c r="Z319" i="13"/>
  <c r="E239" i="13"/>
  <c r="E333" i="13" s="1"/>
  <c r="L129" i="7"/>
  <c r="M129" i="7" s="1"/>
  <c r="N129" i="7" s="1"/>
  <c r="K217" i="7"/>
  <c r="P225" i="13"/>
  <c r="P319" i="13" s="1"/>
  <c r="AF127" i="7"/>
  <c r="AF128" i="7" s="1"/>
  <c r="AE128" i="7"/>
  <c r="AE212" i="7" s="1"/>
  <c r="H250" i="7"/>
  <c r="O126" i="13"/>
  <c r="P126" i="13" s="1"/>
  <c r="Q126" i="13" s="1"/>
  <c r="AD250" i="12"/>
  <c r="E255" i="12"/>
  <c r="L127" i="7"/>
  <c r="M126" i="7"/>
  <c r="N126" i="7" s="1"/>
  <c r="O126" i="7" s="1"/>
  <c r="P126" i="7" s="1"/>
  <c r="Q126" i="7" s="1"/>
  <c r="R126" i="7" s="1"/>
  <c r="S126" i="7" s="1"/>
  <c r="T126" i="7" s="1"/>
  <c r="U126" i="7" s="1"/>
  <c r="U250" i="12"/>
  <c r="L251" i="13"/>
  <c r="L345" i="13" s="1"/>
  <c r="L230" i="13"/>
  <c r="L324" i="13" s="1"/>
  <c r="L202" i="13"/>
  <c r="L296" i="13" s="1"/>
  <c r="L255" i="13"/>
  <c r="L349" i="13" s="1"/>
  <c r="L256" i="13"/>
  <c r="L350" i="13" s="1"/>
  <c r="K257" i="13"/>
  <c r="K351" i="13" s="1"/>
  <c r="L329" i="13"/>
  <c r="D108" i="13"/>
  <c r="AF235" i="13"/>
  <c r="AF329" i="13" s="1"/>
  <c r="AF230" i="13"/>
  <c r="AF324" i="13"/>
  <c r="AF255" i="13"/>
  <c r="AF349" i="13"/>
  <c r="L229" i="13"/>
  <c r="L323" i="13" s="1"/>
  <c r="L260" i="13"/>
  <c r="L354" i="13" s="1"/>
  <c r="M235" i="13"/>
  <c r="AF260" i="13"/>
  <c r="AF354" i="13" s="1"/>
  <c r="AG127" i="7"/>
  <c r="L257" i="13"/>
  <c r="L351" i="13" s="1"/>
  <c r="M256" i="13"/>
  <c r="M350" i="13" s="1"/>
  <c r="M261" i="13"/>
  <c r="M355" i="13" s="1"/>
  <c r="M329" i="13"/>
  <c r="M230" i="13"/>
  <c r="M324" i="13" s="1"/>
  <c r="AG230" i="13"/>
  <c r="AG324" i="13" s="1"/>
  <c r="AG235" i="13"/>
  <c r="AG251" i="13"/>
  <c r="AG345" i="13"/>
  <c r="AG255" i="13"/>
  <c r="AG349" i="13" s="1"/>
  <c r="AG229" i="13"/>
  <c r="AG323" i="13" s="1"/>
  <c r="AG260" i="13"/>
  <c r="AG354" i="13"/>
  <c r="M260" i="13"/>
  <c r="M354" i="13" s="1"/>
  <c r="M229" i="13"/>
  <c r="AH255" i="13"/>
  <c r="AH349" i="13" s="1"/>
  <c r="AH251" i="13"/>
  <c r="AH345" i="13" s="1"/>
  <c r="N229" i="13"/>
  <c r="N354" i="13"/>
  <c r="O126" i="12"/>
  <c r="P126" i="12" s="1"/>
  <c r="Q126" i="12" s="1"/>
  <c r="R126" i="12" s="1"/>
  <c r="S126" i="12" s="1"/>
  <c r="T126" i="12" s="1"/>
  <c r="U126" i="12" s="1"/>
  <c r="V126" i="12" s="1"/>
  <c r="W126" i="12" s="1"/>
  <c r="X126" i="12" s="1"/>
  <c r="Y126" i="12" s="1"/>
  <c r="Z126" i="12" s="1"/>
  <c r="AA126" i="12" s="1"/>
  <c r="AB126" i="12" s="1"/>
  <c r="AC126" i="12" s="1"/>
  <c r="AH260" i="13"/>
  <c r="AH354" i="13" s="1"/>
  <c r="AH229" i="13"/>
  <c r="AH323" i="13" s="1"/>
  <c r="T157" i="13"/>
  <c r="U157" i="13" s="1"/>
  <c r="V157" i="13" s="1"/>
  <c r="W157" i="13" s="1"/>
  <c r="X157" i="13" s="1"/>
  <c r="Y157" i="13" s="1"/>
  <c r="Z157" i="13" s="1"/>
  <c r="AA157" i="13" s="1"/>
  <c r="AB157" i="13" s="1"/>
  <c r="AC157" i="13" s="1"/>
  <c r="AI255" i="13"/>
  <c r="AI349" i="13" s="1"/>
  <c r="AI251" i="13"/>
  <c r="AI345" i="13"/>
  <c r="O229" i="13"/>
  <c r="O260" i="13"/>
  <c r="O354" i="13" s="1"/>
  <c r="AI260" i="13"/>
  <c r="AI354" i="13"/>
  <c r="AJ251" i="13"/>
  <c r="AJ345" i="13" s="1"/>
  <c r="AJ349" i="13"/>
  <c r="AJ260" i="13"/>
  <c r="AJ354" i="13" s="1"/>
  <c r="AJ229" i="13"/>
  <c r="AJ323" i="13" s="1"/>
  <c r="P229" i="13"/>
  <c r="P260" i="13"/>
  <c r="P354" i="13" s="1"/>
  <c r="P323" i="13"/>
  <c r="AK255" i="13"/>
  <c r="AK349" i="13" s="1"/>
  <c r="Q229" i="13"/>
  <c r="Q323" i="13" s="1"/>
  <c r="Q260" i="13"/>
  <c r="Q354" i="13" s="1"/>
  <c r="AK229" i="13"/>
  <c r="AK323" i="13" s="1"/>
  <c r="AK260" i="13"/>
  <c r="AK354" i="13" s="1"/>
  <c r="AL255" i="13"/>
  <c r="AL349" i="13"/>
  <c r="AL260" i="13"/>
  <c r="AL354" i="13" s="1"/>
  <c r="R229" i="13"/>
  <c r="R323" i="13" s="1"/>
  <c r="R260" i="13"/>
  <c r="R354" i="13" s="1"/>
  <c r="AL323" i="13"/>
  <c r="AM260" i="13"/>
  <c r="AM354" i="13" s="1"/>
  <c r="S229" i="13"/>
  <c r="S260" i="13"/>
  <c r="S354" i="13" s="1"/>
  <c r="S323" i="13"/>
  <c r="AN255" i="13"/>
  <c r="AN349" i="13"/>
  <c r="T260" i="13"/>
  <c r="T354" i="13" s="1"/>
  <c r="T229" i="13"/>
  <c r="T323" i="13" s="1"/>
  <c r="AN260" i="13"/>
  <c r="AN354" i="13" s="1"/>
  <c r="AN229" i="13"/>
  <c r="AN323" i="13" s="1"/>
  <c r="AO255" i="13"/>
  <c r="AO349" i="13"/>
  <c r="AO354" i="13"/>
  <c r="AO229" i="13"/>
  <c r="AO323" i="13" s="1"/>
  <c r="U229" i="13"/>
  <c r="U323" i="13"/>
  <c r="U260" i="13"/>
  <c r="U354" i="13" s="1"/>
  <c r="AP255" i="13"/>
  <c r="AP349" i="13" s="1"/>
  <c r="V229" i="13"/>
  <c r="AP260" i="13"/>
  <c r="AP354" i="13"/>
  <c r="AQ255" i="13"/>
  <c r="AQ349" i="13"/>
  <c r="AQ229" i="13"/>
  <c r="AQ323" i="13" s="1"/>
  <c r="AQ354" i="13"/>
  <c r="W229" i="13"/>
  <c r="W260" i="13"/>
  <c r="W354" i="13" s="1"/>
  <c r="AR157" i="13"/>
  <c r="X260" i="13"/>
  <c r="X354" i="13" s="1"/>
  <c r="X229" i="13"/>
  <c r="X323" i="13" s="1"/>
  <c r="AR229" i="13"/>
  <c r="AR323" i="13" s="1"/>
  <c r="AR260" i="13"/>
  <c r="AR354" i="13"/>
  <c r="Y260" i="13"/>
  <c r="Y354" i="13"/>
  <c r="Y229" i="13"/>
  <c r="Z229" i="13"/>
  <c r="Z354" i="13"/>
  <c r="AA229" i="13"/>
  <c r="AA260" i="13"/>
  <c r="AA354" i="13"/>
  <c r="AA323" i="13"/>
  <c r="AB260" i="13"/>
  <c r="AB229" i="13"/>
  <c r="AB323" i="13"/>
  <c r="AC260" i="13"/>
  <c r="AC354" i="13" s="1"/>
  <c r="AC229" i="13"/>
  <c r="C10" i="14"/>
  <c r="D5" i="14"/>
  <c r="F4" i="14"/>
  <c r="F113" i="8"/>
  <c r="H113" i="8" s="1"/>
  <c r="C5" i="14"/>
  <c r="F7" i="14"/>
  <c r="D12" i="8" s="1"/>
  <c r="AB354" i="13"/>
  <c r="AG192" i="1"/>
  <c r="AE45" i="7"/>
  <c r="AE45" i="13"/>
  <c r="AE45" i="12"/>
  <c r="AE47" i="12" s="1"/>
  <c r="AF195" i="1"/>
  <c r="AG207" i="1"/>
  <c r="AE60" i="13"/>
  <c r="AE60" i="12"/>
  <c r="AE231" i="12" s="1"/>
  <c r="AE60" i="7"/>
  <c r="AE231" i="7" s="1"/>
  <c r="AF210" i="1"/>
  <c r="AO187" i="1"/>
  <c r="AM40" i="13"/>
  <c r="AM40" i="7"/>
  <c r="Y323" i="13"/>
  <c r="X82" i="7"/>
  <c r="X253" i="7" s="1"/>
  <c r="X84" i="7"/>
  <c r="X13" i="7"/>
  <c r="AC323" i="13"/>
  <c r="Z323" i="13"/>
  <c r="S253" i="13"/>
  <c r="U68" i="13"/>
  <c r="U236" i="13"/>
  <c r="S236" i="13"/>
  <c r="C235" i="13"/>
  <c r="C329" i="13" s="1"/>
  <c r="Q62" i="13"/>
  <c r="Q75" i="13" s="1"/>
  <c r="Q95" i="13" s="1"/>
  <c r="C7" i="14"/>
  <c r="C11" i="8" s="1"/>
  <c r="AD90" i="8" s="1"/>
  <c r="AJ211" i="1"/>
  <c r="AH64" i="12"/>
  <c r="AH64" i="13"/>
  <c r="AH64" i="7"/>
  <c r="F330" i="13"/>
  <c r="F239" i="13"/>
  <c r="Y62" i="13"/>
  <c r="N323" i="13"/>
  <c r="J203" i="13"/>
  <c r="J297" i="13" s="1"/>
  <c r="J296" i="13"/>
  <c r="K212" i="7"/>
  <c r="F213" i="13"/>
  <c r="F307" i="13" s="1"/>
  <c r="F306" i="13"/>
  <c r="P253" i="7"/>
  <c r="AD225" i="13"/>
  <c r="AD319" i="13" s="1"/>
  <c r="R82" i="7"/>
  <c r="R253" i="7" s="1"/>
  <c r="R13" i="7"/>
  <c r="M217" i="7"/>
  <c r="AL32" i="13"/>
  <c r="H250" i="12"/>
  <c r="B250" i="12"/>
  <c r="B251" i="13"/>
  <c r="B345" i="13"/>
  <c r="B86" i="13"/>
  <c r="I251" i="13"/>
  <c r="I86" i="13"/>
  <c r="AG224" i="7"/>
  <c r="AG54" i="7"/>
  <c r="AG225" i="7" s="1"/>
  <c r="F125" i="7"/>
  <c r="G125" i="7" s="1"/>
  <c r="H208" i="13"/>
  <c r="H302" i="13" s="1"/>
  <c r="H301" i="13"/>
  <c r="AE250" i="12"/>
  <c r="AF143" i="7"/>
  <c r="AG143" i="7" s="1"/>
  <c r="AG230" i="7" s="1"/>
  <c r="H212" i="12"/>
  <c r="G218" i="12"/>
  <c r="W222" i="12"/>
  <c r="AF180" i="1"/>
  <c r="AG179" i="1"/>
  <c r="J324" i="13"/>
  <c r="J233" i="13"/>
  <c r="C222" i="13"/>
  <c r="C316" i="13" s="1"/>
  <c r="C54" i="13"/>
  <c r="C225" i="13"/>
  <c r="C319" i="13" s="1"/>
  <c r="I233" i="13"/>
  <c r="I325" i="13"/>
  <c r="R109" i="7"/>
  <c r="Q108" i="7"/>
  <c r="C109" i="7"/>
  <c r="M143" i="12"/>
  <c r="B245" i="13"/>
  <c r="B339" i="13" s="1"/>
  <c r="L250" i="7"/>
  <c r="AJ224" i="13"/>
  <c r="AJ318" i="13"/>
  <c r="T250" i="12"/>
  <c r="J79" i="7"/>
  <c r="J82" i="7"/>
  <c r="J253" i="7"/>
  <c r="J84" i="7"/>
  <c r="J255" i="7" s="1"/>
  <c r="H229" i="7"/>
  <c r="AF223" i="1"/>
  <c r="AG221" i="1"/>
  <c r="AV225" i="1"/>
  <c r="AW225" i="1"/>
  <c r="AY225" i="1" s="1"/>
  <c r="AF225" i="1" s="1"/>
  <c r="AE234" i="1"/>
  <c r="H89" i="7"/>
  <c r="S89" i="7"/>
  <c r="N64" i="7"/>
  <c r="M70" i="7"/>
  <c r="S70" i="7"/>
  <c r="Z58" i="7"/>
  <c r="T70" i="7"/>
  <c r="N24" i="7"/>
  <c r="Z24" i="7"/>
  <c r="Q19" i="7"/>
  <c r="W9" i="7"/>
  <c r="AB19" i="7"/>
  <c r="J64" i="7"/>
  <c r="C180" i="7"/>
  <c r="C181" i="7"/>
  <c r="B260" i="7"/>
  <c r="B24" i="7"/>
  <c r="H70" i="7"/>
  <c r="L58" i="7"/>
  <c r="F58" i="7"/>
  <c r="C241" i="7"/>
  <c r="J89" i="7"/>
  <c r="T89" i="7"/>
  <c r="P64" i="7"/>
  <c r="Z70" i="7"/>
  <c r="P24" i="7"/>
  <c r="AC24" i="7"/>
  <c r="R9" i="7"/>
  <c r="X9" i="7"/>
  <c r="AC19" i="7"/>
  <c r="L64" i="7"/>
  <c r="E180" i="7"/>
  <c r="B241" i="7"/>
  <c r="B242" i="7"/>
  <c r="D9" i="7"/>
  <c r="L70" i="7"/>
  <c r="J9" i="7"/>
  <c r="E241" i="7"/>
  <c r="W89" i="7"/>
  <c r="Q64" i="7"/>
  <c r="N58" i="7"/>
  <c r="T58" i="7"/>
  <c r="AA58" i="7"/>
  <c r="W64" i="7"/>
  <c r="Q24" i="7"/>
  <c r="AD24" i="7"/>
  <c r="R19" i="7"/>
  <c r="X19" i="7"/>
  <c r="AD9" i="7"/>
  <c r="G24" i="7"/>
  <c r="C190" i="7"/>
  <c r="C19" i="7"/>
  <c r="I58" i="7"/>
  <c r="J19" i="7"/>
  <c r="F9" i="7"/>
  <c r="E260" i="7"/>
  <c r="C9" i="7"/>
  <c r="C10" i="7"/>
  <c r="AE24" i="7"/>
  <c r="L89" i="7"/>
  <c r="L260" i="7" s="1"/>
  <c r="Z89" i="7"/>
  <c r="U64" i="7"/>
  <c r="P58" i="7"/>
  <c r="V70" i="7"/>
  <c r="AC58" i="7"/>
  <c r="Z64" i="7"/>
  <c r="U24" i="7"/>
  <c r="N9" i="7"/>
  <c r="T19" i="7"/>
  <c r="Z9" i="7"/>
  <c r="G64" i="7"/>
  <c r="I24" i="7"/>
  <c r="D229" i="7"/>
  <c r="E24" i="7"/>
  <c r="H9" i="7"/>
  <c r="L9" i="7"/>
  <c r="C195" i="7"/>
  <c r="B70" i="7"/>
  <c r="P89" i="7"/>
  <c r="X70" i="7"/>
  <c r="AB64" i="7"/>
  <c r="P9" i="7"/>
  <c r="AA9" i="7"/>
  <c r="L24" i="7"/>
  <c r="J70" i="7"/>
  <c r="L19" i="7"/>
  <c r="B64" i="7"/>
  <c r="B68" i="7" s="1"/>
  <c r="C58" i="7"/>
  <c r="C62" i="7"/>
  <c r="R10" i="7"/>
  <c r="Z10" i="7"/>
  <c r="J10" i="7"/>
  <c r="D58" i="7"/>
  <c r="AF64" i="7"/>
  <c r="D235" i="12"/>
  <c r="E180" i="12"/>
  <c r="E181" i="12"/>
  <c r="E229" i="12"/>
  <c r="R89" i="12"/>
  <c r="F89" i="12"/>
  <c r="K89" i="12"/>
  <c r="O70" i="12"/>
  <c r="S64" i="12"/>
  <c r="E64" i="12"/>
  <c r="E70" i="12"/>
  <c r="Q58" i="12"/>
  <c r="C58" i="12"/>
  <c r="E89" i="12"/>
  <c r="N70" i="12"/>
  <c r="N241" i="12" s="1"/>
  <c r="D70" i="12"/>
  <c r="R64" i="12"/>
  <c r="J64" i="12"/>
  <c r="AB58" i="12"/>
  <c r="L58" i="12"/>
  <c r="AC24" i="12"/>
  <c r="M24" i="12"/>
  <c r="Z19" i="12"/>
  <c r="J19" i="12"/>
  <c r="X9" i="12"/>
  <c r="H9" i="12"/>
  <c r="X24" i="12"/>
  <c r="H24" i="12"/>
  <c r="U19" i="12"/>
  <c r="E19" i="12"/>
  <c r="Q9" i="12"/>
  <c r="R89" i="7"/>
  <c r="M58" i="7"/>
  <c r="Y58" i="7"/>
  <c r="M24" i="7"/>
  <c r="P19" i="7"/>
  <c r="AB9" i="7"/>
  <c r="F19" i="7"/>
  <c r="B195" i="7"/>
  <c r="K70" i="7"/>
  <c r="F64" i="7"/>
  <c r="B58" i="7"/>
  <c r="S10" i="7"/>
  <c r="AA10" i="7"/>
  <c r="K10" i="7"/>
  <c r="E181" i="7"/>
  <c r="E64" i="7"/>
  <c r="AE58" i="12"/>
  <c r="AE64" i="12"/>
  <c r="I89" i="7"/>
  <c r="B235" i="12"/>
  <c r="C180" i="12"/>
  <c r="C187" i="12"/>
  <c r="C229" i="12"/>
  <c r="P89" i="12"/>
  <c r="G89" i="12"/>
  <c r="G260" i="12" s="1"/>
  <c r="W70" i="12"/>
  <c r="Q64" i="12"/>
  <c r="C64" i="12"/>
  <c r="O58" i="12"/>
  <c r="AC89" i="12"/>
  <c r="AD70" i="12"/>
  <c r="V70" i="12"/>
  <c r="B70" i="12"/>
  <c r="P64" i="12"/>
  <c r="Z58" i="12"/>
  <c r="J58" i="12"/>
  <c r="AA24" i="12"/>
  <c r="K24" i="12"/>
  <c r="X19" i="12"/>
  <c r="H19" i="12"/>
  <c r="V9" i="12"/>
  <c r="F9" i="12"/>
  <c r="V24" i="12"/>
  <c r="F24" i="12"/>
  <c r="S19" i="12"/>
  <c r="C19" i="12"/>
  <c r="C21" i="12"/>
  <c r="O9" i="12"/>
  <c r="X89" i="7"/>
  <c r="O70" i="7"/>
  <c r="AB70" i="7"/>
  <c r="R24" i="7"/>
  <c r="T9" i="7"/>
  <c r="AD19" i="7"/>
  <c r="D195" i="7"/>
  <c r="B89" i="7"/>
  <c r="B19" i="7"/>
  <c r="T10" i="7"/>
  <c r="AB10" i="7"/>
  <c r="L10" i="7"/>
  <c r="B181" i="7"/>
  <c r="C64" i="7"/>
  <c r="D229" i="12"/>
  <c r="D260" i="12"/>
  <c r="E195" i="12"/>
  <c r="AD89" i="12"/>
  <c r="AD260" i="12" s="1"/>
  <c r="N89" i="12"/>
  <c r="D89" i="12"/>
  <c r="M70" i="12"/>
  <c r="C70" i="12"/>
  <c r="O64" i="12"/>
  <c r="AC58" i="12"/>
  <c r="M58" i="12"/>
  <c r="Y89" i="12"/>
  <c r="L70" i="12"/>
  <c r="AD64" i="12"/>
  <c r="H64" i="12"/>
  <c r="X58" i="12"/>
  <c r="H58" i="12"/>
  <c r="Y24" i="12"/>
  <c r="I24" i="12"/>
  <c r="V19" i="12"/>
  <c r="F19" i="12"/>
  <c r="T9" i="12"/>
  <c r="D9" i="12"/>
  <c r="T24" i="12"/>
  <c r="D24" i="12"/>
  <c r="Q19" i="12"/>
  <c r="AC9" i="12"/>
  <c r="M9" i="12"/>
  <c r="AA89" i="7"/>
  <c r="Q58" i="7"/>
  <c r="AD58" i="7"/>
  <c r="V24" i="7"/>
  <c r="U19" i="7"/>
  <c r="E235" i="7"/>
  <c r="C24" i="7"/>
  <c r="G9" i="7"/>
  <c r="D180" i="7"/>
  <c r="M10" i="7"/>
  <c r="U10" i="7"/>
  <c r="AC10" i="7"/>
  <c r="D181" i="7"/>
  <c r="D10" i="7"/>
  <c r="D89" i="7"/>
  <c r="AE89" i="12"/>
  <c r="AE24" i="12"/>
  <c r="B229" i="12"/>
  <c r="B260" i="12"/>
  <c r="C195" i="12"/>
  <c r="AB89" i="12"/>
  <c r="L89" i="12"/>
  <c r="B89" i="12"/>
  <c r="B58" i="12"/>
  <c r="B64" i="12"/>
  <c r="C89" i="12"/>
  <c r="U70" i="12"/>
  <c r="K70" i="12"/>
  <c r="AC64" i="12"/>
  <c r="M64" i="12"/>
  <c r="AA58" i="12"/>
  <c r="K58" i="12"/>
  <c r="U89" i="12"/>
  <c r="AB70" i="12"/>
  <c r="T70" i="12"/>
  <c r="AB64" i="12"/>
  <c r="V58" i="12"/>
  <c r="W24" i="12"/>
  <c r="G24" i="12"/>
  <c r="T19" i="12"/>
  <c r="D19" i="12"/>
  <c r="R9" i="12"/>
  <c r="B9" i="12"/>
  <c r="R24" i="12"/>
  <c r="B24" i="12"/>
  <c r="B28" i="12" s="1"/>
  <c r="O19" i="12"/>
  <c r="AA9" i="12"/>
  <c r="K9" i="12"/>
  <c r="O89" i="7"/>
  <c r="W58" i="7"/>
  <c r="N19" i="7"/>
  <c r="K24" i="7"/>
  <c r="J58" i="7"/>
  <c r="B235" i="7"/>
  <c r="C89" i="7"/>
  <c r="E70" i="7"/>
  <c r="O10" i="7"/>
  <c r="G10" i="7"/>
  <c r="D24" i="7"/>
  <c r="AE19" i="12"/>
  <c r="D195" i="12"/>
  <c r="D190" i="12"/>
  <c r="V89" i="12"/>
  <c r="S89" i="12"/>
  <c r="Q70" i="12"/>
  <c r="W64" i="12"/>
  <c r="U58" i="12"/>
  <c r="I89" i="12"/>
  <c r="V64" i="12"/>
  <c r="F64" i="12"/>
  <c r="F58" i="12"/>
  <c r="E24" i="12"/>
  <c r="B19" i="12"/>
  <c r="E9" i="12"/>
  <c r="AC19" i="12"/>
  <c r="Y9" i="12"/>
  <c r="AA10" i="12"/>
  <c r="K10" i="12"/>
  <c r="X10" i="12"/>
  <c r="H10" i="12"/>
  <c r="S64" i="7"/>
  <c r="U58" i="7"/>
  <c r="AD89" i="7"/>
  <c r="T24" i="7"/>
  <c r="K19" i="7"/>
  <c r="K58" i="7"/>
  <c r="Y9" i="7"/>
  <c r="AF58" i="12"/>
  <c r="AF58" i="7"/>
  <c r="AB89" i="7"/>
  <c r="AD70" i="7"/>
  <c r="V9" i="7"/>
  <c r="D241" i="7"/>
  <c r="H19" i="7"/>
  <c r="C70" i="7"/>
  <c r="P10" i="7"/>
  <c r="H10" i="7"/>
  <c r="AE19" i="7"/>
  <c r="B195" i="12"/>
  <c r="B190" i="12"/>
  <c r="B192" i="12"/>
  <c r="T89" i="12"/>
  <c r="O89" i="12"/>
  <c r="U64" i="12"/>
  <c r="S58" i="12"/>
  <c r="P70" i="12"/>
  <c r="T64" i="12"/>
  <c r="D64" i="12"/>
  <c r="C24" i="12"/>
  <c r="C28" i="12" s="1"/>
  <c r="AD9" i="12"/>
  <c r="AD24" i="12"/>
  <c r="AA19" i="12"/>
  <c r="W9" i="12"/>
  <c r="Y10" i="12"/>
  <c r="I10" i="12"/>
  <c r="V10" i="12"/>
  <c r="F10" i="12"/>
  <c r="AE89" i="7"/>
  <c r="N70" i="7"/>
  <c r="AC64" i="7"/>
  <c r="T64" i="7"/>
  <c r="AB24" i="7"/>
  <c r="J24" i="7"/>
  <c r="G58" i="7"/>
  <c r="U9" i="7"/>
  <c r="Y70" i="7"/>
  <c r="AF70" i="12"/>
  <c r="M64" i="7"/>
  <c r="V19" i="7"/>
  <c r="D260" i="7"/>
  <c r="I19" i="7"/>
  <c r="Q10" i="7"/>
  <c r="I10" i="7"/>
  <c r="E190" i="12"/>
  <c r="D180" i="12"/>
  <c r="D181" i="12"/>
  <c r="J89" i="12"/>
  <c r="AC70" i="12"/>
  <c r="K64" i="12"/>
  <c r="I58" i="12"/>
  <c r="J70" i="12"/>
  <c r="D58" i="12"/>
  <c r="AD19" i="12"/>
  <c r="AB9" i="12"/>
  <c r="AB24" i="12"/>
  <c r="Y19" i="12"/>
  <c r="U9" i="12"/>
  <c r="W10" i="12"/>
  <c r="G10" i="12"/>
  <c r="T10" i="12"/>
  <c r="D10" i="12"/>
  <c r="S24" i="7"/>
  <c r="O58" i="7"/>
  <c r="O19" i="7"/>
  <c r="E190" i="7"/>
  <c r="E192" i="7" s="1"/>
  <c r="D190" i="7"/>
  <c r="E9" i="7"/>
  <c r="Q9" i="7"/>
  <c r="U70" i="7"/>
  <c r="AF24" i="7"/>
  <c r="R64" i="7"/>
  <c r="X64" i="7"/>
  <c r="Y19" i="7"/>
  <c r="E58" i="7"/>
  <c r="V10" i="7"/>
  <c r="B10" i="7"/>
  <c r="C190" i="12"/>
  <c r="B180" i="12"/>
  <c r="AA70" i="12"/>
  <c r="I70" i="12"/>
  <c r="I64" i="12"/>
  <c r="Z70" i="12"/>
  <c r="H70" i="12"/>
  <c r="AD58" i="12"/>
  <c r="AB19" i="12"/>
  <c r="Z9" i="12"/>
  <c r="Z24" i="12"/>
  <c r="W19" i="12"/>
  <c r="S9" i="12"/>
  <c r="U10" i="12"/>
  <c r="E10" i="12"/>
  <c r="R10" i="12"/>
  <c r="B10" i="12"/>
  <c r="AE58" i="7"/>
  <c r="R70" i="7"/>
  <c r="AA24" i="7"/>
  <c r="S58" i="7"/>
  <c r="B229" i="7"/>
  <c r="C260" i="7"/>
  <c r="B190" i="7"/>
  <c r="B180" i="7"/>
  <c r="M9" i="7"/>
  <c r="AE10" i="12"/>
  <c r="AG64" i="12"/>
  <c r="AG19" i="7"/>
  <c r="F89" i="7"/>
  <c r="Z19" i="7"/>
  <c r="W10" i="7"/>
  <c r="E241" i="12"/>
  <c r="Z89" i="12"/>
  <c r="S70" i="12"/>
  <c r="Y58" i="12"/>
  <c r="U24" i="12"/>
  <c r="P9" i="12"/>
  <c r="M19" i="12"/>
  <c r="S10" i="12"/>
  <c r="P10" i="12"/>
  <c r="W70" i="7"/>
  <c r="AB58" i="7"/>
  <c r="I70" i="7"/>
  <c r="F70" i="7"/>
  <c r="O24" i="7"/>
  <c r="AE10" i="7"/>
  <c r="AG89" i="7"/>
  <c r="AH58" i="7"/>
  <c r="AI89" i="12"/>
  <c r="AJ58" i="7"/>
  <c r="AK58" i="7"/>
  <c r="AL89" i="12"/>
  <c r="Q70" i="7"/>
  <c r="I64" i="7"/>
  <c r="X10" i="7"/>
  <c r="AE64" i="7"/>
  <c r="C241" i="12"/>
  <c r="X89" i="12"/>
  <c r="W58" i="12"/>
  <c r="R70" i="12"/>
  <c r="S24" i="12"/>
  <c r="N9" i="12"/>
  <c r="K19" i="12"/>
  <c r="Q10" i="12"/>
  <c r="N10" i="12"/>
  <c r="V64" i="7"/>
  <c r="G19" i="7"/>
  <c r="Y64" i="7"/>
  <c r="AG70" i="12"/>
  <c r="AG58" i="7"/>
  <c r="AH58" i="12"/>
  <c r="AH89" i="7"/>
  <c r="AJ19" i="7"/>
  <c r="AK89" i="12"/>
  <c r="AM19" i="12"/>
  <c r="R58" i="7"/>
  <c r="K9" i="7"/>
  <c r="Y10" i="7"/>
  <c r="D241" i="12"/>
  <c r="H89" i="12"/>
  <c r="G58" i="12"/>
  <c r="F70" i="12"/>
  <c r="N64" i="12"/>
  <c r="Q24" i="12"/>
  <c r="L9" i="12"/>
  <c r="I19" i="12"/>
  <c r="O10" i="12"/>
  <c r="L10" i="12"/>
  <c r="AF64" i="12"/>
  <c r="AG64" i="7"/>
  <c r="AA70" i="7"/>
  <c r="AD64" i="7"/>
  <c r="I9" i="7"/>
  <c r="AC70" i="7"/>
  <c r="AH19" i="7"/>
  <c r="AI58" i="12"/>
  <c r="AJ58" i="12"/>
  <c r="AJ89" i="12"/>
  <c r="AM19" i="7"/>
  <c r="AN89" i="12"/>
  <c r="G89" i="7"/>
  <c r="X24" i="7"/>
  <c r="D235" i="7"/>
  <c r="E10" i="7"/>
  <c r="C235" i="12"/>
  <c r="W89" i="12"/>
  <c r="Y64" i="12"/>
  <c r="M89" i="12"/>
  <c r="X64" i="12"/>
  <c r="R58" i="12"/>
  <c r="P19" i="12"/>
  <c r="N24" i="12"/>
  <c r="G9" i="12"/>
  <c r="AD10" i="12"/>
  <c r="AE70" i="12"/>
  <c r="U89" i="7"/>
  <c r="N89" i="7"/>
  <c r="AA19" i="7"/>
  <c r="D64" i="7"/>
  <c r="K64" i="7"/>
  <c r="Y89" i="7"/>
  <c r="AE9" i="12"/>
  <c r="AE9" i="7"/>
  <c r="AG89" i="12"/>
  <c r="AG19" i="12"/>
  <c r="AK19" i="7"/>
  <c r="AK89" i="7"/>
  <c r="AL19" i="7"/>
  <c r="AN19" i="12"/>
  <c r="AN58" i="7"/>
  <c r="H24" i="7"/>
  <c r="N10" i="7"/>
  <c r="AA89" i="12"/>
  <c r="Q89" i="12"/>
  <c r="L64" i="12"/>
  <c r="L68" i="12" s="1"/>
  <c r="J9" i="12"/>
  <c r="C10" i="12"/>
  <c r="AC89" i="7"/>
  <c r="H64" i="7"/>
  <c r="AC9" i="7"/>
  <c r="AG70" i="7"/>
  <c r="AK19" i="12"/>
  <c r="AO89" i="12"/>
  <c r="AO58" i="12"/>
  <c r="AR58" i="7"/>
  <c r="AS89" i="12"/>
  <c r="AS260" i="12"/>
  <c r="AS89" i="7"/>
  <c r="AS260" i="7"/>
  <c r="AD10" i="7"/>
  <c r="E260" i="12"/>
  <c r="T58" i="12"/>
  <c r="P24" i="12"/>
  <c r="AB10" i="12"/>
  <c r="AE70" i="7"/>
  <c r="E19" i="7"/>
  <c r="W24" i="7"/>
  <c r="AJ19" i="12"/>
  <c r="AL58" i="12"/>
  <c r="AL19" i="12"/>
  <c r="AO58" i="7"/>
  <c r="AQ89" i="7"/>
  <c r="C260" i="12"/>
  <c r="Y70" i="12"/>
  <c r="X70" i="12"/>
  <c r="P58" i="12"/>
  <c r="L24" i="12"/>
  <c r="Z10" i="12"/>
  <c r="O9" i="7"/>
  <c r="B9" i="7"/>
  <c r="B16" i="7" s="1"/>
  <c r="P70" i="7"/>
  <c r="AF89" i="12"/>
  <c r="AF89" i="7"/>
  <c r="AF260" i="7" s="1"/>
  <c r="AJ89" i="7"/>
  <c r="AL58" i="7"/>
  <c r="AO19" i="12"/>
  <c r="AP89" i="7"/>
  <c r="AQ58" i="7"/>
  <c r="AR89" i="12"/>
  <c r="AS58" i="12"/>
  <c r="AS58" i="7"/>
  <c r="K89" i="7"/>
  <c r="G70" i="7"/>
  <c r="F10" i="7"/>
  <c r="D70" i="7"/>
  <c r="B241" i="12"/>
  <c r="G70" i="12"/>
  <c r="N58" i="12"/>
  <c r="J24" i="12"/>
  <c r="J10" i="12"/>
  <c r="S9" i="7"/>
  <c r="E89" i="7"/>
  <c r="O64" i="7"/>
  <c r="AF19" i="12"/>
  <c r="AI58" i="7"/>
  <c r="AK58" i="12"/>
  <c r="AM58" i="12"/>
  <c r="AM58" i="7"/>
  <c r="AO19" i="7"/>
  <c r="AP89" i="12"/>
  <c r="AP58" i="7"/>
  <c r="K128" i="13"/>
  <c r="L127" i="13"/>
  <c r="L13" i="12"/>
  <c r="L84" i="12"/>
  <c r="L255" i="12" s="1"/>
  <c r="L79" i="12"/>
  <c r="L82" i="12"/>
  <c r="L253" i="12" s="1"/>
  <c r="B117" i="3"/>
  <c r="B118" i="3"/>
  <c r="B113" i="3"/>
  <c r="C255" i="13"/>
  <c r="C349" i="13"/>
  <c r="C86" i="13"/>
  <c r="S347" i="13"/>
  <c r="Y236" i="13"/>
  <c r="Y68" i="13"/>
  <c r="S330" i="13"/>
  <c r="S68" i="13"/>
  <c r="AF126" i="13"/>
  <c r="AG126" i="13" s="1"/>
  <c r="AE202" i="13"/>
  <c r="AE296" i="13" s="1"/>
  <c r="C109" i="12"/>
  <c r="R109" i="12"/>
  <c r="H82" i="12"/>
  <c r="H253" i="12"/>
  <c r="H84" i="12"/>
  <c r="H255" i="12" s="1"/>
  <c r="G222" i="12"/>
  <c r="S84" i="12"/>
  <c r="S79" i="12"/>
  <c r="S13" i="12"/>
  <c r="W84" i="12"/>
  <c r="W79" i="12"/>
  <c r="W82" i="12"/>
  <c r="W253" i="12"/>
  <c r="B105" i="7"/>
  <c r="B82" i="7"/>
  <c r="B253" i="7" s="1"/>
  <c r="B79" i="7"/>
  <c r="Z13" i="7"/>
  <c r="Z82" i="7"/>
  <c r="Z84" i="7"/>
  <c r="N82" i="12"/>
  <c r="N253" i="12" s="1"/>
  <c r="N79" i="12"/>
  <c r="AA104" i="13"/>
  <c r="AA104" i="12"/>
  <c r="N79" i="7"/>
  <c r="N84" i="7"/>
  <c r="AR117" i="3"/>
  <c r="AR118" i="3"/>
  <c r="T13" i="12"/>
  <c r="AB234" i="1"/>
  <c r="AB104" i="7"/>
  <c r="AB82" i="7" s="1"/>
  <c r="AB253" i="7" s="1"/>
  <c r="AB104" i="13"/>
  <c r="AB104" i="12"/>
  <c r="O88" i="3"/>
  <c r="L45" i="7"/>
  <c r="O45" i="7"/>
  <c r="P51" i="7"/>
  <c r="AD51" i="7"/>
  <c r="T45" i="7"/>
  <c r="AB45" i="7"/>
  <c r="U51" i="7"/>
  <c r="Z51" i="7"/>
  <c r="M45" i="7"/>
  <c r="U45" i="7"/>
  <c r="AC45" i="7"/>
  <c r="Q51" i="7"/>
  <c r="V51" i="7"/>
  <c r="AA51" i="7"/>
  <c r="N45" i="7"/>
  <c r="V45" i="7"/>
  <c r="AD45" i="7"/>
  <c r="R51" i="7"/>
  <c r="W51" i="7"/>
  <c r="AB51" i="7"/>
  <c r="P45" i="7"/>
  <c r="X45" i="7"/>
  <c r="O51" i="7"/>
  <c r="Y51" i="7"/>
  <c r="S45" i="7"/>
  <c r="F45" i="7"/>
  <c r="G51" i="7"/>
  <c r="W45" i="7"/>
  <c r="I45" i="7"/>
  <c r="L51" i="7"/>
  <c r="C45" i="7"/>
  <c r="S51" i="7"/>
  <c r="Y45" i="7"/>
  <c r="C216" i="7"/>
  <c r="H51" i="7"/>
  <c r="AC51" i="7"/>
  <c r="Z45" i="7"/>
  <c r="J45" i="7"/>
  <c r="E216" i="7"/>
  <c r="E218" i="7" s="1"/>
  <c r="D216" i="7"/>
  <c r="D218" i="7" s="1"/>
  <c r="D51" i="7"/>
  <c r="C51" i="7"/>
  <c r="D4" i="14"/>
  <c r="AM10" i="14"/>
  <c r="E10" i="14" s="1"/>
  <c r="AM4" i="14"/>
  <c r="E4" i="14"/>
  <c r="D45" i="7"/>
  <c r="D47" i="7" s="1"/>
  <c r="B216" i="7"/>
  <c r="B51" i="7"/>
  <c r="X51" i="7"/>
  <c r="Y234" i="1"/>
  <c r="K88" i="3"/>
  <c r="AP116" i="3"/>
  <c r="AO116" i="3"/>
  <c r="AQ117" i="3"/>
  <c r="E23" i="17"/>
  <c r="E28" i="17"/>
  <c r="E25" i="17"/>
  <c r="AX230" i="1"/>
  <c r="AE85" i="7"/>
  <c r="AE71" i="7"/>
  <c r="AE242" i="7"/>
  <c r="E26" i="17"/>
  <c r="AN10" i="14"/>
  <c r="E27" i="17"/>
  <c r="I125" i="12"/>
  <c r="E7" i="14"/>
  <c r="C12" i="8" s="1"/>
  <c r="AD92" i="8" s="1"/>
  <c r="AS229" i="13"/>
  <c r="AS323" i="13" s="1"/>
  <c r="D7" i="14"/>
  <c r="D11" i="8" s="1"/>
  <c r="AN116" i="3"/>
  <c r="AO118" i="3"/>
  <c r="AO117" i="3"/>
  <c r="S222" i="7"/>
  <c r="Y222" i="7"/>
  <c r="Z222" i="7"/>
  <c r="AF202" i="13"/>
  <c r="AF296" i="13" s="1"/>
  <c r="L128" i="13"/>
  <c r="P74" i="12"/>
  <c r="W28" i="7"/>
  <c r="AD235" i="7"/>
  <c r="M16" i="7"/>
  <c r="AE74" i="7"/>
  <c r="AE229" i="7"/>
  <c r="X74" i="7"/>
  <c r="K235" i="12"/>
  <c r="P241" i="12"/>
  <c r="AF229" i="7"/>
  <c r="Q241" i="12"/>
  <c r="M74" i="12"/>
  <c r="Q16" i="12"/>
  <c r="F260" i="12"/>
  <c r="Z241" i="7"/>
  <c r="N143" i="12"/>
  <c r="U330" i="13"/>
  <c r="AH192" i="1"/>
  <c r="AG195" i="1"/>
  <c r="AF45" i="13"/>
  <c r="AF47" i="13" s="1"/>
  <c r="AF45" i="7"/>
  <c r="AF45" i="12"/>
  <c r="AE13" i="7"/>
  <c r="AF164" i="1"/>
  <c r="AE13" i="12"/>
  <c r="O222" i="7"/>
  <c r="N216" i="7"/>
  <c r="U222" i="7"/>
  <c r="AB84" i="7"/>
  <c r="AB13" i="7"/>
  <c r="AB79" i="7"/>
  <c r="AB250" i="7" s="1"/>
  <c r="N250" i="12"/>
  <c r="Z253" i="7"/>
  <c r="K212" i="13"/>
  <c r="K211" i="13"/>
  <c r="X241" i="12"/>
  <c r="X74" i="12"/>
  <c r="H235" i="7"/>
  <c r="AA74" i="7"/>
  <c r="AA241" i="7"/>
  <c r="AA241" i="12"/>
  <c r="AC241" i="12"/>
  <c r="AF229" i="12"/>
  <c r="K229" i="12"/>
  <c r="L260" i="12"/>
  <c r="AD241" i="12"/>
  <c r="AD16" i="7"/>
  <c r="T241" i="7"/>
  <c r="AG225" i="1"/>
  <c r="J250" i="7"/>
  <c r="I327" i="13"/>
  <c r="AG180" i="1"/>
  <c r="AH179" i="1"/>
  <c r="G27" i="17"/>
  <c r="M27" i="17"/>
  <c r="K27" i="17"/>
  <c r="I27" i="17"/>
  <c r="J216" i="7"/>
  <c r="L222" i="7"/>
  <c r="X47" i="7"/>
  <c r="AA222" i="7"/>
  <c r="AP118" i="3"/>
  <c r="G74" i="7"/>
  <c r="G241" i="7"/>
  <c r="Y241" i="12"/>
  <c r="AE241" i="7"/>
  <c r="F241" i="12"/>
  <c r="Z21" i="7"/>
  <c r="J260" i="12"/>
  <c r="F229" i="12"/>
  <c r="H229" i="12"/>
  <c r="Z62" i="7"/>
  <c r="Z47" i="7"/>
  <c r="AH235" i="13"/>
  <c r="X250" i="7"/>
  <c r="AP187" i="1"/>
  <c r="AN40" i="7"/>
  <c r="AN40" i="13"/>
  <c r="AN40" i="12"/>
  <c r="AE231" i="13"/>
  <c r="AE62" i="13"/>
  <c r="V222" i="7"/>
  <c r="W250" i="12"/>
  <c r="P241" i="7"/>
  <c r="G229" i="12"/>
  <c r="F260" i="7"/>
  <c r="U241" i="7"/>
  <c r="AB222" i="7"/>
  <c r="O47" i="7"/>
  <c r="AG229" i="7"/>
  <c r="I235" i="7"/>
  <c r="AE260" i="7"/>
  <c r="J229" i="7"/>
  <c r="H235" i="12"/>
  <c r="G235" i="7"/>
  <c r="F333" i="13"/>
  <c r="K26" i="17"/>
  <c r="I26" i="17"/>
  <c r="M26" i="17"/>
  <c r="G26" i="17"/>
  <c r="K28" i="17"/>
  <c r="M28" i="17"/>
  <c r="I28" i="17"/>
  <c r="G28" i="17"/>
  <c r="H222" i="7"/>
  <c r="G222" i="7"/>
  <c r="W222" i="7"/>
  <c r="P222" i="7"/>
  <c r="L216" i="7"/>
  <c r="B250" i="7"/>
  <c r="S109" i="12"/>
  <c r="S108" i="12" s="1"/>
  <c r="R108" i="12"/>
  <c r="AS229" i="7"/>
  <c r="L235" i="12"/>
  <c r="L239" i="12" s="1"/>
  <c r="AG241" i="12"/>
  <c r="Q241" i="7"/>
  <c r="I241" i="7"/>
  <c r="H241" i="12"/>
  <c r="I260" i="12"/>
  <c r="K241" i="12"/>
  <c r="AD235" i="12"/>
  <c r="D16" i="12"/>
  <c r="I260" i="7"/>
  <c r="J235" i="12"/>
  <c r="I229" i="7"/>
  <c r="F229" i="7"/>
  <c r="N68" i="7"/>
  <c r="AG255" i="12"/>
  <c r="AH143" i="12"/>
  <c r="AH255" i="12" s="1"/>
  <c r="R108" i="7"/>
  <c r="S109" i="7"/>
  <c r="J123" i="7"/>
  <c r="J181" i="7" s="1"/>
  <c r="I216" i="7"/>
  <c r="T47" i="7"/>
  <c r="AP117" i="3"/>
  <c r="J151" i="12"/>
  <c r="N241" i="7"/>
  <c r="O260" i="12"/>
  <c r="S21" i="12"/>
  <c r="X241" i="7"/>
  <c r="V241" i="7"/>
  <c r="J260" i="7"/>
  <c r="S241" i="7"/>
  <c r="I345" i="13"/>
  <c r="I257" i="13"/>
  <c r="I351" i="13" s="1"/>
  <c r="AH207" i="1"/>
  <c r="AF60" i="13"/>
  <c r="AF60" i="7"/>
  <c r="AF231" i="7" s="1"/>
  <c r="AF60" i="12"/>
  <c r="AF231" i="12" s="1"/>
  <c r="AE47" i="7"/>
  <c r="AE256" i="7"/>
  <c r="AC222" i="7"/>
  <c r="Q222" i="7"/>
  <c r="Y330" i="13"/>
  <c r="H260" i="12"/>
  <c r="F241" i="7"/>
  <c r="K21" i="7"/>
  <c r="J229" i="12"/>
  <c r="AK211" i="1"/>
  <c r="AI64" i="7"/>
  <c r="AI64" i="13"/>
  <c r="AI64" i="12"/>
  <c r="E32" i="17"/>
  <c r="F216" i="7"/>
  <c r="F218" i="7"/>
  <c r="F47" i="7"/>
  <c r="R222" i="7"/>
  <c r="U47" i="7"/>
  <c r="S250" i="12"/>
  <c r="D109" i="12"/>
  <c r="C108" i="12"/>
  <c r="L250" i="12"/>
  <c r="G241" i="12"/>
  <c r="G260" i="7"/>
  <c r="AC241" i="7"/>
  <c r="R241" i="12"/>
  <c r="AG235" i="12"/>
  <c r="Z241" i="12"/>
  <c r="J241" i="12"/>
  <c r="G229" i="7"/>
  <c r="AD241" i="7"/>
  <c r="AD74" i="7"/>
  <c r="AD260" i="7"/>
  <c r="U62" i="12"/>
  <c r="T241" i="12"/>
  <c r="U241" i="12"/>
  <c r="U74" i="12"/>
  <c r="L241" i="12"/>
  <c r="N260" i="12"/>
  <c r="AB241" i="7"/>
  <c r="AE235" i="12"/>
  <c r="F235" i="7"/>
  <c r="M229" i="7"/>
  <c r="O241" i="12"/>
  <c r="J241" i="7"/>
  <c r="L241" i="7"/>
  <c r="L229" i="7"/>
  <c r="AF323" i="13"/>
  <c r="C239" i="13"/>
  <c r="C333" i="13"/>
  <c r="C75" i="13"/>
  <c r="C246" i="13" s="1"/>
  <c r="C340" i="13" s="1"/>
  <c r="AE47" i="13"/>
  <c r="AE216" i="13"/>
  <c r="AE310" i="13" s="1"/>
  <c r="X222" i="7"/>
  <c r="K260" i="7"/>
  <c r="AF235" i="12"/>
  <c r="AF241" i="12"/>
  <c r="K229" i="7"/>
  <c r="M235" i="12"/>
  <c r="L229" i="12"/>
  <c r="J235" i="7"/>
  <c r="AH221" i="1"/>
  <c r="D109" i="7"/>
  <c r="C108" i="7"/>
  <c r="Y75" i="13"/>
  <c r="Y95" i="13"/>
  <c r="AD222" i="7"/>
  <c r="Y241" i="7"/>
  <c r="AD229" i="7"/>
  <c r="M241" i="12"/>
  <c r="M241" i="7"/>
  <c r="B257" i="13"/>
  <c r="B351" i="13"/>
  <c r="J243" i="7"/>
  <c r="J153" i="12"/>
  <c r="AF11" i="12"/>
  <c r="AF11" i="7"/>
  <c r="Y47" i="7"/>
  <c r="AD47" i="7"/>
  <c r="AD216" i="7"/>
  <c r="AD218" i="7" s="1"/>
  <c r="M47" i="7"/>
  <c r="M216" i="7"/>
  <c r="M218" i="7"/>
  <c r="AB79" i="12"/>
  <c r="AB82" i="12"/>
  <c r="AB253" i="12"/>
  <c r="AB13" i="12"/>
  <c r="AB84" i="12"/>
  <c r="N250" i="7"/>
  <c r="AA79" i="12"/>
  <c r="AA84" i="12"/>
  <c r="AA82" i="12"/>
  <c r="AA253" i="12"/>
  <c r="AA13" i="12"/>
  <c r="AE203" i="13"/>
  <c r="AE297" i="13" s="1"/>
  <c r="C257" i="13"/>
  <c r="C351" i="13"/>
  <c r="C95" i="13"/>
  <c r="AS229" i="12"/>
  <c r="AG241" i="7"/>
  <c r="AE241" i="12"/>
  <c r="W241" i="7"/>
  <c r="R241" i="7"/>
  <c r="I235" i="12"/>
  <c r="I239" i="12"/>
  <c r="I68" i="12"/>
  <c r="I229" i="12"/>
  <c r="J195" i="7"/>
  <c r="AB241" i="12"/>
  <c r="AE260" i="12"/>
  <c r="O241" i="7"/>
  <c r="W241" i="12"/>
  <c r="AE229" i="12"/>
  <c r="K260" i="12"/>
  <c r="H241" i="7"/>
  <c r="H260" i="7"/>
  <c r="O129" i="7"/>
  <c r="P129" i="7" s="1"/>
  <c r="Q129" i="7" s="1"/>
  <c r="R129" i="7" s="1"/>
  <c r="AF203" i="13"/>
  <c r="AF297" i="13" s="1"/>
  <c r="AH225" i="1"/>
  <c r="O217" i="7"/>
  <c r="F153" i="12"/>
  <c r="F197" i="12" s="1"/>
  <c r="AL211" i="1"/>
  <c r="AJ64" i="13"/>
  <c r="AJ64" i="12"/>
  <c r="AJ64" i="7"/>
  <c r="S108" i="7"/>
  <c r="T109" i="7"/>
  <c r="O216" i="7"/>
  <c r="O218" i="7" s="1"/>
  <c r="AF47" i="7"/>
  <c r="AI235" i="13"/>
  <c r="AI329" i="13" s="1"/>
  <c r="H125" i="7"/>
  <c r="AG255" i="7"/>
  <c r="AG202" i="13"/>
  <c r="AG296" i="13" s="1"/>
  <c r="AH126" i="13"/>
  <c r="AI143" i="12"/>
  <c r="AF231" i="13"/>
  <c r="AF325" i="13" s="1"/>
  <c r="J198" i="12"/>
  <c r="J197" i="12"/>
  <c r="T109" i="12"/>
  <c r="AI221" i="1"/>
  <c r="AJ221" i="1" s="1"/>
  <c r="AK221" i="1" s="1"/>
  <c r="D108" i="12"/>
  <c r="E109" i="12"/>
  <c r="AI207" i="1"/>
  <c r="AH60" i="12" s="1"/>
  <c r="AH231" i="12" s="1"/>
  <c r="AG60" i="7"/>
  <c r="AG231" i="7" s="1"/>
  <c r="AH329" i="13"/>
  <c r="K305" i="13"/>
  <c r="AI192" i="1"/>
  <c r="AG45" i="7"/>
  <c r="AG45" i="13"/>
  <c r="AH195" i="1"/>
  <c r="AG45" i="12"/>
  <c r="AG47" i="12" s="1"/>
  <c r="AM116" i="3"/>
  <c r="AM118" i="3" s="1"/>
  <c r="AN118" i="3"/>
  <c r="AN117" i="3"/>
  <c r="AJ126" i="7"/>
  <c r="AK126" i="7" s="1"/>
  <c r="AL126" i="7" s="1"/>
  <c r="J292" i="13"/>
  <c r="AG235" i="7"/>
  <c r="AI179" i="1"/>
  <c r="AI180" i="1" s="1"/>
  <c r="AH180" i="1"/>
  <c r="AB250" i="12"/>
  <c r="AA250" i="12"/>
  <c r="AQ187" i="1"/>
  <c r="AR187" i="1" s="1"/>
  <c r="AO40" i="13"/>
  <c r="AO40" i="12"/>
  <c r="AO40" i="7"/>
  <c r="J184" i="12"/>
  <c r="J195" i="12"/>
  <c r="AE325" i="13"/>
  <c r="AE233" i="13"/>
  <c r="AE327" i="13" s="1"/>
  <c r="AP40" i="13"/>
  <c r="AP40" i="12"/>
  <c r="AL116" i="3"/>
  <c r="T108" i="7"/>
  <c r="U109" i="7"/>
  <c r="AJ143" i="12"/>
  <c r="AG47" i="13"/>
  <c r="AJ235" i="13"/>
  <c r="AG47" i="7"/>
  <c r="AH202" i="13"/>
  <c r="AH296" i="13" s="1"/>
  <c r="AI126" i="13"/>
  <c r="AK64" i="12"/>
  <c r="AH45" i="13"/>
  <c r="F195" i="12"/>
  <c r="AJ329" i="13"/>
  <c r="AQ40" i="12"/>
  <c r="AL117" i="3"/>
  <c r="AL221" i="1"/>
  <c r="AM221" i="1" s="1"/>
  <c r="AN221" i="1" s="1"/>
  <c r="AO221" i="1" s="1"/>
  <c r="AP221" i="1" s="1"/>
  <c r="AM126" i="7"/>
  <c r="AQ221" i="1"/>
  <c r="AR221" i="1" s="1"/>
  <c r="AS221" i="1"/>
  <c r="AT221" i="1" s="1"/>
  <c r="AT180" i="13" l="1"/>
  <c r="H118" i="8"/>
  <c r="F115" i="8"/>
  <c r="H115" i="8" s="1"/>
  <c r="J183" i="7"/>
  <c r="H120" i="8"/>
  <c r="R217" i="7"/>
  <c r="S129" i="7"/>
  <c r="T129" i="7" s="1"/>
  <c r="T217" i="7" s="1"/>
  <c r="P137" i="12"/>
  <c r="O229" i="12"/>
  <c r="AH143" i="7"/>
  <c r="F197" i="7"/>
  <c r="AF235" i="7"/>
  <c r="M260" i="12"/>
  <c r="W323" i="13"/>
  <c r="K218" i="7"/>
  <c r="F195" i="7"/>
  <c r="AE216" i="7"/>
  <c r="N229" i="12"/>
  <c r="L233" i="13"/>
  <c r="L327" i="13" s="1"/>
  <c r="K329" i="13"/>
  <c r="N202" i="13"/>
  <c r="N143" i="13"/>
  <c r="M251" i="13"/>
  <c r="M345" i="13" s="1"/>
  <c r="M202" i="13"/>
  <c r="M255" i="13"/>
  <c r="M349" i="13" s="1"/>
  <c r="J151" i="13"/>
  <c r="F151" i="7"/>
  <c r="J152" i="7"/>
  <c r="J244" i="7" s="1"/>
  <c r="AH203" i="13"/>
  <c r="AH297" i="13" s="1"/>
  <c r="M229" i="12"/>
  <c r="V323" i="13"/>
  <c r="L203" i="13"/>
  <c r="L297" i="13" s="1"/>
  <c r="K300" i="13"/>
  <c r="K208" i="13"/>
  <c r="K302" i="13" s="1"/>
  <c r="AF202" i="7"/>
  <c r="AF203" i="7" s="1"/>
  <c r="K207" i="7"/>
  <c r="AD233" i="13"/>
  <c r="AF255" i="7"/>
  <c r="F153" i="13"/>
  <c r="J196" i="13"/>
  <c r="J290" i="13" s="1"/>
  <c r="F124" i="13"/>
  <c r="AE153" i="7"/>
  <c r="AF153" i="7" s="1"/>
  <c r="AG153" i="7" s="1"/>
  <c r="AH153" i="7" s="1"/>
  <c r="F197" i="13"/>
  <c r="F291" i="13" s="1"/>
  <c r="F195" i="13"/>
  <c r="F289" i="13" s="1"/>
  <c r="AF212" i="7"/>
  <c r="F117" i="8"/>
  <c r="H117" i="8" s="1"/>
  <c r="J185" i="7"/>
  <c r="J124" i="7"/>
  <c r="J190" i="7" s="1"/>
  <c r="J180" i="7"/>
  <c r="AS123" i="7"/>
  <c r="AS124" i="7" s="1"/>
  <c r="F123" i="7"/>
  <c r="J182" i="7"/>
  <c r="J184" i="7"/>
  <c r="C266" i="13"/>
  <c r="C360" i="13" s="1"/>
  <c r="C97" i="13"/>
  <c r="C268" i="13" s="1"/>
  <c r="C362" i="13" s="1"/>
  <c r="D108" i="7"/>
  <c r="E109" i="7"/>
  <c r="AD229" i="12"/>
  <c r="M323" i="13"/>
  <c r="M233" i="13"/>
  <c r="AF222" i="12"/>
  <c r="E108" i="12"/>
  <c r="F109" i="12"/>
  <c r="U250" i="7"/>
  <c r="AH47" i="13"/>
  <c r="N235" i="12"/>
  <c r="N255" i="12"/>
  <c r="O143" i="12"/>
  <c r="W21" i="12"/>
  <c r="I241" i="12"/>
  <c r="F235" i="12"/>
  <c r="D28" i="7"/>
  <c r="AN126" i="7"/>
  <c r="V126" i="7"/>
  <c r="W126" i="7" s="1"/>
  <c r="X126" i="7" s="1"/>
  <c r="Y126" i="7" s="1"/>
  <c r="Z126" i="7" s="1"/>
  <c r="AA126" i="7" s="1"/>
  <c r="AB126" i="7" s="1"/>
  <c r="AC126" i="7" s="1"/>
  <c r="U108" i="7"/>
  <c r="V109" i="7"/>
  <c r="T108" i="12"/>
  <c r="U109" i="12"/>
  <c r="L211" i="13"/>
  <c r="L212" i="13"/>
  <c r="L306" i="13" s="1"/>
  <c r="B245" i="12"/>
  <c r="P229" i="12"/>
  <c r="K355" i="13"/>
  <c r="B233" i="13"/>
  <c r="B327" i="13" s="1"/>
  <c r="B75" i="13"/>
  <c r="AH45" i="12"/>
  <c r="AJ192" i="1"/>
  <c r="AI195" i="1"/>
  <c r="AH45" i="7"/>
  <c r="C192" i="7"/>
  <c r="AQ126" i="12"/>
  <c r="AI202" i="13"/>
  <c r="AJ126" i="13"/>
  <c r="AQ40" i="7"/>
  <c r="AS187" i="1"/>
  <c r="AQ40" i="13"/>
  <c r="AI255" i="12"/>
  <c r="AI235" i="12"/>
  <c r="AK64" i="7"/>
  <c r="AM211" i="1"/>
  <c r="AK64" i="13"/>
  <c r="G197" i="7"/>
  <c r="G195" i="7"/>
  <c r="G198" i="7"/>
  <c r="M127" i="13"/>
  <c r="L207" i="13"/>
  <c r="L301" i="13" s="1"/>
  <c r="L206" i="13"/>
  <c r="S241" i="12"/>
  <c r="J327" i="13"/>
  <c r="AH127" i="7"/>
  <c r="AG128" i="7"/>
  <c r="AG212" i="7" s="1"/>
  <c r="AH144" i="7"/>
  <c r="AI144" i="7" s="1"/>
  <c r="AJ144" i="7" s="1"/>
  <c r="AK144" i="7" s="1"/>
  <c r="AL144" i="7" s="1"/>
  <c r="AM144" i="7" s="1"/>
  <c r="AN144" i="7" s="1"/>
  <c r="AO144" i="7" s="1"/>
  <c r="AP144" i="7" s="1"/>
  <c r="AQ144" i="7" s="1"/>
  <c r="AR144" i="7" s="1"/>
  <c r="J257" i="13"/>
  <c r="J344" i="13"/>
  <c r="AE207" i="13"/>
  <c r="AE301" i="13" s="1"/>
  <c r="AE206" i="13"/>
  <c r="AF127" i="13"/>
  <c r="AF206" i="13" s="1"/>
  <c r="F351" i="13"/>
  <c r="U129" i="7"/>
  <c r="AG203" i="13"/>
  <c r="AG297" i="13" s="1"/>
  <c r="AL118" i="3"/>
  <c r="AK116" i="3"/>
  <c r="I125" i="7"/>
  <c r="AG60" i="13"/>
  <c r="AG60" i="12"/>
  <c r="AG231" i="12" s="1"/>
  <c r="AH235" i="12"/>
  <c r="J181" i="12"/>
  <c r="J180" i="12"/>
  <c r="J182" i="12"/>
  <c r="J185" i="12"/>
  <c r="J243" i="12"/>
  <c r="J152" i="12"/>
  <c r="H28" i="7"/>
  <c r="H351" i="13"/>
  <c r="H95" i="13"/>
  <c r="E250" i="12"/>
  <c r="J312" i="13"/>
  <c r="AL129" i="7"/>
  <c r="AK143" i="12"/>
  <c r="AJ255" i="12"/>
  <c r="AJ207" i="1"/>
  <c r="AH60" i="13"/>
  <c r="AH231" i="13" s="1"/>
  <c r="AH325" i="13" s="1"/>
  <c r="AH60" i="7"/>
  <c r="AH231" i="7" s="1"/>
  <c r="AJ235" i="12"/>
  <c r="AI225" i="1"/>
  <c r="K306" i="13"/>
  <c r="K213" i="13"/>
  <c r="K307" i="13" s="1"/>
  <c r="D68" i="7"/>
  <c r="AE235" i="7"/>
  <c r="R28" i="12"/>
  <c r="V241" i="12"/>
  <c r="K241" i="7"/>
  <c r="R16" i="7"/>
  <c r="AH235" i="7"/>
  <c r="K323" i="13"/>
  <c r="K233" i="13"/>
  <c r="AE212" i="13"/>
  <c r="AE306" i="13" s="1"/>
  <c r="AE211" i="13"/>
  <c r="Q144" i="7"/>
  <c r="P216" i="7"/>
  <c r="H239" i="7"/>
  <c r="AJ217" i="1"/>
  <c r="AH70" i="13"/>
  <c r="AH70" i="7"/>
  <c r="AH70" i="12"/>
  <c r="AH219" i="1"/>
  <c r="AF72" i="12"/>
  <c r="AF72" i="7"/>
  <c r="AF72" i="13"/>
  <c r="H153" i="7"/>
  <c r="N7" i="20"/>
  <c r="O68" i="7"/>
  <c r="C68" i="7"/>
  <c r="S16" i="7"/>
  <c r="AG329" i="13"/>
  <c r="H257" i="7"/>
  <c r="G351" i="13"/>
  <c r="G312" i="13"/>
  <c r="R330" i="13"/>
  <c r="N137" i="7"/>
  <c r="M260" i="7"/>
  <c r="AD327" i="13"/>
  <c r="L143" i="7"/>
  <c r="K235" i="7"/>
  <c r="AF157" i="7"/>
  <c r="AE217" i="7"/>
  <c r="AE218" i="7" s="1"/>
  <c r="Y86" i="12"/>
  <c r="Y250" i="12"/>
  <c r="O250" i="7"/>
  <c r="AG42" i="13"/>
  <c r="AG37" i="12"/>
  <c r="V250" i="12"/>
  <c r="AA13" i="7"/>
  <c r="AA82" i="7"/>
  <c r="AA253" i="7" s="1"/>
  <c r="AA84" i="7"/>
  <c r="AQ193" i="1"/>
  <c r="AO46" i="13"/>
  <c r="AO46" i="7"/>
  <c r="AO46" i="12"/>
  <c r="AS200" i="1"/>
  <c r="AQ53" i="12"/>
  <c r="AQ224" i="12" s="1"/>
  <c r="AQ53" i="13"/>
  <c r="AQ224" i="13" s="1"/>
  <c r="AQ318" i="13" s="1"/>
  <c r="AQ53" i="7"/>
  <c r="AQ224" i="7" s="1"/>
  <c r="AG239" i="1"/>
  <c r="AE263" i="12"/>
  <c r="AE92" i="7"/>
  <c r="AE92" i="13"/>
  <c r="AE263" i="7"/>
  <c r="AE92" i="12"/>
  <c r="AF241" i="1"/>
  <c r="AJ179" i="1"/>
  <c r="AM117" i="3"/>
  <c r="D62" i="12"/>
  <c r="C199" i="12"/>
  <c r="Q21" i="12"/>
  <c r="M28" i="12"/>
  <c r="Q137" i="12"/>
  <c r="P260" i="12"/>
  <c r="AD253" i="7"/>
  <c r="J198" i="7"/>
  <c r="J197" i="7"/>
  <c r="AD349" i="13"/>
  <c r="AD257" i="13"/>
  <c r="AD351" i="13" s="1"/>
  <c r="I306" i="13"/>
  <c r="I213" i="13"/>
  <c r="I307" i="13" s="1"/>
  <c r="F250" i="12"/>
  <c r="P250" i="12"/>
  <c r="P86" i="12"/>
  <c r="M255" i="12"/>
  <c r="L224" i="12"/>
  <c r="L54" i="12"/>
  <c r="L225" i="12" s="1"/>
  <c r="P236" i="12"/>
  <c r="Y344" i="13"/>
  <c r="AP40" i="7"/>
  <c r="N28" i="12"/>
  <c r="Q28" i="12"/>
  <c r="D21" i="12"/>
  <c r="D28" i="12"/>
  <c r="C62" i="12"/>
  <c r="R126" i="13"/>
  <c r="M257" i="13"/>
  <c r="M351" i="13" s="1"/>
  <c r="L128" i="7"/>
  <c r="M127" i="7"/>
  <c r="L207" i="7"/>
  <c r="E108" i="13"/>
  <c r="F109" i="13"/>
  <c r="T97" i="13"/>
  <c r="AH137" i="7"/>
  <c r="AG260" i="7"/>
  <c r="AG127" i="12"/>
  <c r="AF128" i="12"/>
  <c r="AF212" i="12" s="1"/>
  <c r="F95" i="13"/>
  <c r="S109" i="13"/>
  <c r="R108" i="13"/>
  <c r="AG137" i="12"/>
  <c r="AF260" i="12"/>
  <c r="AF129" i="13"/>
  <c r="AE217" i="13"/>
  <c r="AE311" i="13" s="1"/>
  <c r="K225" i="13"/>
  <c r="K319" i="13" s="1"/>
  <c r="K95" i="13"/>
  <c r="K97" i="13" s="1"/>
  <c r="H305" i="13"/>
  <c r="H213" i="13"/>
  <c r="H307" i="13" s="1"/>
  <c r="P95" i="13"/>
  <c r="Y222" i="12"/>
  <c r="I296" i="13"/>
  <c r="I203" i="13"/>
  <c r="I297" i="13" s="1"/>
  <c r="G25" i="17"/>
  <c r="M25" i="17"/>
  <c r="K25" i="17"/>
  <c r="I25" i="17"/>
  <c r="O323" i="13"/>
  <c r="G345" i="13"/>
  <c r="G311" i="13"/>
  <c r="G75" i="13"/>
  <c r="J75" i="13"/>
  <c r="J95" i="13" s="1"/>
  <c r="D75" i="13"/>
  <c r="D246" i="13" s="1"/>
  <c r="D340" i="13" s="1"/>
  <c r="L75" i="13"/>
  <c r="L95" i="13" s="1"/>
  <c r="L97" i="13" s="1"/>
  <c r="T84" i="7"/>
  <c r="T79" i="7"/>
  <c r="T82" i="7"/>
  <c r="T253" i="7" s="1"/>
  <c r="O37" i="12"/>
  <c r="V59" i="7"/>
  <c r="E196" i="7"/>
  <c r="E199" i="7" s="1"/>
  <c r="D90" i="7"/>
  <c r="C65" i="7"/>
  <c r="D59" i="7"/>
  <c r="E20" i="7"/>
  <c r="E21" i="7" s="1"/>
  <c r="M90" i="7"/>
  <c r="R90" i="7"/>
  <c r="Z90" i="7"/>
  <c r="R80" i="7"/>
  <c r="S80" i="7"/>
  <c r="T80" i="7"/>
  <c r="U80" i="7"/>
  <c r="Q90" i="7"/>
  <c r="Y90" i="7"/>
  <c r="M71" i="7"/>
  <c r="N71" i="7"/>
  <c r="O59" i="7"/>
  <c r="P59" i="7"/>
  <c r="Q53" i="7"/>
  <c r="S71" i="7"/>
  <c r="T71" i="7"/>
  <c r="W71" i="7"/>
  <c r="X59" i="7"/>
  <c r="AE25" i="7"/>
  <c r="AE40" i="7"/>
  <c r="I20" i="7"/>
  <c r="C85" i="7"/>
  <c r="D71" i="7"/>
  <c r="D40" i="7"/>
  <c r="D42" i="7" s="1"/>
  <c r="C31" i="7"/>
  <c r="C32" i="7" s="1"/>
  <c r="I90" i="7"/>
  <c r="N90" i="7"/>
  <c r="V90" i="7"/>
  <c r="F90" i="7"/>
  <c r="N80" i="7"/>
  <c r="O85" i="7"/>
  <c r="P65" i="7"/>
  <c r="P236" i="7" s="1"/>
  <c r="R85" i="7"/>
  <c r="S65" i="7"/>
  <c r="S90" i="7"/>
  <c r="AC90" i="7"/>
  <c r="N59" i="7"/>
  <c r="O71" i="7"/>
  <c r="R53" i="7"/>
  <c r="R224" i="7" s="1"/>
  <c r="S53" i="7"/>
  <c r="S224" i="7" s="1"/>
  <c r="U71" i="7"/>
  <c r="V53" i="7"/>
  <c r="W53" i="7"/>
  <c r="X53" i="7"/>
  <c r="X224" i="7" s="1"/>
  <c r="Y53" i="7"/>
  <c r="Y224" i="7" s="1"/>
  <c r="Z53" i="7"/>
  <c r="Z224" i="7" s="1"/>
  <c r="AB71" i="7"/>
  <c r="AC59" i="7"/>
  <c r="AD53" i="7"/>
  <c r="AD224" i="7" s="1"/>
  <c r="V80" i="7"/>
  <c r="V86" i="7" s="1"/>
  <c r="W80" i="7"/>
  <c r="X80" i="7"/>
  <c r="Y80" i="7"/>
  <c r="Z80" i="7"/>
  <c r="AA85" i="7"/>
  <c r="AB85" i="7"/>
  <c r="AC65" i="7"/>
  <c r="AD65" i="7"/>
  <c r="AD236" i="7" s="1"/>
  <c r="AD239" i="7" s="1"/>
  <c r="N35" i="7"/>
  <c r="P35" i="7"/>
  <c r="Q25" i="7"/>
  <c r="U35" i="7"/>
  <c r="W35" i="7"/>
  <c r="X25" i="7"/>
  <c r="AA35" i="7"/>
  <c r="AB25" i="7"/>
  <c r="AD25" i="7"/>
  <c r="N31" i="7"/>
  <c r="O40" i="7"/>
  <c r="P15" i="7"/>
  <c r="P16" i="7" s="1"/>
  <c r="P20" i="7"/>
  <c r="R31" i="7"/>
  <c r="S40" i="7"/>
  <c r="T15" i="7"/>
  <c r="T20" i="7"/>
  <c r="W15" i="7"/>
  <c r="X15" i="7"/>
  <c r="X20" i="7"/>
  <c r="Y31" i="7"/>
  <c r="Z40" i="7"/>
  <c r="AA15" i="7"/>
  <c r="AA20" i="7"/>
  <c r="AC31" i="7"/>
  <c r="AD31" i="7"/>
  <c r="G25" i="7"/>
  <c r="G196" i="7" s="1"/>
  <c r="I35" i="7"/>
  <c r="J25" i="7"/>
  <c r="L25" i="7"/>
  <c r="F35" i="7"/>
  <c r="F25" i="7"/>
  <c r="D191" i="7"/>
  <c r="D192" i="7" s="1"/>
  <c r="E202" i="7"/>
  <c r="E203" i="7" s="1"/>
  <c r="D211" i="7"/>
  <c r="D213" i="7" s="1"/>
  <c r="C242" i="7"/>
  <c r="C245" i="7" s="1"/>
  <c r="D256" i="7"/>
  <c r="B236" i="7"/>
  <c r="B71" i="7"/>
  <c r="B40" i="7"/>
  <c r="B42" i="7" s="1"/>
  <c r="D25" i="7"/>
  <c r="I80" i="7"/>
  <c r="K80" i="7"/>
  <c r="K251" i="7" s="1"/>
  <c r="H85" i="7"/>
  <c r="H256" i="7" s="1"/>
  <c r="J85" i="7"/>
  <c r="J256" i="7" s="1"/>
  <c r="G59" i="7"/>
  <c r="H53" i="7"/>
  <c r="H224" i="7" s="1"/>
  <c r="I71" i="7"/>
  <c r="J71" i="7"/>
  <c r="K59" i="7"/>
  <c r="L53" i="7"/>
  <c r="G31" i="7"/>
  <c r="H15" i="7"/>
  <c r="H20" i="7"/>
  <c r="I31" i="7"/>
  <c r="J20" i="7"/>
  <c r="K31" i="7"/>
  <c r="L40" i="7"/>
  <c r="F85" i="7"/>
  <c r="F256" i="7" s="1"/>
  <c r="F65" i="7"/>
  <c r="C191" i="7"/>
  <c r="C236" i="7"/>
  <c r="C239" i="7" s="1"/>
  <c r="C256" i="7"/>
  <c r="B251" i="7"/>
  <c r="B90" i="7"/>
  <c r="B25" i="7"/>
  <c r="B28" i="7" s="1"/>
  <c r="E90" i="7"/>
  <c r="C71" i="7"/>
  <c r="C74" i="7" s="1"/>
  <c r="D65" i="7"/>
  <c r="E59" i="7"/>
  <c r="E15" i="7"/>
  <c r="AG25" i="7"/>
  <c r="AH25" i="12"/>
  <c r="E256" i="12"/>
  <c r="E242" i="12"/>
  <c r="E245" i="12" s="1"/>
  <c r="D230" i="12"/>
  <c r="D233" i="12" s="1"/>
  <c r="D211" i="12"/>
  <c r="D213" i="12" s="1"/>
  <c r="D202" i="12"/>
  <c r="D203" i="12" s="1"/>
  <c r="D196" i="12"/>
  <c r="D199" i="12" s="1"/>
  <c r="E186" i="12"/>
  <c r="E187" i="12" s="1"/>
  <c r="D256" i="12"/>
  <c r="D242" i="12"/>
  <c r="D245" i="12" s="1"/>
  <c r="E230" i="12"/>
  <c r="E233" i="12" s="1"/>
  <c r="E246" i="12" s="1"/>
  <c r="E211" i="12"/>
  <c r="E213" i="12" s="1"/>
  <c r="E206" i="12"/>
  <c r="E208" i="12" s="1"/>
  <c r="C202" i="12"/>
  <c r="C203" i="12" s="1"/>
  <c r="D191" i="12"/>
  <c r="D192" i="12" s="1"/>
  <c r="AD90" i="12"/>
  <c r="V90" i="12"/>
  <c r="N90" i="12"/>
  <c r="H90" i="12"/>
  <c r="D90" i="12"/>
  <c r="Z85" i="12"/>
  <c r="R85" i="12"/>
  <c r="J85" i="12"/>
  <c r="J256" i="12" s="1"/>
  <c r="F85" i="12"/>
  <c r="F256" i="12" s="1"/>
  <c r="AA90" i="12"/>
  <c r="K90" i="12"/>
  <c r="AA85" i="12"/>
  <c r="K85" i="12"/>
  <c r="K256" i="12" s="1"/>
  <c r="AC80" i="12"/>
  <c r="U80" i="12"/>
  <c r="M80" i="12"/>
  <c r="G80" i="12"/>
  <c r="G251" i="12" s="1"/>
  <c r="AC71" i="12"/>
  <c r="S71" i="12"/>
  <c r="S242" i="12" s="1"/>
  <c r="O71" i="12"/>
  <c r="AA65" i="12"/>
  <c r="W65" i="12"/>
  <c r="W236" i="12" s="1"/>
  <c r="S65" i="12"/>
  <c r="O65" i="12"/>
  <c r="K65" i="12"/>
  <c r="E65" i="12"/>
  <c r="E68" i="12" s="1"/>
  <c r="Y59" i="12"/>
  <c r="Q59" i="12"/>
  <c r="I59" i="12"/>
  <c r="E59" i="12"/>
  <c r="Y53" i="12"/>
  <c r="Y224" i="12" s="1"/>
  <c r="AC40" i="12"/>
  <c r="U40" i="12"/>
  <c r="M40" i="12"/>
  <c r="G40" i="12"/>
  <c r="AA35" i="12"/>
  <c r="S35" i="12"/>
  <c r="K35" i="12"/>
  <c r="E35" i="12"/>
  <c r="E37" i="12" s="1"/>
  <c r="AA31" i="12"/>
  <c r="Q31" i="12"/>
  <c r="M31" i="12"/>
  <c r="I31" i="12"/>
  <c r="E31" i="12"/>
  <c r="E32" i="12" s="1"/>
  <c r="AC90" i="12"/>
  <c r="M90" i="12"/>
  <c r="AC85" i="12"/>
  <c r="M85" i="12"/>
  <c r="M256" i="12" s="1"/>
  <c r="AD80" i="12"/>
  <c r="AD251" i="12" s="1"/>
  <c r="V80" i="12"/>
  <c r="N80" i="12"/>
  <c r="H80" i="12"/>
  <c r="D80" i="12"/>
  <c r="AB71" i="12"/>
  <c r="V71" i="12"/>
  <c r="V242" i="12" s="1"/>
  <c r="H71" i="12"/>
  <c r="D71" i="12"/>
  <c r="D74" i="12" s="1"/>
  <c r="AB65" i="12"/>
  <c r="V65" i="12"/>
  <c r="R65" i="12"/>
  <c r="D65" i="12"/>
  <c r="D68" i="12" s="1"/>
  <c r="Z59" i="12"/>
  <c r="R59" i="12"/>
  <c r="H59" i="12"/>
  <c r="B59" i="12"/>
  <c r="R53" i="12"/>
  <c r="N53" i="12"/>
  <c r="J53" i="12"/>
  <c r="F53" i="12"/>
  <c r="AB40" i="12"/>
  <c r="L40" i="12"/>
  <c r="F40" i="12"/>
  <c r="AB35" i="12"/>
  <c r="P35" i="12"/>
  <c r="F35" i="12"/>
  <c r="AD31" i="12"/>
  <c r="Z31" i="12"/>
  <c r="V31" i="12"/>
  <c r="R31" i="12"/>
  <c r="N31" i="12"/>
  <c r="J31" i="12"/>
  <c r="B31" i="12"/>
  <c r="B32" i="12" s="1"/>
  <c r="Y25" i="12"/>
  <c r="Q25" i="12"/>
  <c r="G25" i="12"/>
  <c r="AB20" i="12"/>
  <c r="T20" i="12"/>
  <c r="J20" i="12"/>
  <c r="B20" i="12"/>
  <c r="B21" i="12" s="1"/>
  <c r="W15" i="12"/>
  <c r="O15" i="12"/>
  <c r="G15" i="12"/>
  <c r="AB25" i="12"/>
  <c r="T25" i="12"/>
  <c r="L25" i="12"/>
  <c r="D25" i="12"/>
  <c r="Y20" i="12"/>
  <c r="Q20" i="12"/>
  <c r="I20" i="12"/>
  <c r="AD15" i="12"/>
  <c r="V15" i="12"/>
  <c r="N15" i="12"/>
  <c r="F15" i="12"/>
  <c r="AF25" i="12"/>
  <c r="AE20" i="12"/>
  <c r="AI25" i="12"/>
  <c r="AF35" i="12"/>
  <c r="B35" i="7"/>
  <c r="B37" i="7" s="1"/>
  <c r="E65" i="7"/>
  <c r="E68" i="7" s="1"/>
  <c r="D35" i="7"/>
  <c r="J90" i="7"/>
  <c r="P90" i="7"/>
  <c r="AD90" i="7"/>
  <c r="N85" i="7"/>
  <c r="P80" i="7"/>
  <c r="Q65" i="7"/>
  <c r="U65" i="7"/>
  <c r="U236" i="7" s="1"/>
  <c r="AA90" i="7"/>
  <c r="Q71" i="7"/>
  <c r="V71" i="7"/>
  <c r="Y71" i="7"/>
  <c r="AA53" i="7"/>
  <c r="AB53" i="7"/>
  <c r="AB224" i="7" s="1"/>
  <c r="AC53" i="7"/>
  <c r="T59" i="7"/>
  <c r="V65" i="7"/>
  <c r="Y85" i="7"/>
  <c r="Z65" i="7"/>
  <c r="AB80" i="7"/>
  <c r="O25" i="7"/>
  <c r="R35" i="7"/>
  <c r="T35" i="7"/>
  <c r="V25" i="7"/>
  <c r="Y35" i="7"/>
  <c r="AA25" i="7"/>
  <c r="AD35" i="7"/>
  <c r="M20" i="7"/>
  <c r="N20" i="7"/>
  <c r="O20" i="7"/>
  <c r="Q15" i="7"/>
  <c r="R15" i="7"/>
  <c r="S15" i="7"/>
  <c r="T40" i="7"/>
  <c r="U40" i="7"/>
  <c r="V40" i="7"/>
  <c r="W40" i="7"/>
  <c r="X31" i="7"/>
  <c r="Z31" i="7"/>
  <c r="AA31" i="7"/>
  <c r="AB31" i="7"/>
  <c r="AC20" i="7"/>
  <c r="AD20" i="7"/>
  <c r="I65" i="7"/>
  <c r="L65" i="7"/>
  <c r="F80" i="7"/>
  <c r="F31" i="7"/>
  <c r="E186" i="7"/>
  <c r="C230" i="7"/>
  <c r="C233" i="7" s="1"/>
  <c r="E251" i="7"/>
  <c r="B224" i="7"/>
  <c r="B225" i="7" s="1"/>
  <c r="B186" i="7"/>
  <c r="B53" i="7"/>
  <c r="G80" i="7"/>
  <c r="G251" i="7" s="1"/>
  <c r="J80" i="7"/>
  <c r="H71" i="7"/>
  <c r="J53" i="7"/>
  <c r="J224" i="7" s="1"/>
  <c r="K53" i="7"/>
  <c r="K224" i="7" s="1"/>
  <c r="J31" i="7"/>
  <c r="L31" i="7"/>
  <c r="F71" i="7"/>
  <c r="D186" i="7"/>
  <c r="D187" i="7" s="1"/>
  <c r="D206" i="7"/>
  <c r="E224" i="7"/>
  <c r="E225" i="7" s="1"/>
  <c r="D251" i="7"/>
  <c r="B230" i="7"/>
  <c r="B233" i="7" s="1"/>
  <c r="B31" i="7"/>
  <c r="B32" i="7" s="1"/>
  <c r="C90" i="7"/>
  <c r="E71" i="7"/>
  <c r="E74" i="7" s="1"/>
  <c r="E53" i="7"/>
  <c r="E54" i="7" s="1"/>
  <c r="E35" i="7"/>
  <c r="E25" i="7"/>
  <c r="E28" i="7" s="1"/>
  <c r="AF25" i="7"/>
  <c r="AE80" i="7"/>
  <c r="AE251" i="7" s="1"/>
  <c r="AE53" i="12"/>
  <c r="C15" i="7"/>
  <c r="E251" i="12"/>
  <c r="B236" i="12"/>
  <c r="B239" i="12" s="1"/>
  <c r="B211" i="12"/>
  <c r="B202" i="12"/>
  <c r="B203" i="12" s="1"/>
  <c r="C191" i="12"/>
  <c r="C192" i="12" s="1"/>
  <c r="B256" i="12"/>
  <c r="B257" i="12" s="1"/>
  <c r="E236" i="12"/>
  <c r="E239" i="12" s="1"/>
  <c r="C224" i="12"/>
  <c r="C206" i="12"/>
  <c r="C208" i="12" s="1"/>
  <c r="E196" i="12"/>
  <c r="E199" i="12" s="1"/>
  <c r="B186" i="12"/>
  <c r="T90" i="12"/>
  <c r="J90" i="12"/>
  <c r="X85" i="12"/>
  <c r="N85" i="12"/>
  <c r="N256" i="12" s="1"/>
  <c r="W90" i="12"/>
  <c r="O85" i="12"/>
  <c r="O256" i="12" s="1"/>
  <c r="AA80" i="12"/>
  <c r="Q80" i="12"/>
  <c r="AA71" i="12"/>
  <c r="I71" i="12"/>
  <c r="I242" i="12" s="1"/>
  <c r="C71" i="12"/>
  <c r="C74" i="12" s="1"/>
  <c r="M65" i="12"/>
  <c r="W59" i="12"/>
  <c r="M59" i="12"/>
  <c r="M230" i="12" s="1"/>
  <c r="M233" i="12" s="1"/>
  <c r="M53" i="12"/>
  <c r="M224" i="12" s="1"/>
  <c r="G53" i="12"/>
  <c r="Y40" i="12"/>
  <c r="O40" i="12"/>
  <c r="E40" i="12"/>
  <c r="E42" i="12" s="1"/>
  <c r="W35" i="12"/>
  <c r="M35" i="12"/>
  <c r="C35" i="12"/>
  <c r="C37" i="12" s="1"/>
  <c r="I90" i="12"/>
  <c r="U85" i="12"/>
  <c r="E85" i="12"/>
  <c r="T80" i="12"/>
  <c r="J80" i="12"/>
  <c r="J251" i="12" s="1"/>
  <c r="Z71" i="12"/>
  <c r="T71" i="12"/>
  <c r="N71" i="12"/>
  <c r="AD65" i="12"/>
  <c r="X65" i="12"/>
  <c r="X59" i="12"/>
  <c r="N59" i="12"/>
  <c r="J59" i="12"/>
  <c r="D59" i="12"/>
  <c r="T53" i="12"/>
  <c r="T224" i="12" s="1"/>
  <c r="H53" i="12"/>
  <c r="AD40" i="12"/>
  <c r="P40" i="12"/>
  <c r="Z35" i="12"/>
  <c r="T35" i="12"/>
  <c r="J35" i="12"/>
  <c r="AB31" i="12"/>
  <c r="L31" i="12"/>
  <c r="U25" i="12"/>
  <c r="I25" i="12"/>
  <c r="Z20" i="12"/>
  <c r="P20" i="12"/>
  <c r="D20" i="12"/>
  <c r="U15" i="12"/>
  <c r="K15" i="12"/>
  <c r="AD25" i="12"/>
  <c r="R25" i="12"/>
  <c r="H25" i="12"/>
  <c r="AA20" i="12"/>
  <c r="O20" i="12"/>
  <c r="E20" i="12"/>
  <c r="E21" i="12" s="1"/>
  <c r="X15" i="12"/>
  <c r="L15" i="12"/>
  <c r="B15" i="12"/>
  <c r="AE40" i="12"/>
  <c r="AE31" i="7"/>
  <c r="AE35" i="7"/>
  <c r="AF20" i="12"/>
  <c r="AF80" i="7"/>
  <c r="AF251" i="7" s="1"/>
  <c r="AE15" i="12"/>
  <c r="AF40" i="12"/>
  <c r="AE15" i="7"/>
  <c r="AF35" i="7"/>
  <c r="AG40" i="12"/>
  <c r="AG31" i="12"/>
  <c r="AG59" i="12"/>
  <c r="AG80" i="7"/>
  <c r="AG251" i="7" s="1"/>
  <c r="AG31" i="7"/>
  <c r="AH53" i="12"/>
  <c r="AH31" i="12"/>
  <c r="AH80" i="12"/>
  <c r="AH251" i="12" s="1"/>
  <c r="AI53" i="12"/>
  <c r="AI53" i="7"/>
  <c r="AJ53" i="12"/>
  <c r="AJ31" i="12"/>
  <c r="AK53" i="12"/>
  <c r="AK224" i="12" s="1"/>
  <c r="AK53" i="7"/>
  <c r="AK224" i="7" s="1"/>
  <c r="AL53" i="12"/>
  <c r="AL224" i="12" s="1"/>
  <c r="AL31" i="12"/>
  <c r="AL31" i="7"/>
  <c r="AL53" i="7"/>
  <c r="AL224" i="7" s="1"/>
  <c r="AM31" i="12"/>
  <c r="AN53" i="12"/>
  <c r="AN224" i="12" s="1"/>
  <c r="AO53" i="12"/>
  <c r="AO224" i="12" s="1"/>
  <c r="AO31" i="12"/>
  <c r="H90" i="7"/>
  <c r="O90" i="7"/>
  <c r="M80" i="7"/>
  <c r="O80" i="7"/>
  <c r="O86" i="7" s="1"/>
  <c r="Q85" i="7"/>
  <c r="T85" i="7"/>
  <c r="U90" i="7"/>
  <c r="M53" i="7"/>
  <c r="P71" i="7"/>
  <c r="R59" i="7"/>
  <c r="Z71" i="7"/>
  <c r="AC71" i="7"/>
  <c r="X65" i="7"/>
  <c r="Z85" i="7"/>
  <c r="AB65" i="7"/>
  <c r="AD85" i="7"/>
  <c r="AD256" i="7" s="1"/>
  <c r="O35" i="7"/>
  <c r="R25" i="7"/>
  <c r="U25" i="7"/>
  <c r="X35" i="7"/>
  <c r="AB35" i="7"/>
  <c r="M40" i="7"/>
  <c r="P40" i="7"/>
  <c r="Q31" i="7"/>
  <c r="R20" i="7"/>
  <c r="T31" i="7"/>
  <c r="U20" i="7"/>
  <c r="V20" i="7"/>
  <c r="Y20" i="7"/>
  <c r="AA40" i="7"/>
  <c r="AB20" i="7"/>
  <c r="AD40" i="7"/>
  <c r="I25" i="7"/>
  <c r="L35" i="7"/>
  <c r="C202" i="7"/>
  <c r="C203" i="7" s="1"/>
  <c r="D224" i="7"/>
  <c r="D225" i="7" s="1"/>
  <c r="C261" i="7"/>
  <c r="B202" i="7"/>
  <c r="B203" i="7" s="1"/>
  <c r="B59" i="7"/>
  <c r="B62" i="7" s="1"/>
  <c r="H80" i="7"/>
  <c r="H251" i="7" s="1"/>
  <c r="L80" i="7"/>
  <c r="G53" i="7"/>
  <c r="I59" i="7"/>
  <c r="L59" i="7"/>
  <c r="G40" i="7"/>
  <c r="H31" i="7"/>
  <c r="J15" i="7"/>
  <c r="K15" i="7"/>
  <c r="L15" i="7"/>
  <c r="D196" i="7"/>
  <c r="D199" i="7" s="1"/>
  <c r="C224" i="7"/>
  <c r="C225" i="7" s="1"/>
  <c r="E256" i="7"/>
  <c r="B196" i="7"/>
  <c r="B199" i="7" s="1"/>
  <c r="D85" i="7"/>
  <c r="C53" i="7"/>
  <c r="C54" i="7" s="1"/>
  <c r="D31" i="7"/>
  <c r="D32" i="7" s="1"/>
  <c r="AE59" i="12"/>
  <c r="AE90" i="7"/>
  <c r="AE261" i="7" s="1"/>
  <c r="Z65" i="12"/>
  <c r="E261" i="12"/>
  <c r="C242" i="12"/>
  <c r="C245" i="12" s="1"/>
  <c r="B224" i="12"/>
  <c r="B225" i="12" s="1"/>
  <c r="D261" i="12"/>
  <c r="B242" i="12"/>
  <c r="D186" i="12"/>
  <c r="D187" i="12" s="1"/>
  <c r="R90" i="12"/>
  <c r="AB85" i="12"/>
  <c r="L85" i="12"/>
  <c r="L256" i="12" s="1"/>
  <c r="D85" i="12"/>
  <c r="G90" i="12"/>
  <c r="G85" i="12"/>
  <c r="G256" i="12" s="1"/>
  <c r="W80" i="12"/>
  <c r="I80" i="12"/>
  <c r="I251" i="12" s="1"/>
  <c r="K71" i="12"/>
  <c r="AC65" i="12"/>
  <c r="U65" i="12"/>
  <c r="C65" i="12"/>
  <c r="C68" i="12" s="1"/>
  <c r="S59" i="12"/>
  <c r="G59" i="12"/>
  <c r="W53" i="12"/>
  <c r="O53" i="12"/>
  <c r="I53" i="12"/>
  <c r="W40" i="12"/>
  <c r="I40" i="12"/>
  <c r="Y35" i="12"/>
  <c r="I35" i="12"/>
  <c r="S31" i="12"/>
  <c r="K31" i="12"/>
  <c r="Q90" i="12"/>
  <c r="Q85" i="12"/>
  <c r="Z80" i="12"/>
  <c r="L80" i="12"/>
  <c r="B80" i="12"/>
  <c r="B86" i="12" s="1"/>
  <c r="F71" i="12"/>
  <c r="J65" i="12"/>
  <c r="AD59" i="12"/>
  <c r="AD230" i="12" s="1"/>
  <c r="P59" i="12"/>
  <c r="Z53" i="12"/>
  <c r="B53" i="12"/>
  <c r="T40" i="12"/>
  <c r="J40" i="12"/>
  <c r="AD35" i="12"/>
  <c r="R35" i="12"/>
  <c r="H31" i="12"/>
  <c r="AC25" i="12"/>
  <c r="M25" i="12"/>
  <c r="AD20" i="12"/>
  <c r="L20" i="12"/>
  <c r="AA15" i="12"/>
  <c r="M15" i="12"/>
  <c r="Z25" i="12"/>
  <c r="N25" i="12"/>
  <c r="AC20" i="12"/>
  <c r="M20" i="12"/>
  <c r="AB15" i="12"/>
  <c r="P15" i="12"/>
  <c r="AG25" i="12"/>
  <c r="AE20" i="7"/>
  <c r="AF53" i="12"/>
  <c r="AF224" i="12" s="1"/>
  <c r="AF31" i="12"/>
  <c r="AF80" i="12"/>
  <c r="AF251" i="12" s="1"/>
  <c r="AG80" i="12"/>
  <c r="AG251" i="12" s="1"/>
  <c r="AJ25" i="7"/>
  <c r="AH59" i="7"/>
  <c r="AI40" i="12"/>
  <c r="AI80" i="7"/>
  <c r="AI31" i="7"/>
  <c r="AJ53" i="7"/>
  <c r="AK31" i="12"/>
  <c r="AL40" i="7"/>
  <c r="AL40" i="12"/>
  <c r="AP53" i="12"/>
  <c r="AP224" i="12" s="1"/>
  <c r="Y25" i="7"/>
  <c r="E230" i="7"/>
  <c r="C25" i="7"/>
  <c r="C28" i="7" s="1"/>
  <c r="T90" i="7"/>
  <c r="M85" i="7"/>
  <c r="O65" i="7"/>
  <c r="O236" i="7" s="1"/>
  <c r="R65" i="7"/>
  <c r="R236" i="7" s="1"/>
  <c r="T65" i="7"/>
  <c r="W90" i="7"/>
  <c r="N53" i="7"/>
  <c r="P53" i="7"/>
  <c r="R71" i="7"/>
  <c r="U59" i="7"/>
  <c r="W59" i="7"/>
  <c r="Y59" i="7"/>
  <c r="AB59" i="7"/>
  <c r="T53" i="7"/>
  <c r="T224" i="7" s="1"/>
  <c r="W85" i="7"/>
  <c r="AA80" i="7"/>
  <c r="AC80" i="7"/>
  <c r="M35" i="7"/>
  <c r="P25" i="7"/>
  <c r="S35" i="7"/>
  <c r="V35" i="7"/>
  <c r="Z35" i="7"/>
  <c r="AC35" i="7"/>
  <c r="M31" i="7"/>
  <c r="O15" i="7"/>
  <c r="P31" i="7"/>
  <c r="Q20" i="7"/>
  <c r="S31" i="7"/>
  <c r="V15" i="7"/>
  <c r="W31" i="7"/>
  <c r="Y15" i="7"/>
  <c r="Z15" i="7"/>
  <c r="AC15" i="7"/>
  <c r="J65" i="7"/>
  <c r="G35" i="7"/>
  <c r="J35" i="7"/>
  <c r="F53" i="7"/>
  <c r="F224" i="7" s="1"/>
  <c r="F20" i="7"/>
  <c r="D236" i="7"/>
  <c r="E261" i="7"/>
  <c r="B191" i="7"/>
  <c r="B192" i="7" s="1"/>
  <c r="B20" i="7"/>
  <c r="B21" i="7" s="1"/>
  <c r="G85" i="7"/>
  <c r="G256" i="7" s="1"/>
  <c r="K85" i="7"/>
  <c r="K256" i="7" s="1"/>
  <c r="H59" i="7"/>
  <c r="L71" i="7"/>
  <c r="I15" i="7"/>
  <c r="J40" i="7"/>
  <c r="K40" i="7"/>
  <c r="F59" i="7"/>
  <c r="D202" i="7"/>
  <c r="D203" i="7" s="1"/>
  <c r="D230" i="7"/>
  <c r="D233" i="7" s="1"/>
  <c r="D261" i="7"/>
  <c r="B85" i="7"/>
  <c r="E80" i="7"/>
  <c r="E40" i="7"/>
  <c r="E42" i="7" s="1"/>
  <c r="AE80" i="12"/>
  <c r="AE31" i="12"/>
  <c r="AE71" i="12"/>
  <c r="G65" i="12"/>
  <c r="G236" i="12" s="1"/>
  <c r="G239" i="12" s="1"/>
  <c r="C261" i="12"/>
  <c r="D236" i="12"/>
  <c r="D239" i="12" s="1"/>
  <c r="D206" i="12"/>
  <c r="B196" i="12"/>
  <c r="B199" i="12" s="1"/>
  <c r="B261" i="12"/>
  <c r="C236" i="12"/>
  <c r="C239" i="12" s="1"/>
  <c r="AB90" i="12"/>
  <c r="P90" i="12"/>
  <c r="F90" i="12"/>
  <c r="V85" i="12"/>
  <c r="B85" i="12"/>
  <c r="C90" i="12"/>
  <c r="S80" i="12"/>
  <c r="Y71" i="12"/>
  <c r="Q71" i="12"/>
  <c r="AC59" i="12"/>
  <c r="O59" i="12"/>
  <c r="C59" i="12"/>
  <c r="U53" i="12"/>
  <c r="E53" i="12"/>
  <c r="S40" i="12"/>
  <c r="U35" i="12"/>
  <c r="G35" i="12"/>
  <c r="Y31" i="12"/>
  <c r="C31" i="12"/>
  <c r="C32" i="12" s="1"/>
  <c r="I85" i="12"/>
  <c r="I256" i="12" s="1"/>
  <c r="X80" i="12"/>
  <c r="AD71" i="12"/>
  <c r="L71" i="12"/>
  <c r="H65" i="12"/>
  <c r="AB59" i="12"/>
  <c r="L59" i="12"/>
  <c r="F59" i="12"/>
  <c r="X53" i="12"/>
  <c r="X224" i="12" s="1"/>
  <c r="P53" i="12"/>
  <c r="Z40" i="12"/>
  <c r="H40" i="12"/>
  <c r="X35" i="12"/>
  <c r="N35" i="12"/>
  <c r="H35" i="12"/>
  <c r="T31" i="12"/>
  <c r="F31" i="12"/>
  <c r="AA25" i="12"/>
  <c r="K25" i="12"/>
  <c r="X20" i="12"/>
  <c r="H20" i="12"/>
  <c r="Y15" i="12"/>
  <c r="I15" i="12"/>
  <c r="X25" i="12"/>
  <c r="J25" i="12"/>
  <c r="W20" i="12"/>
  <c r="K20" i="12"/>
  <c r="Z15" i="12"/>
  <c r="J15" i="12"/>
  <c r="J186" i="12" s="1"/>
  <c r="AE25" i="12"/>
  <c r="AG35" i="7"/>
  <c r="AG40" i="7"/>
  <c r="AH80" i="7"/>
  <c r="AI31" i="12"/>
  <c r="AI80" i="12"/>
  <c r="AI251" i="12" s="1"/>
  <c r="AI40" i="7"/>
  <c r="AJ31" i="7"/>
  <c r="AK40" i="7"/>
  <c r="AM53" i="12"/>
  <c r="AM224" i="12" s="1"/>
  <c r="AN31" i="12"/>
  <c r="E85" i="7"/>
  <c r="D53" i="7"/>
  <c r="K90" i="7"/>
  <c r="X90" i="7"/>
  <c r="M65" i="7"/>
  <c r="P85" i="7"/>
  <c r="U85" i="7"/>
  <c r="M59" i="7"/>
  <c r="Q59" i="7"/>
  <c r="S59" i="7"/>
  <c r="U53" i="7"/>
  <c r="U224" i="7" s="1"/>
  <c r="AA59" i="7"/>
  <c r="AD59" i="7"/>
  <c r="W65" i="7"/>
  <c r="Y65" i="7"/>
  <c r="AA65" i="7"/>
  <c r="AA236" i="7" s="1"/>
  <c r="AC85" i="7"/>
  <c r="M25" i="7"/>
  <c r="Q35" i="7"/>
  <c r="S25" i="7"/>
  <c r="Z25" i="7"/>
  <c r="AC25" i="7"/>
  <c r="N15" i="7"/>
  <c r="O31" i="7"/>
  <c r="R40" i="7"/>
  <c r="U15" i="7"/>
  <c r="V31" i="7"/>
  <c r="W20" i="7"/>
  <c r="Y40" i="7"/>
  <c r="AB15" i="7"/>
  <c r="AC40" i="7"/>
  <c r="G65" i="7"/>
  <c r="H35" i="7"/>
  <c r="K35" i="7"/>
  <c r="F40" i="7"/>
  <c r="C186" i="7"/>
  <c r="C206" i="7"/>
  <c r="C208" i="7" s="1"/>
  <c r="E242" i="7"/>
  <c r="B256" i="7"/>
  <c r="B80" i="7"/>
  <c r="D15" i="7"/>
  <c r="L85" i="7"/>
  <c r="I53" i="7"/>
  <c r="I224" i="7" s="1"/>
  <c r="K71" i="7"/>
  <c r="K242" i="7" s="1"/>
  <c r="G20" i="7"/>
  <c r="I40" i="7"/>
  <c r="L20" i="7"/>
  <c r="F15" i="7"/>
  <c r="C211" i="7"/>
  <c r="C213" i="7" s="1"/>
  <c r="E236" i="7"/>
  <c r="E239" i="7" s="1"/>
  <c r="B261" i="7"/>
  <c r="C40" i="7"/>
  <c r="C42" i="7" s="1"/>
  <c r="C20" i="7"/>
  <c r="C21" i="7" s="1"/>
  <c r="AE35" i="12"/>
  <c r="AH25" i="7"/>
  <c r="AE90" i="12"/>
  <c r="AE261" i="12" s="1"/>
  <c r="O25" i="12"/>
  <c r="N20" i="12"/>
  <c r="C256" i="12"/>
  <c r="B230" i="12"/>
  <c r="B206" i="12"/>
  <c r="B208" i="12" s="1"/>
  <c r="E191" i="12"/>
  <c r="E192" i="12" s="1"/>
  <c r="D251" i="12"/>
  <c r="C230" i="12"/>
  <c r="C233" i="12" s="1"/>
  <c r="C211" i="12"/>
  <c r="C213" i="12" s="1"/>
  <c r="C196" i="12"/>
  <c r="Z90" i="12"/>
  <c r="L90" i="12"/>
  <c r="B90" i="12"/>
  <c r="T85" i="12"/>
  <c r="H85" i="12"/>
  <c r="H256" i="12" s="1"/>
  <c r="S90" i="12"/>
  <c r="W85" i="12"/>
  <c r="C85" i="12"/>
  <c r="O80" i="12"/>
  <c r="O251" i="12" s="1"/>
  <c r="E80" i="12"/>
  <c r="E86" i="12" s="1"/>
  <c r="W71" i="12"/>
  <c r="G71" i="12"/>
  <c r="Y65" i="12"/>
  <c r="Q65" i="12"/>
  <c r="AA59" i="12"/>
  <c r="K59" i="12"/>
  <c r="AC53" i="12"/>
  <c r="AC224" i="12" s="1"/>
  <c r="S53" i="12"/>
  <c r="K53" i="12"/>
  <c r="C53" i="12"/>
  <c r="Q40" i="12"/>
  <c r="C40" i="12"/>
  <c r="C42" i="12" s="1"/>
  <c r="Q35" i="12"/>
  <c r="W31" i="12"/>
  <c r="O31" i="12"/>
  <c r="G31" i="12"/>
  <c r="Y90" i="12"/>
  <c r="E90" i="12"/>
  <c r="R80" i="12"/>
  <c r="R71" i="12"/>
  <c r="J71" i="12"/>
  <c r="B71" i="12"/>
  <c r="B74" i="12" s="1"/>
  <c r="N65" i="12"/>
  <c r="F65" i="12"/>
  <c r="F236" i="12" s="1"/>
  <c r="V59" i="12"/>
  <c r="V53" i="12"/>
  <c r="X40" i="12"/>
  <c r="R40" i="12"/>
  <c r="D40" i="12"/>
  <c r="D42" i="12" s="1"/>
  <c r="V35" i="12"/>
  <c r="L35" i="12"/>
  <c r="D35" i="12"/>
  <c r="D37" i="12" s="1"/>
  <c r="D31" i="12"/>
  <c r="D32" i="12" s="1"/>
  <c r="W25" i="12"/>
  <c r="E25" i="12"/>
  <c r="E28" i="12" s="1"/>
  <c r="V20" i="12"/>
  <c r="F20" i="12"/>
  <c r="S15" i="12"/>
  <c r="E15" i="12"/>
  <c r="V25" i="12"/>
  <c r="F25" i="12"/>
  <c r="U20" i="12"/>
  <c r="G20" i="12"/>
  <c r="T15" i="12"/>
  <c r="H15" i="12"/>
  <c r="AE65" i="12"/>
  <c r="AE53" i="7"/>
  <c r="AE224" i="7" s="1"/>
  <c r="AE59" i="7"/>
  <c r="AF59" i="12"/>
  <c r="AI25" i="7"/>
  <c r="AF59" i="7"/>
  <c r="AF40" i="7"/>
  <c r="AF20" i="7"/>
  <c r="AF53" i="7"/>
  <c r="AG53" i="12"/>
  <c r="AG224" i="12" s="1"/>
  <c r="AJ25" i="12"/>
  <c r="AH40" i="7"/>
  <c r="AH35" i="12"/>
  <c r="AH59" i="12"/>
  <c r="AH35" i="7"/>
  <c r="AJ80" i="7"/>
  <c r="K144" i="12"/>
  <c r="L144" i="12" s="1"/>
  <c r="M144" i="12" s="1"/>
  <c r="N144" i="12" s="1"/>
  <c r="O144" i="12" s="1"/>
  <c r="P144" i="12" s="1"/>
  <c r="Q144" i="12" s="1"/>
  <c r="R144" i="12" s="1"/>
  <c r="S144" i="12" s="1"/>
  <c r="T144" i="12" s="1"/>
  <c r="U144" i="12" s="1"/>
  <c r="V144" i="12" s="1"/>
  <c r="W144" i="12" s="1"/>
  <c r="X144" i="12" s="1"/>
  <c r="Y144" i="12" s="1"/>
  <c r="Z144" i="12" s="1"/>
  <c r="AA144" i="12" s="1"/>
  <c r="AB144" i="12" s="1"/>
  <c r="AC144" i="12" s="1"/>
  <c r="AE144" i="12"/>
  <c r="AF144" i="12" s="1"/>
  <c r="AG144" i="12" s="1"/>
  <c r="AH144" i="12" s="1"/>
  <c r="AI144" i="12" s="1"/>
  <c r="AJ144" i="12" s="1"/>
  <c r="AK144" i="12" s="1"/>
  <c r="AL144" i="12" s="1"/>
  <c r="AM144" i="12" s="1"/>
  <c r="AN144" i="12" s="1"/>
  <c r="AO144" i="12" s="1"/>
  <c r="AP144" i="12" s="1"/>
  <c r="AQ144" i="12" s="1"/>
  <c r="AR144" i="12" s="1"/>
  <c r="AC92" i="8"/>
  <c r="AC93" i="8" s="1"/>
  <c r="AA92" i="8"/>
  <c r="AA93" i="8" s="1"/>
  <c r="Y92" i="8"/>
  <c r="Y93" i="8" s="1"/>
  <c r="W92" i="8"/>
  <c r="W93" i="8" s="1"/>
  <c r="U92" i="8"/>
  <c r="U93" i="8" s="1"/>
  <c r="S92" i="8"/>
  <c r="S93" i="8" s="1"/>
  <c r="Q92" i="8"/>
  <c r="Q93" i="8" s="1"/>
  <c r="AD93" i="8"/>
  <c r="X92" i="8"/>
  <c r="X93" i="8" s="1"/>
  <c r="P92" i="8"/>
  <c r="P93" i="8" s="1"/>
  <c r="Z92" i="8"/>
  <c r="Z93" i="8" s="1"/>
  <c r="R92" i="8"/>
  <c r="R93" i="8" s="1"/>
  <c r="AB92" i="8"/>
  <c r="AB93" i="8" s="1"/>
  <c r="T92" i="8"/>
  <c r="T93" i="8" s="1"/>
  <c r="V92" i="8"/>
  <c r="V93" i="8" s="1"/>
  <c r="H344" i="13"/>
  <c r="G324" i="13"/>
  <c r="H327" i="13"/>
  <c r="J307" i="13"/>
  <c r="AF28" i="12"/>
  <c r="C54" i="12"/>
  <c r="V42" i="12"/>
  <c r="I10" i="18"/>
  <c r="H10" i="18" s="1"/>
  <c r="AS90" i="8"/>
  <c r="AJ90" i="8" s="1"/>
  <c r="AJ91" i="8" s="1"/>
  <c r="U75" i="13"/>
  <c r="U95" i="13" s="1"/>
  <c r="U97" i="13" s="1"/>
  <c r="N75" i="13"/>
  <c r="N95" i="13" s="1"/>
  <c r="J257" i="12"/>
  <c r="W95" i="13"/>
  <c r="O82" i="12"/>
  <c r="O253" i="12" s="1"/>
  <c r="O84" i="12"/>
  <c r="O255" i="12" s="1"/>
  <c r="O79" i="12"/>
  <c r="O13" i="12"/>
  <c r="K42" i="12"/>
  <c r="AX225" i="1"/>
  <c r="Z234" i="1"/>
  <c r="M118" i="3"/>
  <c r="M117" i="3"/>
  <c r="J117" i="3"/>
  <c r="J118" i="3"/>
  <c r="AD125" i="7"/>
  <c r="K125" i="7" s="1"/>
  <c r="D256" i="13"/>
  <c r="D350" i="13" s="1"/>
  <c r="D86" i="13"/>
  <c r="D257" i="13" s="1"/>
  <c r="D351" i="13" s="1"/>
  <c r="AC250" i="13"/>
  <c r="AC86" i="13"/>
  <c r="AC95" i="13" s="1"/>
  <c r="AC97" i="13" s="1"/>
  <c r="AH214" i="1"/>
  <c r="AF67" i="13"/>
  <c r="AF238" i="13" s="1"/>
  <c r="AF332" i="13" s="1"/>
  <c r="AF67" i="7"/>
  <c r="AF238" i="7" s="1"/>
  <c r="I79" i="12"/>
  <c r="I13" i="12"/>
  <c r="M82" i="7"/>
  <c r="M253" i="7" s="1"/>
  <c r="M79" i="7"/>
  <c r="AD13" i="12"/>
  <c r="AD82" i="12"/>
  <c r="AD253" i="12" s="1"/>
  <c r="AD84" i="12"/>
  <c r="AD255" i="12" s="1"/>
  <c r="D54" i="12"/>
  <c r="D105" i="12"/>
  <c r="D84" i="12"/>
  <c r="D255" i="12" s="1"/>
  <c r="AE67" i="7"/>
  <c r="AE238" i="7" s="1"/>
  <c r="Y27" i="7"/>
  <c r="B244" i="7"/>
  <c r="B245" i="7" s="1"/>
  <c r="D73" i="7"/>
  <c r="E67" i="7"/>
  <c r="Q67" i="7"/>
  <c r="Q238" i="7" s="1"/>
  <c r="S67" i="7"/>
  <c r="S238" i="7" s="1"/>
  <c r="M61" i="7"/>
  <c r="M232" i="7" s="1"/>
  <c r="P61" i="7"/>
  <c r="P232" i="7" s="1"/>
  <c r="R73" i="7"/>
  <c r="U61" i="7"/>
  <c r="U232" i="7" s="1"/>
  <c r="V73" i="7"/>
  <c r="X61" i="7"/>
  <c r="X232" i="7" s="1"/>
  <c r="Y73" i="7"/>
  <c r="AA61" i="7"/>
  <c r="AA232" i="7" s="1"/>
  <c r="AC73" i="7"/>
  <c r="T61" i="7"/>
  <c r="T232" i="7" s="1"/>
  <c r="N27" i="7"/>
  <c r="P27" i="7"/>
  <c r="R27" i="7"/>
  <c r="T27" i="7"/>
  <c r="V27" i="7"/>
  <c r="X27" i="7"/>
  <c r="AA12" i="7"/>
  <c r="AC12" i="7"/>
  <c r="G67" i="7"/>
  <c r="G238" i="7" s="1"/>
  <c r="I67" i="7"/>
  <c r="I238" i="7" s="1"/>
  <c r="K67" i="7"/>
  <c r="G12" i="7"/>
  <c r="I12" i="7"/>
  <c r="K12" i="7"/>
  <c r="F27" i="7"/>
  <c r="F198" i="7" s="1"/>
  <c r="D238" i="7"/>
  <c r="D239" i="7" s="1"/>
  <c r="B73" i="7"/>
  <c r="C12" i="7"/>
  <c r="H73" i="7"/>
  <c r="J61" i="7"/>
  <c r="L73" i="7"/>
  <c r="F61" i="7"/>
  <c r="F232" i="7" s="1"/>
  <c r="E183" i="7"/>
  <c r="E187" i="7" s="1"/>
  <c r="E238" i="7"/>
  <c r="B183" i="7"/>
  <c r="B187" i="7" s="1"/>
  <c r="D61" i="7"/>
  <c r="D62" i="7" s="1"/>
  <c r="P67" i="7"/>
  <c r="P238" i="7" s="1"/>
  <c r="M73" i="7"/>
  <c r="O73" i="7"/>
  <c r="Q73" i="7"/>
  <c r="S73" i="7"/>
  <c r="AB61" i="7"/>
  <c r="AB232" i="7" s="1"/>
  <c r="AD61" i="7"/>
  <c r="AD232" i="7" s="1"/>
  <c r="U67" i="7"/>
  <c r="U238" i="7" s="1"/>
  <c r="X67" i="7"/>
  <c r="X238" i="7" s="1"/>
  <c r="AA67" i="7"/>
  <c r="AA238" i="7" s="1"/>
  <c r="N12" i="7"/>
  <c r="Q12" i="7"/>
  <c r="S27" i="7"/>
  <c r="V12" i="7"/>
  <c r="Y12" i="7"/>
  <c r="AB12" i="7"/>
  <c r="AD27" i="7"/>
  <c r="L67" i="7"/>
  <c r="L238" i="7" s="1"/>
  <c r="H27" i="7"/>
  <c r="K27" i="7"/>
  <c r="C198" i="7"/>
  <c r="C199" i="7" s="1"/>
  <c r="B238" i="7"/>
  <c r="E12" i="7"/>
  <c r="H61" i="7"/>
  <c r="H232" i="7" s="1"/>
  <c r="I73" i="7"/>
  <c r="K73" i="7"/>
  <c r="F67" i="7"/>
  <c r="F238" i="7" s="1"/>
  <c r="C183" i="7"/>
  <c r="C187" i="7" s="1"/>
  <c r="D244" i="7"/>
  <c r="D245" i="7" s="1"/>
  <c r="D12" i="7"/>
  <c r="E73" i="7"/>
  <c r="AE67" i="12"/>
  <c r="AE238" i="12" s="1"/>
  <c r="G67" i="12"/>
  <c r="G238" i="12" s="1"/>
  <c r="B238" i="12"/>
  <c r="B198" i="12"/>
  <c r="B244" i="12"/>
  <c r="C232" i="12"/>
  <c r="B183" i="12"/>
  <c r="B187" i="12" s="1"/>
  <c r="W73" i="12"/>
  <c r="O73" i="12"/>
  <c r="G73" i="12"/>
  <c r="W61" i="12"/>
  <c r="W232" i="12" s="1"/>
  <c r="S61" i="12"/>
  <c r="S232" i="12" s="1"/>
  <c r="AA27" i="12"/>
  <c r="S27" i="12"/>
  <c r="I27" i="12"/>
  <c r="AD73" i="12"/>
  <c r="V73" i="12"/>
  <c r="N73" i="12"/>
  <c r="F73" i="12"/>
  <c r="X67" i="12"/>
  <c r="X238" i="12" s="1"/>
  <c r="T67" i="12"/>
  <c r="B67" i="12"/>
  <c r="B68" i="12" s="1"/>
  <c r="B61" i="12"/>
  <c r="X27" i="12"/>
  <c r="P27" i="12"/>
  <c r="H27" i="12"/>
  <c r="AC12" i="12"/>
  <c r="U12" i="12"/>
  <c r="M12" i="12"/>
  <c r="E12" i="12"/>
  <c r="Z12" i="12"/>
  <c r="R12" i="12"/>
  <c r="J12" i="12"/>
  <c r="B12" i="12"/>
  <c r="B16" i="12" s="1"/>
  <c r="V61" i="7"/>
  <c r="V232" i="7" s="1"/>
  <c r="E232" i="7"/>
  <c r="M67" i="7"/>
  <c r="M238" i="7" s="1"/>
  <c r="O61" i="7"/>
  <c r="O232" i="7" s="1"/>
  <c r="R61" i="7"/>
  <c r="R232" i="7" s="1"/>
  <c r="W73" i="7"/>
  <c r="Z73" i="7"/>
  <c r="AC61" i="7"/>
  <c r="AC232" i="7" s="1"/>
  <c r="Y67" i="7"/>
  <c r="Y238" i="7" s="1"/>
  <c r="AB67" i="7"/>
  <c r="AB238" i="7" s="1"/>
  <c r="M27" i="7"/>
  <c r="Q27" i="7"/>
  <c r="U12" i="7"/>
  <c r="X12" i="7"/>
  <c r="AB27" i="7"/>
  <c r="H67" i="7"/>
  <c r="H238" i="7" s="1"/>
  <c r="I27" i="7"/>
  <c r="L27" i="7"/>
  <c r="E244" i="7"/>
  <c r="D27" i="7"/>
  <c r="I61" i="7"/>
  <c r="I232" i="7" s="1"/>
  <c r="K61" i="7"/>
  <c r="K232" i="7" s="1"/>
  <c r="D232" i="7"/>
  <c r="B27" i="7"/>
  <c r="E61" i="7"/>
  <c r="P67" i="12"/>
  <c r="P238" i="12" s="1"/>
  <c r="O27" i="12"/>
  <c r="E244" i="12"/>
  <c r="B232" i="12"/>
  <c r="D244" i="12"/>
  <c r="E198" i="12"/>
  <c r="AA73" i="12"/>
  <c r="Q73" i="12"/>
  <c r="E73" i="12"/>
  <c r="E74" i="12" s="1"/>
  <c r="U67" i="12"/>
  <c r="U238" i="12" s="1"/>
  <c r="O67" i="12"/>
  <c r="O238" i="12" s="1"/>
  <c r="AC61" i="12"/>
  <c r="AC232" i="12" s="1"/>
  <c r="Q61" i="12"/>
  <c r="Q232" i="12" s="1"/>
  <c r="K61" i="12"/>
  <c r="K232" i="12" s="1"/>
  <c r="E61" i="12"/>
  <c r="E62" i="12" s="1"/>
  <c r="E75" i="12" s="1"/>
  <c r="W27" i="12"/>
  <c r="K27" i="12"/>
  <c r="AB73" i="12"/>
  <c r="R73" i="12"/>
  <c r="H73" i="12"/>
  <c r="AB67" i="12"/>
  <c r="AB238" i="12" s="1"/>
  <c r="V67" i="12"/>
  <c r="V238" i="12" s="1"/>
  <c r="J67" i="12"/>
  <c r="J238" i="12" s="1"/>
  <c r="AB61" i="12"/>
  <c r="AB232" i="12" s="1"/>
  <c r="V61" i="12"/>
  <c r="V232" i="12" s="1"/>
  <c r="L61" i="12"/>
  <c r="L232" i="12" s="1"/>
  <c r="F61" i="12"/>
  <c r="F232" i="12" s="1"/>
  <c r="AB27" i="12"/>
  <c r="R27" i="12"/>
  <c r="F27" i="12"/>
  <c r="F198" i="12" s="1"/>
  <c r="Y12" i="12"/>
  <c r="O12" i="12"/>
  <c r="C12" i="12"/>
  <c r="V12" i="12"/>
  <c r="L12" i="12"/>
  <c r="E27" i="7"/>
  <c r="AH27" i="12"/>
  <c r="AI73" i="12"/>
  <c r="AI27" i="7"/>
  <c r="AJ27" i="7"/>
  <c r="U13" i="7"/>
  <c r="U84" i="7"/>
  <c r="R104" i="12"/>
  <c r="R104" i="13"/>
  <c r="K104" i="7"/>
  <c r="K104" i="12"/>
  <c r="G104" i="7"/>
  <c r="G104" i="12"/>
  <c r="D104" i="13"/>
  <c r="D105" i="13" s="1"/>
  <c r="D104" i="7"/>
  <c r="L117" i="3"/>
  <c r="L118" i="3"/>
  <c r="K129" i="12"/>
  <c r="AE129" i="12"/>
  <c r="D260" i="13"/>
  <c r="D354" i="13" s="1"/>
  <c r="D95" i="13"/>
  <c r="O86" i="13"/>
  <c r="AB250" i="13"/>
  <c r="AB86" i="13"/>
  <c r="AB95" i="13" s="1"/>
  <c r="S231" i="13"/>
  <c r="S325" i="13" s="1"/>
  <c r="S62" i="13"/>
  <c r="S75" i="13" s="1"/>
  <c r="S95" i="13" s="1"/>
  <c r="S97" i="13" s="1"/>
  <c r="I223" i="13"/>
  <c r="I317" i="13" s="1"/>
  <c r="I54" i="13"/>
  <c r="AL188" i="1"/>
  <c r="AJ41" i="12"/>
  <c r="AK190" i="1"/>
  <c r="AM40" i="12"/>
  <c r="AN198" i="1"/>
  <c r="AG212" i="1"/>
  <c r="AE65" i="13"/>
  <c r="AE65" i="7"/>
  <c r="AE236" i="7" s="1"/>
  <c r="AQ220" i="1"/>
  <c r="AO73" i="7"/>
  <c r="F84" i="12"/>
  <c r="F255" i="12" s="1"/>
  <c r="F82" i="12"/>
  <c r="F253" i="12" s="1"/>
  <c r="O13" i="7"/>
  <c r="O82" i="7"/>
  <c r="O253" i="7" s="1"/>
  <c r="R79" i="7"/>
  <c r="R84" i="7"/>
  <c r="X47" i="12"/>
  <c r="C225" i="12"/>
  <c r="AE212" i="12"/>
  <c r="N21" i="12"/>
  <c r="AD234" i="1"/>
  <c r="J234" i="1"/>
  <c r="AF163" i="1"/>
  <c r="AG163" i="1" s="1"/>
  <c r="AH163" i="1" s="1"/>
  <c r="AI163" i="1" s="1"/>
  <c r="AJ163" i="1" s="1"/>
  <c r="AK163" i="1" s="1"/>
  <c r="AL163" i="1" s="1"/>
  <c r="AM163" i="1" s="1"/>
  <c r="AN163" i="1" s="1"/>
  <c r="AO163" i="1" s="1"/>
  <c r="AP163" i="1" s="1"/>
  <c r="AQ163" i="1" s="1"/>
  <c r="AR163" i="1" s="1"/>
  <c r="AS163" i="1" s="1"/>
  <c r="AT163" i="1" s="1"/>
  <c r="AZ163" i="1" s="1"/>
  <c r="AU163" i="1"/>
  <c r="AW228" i="1"/>
  <c r="AY228" i="1" s="1"/>
  <c r="AF228" i="1" s="1"/>
  <c r="F13" i="7"/>
  <c r="F84" i="7"/>
  <c r="F255" i="7" s="1"/>
  <c r="C104" i="7"/>
  <c r="C104" i="12"/>
  <c r="X253" i="13"/>
  <c r="X86" i="13"/>
  <c r="X95" i="13" s="1"/>
  <c r="Q242" i="13"/>
  <c r="J331" i="13"/>
  <c r="J239" i="13"/>
  <c r="J333" i="13" s="1"/>
  <c r="O236" i="13"/>
  <c r="O330" i="13" s="1"/>
  <c r="O68" i="13"/>
  <c r="O75" i="13" s="1"/>
  <c r="G29" i="17"/>
  <c r="I29" i="17"/>
  <c r="M29" i="17"/>
  <c r="K29" i="17"/>
  <c r="AS178" i="1"/>
  <c r="AQ31" i="13"/>
  <c r="AQ31" i="7"/>
  <c r="AL199" i="1"/>
  <c r="AJ52" i="13"/>
  <c r="AK202" i="1"/>
  <c r="AS84" i="13"/>
  <c r="AS255" i="13" s="1"/>
  <c r="AS349" i="13" s="1"/>
  <c r="AS84" i="12"/>
  <c r="AS255" i="12" s="1"/>
  <c r="AO229" i="1"/>
  <c r="AM82" i="12"/>
  <c r="AM253" i="12" s="1"/>
  <c r="AL227" i="1"/>
  <c r="AJ80" i="12"/>
  <c r="AJ251" i="12" s="1"/>
  <c r="AG237" i="1"/>
  <c r="AF238" i="1"/>
  <c r="AG240" i="1"/>
  <c r="AE264" i="7"/>
  <c r="AE93" i="7"/>
  <c r="AE264" i="12"/>
  <c r="AE93" i="12"/>
  <c r="AI213" i="1"/>
  <c r="AG66" i="12"/>
  <c r="AG237" i="12" s="1"/>
  <c r="AG208" i="1"/>
  <c r="AE61" i="7"/>
  <c r="AE232" i="7" s="1"/>
  <c r="AE61" i="12"/>
  <c r="AE232" i="12" s="1"/>
  <c r="AJ206" i="1"/>
  <c r="AH59" i="13"/>
  <c r="AG218" i="1"/>
  <c r="AE71" i="13"/>
  <c r="AL222" i="13"/>
  <c r="AL316" i="13" s="1"/>
  <c r="AI54" i="13"/>
  <c r="AI225" i="13" s="1"/>
  <c r="AI319" i="13" s="1"/>
  <c r="I84" i="7"/>
  <c r="I255" i="7" s="1"/>
  <c r="I13" i="7"/>
  <c r="Q79" i="12"/>
  <c r="Q82" i="12"/>
  <c r="Q253" i="12" s="1"/>
  <c r="T47" i="12"/>
  <c r="E54" i="12"/>
  <c r="E225" i="12"/>
  <c r="AC79" i="7"/>
  <c r="AC82" i="7"/>
  <c r="AC253" i="7" s="1"/>
  <c r="AD54" i="12"/>
  <c r="AD225" i="12" s="1"/>
  <c r="K222" i="7"/>
  <c r="K54" i="7"/>
  <c r="K225" i="7" s="1"/>
  <c r="E198" i="7"/>
  <c r="Y28" i="7"/>
  <c r="AE223" i="7"/>
  <c r="AE54" i="7"/>
  <c r="AE225" i="7" s="1"/>
  <c r="V234" i="1"/>
  <c r="I16" i="8"/>
  <c r="C16" i="8" s="1"/>
  <c r="AD123" i="7" s="1"/>
  <c r="D118" i="3"/>
  <c r="H118" i="3"/>
  <c r="H117" i="3"/>
  <c r="K127" i="12"/>
  <c r="AD128" i="12"/>
  <c r="AD212" i="12" s="1"/>
  <c r="K129" i="13"/>
  <c r="AD216" i="13"/>
  <c r="M263" i="13"/>
  <c r="AD260" i="13"/>
  <c r="AD95" i="13"/>
  <c r="V95" i="13"/>
  <c r="V97" i="13" s="1"/>
  <c r="V260" i="13"/>
  <c r="M237" i="13"/>
  <c r="M68" i="13"/>
  <c r="M75" i="13" s="1"/>
  <c r="M95" i="13" s="1"/>
  <c r="M97" i="13" s="1"/>
  <c r="H216" i="13"/>
  <c r="H47" i="13"/>
  <c r="F37" i="13"/>
  <c r="F207" i="13"/>
  <c r="AK183" i="1"/>
  <c r="AI36" i="13"/>
  <c r="AJ182" i="1"/>
  <c r="AH35" i="13"/>
  <c r="AN90" i="8"/>
  <c r="AN91" i="8" s="1"/>
  <c r="AD91" i="8"/>
  <c r="AB90" i="8"/>
  <c r="AB91" i="8" s="1"/>
  <c r="AA90" i="8"/>
  <c r="AA91" i="8" s="1"/>
  <c r="Z90" i="8"/>
  <c r="Z91" i="8" s="1"/>
  <c r="Y90" i="8"/>
  <c r="Y91" i="8" s="1"/>
  <c r="X90" i="8"/>
  <c r="X91" i="8" s="1"/>
  <c r="W90" i="8"/>
  <c r="W91" i="8" s="1"/>
  <c r="V90" i="8"/>
  <c r="V91" i="8" s="1"/>
  <c r="U90" i="8"/>
  <c r="U91" i="8" s="1"/>
  <c r="T90" i="8"/>
  <c r="T91" i="8" s="1"/>
  <c r="S90" i="8"/>
  <c r="S91" i="8" s="1"/>
  <c r="R90" i="8"/>
  <c r="R91" i="8" s="1"/>
  <c r="Q90" i="8"/>
  <c r="Q91" i="8" s="1"/>
  <c r="P90" i="8"/>
  <c r="P91" i="8" s="1"/>
  <c r="AC90" i="8"/>
  <c r="AC91" i="8" s="1"/>
  <c r="AS92" i="8"/>
  <c r="I10" i="17"/>
  <c r="K23" i="17" s="1"/>
  <c r="K32" i="17" s="1"/>
  <c r="I234" i="1"/>
  <c r="O52" i="7"/>
  <c r="R52" i="7"/>
  <c r="U52" i="7"/>
  <c r="X52" i="7"/>
  <c r="Z52" i="7"/>
  <c r="AB52" i="7"/>
  <c r="AD52" i="7"/>
  <c r="P36" i="7"/>
  <c r="U36" i="7"/>
  <c r="Y36" i="7"/>
  <c r="AD36" i="7"/>
  <c r="AD207" i="7" s="1"/>
  <c r="O41" i="7"/>
  <c r="T41" i="7"/>
  <c r="Y41" i="7"/>
  <c r="AC41" i="7"/>
  <c r="I52" i="7"/>
  <c r="K52" i="7"/>
  <c r="K223" i="7" s="1"/>
  <c r="G36" i="7"/>
  <c r="G207" i="7" s="1"/>
  <c r="J36" i="7"/>
  <c r="J207" i="7" s="1"/>
  <c r="F52" i="7"/>
  <c r="F36" i="7"/>
  <c r="F207" i="7" s="1"/>
  <c r="C223" i="7"/>
  <c r="E207" i="7"/>
  <c r="E208" i="7" s="1"/>
  <c r="B52" i="7"/>
  <c r="B54" i="7" s="1"/>
  <c r="E36" i="7"/>
  <c r="Y52" i="7"/>
  <c r="S36" i="7"/>
  <c r="X36" i="7"/>
  <c r="R41" i="7"/>
  <c r="W41" i="7"/>
  <c r="AD41" i="7"/>
  <c r="AD212" i="7" s="1"/>
  <c r="J52" i="7"/>
  <c r="J223" i="7" s="1"/>
  <c r="F41" i="7"/>
  <c r="F212" i="7" s="1"/>
  <c r="E212" i="7"/>
  <c r="E213" i="7" s="1"/>
  <c r="H41" i="7"/>
  <c r="L41" i="7"/>
  <c r="L212" i="7" s="1"/>
  <c r="B212" i="7"/>
  <c r="B213" i="7" s="1"/>
  <c r="C52" i="7"/>
  <c r="D52" i="7"/>
  <c r="D54" i="7" s="1"/>
  <c r="D36" i="7"/>
  <c r="AF36" i="7"/>
  <c r="AF207" i="7" s="1"/>
  <c r="V41" i="12"/>
  <c r="V36" i="12"/>
  <c r="J36" i="12"/>
  <c r="J207" i="12" s="1"/>
  <c r="AG36" i="12"/>
  <c r="AG207" i="12" s="1"/>
  <c r="AG52" i="12"/>
  <c r="D223" i="12"/>
  <c r="D225" i="12" s="1"/>
  <c r="D207" i="12"/>
  <c r="B212" i="12"/>
  <c r="AC52" i="12"/>
  <c r="W41" i="12"/>
  <c r="O41" i="12"/>
  <c r="E41" i="12"/>
  <c r="Y36" i="12"/>
  <c r="S36" i="12"/>
  <c r="M36" i="12"/>
  <c r="G36" i="12"/>
  <c r="G207" i="12" s="1"/>
  <c r="AB52" i="12"/>
  <c r="X52" i="12"/>
  <c r="T52" i="12"/>
  <c r="B52" i="12"/>
  <c r="X41" i="12"/>
  <c r="L41" i="12"/>
  <c r="F41" i="12"/>
  <c r="F212" i="12" s="1"/>
  <c r="AD36" i="12"/>
  <c r="AD207" i="12" s="1"/>
  <c r="T36" i="12"/>
  <c r="L36" i="12"/>
  <c r="F36" i="12"/>
  <c r="F207" i="12" s="1"/>
  <c r="AG36" i="7"/>
  <c r="AG207" i="7" s="1"/>
  <c r="AE36" i="7"/>
  <c r="AE207" i="7" s="1"/>
  <c r="T52" i="7"/>
  <c r="H52" i="7"/>
  <c r="D207" i="7"/>
  <c r="Q46" i="7"/>
  <c r="Q217" i="7" s="1"/>
  <c r="AA46" i="7"/>
  <c r="N46" i="7"/>
  <c r="S46" i="7"/>
  <c r="W46" i="7"/>
  <c r="AB46" i="7"/>
  <c r="J46" i="7"/>
  <c r="L46" i="7"/>
  <c r="B217" i="7"/>
  <c r="B218" i="7" s="1"/>
  <c r="C46" i="7"/>
  <c r="C47" i="7" s="1"/>
  <c r="P46" i="7"/>
  <c r="V46" i="7"/>
  <c r="AC46" i="7"/>
  <c r="I46" i="7"/>
  <c r="C217" i="7"/>
  <c r="C218" i="7" s="1"/>
  <c r="D217" i="12"/>
  <c r="D218" i="12" s="1"/>
  <c r="Y46" i="12"/>
  <c r="O46" i="12"/>
  <c r="AD46" i="12"/>
  <c r="AD217" i="12" s="1"/>
  <c r="AD218" i="12" s="1"/>
  <c r="R46" i="12"/>
  <c r="J46" i="12"/>
  <c r="F46" i="12"/>
  <c r="B46" i="12"/>
  <c r="B47" i="12" s="1"/>
  <c r="AF46" i="12"/>
  <c r="E104" i="7"/>
  <c r="E104" i="13"/>
  <c r="E105" i="13" s="1"/>
  <c r="F105" i="13" s="1"/>
  <c r="G105" i="13" s="1"/>
  <c r="H105" i="13" s="1"/>
  <c r="I105" i="13" s="1"/>
  <c r="J105" i="13" s="1"/>
  <c r="K105" i="13" s="1"/>
  <c r="L105" i="13" s="1"/>
  <c r="M105" i="13" s="1"/>
  <c r="N105" i="13" s="1"/>
  <c r="O105" i="13" s="1"/>
  <c r="P105" i="13" s="1"/>
  <c r="Q105" i="13" s="1"/>
  <c r="R105" i="13" s="1"/>
  <c r="S105" i="13" s="1"/>
  <c r="T105" i="13" s="1"/>
  <c r="U105" i="13" s="1"/>
  <c r="V105" i="13" s="1"/>
  <c r="W105" i="13" s="1"/>
  <c r="X105" i="13" s="1"/>
  <c r="Y105" i="13" s="1"/>
  <c r="Z105" i="13" s="1"/>
  <c r="AA105" i="13" s="1"/>
  <c r="AB105" i="13" s="1"/>
  <c r="AC105" i="13" s="1"/>
  <c r="AD105" i="13" s="1"/>
  <c r="AE105" i="13" s="1"/>
  <c r="AF105" i="13" s="1"/>
  <c r="AG105" i="13" s="1"/>
  <c r="AH105" i="13" s="1"/>
  <c r="AI105" i="13" s="1"/>
  <c r="AJ105" i="13" s="1"/>
  <c r="AK105" i="13" s="1"/>
  <c r="AL105" i="13" s="1"/>
  <c r="AM105" i="13" s="1"/>
  <c r="AN105" i="13" s="1"/>
  <c r="AO105" i="13" s="1"/>
  <c r="AP105" i="13" s="1"/>
  <c r="AQ105" i="13" s="1"/>
  <c r="AR105" i="13" s="1"/>
  <c r="AS105" i="13" s="1"/>
  <c r="N117" i="3"/>
  <c r="N118" i="3"/>
  <c r="AD47" i="13"/>
  <c r="AG232" i="1"/>
  <c r="AE85" i="12"/>
  <c r="AE256" i="12" s="1"/>
  <c r="AG226" i="1"/>
  <c r="AE79" i="7"/>
  <c r="AE79" i="13"/>
  <c r="AA64" i="7"/>
  <c r="E229" i="7"/>
  <c r="E233" i="7" s="1"/>
  <c r="B88" i="3"/>
  <c r="E54" i="13"/>
  <c r="E225" i="13" s="1"/>
  <c r="E319" i="13" s="1"/>
  <c r="E222" i="13"/>
  <c r="E316" i="13" s="1"/>
  <c r="E24" i="17"/>
  <c r="E30" i="17"/>
  <c r="D93" i="8"/>
  <c r="D89" i="8"/>
  <c r="E86" i="13"/>
  <c r="B93" i="8"/>
  <c r="B89" i="8"/>
  <c r="E42" i="13"/>
  <c r="E213" i="13" s="1"/>
  <c r="E307" i="13" s="1"/>
  <c r="E62" i="13"/>
  <c r="B8" i="20"/>
  <c r="B192" i="13"/>
  <c r="D192" i="13"/>
  <c r="D8" i="20"/>
  <c r="C8" i="14"/>
  <c r="AD8" i="20"/>
  <c r="C187" i="13"/>
  <c r="C7" i="20"/>
  <c r="E7" i="20"/>
  <c r="E187" i="13"/>
  <c r="H7" i="20"/>
  <c r="J7" i="20"/>
  <c r="J187" i="13"/>
  <c r="E93" i="8"/>
  <c r="E89" i="8"/>
  <c r="J8" i="20"/>
  <c r="B187" i="13"/>
  <c r="B7" i="20"/>
  <c r="D187" i="13"/>
  <c r="D7" i="20"/>
  <c r="E199" i="13"/>
  <c r="E293" i="13" s="1"/>
  <c r="E8" i="20"/>
  <c r="F196" i="13"/>
  <c r="F290" i="13" s="1"/>
  <c r="F198" i="13"/>
  <c r="F292" i="13" s="1"/>
  <c r="I7" i="20"/>
  <c r="M7" i="20"/>
  <c r="M144" i="13"/>
  <c r="N144" i="13" s="1"/>
  <c r="O144" i="13" s="1"/>
  <c r="AC16" i="13"/>
  <c r="AL172" i="1"/>
  <c r="AJ25" i="13"/>
  <c r="J197" i="13"/>
  <c r="J291" i="13" s="1"/>
  <c r="J195" i="13"/>
  <c r="AN174" i="1"/>
  <c r="AL27" i="13"/>
  <c r="AI173" i="1"/>
  <c r="AG26" i="13"/>
  <c r="G89" i="8"/>
  <c r="G153" i="12" s="1"/>
  <c r="L89" i="8"/>
  <c r="AD16" i="13"/>
  <c r="AE87" i="8"/>
  <c r="C8" i="20"/>
  <c r="J28" i="13"/>
  <c r="N28" i="13"/>
  <c r="N8" i="20" s="1"/>
  <c r="AD28" i="13"/>
  <c r="K89" i="8"/>
  <c r="K153" i="12" s="1"/>
  <c r="O89" i="8"/>
  <c r="P16" i="13"/>
  <c r="Q16" i="13"/>
  <c r="R16" i="13"/>
  <c r="R97" i="13" s="1"/>
  <c r="S16" i="13"/>
  <c r="T16" i="13"/>
  <c r="U16" i="13"/>
  <c r="V16" i="13"/>
  <c r="W16" i="13"/>
  <c r="X16" i="13"/>
  <c r="Y16" i="13"/>
  <c r="Z16" i="13"/>
  <c r="AA16" i="13"/>
  <c r="AA97" i="13" s="1"/>
  <c r="AB16" i="13"/>
  <c r="L153" i="7"/>
  <c r="AI153" i="7"/>
  <c r="AH158" i="1"/>
  <c r="AF11" i="13"/>
  <c r="AQ84" i="8"/>
  <c r="AO84" i="8"/>
  <c r="AN84" i="8"/>
  <c r="AM84" i="8"/>
  <c r="AL84" i="8"/>
  <c r="AK84" i="8"/>
  <c r="AJ84" i="8"/>
  <c r="AI84" i="8"/>
  <c r="AH84" i="8"/>
  <c r="AG84" i="8"/>
  <c r="AF84" i="8"/>
  <c r="AG162" i="1"/>
  <c r="AG19" i="13"/>
  <c r="AH27" i="13"/>
  <c r="AH19" i="13"/>
  <c r="AI27" i="13"/>
  <c r="AI19" i="13"/>
  <c r="AJ27" i="13"/>
  <c r="AJ19" i="13"/>
  <c r="AK27" i="13"/>
  <c r="AK19" i="13"/>
  <c r="AL19" i="13"/>
  <c r="AM19" i="13"/>
  <c r="AD151" i="7"/>
  <c r="K151" i="7" s="1"/>
  <c r="AR84" i="8"/>
  <c r="AG160" i="1"/>
  <c r="AG157" i="1"/>
  <c r="AP84" i="8"/>
  <c r="AH171" i="1"/>
  <c r="AH167" i="1"/>
  <c r="AF20" i="13"/>
  <c r="AQ166" i="1"/>
  <c r="AG156" i="1"/>
  <c r="C6" i="14"/>
  <c r="E6" i="14"/>
  <c r="AG159" i="1"/>
  <c r="AS151" i="7"/>
  <c r="K26" i="18"/>
  <c r="G26" i="18"/>
  <c r="M26" i="18"/>
  <c r="E24" i="18"/>
  <c r="E27" i="18"/>
  <c r="E25" i="18"/>
  <c r="E30" i="18"/>
  <c r="E28" i="18"/>
  <c r="AG161" i="1"/>
  <c r="L28" i="18"/>
  <c r="H28" i="18"/>
  <c r="N28" i="18"/>
  <c r="J28" i="18"/>
  <c r="T6" i="14"/>
  <c r="AU6" i="14" s="1"/>
  <c r="T10" i="14"/>
  <c r="AU10" i="14" s="1"/>
  <c r="T9" i="14"/>
  <c r="AU9" i="14" s="1"/>
  <c r="T8" i="14"/>
  <c r="AU8" i="14" s="1"/>
  <c r="U9" i="11"/>
  <c r="N6" i="14"/>
  <c r="AW6" i="14" s="1"/>
  <c r="N8" i="14"/>
  <c r="N10" i="14"/>
  <c r="U7" i="11"/>
  <c r="N9" i="14"/>
  <c r="C48" i="17"/>
  <c r="W9" i="14"/>
  <c r="C9" i="14" s="1"/>
  <c r="AF10" i="14"/>
  <c r="AF8" i="14"/>
  <c r="AF6" i="14"/>
  <c r="AF4" i="14"/>
  <c r="AF9" i="14"/>
  <c r="AF7" i="14"/>
  <c r="AF5" i="14"/>
  <c r="F29" i="18"/>
  <c r="D31" i="17"/>
  <c r="D32" i="17" s="1"/>
  <c r="F29" i="17" s="1"/>
  <c r="AL10" i="14"/>
  <c r="AL8" i="14"/>
  <c r="AL6" i="14"/>
  <c r="AL4" i="14"/>
  <c r="AN9" i="14"/>
  <c r="F9" i="14" s="1"/>
  <c r="AN5" i="14"/>
  <c r="F5" i="14" s="1"/>
  <c r="L26" i="18"/>
  <c r="N26" i="18"/>
  <c r="J26" i="18"/>
  <c r="H26" i="18"/>
  <c r="F24" i="18"/>
  <c r="F27" i="18"/>
  <c r="F25" i="18"/>
  <c r="F30" i="18"/>
  <c r="E29" i="18"/>
  <c r="AJ6" i="14"/>
  <c r="F6" i="14" s="1"/>
  <c r="AJ10" i="14"/>
  <c r="F10" i="14" s="1"/>
  <c r="AJ8" i="14"/>
  <c r="Q6" i="14"/>
  <c r="K13" i="18"/>
  <c r="L13" i="18" s="1"/>
  <c r="I14" i="18"/>
  <c r="J14" i="18" s="1"/>
  <c r="U11" i="11"/>
  <c r="X9" i="14"/>
  <c r="AY9" i="14" s="1"/>
  <c r="AI9" i="14"/>
  <c r="E9" i="14" s="1"/>
  <c r="AH8" i="14"/>
  <c r="AK5" i="14"/>
  <c r="AK7" i="14"/>
  <c r="M13" i="18"/>
  <c r="N13" i="18" s="1"/>
  <c r="AM90" i="8" l="1"/>
  <c r="AM91" i="8" s="1"/>
  <c r="F186" i="7"/>
  <c r="AP90" i="8"/>
  <c r="AP91" i="8" s="1"/>
  <c r="AF90" i="8"/>
  <c r="AF91" i="8" s="1"/>
  <c r="AF123" i="13" s="1"/>
  <c r="AF124" i="13" s="1"/>
  <c r="AI90" i="8"/>
  <c r="AI91" i="8" s="1"/>
  <c r="AO90" i="8"/>
  <c r="AO91" i="8" s="1"/>
  <c r="AF92" i="8"/>
  <c r="E102" i="8"/>
  <c r="AL90" i="8"/>
  <c r="AL91" i="8" s="1"/>
  <c r="AL123" i="13" s="1"/>
  <c r="AL124" i="13" s="1"/>
  <c r="B102" i="8"/>
  <c r="AQ90" i="8"/>
  <c r="AQ91" i="8" s="1"/>
  <c r="AG90" i="8"/>
  <c r="AG91" i="8" s="1"/>
  <c r="AK90" i="8"/>
  <c r="AK91" i="8" s="1"/>
  <c r="AE90" i="8"/>
  <c r="AE91" i="8" s="1"/>
  <c r="AE123" i="13" s="1"/>
  <c r="AR90" i="8"/>
  <c r="AR91" i="8" s="1"/>
  <c r="AH90" i="8"/>
  <c r="AH91" i="8" s="1"/>
  <c r="AH123" i="12" s="1"/>
  <c r="AH124" i="12" s="1"/>
  <c r="G151" i="7"/>
  <c r="F151" i="13"/>
  <c r="F152" i="7"/>
  <c r="F244" i="7" s="1"/>
  <c r="F151" i="12"/>
  <c r="F243" i="7"/>
  <c r="F186" i="12"/>
  <c r="J152" i="13"/>
  <c r="J181" i="13"/>
  <c r="J275" i="13" s="1"/>
  <c r="J185" i="13"/>
  <c r="J279" i="13" s="1"/>
  <c r="J186" i="13"/>
  <c r="J280" i="13" s="1"/>
  <c r="J243" i="13"/>
  <c r="J183" i="13"/>
  <c r="J277" i="13" s="1"/>
  <c r="J184" i="13"/>
  <c r="J278" i="13" s="1"/>
  <c r="J182" i="13"/>
  <c r="J276" i="13" s="1"/>
  <c r="J180" i="13"/>
  <c r="J274" i="13" s="1"/>
  <c r="O143" i="13"/>
  <c r="N230" i="13"/>
  <c r="N255" i="13"/>
  <c r="N349" i="13" s="1"/>
  <c r="N261" i="13"/>
  <c r="N355" i="13" s="1"/>
  <c r="N235" i="13"/>
  <c r="N251" i="13"/>
  <c r="N256" i="13"/>
  <c r="N350" i="13" s="1"/>
  <c r="AH202" i="7"/>
  <c r="AH203" i="7" s="1"/>
  <c r="AI143" i="7"/>
  <c r="AH255" i="7"/>
  <c r="AI251" i="7"/>
  <c r="AD257" i="7"/>
  <c r="N203" i="13"/>
  <c r="N297" i="13" s="1"/>
  <c r="N296" i="13"/>
  <c r="AH251" i="7"/>
  <c r="AD257" i="12"/>
  <c r="AE218" i="13"/>
  <c r="AE312" i="13" s="1"/>
  <c r="G199" i="7"/>
  <c r="M296" i="13"/>
  <c r="M203" i="13"/>
  <c r="M297" i="13" s="1"/>
  <c r="AM92" i="8"/>
  <c r="AI92" i="8"/>
  <c r="J23" i="18"/>
  <c r="AQ92" i="8"/>
  <c r="AQ93" i="8" s="1"/>
  <c r="AJ92" i="8"/>
  <c r="AN92" i="8"/>
  <c r="AR92" i="8"/>
  <c r="AE92" i="8"/>
  <c r="AE93" i="8" s="1"/>
  <c r="F182" i="7"/>
  <c r="F124" i="7"/>
  <c r="F185" i="7"/>
  <c r="F183" i="7"/>
  <c r="F181" i="7"/>
  <c r="G123" i="7"/>
  <c r="G183" i="7" s="1"/>
  <c r="F180" i="7"/>
  <c r="N29" i="17"/>
  <c r="H29" i="17"/>
  <c r="L29" i="17"/>
  <c r="J29" i="17"/>
  <c r="B246" i="7"/>
  <c r="K35" i="17"/>
  <c r="K34" i="17"/>
  <c r="AG228" i="1"/>
  <c r="AH228" i="1" s="1"/>
  <c r="AI228" i="1" s="1"/>
  <c r="AJ228" i="1" s="1"/>
  <c r="AK228" i="1" s="1"/>
  <c r="AL228" i="1" s="1"/>
  <c r="AM228" i="1" s="1"/>
  <c r="AN228" i="1" s="1"/>
  <c r="AO228" i="1" s="1"/>
  <c r="AP228" i="1" s="1"/>
  <c r="AQ228" i="1" s="1"/>
  <c r="AR228" i="1" s="1"/>
  <c r="AS228" i="1" s="1"/>
  <c r="AT228" i="1" s="1"/>
  <c r="AF234" i="1"/>
  <c r="K197" i="7"/>
  <c r="K196" i="7"/>
  <c r="L125" i="7"/>
  <c r="K195" i="7"/>
  <c r="C246" i="12"/>
  <c r="H30" i="18"/>
  <c r="J30" i="18"/>
  <c r="L30" i="18"/>
  <c r="N30" i="18"/>
  <c r="AI167" i="1"/>
  <c r="AG20" i="13"/>
  <c r="AG20" i="12"/>
  <c r="AH169" i="1"/>
  <c r="AG20" i="7"/>
  <c r="AI158" i="1"/>
  <c r="AG11" i="13"/>
  <c r="AG11" i="12"/>
  <c r="AG11" i="7"/>
  <c r="O47" i="12"/>
  <c r="AB47" i="7"/>
  <c r="AD223" i="7"/>
  <c r="AD54" i="7"/>
  <c r="AD225" i="7" s="1"/>
  <c r="Q123" i="13"/>
  <c r="Q123" i="12"/>
  <c r="Y123" i="13"/>
  <c r="Y123" i="12"/>
  <c r="AK182" i="1"/>
  <c r="AJ185" i="1"/>
  <c r="AI35" i="13"/>
  <c r="AI35" i="12"/>
  <c r="AI35" i="7"/>
  <c r="L129" i="13"/>
  <c r="K216" i="13"/>
  <c r="K217" i="13"/>
  <c r="K311" i="13" s="1"/>
  <c r="AJ54" i="13"/>
  <c r="AJ225" i="13" s="1"/>
  <c r="AJ319" i="13" s="1"/>
  <c r="AJ223" i="13"/>
  <c r="AJ317" i="13" s="1"/>
  <c r="O16" i="7"/>
  <c r="AE236" i="13"/>
  <c r="AE68" i="13"/>
  <c r="AE75" i="13" s="1"/>
  <c r="I225" i="13"/>
  <c r="I319" i="13" s="1"/>
  <c r="I95" i="13"/>
  <c r="I97" i="13" s="1"/>
  <c r="O16" i="12"/>
  <c r="Z16" i="12"/>
  <c r="X125" i="13"/>
  <c r="X125" i="12"/>
  <c r="W125" i="13"/>
  <c r="W125" i="12"/>
  <c r="G21" i="12"/>
  <c r="X42" i="12"/>
  <c r="O32" i="12"/>
  <c r="O202" i="12"/>
  <c r="O203" i="12" s="1"/>
  <c r="L21" i="7"/>
  <c r="F42" i="7"/>
  <c r="F211" i="7"/>
  <c r="F213" i="7" s="1"/>
  <c r="Z42" i="12"/>
  <c r="AD242" i="12"/>
  <c r="AD74" i="12"/>
  <c r="AC62" i="12"/>
  <c r="D246" i="7"/>
  <c r="J211" i="7"/>
  <c r="J213" i="7" s="1"/>
  <c r="J42" i="7"/>
  <c r="S37" i="7"/>
  <c r="Y62" i="7"/>
  <c r="AD21" i="12"/>
  <c r="S32" i="12"/>
  <c r="G230" i="12"/>
  <c r="G233" i="12" s="1"/>
  <c r="G62" i="12"/>
  <c r="I230" i="7"/>
  <c r="I233" i="7" s="1"/>
  <c r="I62" i="7"/>
  <c r="AB21" i="7"/>
  <c r="U28" i="7"/>
  <c r="I261" i="12"/>
  <c r="AC21" i="7"/>
  <c r="R37" i="7"/>
  <c r="Q242" i="7"/>
  <c r="Q74" i="7"/>
  <c r="J261" i="7"/>
  <c r="R32" i="12"/>
  <c r="G42" i="12"/>
  <c r="G211" i="12"/>
  <c r="G213" i="12" s="1"/>
  <c r="Y62" i="12"/>
  <c r="N261" i="12"/>
  <c r="H21" i="7"/>
  <c r="B239" i="7"/>
  <c r="AD202" i="7"/>
  <c r="AD203" i="7" s="1"/>
  <c r="AD32" i="7"/>
  <c r="R32" i="7"/>
  <c r="AC62" i="7"/>
  <c r="O62" i="7"/>
  <c r="O75" i="7" s="1"/>
  <c r="O95" i="7" s="1"/>
  <c r="O97" i="7" s="1"/>
  <c r="O99" i="7" s="1"/>
  <c r="T109" i="13"/>
  <c r="S108" i="13"/>
  <c r="C75" i="12"/>
  <c r="R68" i="7"/>
  <c r="Q260" i="12"/>
  <c r="R137" i="12"/>
  <c r="D75" i="12"/>
  <c r="AJ180" i="1"/>
  <c r="AK179" i="1"/>
  <c r="L235" i="7"/>
  <c r="L239" i="7" s="1"/>
  <c r="L255" i="7"/>
  <c r="M143" i="7"/>
  <c r="L261" i="7"/>
  <c r="H153" i="13"/>
  <c r="I153" i="7"/>
  <c r="I196" i="7" s="1"/>
  <c r="H153" i="12"/>
  <c r="H195" i="7"/>
  <c r="AH241" i="7"/>
  <c r="K327" i="13"/>
  <c r="AM129" i="7"/>
  <c r="AJ116" i="3"/>
  <c r="AK118" i="3"/>
  <c r="AK117" i="3"/>
  <c r="T28" i="7"/>
  <c r="F16" i="12"/>
  <c r="F187" i="12" s="1"/>
  <c r="Z16" i="7"/>
  <c r="S74" i="12"/>
  <c r="M206" i="13"/>
  <c r="N127" i="13"/>
  <c r="M128" i="13"/>
  <c r="M207" i="13"/>
  <c r="M301" i="13" s="1"/>
  <c r="AK235" i="13"/>
  <c r="AI296" i="13"/>
  <c r="AI203" i="13"/>
  <c r="AI297" i="13" s="1"/>
  <c r="AH47" i="12"/>
  <c r="F8" i="14"/>
  <c r="F27" i="17"/>
  <c r="N25" i="18"/>
  <c r="H25" i="18"/>
  <c r="L25" i="18"/>
  <c r="J25" i="18"/>
  <c r="AW10" i="14"/>
  <c r="D10" i="14"/>
  <c r="M23" i="18"/>
  <c r="K28" i="18"/>
  <c r="M28" i="18"/>
  <c r="I28" i="18"/>
  <c r="G28" i="18"/>
  <c r="G24" i="18"/>
  <c r="K24" i="18"/>
  <c r="M24" i="18"/>
  <c r="I24" i="18"/>
  <c r="E32" i="18"/>
  <c r="AS152" i="7"/>
  <c r="L23" i="18"/>
  <c r="AH156" i="1"/>
  <c r="AF9" i="13"/>
  <c r="AF9" i="12"/>
  <c r="AF9" i="7"/>
  <c r="AG164" i="1"/>
  <c r="I23" i="18"/>
  <c r="AE151" i="7"/>
  <c r="AD243" i="7"/>
  <c r="AD152" i="7"/>
  <c r="AD244" i="7" s="1"/>
  <c r="AH162" i="1"/>
  <c r="AF15" i="13"/>
  <c r="AF15" i="7"/>
  <c r="AF15" i="12"/>
  <c r="AH87" i="8"/>
  <c r="AL87" i="8"/>
  <c r="AQ87" i="8"/>
  <c r="W7" i="20"/>
  <c r="U7" i="20"/>
  <c r="S7" i="20"/>
  <c r="Q7" i="20"/>
  <c r="AM172" i="1"/>
  <c r="AK25" i="13"/>
  <c r="AK25" i="7"/>
  <c r="AK25" i="12"/>
  <c r="AC7" i="20"/>
  <c r="D10" i="20"/>
  <c r="D281" i="13"/>
  <c r="D364" i="13"/>
  <c r="E153" i="13"/>
  <c r="E153" i="12"/>
  <c r="J10" i="20"/>
  <c r="J281" i="13"/>
  <c r="E11" i="20"/>
  <c r="M30" i="17"/>
  <c r="K30" i="17"/>
  <c r="I30" i="17"/>
  <c r="G30" i="17"/>
  <c r="AE250" i="7"/>
  <c r="AE257" i="7" s="1"/>
  <c r="AE86" i="7"/>
  <c r="AE95" i="7" s="1"/>
  <c r="AE97" i="7" s="1"/>
  <c r="E79" i="7"/>
  <c r="E82" i="7"/>
  <c r="E253" i="7" s="1"/>
  <c r="E84" i="7"/>
  <c r="E255" i="7" s="1"/>
  <c r="E105" i="7"/>
  <c r="F105" i="7" s="1"/>
  <c r="G105" i="7" s="1"/>
  <c r="H105" i="7" s="1"/>
  <c r="I105" i="7" s="1"/>
  <c r="J105" i="7" s="1"/>
  <c r="K105" i="7" s="1"/>
  <c r="L105" i="7" s="1"/>
  <c r="M105" i="7" s="1"/>
  <c r="N105" i="7" s="1"/>
  <c r="O105" i="7" s="1"/>
  <c r="P105" i="7" s="1"/>
  <c r="Q105" i="7" s="1"/>
  <c r="R105" i="7" s="1"/>
  <c r="S105" i="7" s="1"/>
  <c r="T105" i="7" s="1"/>
  <c r="U105" i="7" s="1"/>
  <c r="V105" i="7" s="1"/>
  <c r="W105" i="7" s="1"/>
  <c r="X105" i="7" s="1"/>
  <c r="Y105" i="7" s="1"/>
  <c r="Z105" i="7" s="1"/>
  <c r="AA105" i="7" s="1"/>
  <c r="AB105" i="7" s="1"/>
  <c r="AC105" i="7" s="1"/>
  <c r="AD105" i="7" s="1"/>
  <c r="AE105" i="7" s="1"/>
  <c r="AF105" i="7" s="1"/>
  <c r="AG105" i="7" s="1"/>
  <c r="AH105" i="7" s="1"/>
  <c r="AI105" i="7" s="1"/>
  <c r="AJ105" i="7" s="1"/>
  <c r="AK105" i="7" s="1"/>
  <c r="AL105" i="7" s="1"/>
  <c r="AM105" i="7" s="1"/>
  <c r="AN105" i="7" s="1"/>
  <c r="AO105" i="7" s="1"/>
  <c r="AP105" i="7" s="1"/>
  <c r="AQ105" i="7" s="1"/>
  <c r="AR105" i="7" s="1"/>
  <c r="AS105" i="7" s="1"/>
  <c r="E13" i="7"/>
  <c r="J217" i="12"/>
  <c r="J218" i="12" s="1"/>
  <c r="J47" i="12"/>
  <c r="Y47" i="12"/>
  <c r="AC47" i="7"/>
  <c r="W47" i="7"/>
  <c r="AB223" i="12"/>
  <c r="AB54" i="12"/>
  <c r="AB225" i="12" s="1"/>
  <c r="AC223" i="12"/>
  <c r="AC54" i="12"/>
  <c r="AC225" i="12" s="1"/>
  <c r="AG223" i="12"/>
  <c r="AG54" i="12"/>
  <c r="AG225" i="12" s="1"/>
  <c r="Y223" i="7"/>
  <c r="Y54" i="7"/>
  <c r="Y225" i="7" s="1"/>
  <c r="AB223" i="7"/>
  <c r="AB54" i="7"/>
  <c r="AB225" i="7" s="1"/>
  <c r="R223" i="7"/>
  <c r="R54" i="7"/>
  <c r="R225" i="7" s="1"/>
  <c r="AS93" i="8"/>
  <c r="R123" i="13"/>
  <c r="R123" i="12"/>
  <c r="V123" i="13"/>
  <c r="V123" i="12"/>
  <c r="Z123" i="13"/>
  <c r="Z123" i="12"/>
  <c r="V354" i="13"/>
  <c r="AC250" i="7"/>
  <c r="AC86" i="7"/>
  <c r="AE74" i="13"/>
  <c r="AE242" i="13"/>
  <c r="AJ213" i="1"/>
  <c r="AH66" i="12"/>
  <c r="AH237" i="12" s="1"/>
  <c r="AH66" i="7"/>
  <c r="AH237" i="7" s="1"/>
  <c r="AH66" i="13"/>
  <c r="AH237" i="13" s="1"/>
  <c r="AH331" i="13" s="1"/>
  <c r="AM199" i="1"/>
  <c r="AK52" i="12"/>
  <c r="AK52" i="13"/>
  <c r="AK52" i="7"/>
  <c r="AL202" i="1"/>
  <c r="Q336" i="13"/>
  <c r="C105" i="7"/>
  <c r="C13" i="7"/>
  <c r="C16" i="7" s="1"/>
  <c r="C82" i="7"/>
  <c r="C253" i="7" s="1"/>
  <c r="C84" i="7"/>
  <c r="C255" i="7" s="1"/>
  <c r="C79" i="7"/>
  <c r="AF65" i="13"/>
  <c r="AF65" i="12"/>
  <c r="AF65" i="7"/>
  <c r="AG216" i="1"/>
  <c r="AH212" i="1"/>
  <c r="AB344" i="13"/>
  <c r="G13" i="7"/>
  <c r="G82" i="7"/>
  <c r="G253" i="7" s="1"/>
  <c r="G84" i="7"/>
  <c r="G255" i="7" s="1"/>
  <c r="G79" i="7"/>
  <c r="R79" i="12"/>
  <c r="R13" i="12"/>
  <c r="R84" i="12"/>
  <c r="R82" i="12"/>
  <c r="R253" i="12" s="1"/>
  <c r="L16" i="12"/>
  <c r="Y16" i="12"/>
  <c r="E16" i="12"/>
  <c r="H198" i="12"/>
  <c r="S28" i="12"/>
  <c r="AD198" i="7"/>
  <c r="K238" i="7"/>
  <c r="K68" i="7"/>
  <c r="AA16" i="7"/>
  <c r="V62" i="7"/>
  <c r="AC344" i="13"/>
  <c r="N97" i="13"/>
  <c r="J54" i="7"/>
  <c r="J225" i="7" s="1"/>
  <c r="AG92" i="8"/>
  <c r="AB125" i="13"/>
  <c r="AB125" i="12"/>
  <c r="AP92" i="8"/>
  <c r="AK92" i="8"/>
  <c r="AD125" i="13"/>
  <c r="AD125" i="12"/>
  <c r="Q125" i="13"/>
  <c r="Q125" i="12"/>
  <c r="Y125" i="13"/>
  <c r="Y125" i="12"/>
  <c r="AH37" i="12"/>
  <c r="AF224" i="7"/>
  <c r="AF54" i="7"/>
  <c r="AF225" i="7" s="1"/>
  <c r="AE236" i="12"/>
  <c r="AE239" i="12" s="1"/>
  <c r="AE68" i="12"/>
  <c r="U21" i="12"/>
  <c r="S16" i="12"/>
  <c r="W28" i="12"/>
  <c r="V37" i="12"/>
  <c r="V224" i="12"/>
  <c r="V54" i="12"/>
  <c r="V225" i="12" s="1"/>
  <c r="E95" i="12"/>
  <c r="E97" i="12" s="1"/>
  <c r="E99" i="12" s="1"/>
  <c r="W32" i="12"/>
  <c r="K62" i="12"/>
  <c r="K230" i="12"/>
  <c r="K233" i="12" s="1"/>
  <c r="G242" i="12"/>
  <c r="G74" i="12"/>
  <c r="AE37" i="12"/>
  <c r="AE206" i="12"/>
  <c r="AE208" i="12" s="1"/>
  <c r="I42" i="7"/>
  <c r="I211" i="7"/>
  <c r="I213" i="7" s="1"/>
  <c r="L256" i="7"/>
  <c r="E245" i="7"/>
  <c r="E246" i="7" s="1"/>
  <c r="K37" i="7"/>
  <c r="K206" i="7"/>
  <c r="K208" i="7" s="1"/>
  <c r="AC28" i="7"/>
  <c r="M28" i="7"/>
  <c r="W236" i="7"/>
  <c r="W68" i="7"/>
  <c r="S62" i="7"/>
  <c r="AI32" i="12"/>
  <c r="AI202" i="12"/>
  <c r="AI203" i="12" s="1"/>
  <c r="AE28" i="12"/>
  <c r="AA28" i="12"/>
  <c r="N37" i="12"/>
  <c r="P224" i="12"/>
  <c r="P54" i="12"/>
  <c r="P225" i="12" s="1"/>
  <c r="AB62" i="12"/>
  <c r="AB75" i="12" s="1"/>
  <c r="X86" i="12"/>
  <c r="G206" i="12"/>
  <c r="G208" i="12" s="1"/>
  <c r="G37" i="12"/>
  <c r="U224" i="12"/>
  <c r="U54" i="12"/>
  <c r="U225" i="12" s="1"/>
  <c r="Q242" i="12"/>
  <c r="Q74" i="12"/>
  <c r="D208" i="12"/>
  <c r="AE242" i="12"/>
  <c r="AE74" i="12"/>
  <c r="G206" i="7"/>
  <c r="G208" i="7" s="1"/>
  <c r="G37" i="7"/>
  <c r="Q21" i="7"/>
  <c r="AC37" i="7"/>
  <c r="P28" i="7"/>
  <c r="W62" i="7"/>
  <c r="N224" i="7"/>
  <c r="N54" i="7"/>
  <c r="N225" i="7" s="1"/>
  <c r="AD37" i="12"/>
  <c r="AD206" i="12"/>
  <c r="AD208" i="12" s="1"/>
  <c r="Z224" i="12"/>
  <c r="Z54" i="12"/>
  <c r="Z225" i="12" s="1"/>
  <c r="F242" i="12"/>
  <c r="F74" i="12"/>
  <c r="I37" i="12"/>
  <c r="I206" i="12"/>
  <c r="I208" i="12" s="1"/>
  <c r="I224" i="12"/>
  <c r="I54" i="12"/>
  <c r="I225" i="12" s="1"/>
  <c r="S62" i="12"/>
  <c r="S75" i="12" s="1"/>
  <c r="K242" i="12"/>
  <c r="K74" i="12"/>
  <c r="G261" i="12"/>
  <c r="H32" i="7"/>
  <c r="H202" i="7"/>
  <c r="H203" i="7" s="1"/>
  <c r="G224" i="7"/>
  <c r="G54" i="7"/>
  <c r="G225" i="7" s="1"/>
  <c r="L37" i="7"/>
  <c r="L206" i="7"/>
  <c r="L208" i="7" s="1"/>
  <c r="AA42" i="7"/>
  <c r="T32" i="7"/>
  <c r="M42" i="7"/>
  <c r="R28" i="7"/>
  <c r="R62" i="7"/>
  <c r="AL32" i="12"/>
  <c r="AJ32" i="12"/>
  <c r="AJ202" i="12"/>
  <c r="AJ203" i="12" s="1"/>
  <c r="AF37" i="7"/>
  <c r="AF206" i="7"/>
  <c r="AF208" i="7" s="1"/>
  <c r="AE211" i="12"/>
  <c r="AE213" i="12" s="1"/>
  <c r="AE42" i="12"/>
  <c r="U28" i="12"/>
  <c r="T37" i="12"/>
  <c r="H224" i="12"/>
  <c r="H54" i="12"/>
  <c r="H225" i="12" s="1"/>
  <c r="N62" i="12"/>
  <c r="N230" i="12"/>
  <c r="N233" i="12" s="1"/>
  <c r="N242" i="12"/>
  <c r="N74" i="12"/>
  <c r="T86" i="12"/>
  <c r="O42" i="12"/>
  <c r="J261" i="12"/>
  <c r="AF28" i="7"/>
  <c r="F242" i="7"/>
  <c r="F245" i="7" s="1"/>
  <c r="F74" i="7"/>
  <c r="C246" i="7"/>
  <c r="L236" i="7"/>
  <c r="L68" i="7"/>
  <c r="AB32" i="7"/>
  <c r="W42" i="7"/>
  <c r="N21" i="7"/>
  <c r="Y37" i="7"/>
  <c r="O28" i="7"/>
  <c r="V236" i="7"/>
  <c r="V68" i="7"/>
  <c r="AA224" i="7"/>
  <c r="AA54" i="7"/>
  <c r="AA225" i="7" s="1"/>
  <c r="D37" i="7"/>
  <c r="N16" i="12"/>
  <c r="T28" i="12"/>
  <c r="W16" i="12"/>
  <c r="AB21" i="12"/>
  <c r="V32" i="12"/>
  <c r="P37" i="12"/>
  <c r="AB42" i="12"/>
  <c r="R224" i="12"/>
  <c r="R54" i="12"/>
  <c r="R225" i="12" s="1"/>
  <c r="Z62" i="12"/>
  <c r="AB236" i="12"/>
  <c r="AB68" i="12"/>
  <c r="AB242" i="12"/>
  <c r="AB74" i="12"/>
  <c r="M261" i="12"/>
  <c r="M32" i="12"/>
  <c r="M202" i="12"/>
  <c r="M203" i="12" s="1"/>
  <c r="K37" i="12"/>
  <c r="K206" i="12"/>
  <c r="M42" i="12"/>
  <c r="AC242" i="12"/>
  <c r="AC74" i="12"/>
  <c r="AC86" i="12"/>
  <c r="K32" i="7"/>
  <c r="K202" i="7"/>
  <c r="K203" i="7" s="1"/>
  <c r="H16" i="7"/>
  <c r="J242" i="7"/>
  <c r="J245" i="7" s="1"/>
  <c r="J74" i="7"/>
  <c r="J196" i="7"/>
  <c r="J199" i="7" s="1"/>
  <c r="J28" i="7"/>
  <c r="AC32" i="7"/>
  <c r="Y32" i="7"/>
  <c r="T21" i="7"/>
  <c r="P21" i="7"/>
  <c r="AD196" i="7"/>
  <c r="AD28" i="7"/>
  <c r="W37" i="7"/>
  <c r="N37" i="7"/>
  <c r="W86" i="7"/>
  <c r="AB242" i="7"/>
  <c r="AB74" i="7"/>
  <c r="W224" i="7"/>
  <c r="W54" i="7"/>
  <c r="W225" i="7" s="1"/>
  <c r="D74" i="7"/>
  <c r="D75" i="7" s="1"/>
  <c r="AE28" i="7"/>
  <c r="S242" i="7"/>
  <c r="S74" i="7"/>
  <c r="N242" i="7"/>
  <c r="N74" i="7"/>
  <c r="J86" i="12"/>
  <c r="J97" i="13"/>
  <c r="P97" i="13"/>
  <c r="F97" i="13"/>
  <c r="G109" i="13"/>
  <c r="F108" i="13"/>
  <c r="M128" i="7"/>
  <c r="M212" i="7" s="1"/>
  <c r="M207" i="7"/>
  <c r="N127" i="7"/>
  <c r="F257" i="12"/>
  <c r="AH239" i="1"/>
  <c r="AF263" i="12"/>
  <c r="AF92" i="7"/>
  <c r="AF92" i="13"/>
  <c r="AF263" i="13" s="1"/>
  <c r="AF357" i="13" s="1"/>
  <c r="AF263" i="7"/>
  <c r="AG241" i="1"/>
  <c r="AF92" i="12"/>
  <c r="AT200" i="1"/>
  <c r="AR53" i="13"/>
  <c r="AR224" i="13" s="1"/>
  <c r="AR318" i="13" s="1"/>
  <c r="AR53" i="12"/>
  <c r="AR224" i="12" s="1"/>
  <c r="AR53" i="7"/>
  <c r="AR224" i="7" s="1"/>
  <c r="AR193" i="1"/>
  <c r="AP46" i="7"/>
  <c r="AP46" i="13"/>
  <c r="AP46" i="12"/>
  <c r="M62" i="12"/>
  <c r="F199" i="13"/>
  <c r="F293" i="13" s="1"/>
  <c r="AH241" i="13"/>
  <c r="R144" i="7"/>
  <c r="Q216" i="7"/>
  <c r="Q218" i="7" s="1"/>
  <c r="K74" i="7"/>
  <c r="S54" i="7"/>
  <c r="S225" i="7" s="1"/>
  <c r="J244" i="12"/>
  <c r="J190" i="12"/>
  <c r="H196" i="7"/>
  <c r="G16" i="7"/>
  <c r="AF128" i="13"/>
  <c r="AG127" i="13"/>
  <c r="AF207" i="13"/>
  <c r="AF301" i="13" s="1"/>
  <c r="J351" i="13"/>
  <c r="M21" i="12"/>
  <c r="AL64" i="12"/>
  <c r="AL64" i="7"/>
  <c r="AN211" i="1"/>
  <c r="AL64" i="13"/>
  <c r="AR126" i="12"/>
  <c r="AH47" i="7"/>
  <c r="B246" i="13"/>
  <c r="B340" i="13" s="1"/>
  <c r="B95" i="13"/>
  <c r="V109" i="12"/>
  <c r="U108" i="12"/>
  <c r="F68" i="12"/>
  <c r="I74" i="12"/>
  <c r="N239" i="12"/>
  <c r="AF54" i="12"/>
  <c r="AF225" i="12" s="1"/>
  <c r="W68" i="12"/>
  <c r="AF14" i="13"/>
  <c r="AH161" i="1"/>
  <c r="AF14" i="12"/>
  <c r="AF14" i="7"/>
  <c r="M27" i="18"/>
  <c r="I27" i="18"/>
  <c r="K27" i="18"/>
  <c r="G27" i="18"/>
  <c r="AP87" i="8"/>
  <c r="AK87" i="8"/>
  <c r="AB7" i="20"/>
  <c r="X7" i="20"/>
  <c r="E10" i="20"/>
  <c r="E12" i="20" s="1"/>
  <c r="E364" i="13"/>
  <c r="E281" i="13"/>
  <c r="AH232" i="1"/>
  <c r="AF85" i="12"/>
  <c r="AF256" i="12" s="1"/>
  <c r="AF85" i="13"/>
  <c r="AF256" i="13" s="1"/>
  <c r="AF350" i="13" s="1"/>
  <c r="AF85" i="7"/>
  <c r="AF256" i="7" s="1"/>
  <c r="I217" i="7"/>
  <c r="I218" i="7" s="1"/>
  <c r="I47" i="7"/>
  <c r="T54" i="7"/>
  <c r="T225" i="7" s="1"/>
  <c r="T223" i="7"/>
  <c r="X223" i="12"/>
  <c r="X54" i="12"/>
  <c r="X225" i="12" s="1"/>
  <c r="H212" i="7"/>
  <c r="H213" i="7" s="1"/>
  <c r="H42" i="7"/>
  <c r="U123" i="13"/>
  <c r="U123" i="12"/>
  <c r="M331" i="13"/>
  <c r="M239" i="13"/>
  <c r="M333" i="13" s="1"/>
  <c r="AK206" i="1"/>
  <c r="AI59" i="7"/>
  <c r="AI59" i="12"/>
  <c r="AI59" i="13"/>
  <c r="AH237" i="1"/>
  <c r="AF90" i="13"/>
  <c r="AF261" i="13" s="1"/>
  <c r="AF355" i="13" s="1"/>
  <c r="AF90" i="12"/>
  <c r="AF261" i="12" s="1"/>
  <c r="AF90" i="7"/>
  <c r="AF261" i="7" s="1"/>
  <c r="AG238" i="1"/>
  <c r="AT178" i="1"/>
  <c r="AR31" i="13"/>
  <c r="AR31" i="7"/>
  <c r="AR31" i="12"/>
  <c r="C84" i="12"/>
  <c r="C255" i="12" s="1"/>
  <c r="C82" i="12"/>
  <c r="C253" i="12" s="1"/>
  <c r="C105" i="12"/>
  <c r="C79" i="12"/>
  <c r="C13" i="12"/>
  <c r="C16" i="12" s="1"/>
  <c r="AB97" i="13"/>
  <c r="U16" i="7"/>
  <c r="V16" i="7"/>
  <c r="J232" i="7"/>
  <c r="J233" i="7" s="1"/>
  <c r="J62" i="7"/>
  <c r="AC16" i="7"/>
  <c r="AF230" i="7"/>
  <c r="AF62" i="7"/>
  <c r="N236" i="12"/>
  <c r="N68" i="12"/>
  <c r="AC42" i="7"/>
  <c r="Q37" i="7"/>
  <c r="K261" i="7"/>
  <c r="AG37" i="7"/>
  <c r="AG206" i="7"/>
  <c r="AG208" i="7" s="1"/>
  <c r="H37" i="12"/>
  <c r="H206" i="12"/>
  <c r="H208" i="12" s="1"/>
  <c r="Y32" i="12"/>
  <c r="J206" i="7"/>
  <c r="J208" i="7" s="1"/>
  <c r="J37" i="7"/>
  <c r="M32" i="7"/>
  <c r="M202" i="7"/>
  <c r="M203" i="7" s="1"/>
  <c r="AA86" i="7"/>
  <c r="AA95" i="7" s="1"/>
  <c r="AA97" i="7" s="1"/>
  <c r="AA99" i="7" s="1"/>
  <c r="P224" i="7"/>
  <c r="P54" i="7"/>
  <c r="P225" i="7" s="1"/>
  <c r="AI32" i="7"/>
  <c r="AI202" i="7"/>
  <c r="AI203" i="7" s="1"/>
  <c r="J236" i="12"/>
  <c r="J239" i="12" s="1"/>
  <c r="J68" i="12"/>
  <c r="Z68" i="12"/>
  <c r="Z236" i="12"/>
  <c r="J16" i="7"/>
  <c r="J187" i="7" s="1"/>
  <c r="J186" i="7"/>
  <c r="U21" i="7"/>
  <c r="AB236" i="7"/>
  <c r="AB68" i="7"/>
  <c r="AL32" i="7"/>
  <c r="AG32" i="7"/>
  <c r="AG202" i="7"/>
  <c r="AG203" i="7" s="1"/>
  <c r="AE202" i="7"/>
  <c r="AE203" i="7" s="1"/>
  <c r="AE32" i="7"/>
  <c r="H196" i="12"/>
  <c r="H28" i="12"/>
  <c r="J206" i="12"/>
  <c r="J208" i="12" s="1"/>
  <c r="J37" i="12"/>
  <c r="AD68" i="12"/>
  <c r="AD236" i="12"/>
  <c r="AD239" i="12" s="1"/>
  <c r="T42" i="7"/>
  <c r="P86" i="7"/>
  <c r="AF206" i="12"/>
  <c r="AF208" i="12" s="1"/>
  <c r="AF37" i="12"/>
  <c r="I21" i="12"/>
  <c r="T21" i="12"/>
  <c r="F206" i="12"/>
  <c r="F208" i="12" s="1"/>
  <c r="F37" i="12"/>
  <c r="N224" i="12"/>
  <c r="N54" i="12"/>
  <c r="N225" i="12" s="1"/>
  <c r="V236" i="12"/>
  <c r="V68" i="12"/>
  <c r="N86" i="12"/>
  <c r="N251" i="12"/>
  <c r="N257" i="12" s="1"/>
  <c r="I202" i="12"/>
  <c r="I203" i="12" s="1"/>
  <c r="I32" i="12"/>
  <c r="S236" i="12"/>
  <c r="S68" i="12"/>
  <c r="K261" i="12"/>
  <c r="K62" i="7"/>
  <c r="K75" i="7" s="1"/>
  <c r="K230" i="7"/>
  <c r="K233" i="7" s="1"/>
  <c r="W16" i="7"/>
  <c r="X28" i="7"/>
  <c r="X86" i="7"/>
  <c r="T242" i="7"/>
  <c r="T74" i="7"/>
  <c r="C75" i="7"/>
  <c r="N27" i="18"/>
  <c r="J27" i="18"/>
  <c r="L27" i="18"/>
  <c r="H27" i="18"/>
  <c r="G23" i="18"/>
  <c r="AH159" i="1"/>
  <c r="AF12" i="13"/>
  <c r="AF12" i="7"/>
  <c r="AF12" i="12"/>
  <c r="AR166" i="1"/>
  <c r="AP19" i="13"/>
  <c r="AP19" i="12"/>
  <c r="AP19" i="7"/>
  <c r="AI171" i="1"/>
  <c r="AG24" i="13"/>
  <c r="AG24" i="7"/>
  <c r="AH176" i="1"/>
  <c r="AG24" i="12"/>
  <c r="AI87" i="8"/>
  <c r="L153" i="13"/>
  <c r="M153" i="7"/>
  <c r="L153" i="12"/>
  <c r="Y7" i="20"/>
  <c r="Y97" i="13"/>
  <c r="AD7" i="20"/>
  <c r="G197" i="12"/>
  <c r="G198" i="12"/>
  <c r="G195" i="12"/>
  <c r="E257" i="13"/>
  <c r="E351" i="13" s="1"/>
  <c r="M24" i="17"/>
  <c r="K24" i="17"/>
  <c r="G24" i="17"/>
  <c r="I24" i="17"/>
  <c r="AH226" i="1"/>
  <c r="AF79" i="13"/>
  <c r="AF79" i="7"/>
  <c r="AF79" i="12"/>
  <c r="AG234" i="1"/>
  <c r="AF47" i="12"/>
  <c r="L217" i="7"/>
  <c r="L218" i="7" s="1"/>
  <c r="L47" i="7"/>
  <c r="O223" i="7"/>
  <c r="O54" i="7"/>
  <c r="O225" i="7" s="1"/>
  <c r="S123" i="13"/>
  <c r="S123" i="12"/>
  <c r="AA123" i="13"/>
  <c r="AA123" i="12"/>
  <c r="AD123" i="13"/>
  <c r="AD123" i="12"/>
  <c r="AN123" i="13"/>
  <c r="AN124" i="13" s="1"/>
  <c r="AN123" i="12"/>
  <c r="AN124" i="12" s="1"/>
  <c r="AL183" i="1"/>
  <c r="AJ36" i="7"/>
  <c r="AJ36" i="13"/>
  <c r="AJ36" i="12"/>
  <c r="H310" i="13"/>
  <c r="H218" i="13"/>
  <c r="H312" i="13" s="1"/>
  <c r="M357" i="13"/>
  <c r="L127" i="12"/>
  <c r="L207" i="12" s="1"/>
  <c r="K207" i="12"/>
  <c r="K128" i="12"/>
  <c r="AE217" i="12"/>
  <c r="AE216" i="12"/>
  <c r="AF129" i="12"/>
  <c r="D79" i="7"/>
  <c r="D13" i="7"/>
  <c r="D105" i="7"/>
  <c r="D82" i="7"/>
  <c r="D253" i="7" s="1"/>
  <c r="D84" i="7"/>
  <c r="D255" i="7" s="1"/>
  <c r="K79" i="12"/>
  <c r="K84" i="12"/>
  <c r="K255" i="12" s="1"/>
  <c r="K13" i="12"/>
  <c r="K82" i="12"/>
  <c r="K253" i="12" s="1"/>
  <c r="V16" i="12"/>
  <c r="J16" i="12"/>
  <c r="J187" i="12" s="1"/>
  <c r="J183" i="12"/>
  <c r="M16" i="12"/>
  <c r="T238" i="12"/>
  <c r="T68" i="12"/>
  <c r="T75" i="12" s="1"/>
  <c r="K28" i="7"/>
  <c r="K198" i="7"/>
  <c r="AB16" i="7"/>
  <c r="Q16" i="7"/>
  <c r="M54" i="12"/>
  <c r="M225" i="12" s="1"/>
  <c r="AD16" i="12"/>
  <c r="I86" i="12"/>
  <c r="I250" i="12"/>
  <c r="I257" i="12" s="1"/>
  <c r="R125" i="13"/>
  <c r="R125" i="12"/>
  <c r="S125" i="13"/>
  <c r="S125" i="12"/>
  <c r="AA125" i="13"/>
  <c r="AA125" i="12"/>
  <c r="AH42" i="7"/>
  <c r="AF21" i="7"/>
  <c r="AF230" i="12"/>
  <c r="AF233" i="12" s="1"/>
  <c r="AF62" i="12"/>
  <c r="H16" i="12"/>
  <c r="F28" i="12"/>
  <c r="F196" i="12"/>
  <c r="F199" i="12" s="1"/>
  <c r="F21" i="12"/>
  <c r="V62" i="12"/>
  <c r="J242" i="12"/>
  <c r="J74" i="12"/>
  <c r="Q37" i="12"/>
  <c r="K224" i="12"/>
  <c r="K54" i="12"/>
  <c r="K225" i="12" s="1"/>
  <c r="AA62" i="12"/>
  <c r="W242" i="12"/>
  <c r="W74" i="12"/>
  <c r="O28" i="12"/>
  <c r="G21" i="7"/>
  <c r="H206" i="7"/>
  <c r="H208" i="7" s="1"/>
  <c r="H37" i="7"/>
  <c r="Y42" i="7"/>
  <c r="R42" i="7"/>
  <c r="Z28" i="7"/>
  <c r="AD230" i="7"/>
  <c r="AD233" i="7" s="1"/>
  <c r="AD62" i="7"/>
  <c r="Q62" i="7"/>
  <c r="M236" i="7"/>
  <c r="M68" i="7"/>
  <c r="AJ32" i="7"/>
  <c r="J28" i="12"/>
  <c r="J196" i="12"/>
  <c r="J199" i="12" s="1"/>
  <c r="H21" i="12"/>
  <c r="F32" i="12"/>
  <c r="F202" i="12"/>
  <c r="F203" i="12" s="1"/>
  <c r="X37" i="12"/>
  <c r="H236" i="12"/>
  <c r="H239" i="12" s="1"/>
  <c r="H68" i="12"/>
  <c r="U37" i="12"/>
  <c r="Y242" i="12"/>
  <c r="Y74" i="12"/>
  <c r="AE32" i="12"/>
  <c r="AE202" i="12"/>
  <c r="AE203" i="12" s="1"/>
  <c r="F230" i="7"/>
  <c r="F233" i="7" s="1"/>
  <c r="F62" i="7"/>
  <c r="L242" i="7"/>
  <c r="L74" i="7"/>
  <c r="F21" i="7"/>
  <c r="J236" i="7"/>
  <c r="J239" i="7" s="1"/>
  <c r="J68" i="7"/>
  <c r="W32" i="7"/>
  <c r="P32" i="7"/>
  <c r="Z37" i="7"/>
  <c r="M37" i="7"/>
  <c r="M206" i="7"/>
  <c r="M208" i="7" s="1"/>
  <c r="U62" i="7"/>
  <c r="M256" i="7"/>
  <c r="AK32" i="12"/>
  <c r="AK202" i="12"/>
  <c r="AK203" i="12" s="1"/>
  <c r="AI42" i="12"/>
  <c r="AC21" i="12"/>
  <c r="AA16" i="12"/>
  <c r="AC28" i="12"/>
  <c r="J211" i="12"/>
  <c r="J213" i="12" s="1"/>
  <c r="J42" i="12"/>
  <c r="Y37" i="12"/>
  <c r="O224" i="12"/>
  <c r="O54" i="12"/>
  <c r="O225" i="12" s="1"/>
  <c r="AE230" i="12"/>
  <c r="AE233" i="12" s="1"/>
  <c r="AE62" i="12"/>
  <c r="AE75" i="12" s="1"/>
  <c r="L16" i="7"/>
  <c r="G211" i="7"/>
  <c r="G213" i="7" s="1"/>
  <c r="G42" i="7"/>
  <c r="L86" i="7"/>
  <c r="L251" i="7"/>
  <c r="I28" i="7"/>
  <c r="Y21" i="7"/>
  <c r="R21" i="7"/>
  <c r="AB37" i="7"/>
  <c r="O37" i="7"/>
  <c r="X236" i="7"/>
  <c r="X68" i="7"/>
  <c r="P242" i="7"/>
  <c r="P74" i="7"/>
  <c r="H261" i="7"/>
  <c r="AM32" i="12"/>
  <c r="AJ224" i="12"/>
  <c r="AJ54" i="12"/>
  <c r="AJ225" i="12" s="1"/>
  <c r="AH32" i="12"/>
  <c r="AH202" i="12"/>
  <c r="AH203" i="12" s="1"/>
  <c r="AG230" i="12"/>
  <c r="AE16" i="7"/>
  <c r="AF21" i="12"/>
  <c r="O21" i="12"/>
  <c r="AD28" i="12"/>
  <c r="P21" i="12"/>
  <c r="L202" i="12"/>
  <c r="L203" i="12" s="1"/>
  <c r="L32" i="12"/>
  <c r="Z37" i="12"/>
  <c r="X62" i="12"/>
  <c r="T242" i="12"/>
  <c r="T74" i="12"/>
  <c r="M37" i="12"/>
  <c r="Y42" i="12"/>
  <c r="W62" i="12"/>
  <c r="AA242" i="12"/>
  <c r="AA74" i="12"/>
  <c r="T95" i="12"/>
  <c r="L32" i="7"/>
  <c r="L202" i="7"/>
  <c r="L203" i="7" s="1"/>
  <c r="H242" i="7"/>
  <c r="H74" i="7"/>
  <c r="I236" i="7"/>
  <c r="I239" i="7" s="1"/>
  <c r="I68" i="7"/>
  <c r="AA32" i="7"/>
  <c r="V42" i="7"/>
  <c r="M21" i="7"/>
  <c r="V28" i="7"/>
  <c r="AB86" i="7"/>
  <c r="T62" i="7"/>
  <c r="T75" i="7" s="1"/>
  <c r="Y242" i="7"/>
  <c r="Y74" i="7"/>
  <c r="AD261" i="7"/>
  <c r="AE21" i="12"/>
  <c r="Y21" i="12"/>
  <c r="AB28" i="12"/>
  <c r="G28" i="12"/>
  <c r="G196" i="12"/>
  <c r="J32" i="12"/>
  <c r="J202" i="12"/>
  <c r="J203" i="12" s="1"/>
  <c r="Z32" i="12"/>
  <c r="AB37" i="12"/>
  <c r="F224" i="12"/>
  <c r="F54" i="12"/>
  <c r="F225" i="12" s="1"/>
  <c r="B62" i="12"/>
  <c r="B75" i="12" s="1"/>
  <c r="B95" i="12" s="1"/>
  <c r="B97" i="12" s="1"/>
  <c r="B99" i="12" s="1"/>
  <c r="D86" i="12"/>
  <c r="D95" i="12" s="1"/>
  <c r="D97" i="12" s="1"/>
  <c r="D99" i="12" s="1"/>
  <c r="Q32" i="12"/>
  <c r="S37" i="12"/>
  <c r="U42" i="12"/>
  <c r="I230" i="12"/>
  <c r="I233" i="12" s="1"/>
  <c r="I62" i="12"/>
  <c r="K236" i="12"/>
  <c r="K239" i="12" s="1"/>
  <c r="K68" i="12"/>
  <c r="AA236" i="12"/>
  <c r="AA68" i="12"/>
  <c r="AD261" i="12"/>
  <c r="D246" i="12"/>
  <c r="B257" i="7"/>
  <c r="B266" i="7" s="1"/>
  <c r="B268" i="7" s="1"/>
  <c r="F236" i="7"/>
  <c r="F239" i="7" s="1"/>
  <c r="F68" i="7"/>
  <c r="J191" i="7"/>
  <c r="J192" i="7" s="1"/>
  <c r="J21" i="7"/>
  <c r="G202" i="7"/>
  <c r="G203" i="7" s="1"/>
  <c r="G32" i="7"/>
  <c r="I242" i="7"/>
  <c r="I74" i="7"/>
  <c r="F28" i="7"/>
  <c r="F196" i="7"/>
  <c r="F199" i="7" s="1"/>
  <c r="I206" i="7"/>
  <c r="I208" i="7" s="1"/>
  <c r="I37" i="7"/>
  <c r="AA21" i="7"/>
  <c r="X21" i="7"/>
  <c r="T16" i="7"/>
  <c r="AB28" i="7"/>
  <c r="U37" i="7"/>
  <c r="Z86" i="7"/>
  <c r="Z95" i="7" s="1"/>
  <c r="Z97" i="7" s="1"/>
  <c r="Z99" i="7" s="1"/>
  <c r="V224" i="7"/>
  <c r="V54" i="7"/>
  <c r="V225" i="7" s="1"/>
  <c r="O242" i="7"/>
  <c r="O74" i="7"/>
  <c r="S236" i="7"/>
  <c r="S68" i="7"/>
  <c r="N86" i="7"/>
  <c r="N95" i="7" s="1"/>
  <c r="N97" i="7" s="1"/>
  <c r="N99" i="7" s="1"/>
  <c r="I261" i="7"/>
  <c r="X62" i="7"/>
  <c r="X75" i="7" s="1"/>
  <c r="Q224" i="7"/>
  <c r="Q54" i="7"/>
  <c r="Q225" i="7" s="1"/>
  <c r="M242" i="7"/>
  <c r="M74" i="7"/>
  <c r="Q47" i="7"/>
  <c r="Y54" i="12"/>
  <c r="Y225" i="12" s="1"/>
  <c r="AH137" i="12"/>
  <c r="AG229" i="12"/>
  <c r="AG260" i="12"/>
  <c r="AI137" i="7"/>
  <c r="AH260" i="7"/>
  <c r="AH229" i="7"/>
  <c r="Q97" i="13"/>
  <c r="P68" i="12"/>
  <c r="F86" i="12"/>
  <c r="G95" i="13"/>
  <c r="P28" i="12"/>
  <c r="H68" i="7"/>
  <c r="AE263" i="13"/>
  <c r="V86" i="12"/>
  <c r="AG157" i="7"/>
  <c r="AF217" i="7"/>
  <c r="AF216" i="7"/>
  <c r="AF218" i="7" s="1"/>
  <c r="AE16" i="12"/>
  <c r="AI219" i="1"/>
  <c r="AG72" i="7"/>
  <c r="AG72" i="13"/>
  <c r="AG72" i="12"/>
  <c r="AK217" i="1"/>
  <c r="AI70" i="13"/>
  <c r="AI70" i="12"/>
  <c r="AI70" i="7"/>
  <c r="AE213" i="13"/>
  <c r="AE307" i="13" s="1"/>
  <c r="AE305" i="13"/>
  <c r="P68" i="7"/>
  <c r="Q229" i="12"/>
  <c r="V74" i="12"/>
  <c r="AE68" i="7"/>
  <c r="AK207" i="1"/>
  <c r="AI60" i="7"/>
  <c r="AI231" i="7" s="1"/>
  <c r="AI60" i="12"/>
  <c r="AI231" i="12" s="1"/>
  <c r="AI60" i="13"/>
  <c r="AI231" i="13" s="1"/>
  <c r="AI325" i="13" s="1"/>
  <c r="AL143" i="12"/>
  <c r="AL202" i="12" s="1"/>
  <c r="AL203" i="12" s="1"/>
  <c r="AK255" i="12"/>
  <c r="E257" i="12"/>
  <c r="AG231" i="13"/>
  <c r="H197" i="7"/>
  <c r="K16" i="7"/>
  <c r="AE300" i="13"/>
  <c r="AE208" i="13"/>
  <c r="AE302" i="13" s="1"/>
  <c r="AH128" i="7"/>
  <c r="AH212" i="7" s="1"/>
  <c r="AH207" i="7"/>
  <c r="AI127" i="7"/>
  <c r="L300" i="13"/>
  <c r="L208" i="13"/>
  <c r="L302" i="13" s="1"/>
  <c r="P62" i="12"/>
  <c r="P75" i="12" s="1"/>
  <c r="P95" i="12" s="1"/>
  <c r="P97" i="12" s="1"/>
  <c r="P99" i="12" s="1"/>
  <c r="L305" i="13"/>
  <c r="L213" i="13"/>
  <c r="L307" i="13" s="1"/>
  <c r="F239" i="12"/>
  <c r="AA28" i="7"/>
  <c r="U86" i="7"/>
  <c r="F108" i="12"/>
  <c r="G109" i="12"/>
  <c r="AK235" i="12"/>
  <c r="AD62" i="12"/>
  <c r="L29" i="18"/>
  <c r="J29" i="18"/>
  <c r="N29" i="18"/>
  <c r="H29" i="18"/>
  <c r="AR87" i="8"/>
  <c r="AG87" i="8"/>
  <c r="AO87" i="8"/>
  <c r="Z7" i="20"/>
  <c r="Z97" i="13"/>
  <c r="K195" i="12"/>
  <c r="K197" i="12"/>
  <c r="AO174" i="1"/>
  <c r="AM27" i="13"/>
  <c r="AM27" i="7"/>
  <c r="AM27" i="12"/>
  <c r="L151" i="7"/>
  <c r="K151" i="13"/>
  <c r="K243" i="7"/>
  <c r="K151" i="12"/>
  <c r="K152" i="7"/>
  <c r="K244" i="7" s="1"/>
  <c r="K245" i="7" s="1"/>
  <c r="B11" i="20"/>
  <c r="B286" i="13"/>
  <c r="AE250" i="13"/>
  <c r="AE86" i="13"/>
  <c r="AE95" i="13" s="1"/>
  <c r="AE97" i="13" s="1"/>
  <c r="F217" i="12"/>
  <c r="F218" i="12" s="1"/>
  <c r="F47" i="12"/>
  <c r="AA47" i="7"/>
  <c r="U223" i="7"/>
  <c r="U54" i="7"/>
  <c r="U225" i="7" s="1"/>
  <c r="G23" i="17"/>
  <c r="G32" i="17" s="1"/>
  <c r="I23" i="17"/>
  <c r="I32" i="17" s="1"/>
  <c r="M23" i="17"/>
  <c r="M32" i="17" s="1"/>
  <c r="AD354" i="13"/>
  <c r="AP229" i="1"/>
  <c r="AN82" i="13"/>
  <c r="AN253" i="13" s="1"/>
  <c r="AN347" i="13" s="1"/>
  <c r="AN82" i="7"/>
  <c r="AN253" i="7" s="1"/>
  <c r="AN82" i="12"/>
  <c r="AN253" i="12" s="1"/>
  <c r="D97" i="13"/>
  <c r="D268" i="13" s="1"/>
  <c r="D362" i="13" s="1"/>
  <c r="D266" i="13"/>
  <c r="D360" i="13" s="1"/>
  <c r="G82" i="12"/>
  <c r="G253" i="12" s="1"/>
  <c r="G79" i="12"/>
  <c r="G13" i="12"/>
  <c r="G84" i="12"/>
  <c r="G255" i="12" s="1"/>
  <c r="AC16" i="12"/>
  <c r="D16" i="7"/>
  <c r="AE125" i="7"/>
  <c r="AD197" i="7"/>
  <c r="AD195" i="7"/>
  <c r="AD199" i="7" s="1"/>
  <c r="O250" i="12"/>
  <c r="O257" i="12" s="1"/>
  <c r="O86" i="12"/>
  <c r="T125" i="13"/>
  <c r="T125" i="12"/>
  <c r="AH230" i="12"/>
  <c r="L37" i="12"/>
  <c r="Q42" i="12"/>
  <c r="Y236" i="12"/>
  <c r="Y68" i="12"/>
  <c r="D257" i="12"/>
  <c r="D266" i="12" s="1"/>
  <c r="D268" i="12" s="1"/>
  <c r="V32" i="7"/>
  <c r="Y236" i="7"/>
  <c r="Y68" i="7"/>
  <c r="K21" i="12"/>
  <c r="K28" i="12"/>
  <c r="K196" i="12"/>
  <c r="L230" i="12"/>
  <c r="L233" i="12" s="1"/>
  <c r="L62" i="12"/>
  <c r="S32" i="7"/>
  <c r="Z28" i="12"/>
  <c r="R37" i="12"/>
  <c r="Z86" i="12"/>
  <c r="W42" i="12"/>
  <c r="AC236" i="12"/>
  <c r="AC68" i="12"/>
  <c r="AB86" i="12"/>
  <c r="AB95" i="12" s="1"/>
  <c r="AB97" i="12" s="1"/>
  <c r="AB99" i="12" s="1"/>
  <c r="P42" i="7"/>
  <c r="Z242" i="7"/>
  <c r="Z74" i="7"/>
  <c r="AI54" i="12"/>
  <c r="AI225" i="12" s="1"/>
  <c r="AI224" i="12"/>
  <c r="AG42" i="12"/>
  <c r="X16" i="12"/>
  <c r="I28" i="12"/>
  <c r="AD42" i="12"/>
  <c r="AD211" i="12"/>
  <c r="AD213" i="12" s="1"/>
  <c r="J230" i="12"/>
  <c r="J233" i="12" s="1"/>
  <c r="J62" i="12"/>
  <c r="AA86" i="12"/>
  <c r="F251" i="7"/>
  <c r="F257" i="7" s="1"/>
  <c r="F86" i="7"/>
  <c r="X32" i="7"/>
  <c r="O21" i="7"/>
  <c r="L28" i="12"/>
  <c r="L196" i="12"/>
  <c r="Y28" i="12"/>
  <c r="L42" i="12"/>
  <c r="R62" i="12"/>
  <c r="E62" i="7"/>
  <c r="E75" i="7" s="1"/>
  <c r="L42" i="7"/>
  <c r="L211" i="7"/>
  <c r="L213" i="7" s="1"/>
  <c r="G62" i="7"/>
  <c r="G230" i="7"/>
  <c r="G233" i="7" s="1"/>
  <c r="I251" i="7"/>
  <c r="I257" i="7" s="1"/>
  <c r="I86" i="7"/>
  <c r="L28" i="7"/>
  <c r="L196" i="7"/>
  <c r="Z42" i="7"/>
  <c r="N32" i="7"/>
  <c r="P37" i="7"/>
  <c r="AE211" i="7"/>
  <c r="AE213" i="7" s="1"/>
  <c r="AE42" i="7"/>
  <c r="AG129" i="13"/>
  <c r="AF217" i="13"/>
  <c r="AF311" i="13" s="1"/>
  <c r="AF216" i="13"/>
  <c r="S126" i="13"/>
  <c r="F26" i="17"/>
  <c r="F28" i="17"/>
  <c r="F25" i="17"/>
  <c r="F30" i="17"/>
  <c r="F23" i="17"/>
  <c r="AW8" i="14"/>
  <c r="D8" i="14"/>
  <c r="G30" i="18"/>
  <c r="M30" i="18"/>
  <c r="I30" i="18"/>
  <c r="K30" i="18"/>
  <c r="N23" i="18"/>
  <c r="AF10" i="13"/>
  <c r="AH157" i="1"/>
  <c r="AF10" i="12"/>
  <c r="AF10" i="7"/>
  <c r="AM87" i="8"/>
  <c r="AA7" i="20"/>
  <c r="AJ173" i="1"/>
  <c r="AH26" i="13"/>
  <c r="AH26" i="12"/>
  <c r="AH26" i="7"/>
  <c r="J199" i="13"/>
  <c r="J293" i="13" s="1"/>
  <c r="J289" i="13"/>
  <c r="P144" i="13"/>
  <c r="Q144" i="13" s="1"/>
  <c r="R144" i="13" s="1"/>
  <c r="S144" i="13" s="1"/>
  <c r="T144" i="13" s="1"/>
  <c r="U144" i="13" s="1"/>
  <c r="V144" i="13" s="1"/>
  <c r="W144" i="13" s="1"/>
  <c r="X144" i="13" s="1"/>
  <c r="Y144" i="13" s="1"/>
  <c r="Z144" i="13" s="1"/>
  <c r="AA144" i="13" s="1"/>
  <c r="AB144" i="13" s="1"/>
  <c r="AC144" i="13" s="1"/>
  <c r="E75" i="13"/>
  <c r="E246" i="13" s="1"/>
  <c r="E340" i="13" s="1"/>
  <c r="E233" i="13"/>
  <c r="E327" i="13" s="1"/>
  <c r="R47" i="12"/>
  <c r="V47" i="7"/>
  <c r="S47" i="7"/>
  <c r="S217" i="7"/>
  <c r="B54" i="12"/>
  <c r="Z223" i="7"/>
  <c r="Z54" i="7"/>
  <c r="Z225" i="7" s="1"/>
  <c r="AC123" i="13"/>
  <c r="AC123" i="12"/>
  <c r="W123" i="13"/>
  <c r="W123" i="12"/>
  <c r="AJ123" i="13"/>
  <c r="AJ124" i="13" s="1"/>
  <c r="AJ123" i="12"/>
  <c r="AJ124" i="12" s="1"/>
  <c r="AD183" i="7"/>
  <c r="AD186" i="7"/>
  <c r="AD124" i="7"/>
  <c r="AD190" i="7" s="1"/>
  <c r="AD184" i="7"/>
  <c r="AD185" i="7"/>
  <c r="AE123" i="7"/>
  <c r="AD181" i="7"/>
  <c r="AD187" i="7"/>
  <c r="K123" i="7"/>
  <c r="K183" i="7" s="1"/>
  <c r="AD180" i="7"/>
  <c r="AD182" i="7"/>
  <c r="G68" i="12"/>
  <c r="U86" i="12"/>
  <c r="AH218" i="1"/>
  <c r="AF71" i="12"/>
  <c r="AF71" i="13"/>
  <c r="AF71" i="7"/>
  <c r="AG223" i="1"/>
  <c r="AE95" i="12"/>
  <c r="AE97" i="12" s="1"/>
  <c r="AH240" i="1"/>
  <c r="AF93" i="13"/>
  <c r="AF93" i="12"/>
  <c r="AF264" i="12"/>
  <c r="AF264" i="7"/>
  <c r="AF93" i="7"/>
  <c r="AM227" i="1"/>
  <c r="AK80" i="7"/>
  <c r="AK80" i="12"/>
  <c r="AK251" i="12" s="1"/>
  <c r="AK80" i="13"/>
  <c r="AK251" i="13" s="1"/>
  <c r="AK345" i="13" s="1"/>
  <c r="AQ32" i="7"/>
  <c r="X97" i="13"/>
  <c r="R250" i="7"/>
  <c r="R86" i="7"/>
  <c r="AR220" i="1"/>
  <c r="AP73" i="7"/>
  <c r="AP73" i="13"/>
  <c r="AP73" i="12"/>
  <c r="F24" i="17"/>
  <c r="K29" i="18"/>
  <c r="G29" i="18"/>
  <c r="I29" i="18"/>
  <c r="M29" i="18"/>
  <c r="L24" i="18"/>
  <c r="H24" i="18"/>
  <c r="N24" i="18"/>
  <c r="J24" i="18"/>
  <c r="F32" i="18"/>
  <c r="D6" i="14"/>
  <c r="AW9" i="14"/>
  <c r="D9" i="14"/>
  <c r="K23" i="18"/>
  <c r="K25" i="18"/>
  <c r="G25" i="18"/>
  <c r="I25" i="18"/>
  <c r="M25" i="18"/>
  <c r="H23" i="18"/>
  <c r="AH160" i="1"/>
  <c r="AF13" i="13"/>
  <c r="AF13" i="12"/>
  <c r="AF13" i="7"/>
  <c r="AF87" i="8"/>
  <c r="AJ87" i="8"/>
  <c r="AN87" i="8"/>
  <c r="AJ153" i="7"/>
  <c r="V7" i="20"/>
  <c r="T7" i="20"/>
  <c r="R7" i="20"/>
  <c r="P7" i="20"/>
  <c r="AF21" i="13"/>
  <c r="AF8" i="20" s="1"/>
  <c r="K153" i="13"/>
  <c r="B10" i="20"/>
  <c r="B281" i="13"/>
  <c r="B364" i="13"/>
  <c r="C10" i="20"/>
  <c r="C12" i="20" s="1"/>
  <c r="C364" i="13"/>
  <c r="C281" i="13"/>
  <c r="D11" i="20"/>
  <c r="D286" i="13"/>
  <c r="AA68" i="7"/>
  <c r="P217" i="7"/>
  <c r="P218" i="7" s="1"/>
  <c r="P47" i="7"/>
  <c r="J47" i="7"/>
  <c r="J217" i="7"/>
  <c r="J218" i="7" s="1"/>
  <c r="N47" i="7"/>
  <c r="N217" i="7"/>
  <c r="N218" i="7" s="1"/>
  <c r="H223" i="7"/>
  <c r="H54" i="7"/>
  <c r="H225" i="7" s="1"/>
  <c r="T54" i="12"/>
  <c r="T225" i="12" s="1"/>
  <c r="T223" i="12"/>
  <c r="F223" i="7"/>
  <c r="F54" i="7"/>
  <c r="F225" i="7" s="1"/>
  <c r="I223" i="7"/>
  <c r="I54" i="7"/>
  <c r="I225" i="7" s="1"/>
  <c r="X223" i="7"/>
  <c r="X54" i="7"/>
  <c r="X225" i="7" s="1"/>
  <c r="P123" i="13"/>
  <c r="P123" i="12"/>
  <c r="T123" i="13"/>
  <c r="T123" i="12"/>
  <c r="X123" i="13"/>
  <c r="X123" i="12"/>
  <c r="AB123" i="13"/>
  <c r="AB123" i="12"/>
  <c r="AH37" i="13"/>
  <c r="F208" i="13"/>
  <c r="F302" i="13" s="1"/>
  <c r="F301" i="13"/>
  <c r="AD97" i="13"/>
  <c r="AD218" i="13"/>
  <c r="AD312" i="13" s="1"/>
  <c r="AD310" i="13"/>
  <c r="Q250" i="12"/>
  <c r="Q86" i="12"/>
  <c r="AH230" i="13"/>
  <c r="AH208" i="1"/>
  <c r="AF61" i="12"/>
  <c r="AF232" i="12" s="1"/>
  <c r="AF61" i="13"/>
  <c r="AF61" i="7"/>
  <c r="AF232" i="7" s="1"/>
  <c r="AG210" i="1"/>
  <c r="AQ32" i="13"/>
  <c r="X347" i="13"/>
  <c r="F16" i="7"/>
  <c r="F187" i="7" s="1"/>
  <c r="F184" i="7"/>
  <c r="AD47" i="12"/>
  <c r="AO198" i="1"/>
  <c r="AM51" i="13"/>
  <c r="AM51" i="12"/>
  <c r="AM51" i="7"/>
  <c r="AM188" i="1"/>
  <c r="AK41" i="12"/>
  <c r="AK41" i="7"/>
  <c r="AK42" i="7" s="1"/>
  <c r="AK41" i="13"/>
  <c r="AL190" i="1"/>
  <c r="O95" i="13"/>
  <c r="O97" i="13" s="1"/>
  <c r="L129" i="12"/>
  <c r="K216" i="12"/>
  <c r="K217" i="12"/>
  <c r="K82" i="7"/>
  <c r="K253" i="7" s="1"/>
  <c r="K13" i="7"/>
  <c r="K79" i="7"/>
  <c r="K84" i="7"/>
  <c r="K255" i="7" s="1"/>
  <c r="K198" i="12"/>
  <c r="L198" i="7"/>
  <c r="X16" i="7"/>
  <c r="U16" i="12"/>
  <c r="E16" i="7"/>
  <c r="H198" i="7"/>
  <c r="Y16" i="7"/>
  <c r="N16" i="7"/>
  <c r="I16" i="7"/>
  <c r="N28" i="7"/>
  <c r="M250" i="7"/>
  <c r="M86" i="7"/>
  <c r="AF300" i="13"/>
  <c r="AI214" i="1"/>
  <c r="AG67" i="7"/>
  <c r="AG238" i="7" s="1"/>
  <c r="AG67" i="12"/>
  <c r="AG238" i="12" s="1"/>
  <c r="AG67" i="13"/>
  <c r="AG238" i="13" s="1"/>
  <c r="AG332" i="13" s="1"/>
  <c r="W97" i="13"/>
  <c r="AS91" i="8"/>
  <c r="AJ42" i="12"/>
  <c r="AD86" i="12"/>
  <c r="V125" i="13"/>
  <c r="V125" i="12"/>
  <c r="AO92" i="8"/>
  <c r="AO93" i="8" s="1"/>
  <c r="AH92" i="8"/>
  <c r="AH93" i="8" s="1"/>
  <c r="Z125" i="13"/>
  <c r="Z125" i="12"/>
  <c r="P125" i="13"/>
  <c r="P125" i="12"/>
  <c r="AL92" i="8"/>
  <c r="U125" i="13"/>
  <c r="U125" i="12"/>
  <c r="AC125" i="13"/>
  <c r="AC125" i="12"/>
  <c r="AH37" i="7"/>
  <c r="AH206" i="7"/>
  <c r="AF42" i="7"/>
  <c r="AF211" i="7"/>
  <c r="AF213" i="7" s="1"/>
  <c r="AE230" i="7"/>
  <c r="AE233" i="7" s="1"/>
  <c r="AE62" i="7"/>
  <c r="AE75" i="7" s="1"/>
  <c r="T16" i="12"/>
  <c r="V28" i="12"/>
  <c r="V21" i="12"/>
  <c r="R42" i="12"/>
  <c r="R242" i="12"/>
  <c r="R74" i="12"/>
  <c r="G202" i="12"/>
  <c r="G203" i="12" s="1"/>
  <c r="G32" i="12"/>
  <c r="S224" i="12"/>
  <c r="S54" i="12"/>
  <c r="S225" i="12" s="1"/>
  <c r="Q236" i="12"/>
  <c r="Q68" i="12"/>
  <c r="L261" i="12"/>
  <c r="B233" i="12"/>
  <c r="B246" i="12" s="1"/>
  <c r="B86" i="7"/>
  <c r="B95" i="7" s="1"/>
  <c r="B97" i="7" s="1"/>
  <c r="B99" i="7" s="1"/>
  <c r="G236" i="7"/>
  <c r="G239" i="7" s="1"/>
  <c r="G68" i="7"/>
  <c r="W21" i="7"/>
  <c r="O32" i="7"/>
  <c r="S28" i="7"/>
  <c r="AA62" i="7"/>
  <c r="AA75" i="7" s="1"/>
  <c r="M230" i="7"/>
  <c r="M233" i="7" s="1"/>
  <c r="M62" i="7"/>
  <c r="M75" i="7" s="1"/>
  <c r="X95" i="7"/>
  <c r="X97" i="7" s="1"/>
  <c r="X99" i="7" s="1"/>
  <c r="AN32" i="12"/>
  <c r="AI42" i="7"/>
  <c r="AG42" i="7"/>
  <c r="AG211" i="7"/>
  <c r="AG213" i="7" s="1"/>
  <c r="X28" i="12"/>
  <c r="X21" i="12"/>
  <c r="T32" i="12"/>
  <c r="H211" i="12"/>
  <c r="H213" i="12" s="1"/>
  <c r="H42" i="12"/>
  <c r="F230" i="12"/>
  <c r="F233" i="12" s="1"/>
  <c r="F62" i="12"/>
  <c r="F75" i="12" s="1"/>
  <c r="L242" i="12"/>
  <c r="L74" i="12"/>
  <c r="S42" i="12"/>
  <c r="O230" i="12"/>
  <c r="O233" i="12" s="1"/>
  <c r="O62" i="12"/>
  <c r="S86" i="12"/>
  <c r="S95" i="12" s="1"/>
  <c r="S97" i="12" s="1"/>
  <c r="S99" i="12" s="1"/>
  <c r="F261" i="12"/>
  <c r="F95" i="12"/>
  <c r="B266" i="12"/>
  <c r="B268" i="12" s="1"/>
  <c r="AE86" i="12"/>
  <c r="AE251" i="12"/>
  <c r="AE257" i="12" s="1"/>
  <c r="K42" i="7"/>
  <c r="K211" i="7"/>
  <c r="K213" i="7" s="1"/>
  <c r="H230" i="7"/>
  <c r="H233" i="7" s="1"/>
  <c r="H62" i="7"/>
  <c r="H75" i="7" s="1"/>
  <c r="H95" i="7" s="1"/>
  <c r="H97" i="7" s="1"/>
  <c r="H99" i="7" s="1"/>
  <c r="V37" i="7"/>
  <c r="R242" i="7"/>
  <c r="R74" i="7"/>
  <c r="T236" i="7"/>
  <c r="T68" i="7"/>
  <c r="AJ224" i="7"/>
  <c r="AJ54" i="7"/>
  <c r="AJ225" i="7" s="1"/>
  <c r="AH230" i="7"/>
  <c r="AF202" i="12"/>
  <c r="AF203" i="12" s="1"/>
  <c r="AF32" i="12"/>
  <c r="P16" i="12"/>
  <c r="L21" i="12"/>
  <c r="H202" i="12"/>
  <c r="H203" i="12" s="1"/>
  <c r="H32" i="12"/>
  <c r="T42" i="12"/>
  <c r="L251" i="12"/>
  <c r="L257" i="12" s="1"/>
  <c r="L86" i="12"/>
  <c r="K32" i="12"/>
  <c r="K202" i="12"/>
  <c r="K203" i="12" s="1"/>
  <c r="I42" i="12"/>
  <c r="I211" i="12"/>
  <c r="I213" i="12" s="1"/>
  <c r="W224" i="12"/>
  <c r="W54" i="12"/>
  <c r="W225" i="12" s="1"/>
  <c r="U236" i="12"/>
  <c r="U68" i="12"/>
  <c r="U75" i="12" s="1"/>
  <c r="W86" i="12"/>
  <c r="E266" i="12"/>
  <c r="E268" i="12" s="1"/>
  <c r="L230" i="7"/>
  <c r="L233" i="7" s="1"/>
  <c r="L62" i="7"/>
  <c r="AD211" i="7"/>
  <c r="AD213" i="7" s="1"/>
  <c r="AD42" i="7"/>
  <c r="V21" i="7"/>
  <c r="Q32" i="7"/>
  <c r="X37" i="7"/>
  <c r="AC242" i="7"/>
  <c r="AC74" i="7"/>
  <c r="M224" i="7"/>
  <c r="M54" i="7"/>
  <c r="M225" i="7" s="1"/>
  <c r="AO32" i="12"/>
  <c r="AI224" i="7"/>
  <c r="AI54" i="7"/>
  <c r="AI225" i="7" s="1"/>
  <c r="AH54" i="12"/>
  <c r="AH225" i="12" s="1"/>
  <c r="AH224" i="12"/>
  <c r="AG32" i="12"/>
  <c r="AG202" i="12"/>
  <c r="AG203" i="12" s="1"/>
  <c r="AF211" i="12"/>
  <c r="AF213" i="12" s="1"/>
  <c r="AF42" i="12"/>
  <c r="AE206" i="7"/>
  <c r="AE208" i="7" s="1"/>
  <c r="AE37" i="7"/>
  <c r="AA21" i="12"/>
  <c r="K186" i="12"/>
  <c r="Z21" i="12"/>
  <c r="AB32" i="12"/>
  <c r="P42" i="12"/>
  <c r="X236" i="12"/>
  <c r="X68" i="12"/>
  <c r="Z242" i="12"/>
  <c r="Z74" i="12"/>
  <c r="W37" i="12"/>
  <c r="G224" i="12"/>
  <c r="G54" i="12"/>
  <c r="G225" i="12" s="1"/>
  <c r="M236" i="12"/>
  <c r="M239" i="12" s="1"/>
  <c r="M68" i="12"/>
  <c r="B213" i="12"/>
  <c r="AE224" i="12"/>
  <c r="AE54" i="12"/>
  <c r="AE225" i="12" s="1"/>
  <c r="E37" i="7"/>
  <c r="D208" i="7"/>
  <c r="J202" i="7"/>
  <c r="J203" i="7" s="1"/>
  <c r="J32" i="7"/>
  <c r="J251" i="7"/>
  <c r="J257" i="7" s="1"/>
  <c r="J86" i="7"/>
  <c r="F32" i="7"/>
  <c r="F202" i="7"/>
  <c r="F203" i="7" s="1"/>
  <c r="AD21" i="7"/>
  <c r="Z32" i="7"/>
  <c r="U42" i="7"/>
  <c r="AD206" i="7"/>
  <c r="AD208" i="7" s="1"/>
  <c r="AD37" i="7"/>
  <c r="T37" i="7"/>
  <c r="Z236" i="7"/>
  <c r="Z68" i="7"/>
  <c r="Z75" i="7" s="1"/>
  <c r="AC224" i="7"/>
  <c r="AC54" i="7"/>
  <c r="AC225" i="7" s="1"/>
  <c r="V242" i="7"/>
  <c r="V74" i="7"/>
  <c r="Q236" i="7"/>
  <c r="Q68" i="7"/>
  <c r="J191" i="12"/>
  <c r="J21" i="12"/>
  <c r="N32" i="12"/>
  <c r="N202" i="12"/>
  <c r="N203" i="12" s="1"/>
  <c r="AD32" i="12"/>
  <c r="AD202" i="12"/>
  <c r="AD203" i="12" s="1"/>
  <c r="F42" i="12"/>
  <c r="F211" i="12"/>
  <c r="F213" i="12" s="1"/>
  <c r="J224" i="12"/>
  <c r="J54" i="12"/>
  <c r="J225" i="12" s="1"/>
  <c r="H230" i="12"/>
  <c r="H233" i="12" s="1"/>
  <c r="H62" i="12"/>
  <c r="R236" i="12"/>
  <c r="R68" i="12"/>
  <c r="H242" i="12"/>
  <c r="H74" i="12"/>
  <c r="H251" i="12"/>
  <c r="H257" i="12" s="1"/>
  <c r="H86" i="12"/>
  <c r="AA32" i="12"/>
  <c r="AA37" i="12"/>
  <c r="AC42" i="12"/>
  <c r="Q62" i="12"/>
  <c r="O236" i="12"/>
  <c r="O68" i="12"/>
  <c r="O242" i="12"/>
  <c r="O74" i="12"/>
  <c r="M86" i="12"/>
  <c r="M251" i="12"/>
  <c r="M257" i="12" s="1"/>
  <c r="H261" i="12"/>
  <c r="I32" i="7"/>
  <c r="I202" i="7"/>
  <c r="I203" i="7" s="1"/>
  <c r="L224" i="7"/>
  <c r="L54" i="7"/>
  <c r="L225" i="7" s="1"/>
  <c r="B74" i="7"/>
  <c r="B75" i="7" s="1"/>
  <c r="F37" i="7"/>
  <c r="F206" i="7"/>
  <c r="F208" i="7" s="1"/>
  <c r="S42" i="7"/>
  <c r="O42" i="7"/>
  <c r="AA37" i="7"/>
  <c r="Q28" i="7"/>
  <c r="AC236" i="7"/>
  <c r="AC68" i="7"/>
  <c r="Y86" i="7"/>
  <c r="U242" i="7"/>
  <c r="U74" i="7"/>
  <c r="N62" i="7"/>
  <c r="N75" i="7" s="1"/>
  <c r="F261" i="7"/>
  <c r="I21" i="7"/>
  <c r="W242" i="7"/>
  <c r="W74" i="7"/>
  <c r="P62" i="7"/>
  <c r="S86" i="7"/>
  <c r="M95" i="7"/>
  <c r="M97" i="7" s="1"/>
  <c r="M99" i="7" s="1"/>
  <c r="M261" i="7"/>
  <c r="T250" i="7"/>
  <c r="T86" i="7"/>
  <c r="T95" i="7" s="1"/>
  <c r="T97" i="7" s="1"/>
  <c r="T99" i="7" s="1"/>
  <c r="AG128" i="12"/>
  <c r="AG212" i="12" s="1"/>
  <c r="AH127" i="12"/>
  <c r="AH206" i="12" s="1"/>
  <c r="AD68" i="7"/>
  <c r="H86" i="7"/>
  <c r="AD86" i="7"/>
  <c r="I16" i="12"/>
  <c r="AG206" i="12"/>
  <c r="AG208" i="12" s="1"/>
  <c r="K239" i="7"/>
  <c r="O137" i="7"/>
  <c r="N229" i="7"/>
  <c r="N260" i="7"/>
  <c r="G28" i="7"/>
  <c r="G153" i="13"/>
  <c r="AH241" i="12"/>
  <c r="Q86" i="7"/>
  <c r="AE239" i="7"/>
  <c r="AJ225" i="1"/>
  <c r="H97" i="13"/>
  <c r="AB16" i="12"/>
  <c r="I195" i="7"/>
  <c r="V129" i="7"/>
  <c r="V217" i="7" s="1"/>
  <c r="U217" i="7"/>
  <c r="U68" i="7"/>
  <c r="AB62" i="7"/>
  <c r="AR40" i="12"/>
  <c r="AT187" i="1"/>
  <c r="AR40" i="7"/>
  <c r="AR40" i="13"/>
  <c r="AK126" i="13"/>
  <c r="AJ202" i="13"/>
  <c r="AI45" i="12"/>
  <c r="AK192" i="1"/>
  <c r="AJ195" i="1"/>
  <c r="AI45" i="7"/>
  <c r="AI45" i="13"/>
  <c r="V108" i="7"/>
  <c r="W109" i="7"/>
  <c r="AO126" i="7"/>
  <c r="AE21" i="7"/>
  <c r="O235" i="12"/>
  <c r="O261" i="12"/>
  <c r="P143" i="12"/>
  <c r="P261" i="12" s="1"/>
  <c r="M327" i="13"/>
  <c r="AD233" i="12"/>
  <c r="F109" i="7"/>
  <c r="E108" i="7"/>
  <c r="AF123" i="12" l="1"/>
  <c r="AH123" i="13"/>
  <c r="AH124" i="13" s="1"/>
  <c r="AL123" i="12"/>
  <c r="AL124" i="12" s="1"/>
  <c r="K186" i="7"/>
  <c r="J32" i="18"/>
  <c r="J34" i="18" s="1"/>
  <c r="AE123" i="12"/>
  <c r="AE124" i="12" s="1"/>
  <c r="N257" i="13"/>
  <c r="N351" i="13" s="1"/>
  <c r="N345" i="13"/>
  <c r="N324" i="13"/>
  <c r="N233" i="13"/>
  <c r="N327" i="13" s="1"/>
  <c r="F191" i="7"/>
  <c r="AH211" i="7"/>
  <c r="AH213" i="7" s="1"/>
  <c r="K199" i="7"/>
  <c r="N239" i="13"/>
  <c r="N333" i="13" s="1"/>
  <c r="N329" i="13"/>
  <c r="P143" i="13"/>
  <c r="O235" i="13"/>
  <c r="O255" i="13"/>
  <c r="O349" i="13" s="1"/>
  <c r="O261" i="13"/>
  <c r="O355" i="13" s="1"/>
  <c r="O256" i="13"/>
  <c r="O350" i="13" s="1"/>
  <c r="O230" i="13"/>
  <c r="O202" i="13"/>
  <c r="O251" i="13"/>
  <c r="F152" i="13"/>
  <c r="F180" i="13"/>
  <c r="F274" i="13" s="1"/>
  <c r="F182" i="13"/>
  <c r="F276" i="13" s="1"/>
  <c r="F181" i="13"/>
  <c r="F275" i="13" s="1"/>
  <c r="F185" i="13"/>
  <c r="F279" i="13" s="1"/>
  <c r="F183" i="13"/>
  <c r="F277" i="13" s="1"/>
  <c r="F186" i="13"/>
  <c r="F280" i="13" s="1"/>
  <c r="F243" i="13"/>
  <c r="F184" i="13"/>
  <c r="F278" i="13" s="1"/>
  <c r="F187" i="13"/>
  <c r="AI255" i="7"/>
  <c r="AJ143" i="7"/>
  <c r="AI235" i="7"/>
  <c r="J337" i="13"/>
  <c r="J244" i="13"/>
  <c r="J338" i="13" s="1"/>
  <c r="J191" i="13"/>
  <c r="J285" i="13" s="1"/>
  <c r="J190" i="13"/>
  <c r="H151" i="7"/>
  <c r="G151" i="13"/>
  <c r="G151" i="12"/>
  <c r="G243" i="7"/>
  <c r="G245" i="7" s="1"/>
  <c r="G246" i="7" s="1"/>
  <c r="G152" i="7"/>
  <c r="G244" i="7" s="1"/>
  <c r="AM93" i="8"/>
  <c r="AM125" i="12" s="1"/>
  <c r="P230" i="12"/>
  <c r="P233" i="12" s="1"/>
  <c r="K208" i="12"/>
  <c r="F190" i="7"/>
  <c r="F152" i="12"/>
  <c r="F181" i="12"/>
  <c r="F182" i="12"/>
  <c r="F184" i="12"/>
  <c r="F185" i="12"/>
  <c r="F180" i="12"/>
  <c r="F243" i="12"/>
  <c r="F183" i="12"/>
  <c r="K184" i="7"/>
  <c r="K187" i="7"/>
  <c r="AI93" i="8"/>
  <c r="AI125" i="12" s="1"/>
  <c r="H123" i="7"/>
  <c r="H187" i="7" s="1"/>
  <c r="G180" i="7"/>
  <c r="G182" i="7"/>
  <c r="G181" i="7"/>
  <c r="G124" i="7"/>
  <c r="G185" i="7"/>
  <c r="G186" i="7"/>
  <c r="AE187" i="7"/>
  <c r="G187" i="7"/>
  <c r="G184" i="7"/>
  <c r="N95" i="12"/>
  <c r="N97" i="12" s="1"/>
  <c r="N99" i="12" s="1"/>
  <c r="AD95" i="12"/>
  <c r="AD97" i="12" s="1"/>
  <c r="AD99" i="12" s="1"/>
  <c r="W95" i="12"/>
  <c r="W97" i="12" s="1"/>
  <c r="W99" i="12" s="1"/>
  <c r="AK42" i="12"/>
  <c r="AB124" i="13"/>
  <c r="AS220" i="1"/>
  <c r="AQ73" i="13"/>
  <c r="AQ73" i="12"/>
  <c r="AQ73" i="7"/>
  <c r="H23" i="17"/>
  <c r="L23" i="17"/>
  <c r="N23" i="17"/>
  <c r="J23" i="17"/>
  <c r="F32" i="17"/>
  <c r="T126" i="13"/>
  <c r="AE124" i="13"/>
  <c r="K183" i="12"/>
  <c r="K152" i="12"/>
  <c r="K180" i="12"/>
  <c r="K185" i="12"/>
  <c r="K243" i="12"/>
  <c r="K182" i="12"/>
  <c r="K181" i="12"/>
  <c r="AI241" i="12"/>
  <c r="T97" i="12"/>
  <c r="T99" i="12" s="1"/>
  <c r="S124" i="13"/>
  <c r="AI226" i="1"/>
  <c r="AG79" i="13"/>
  <c r="AG79" i="12"/>
  <c r="AG79" i="7"/>
  <c r="AH234" i="1"/>
  <c r="AS166" i="1"/>
  <c r="AQ19" i="13"/>
  <c r="AQ19" i="7"/>
  <c r="AQ19" i="12"/>
  <c r="AS31" i="13"/>
  <c r="AS31" i="7"/>
  <c r="AS31" i="12"/>
  <c r="AI230" i="12"/>
  <c r="U124" i="13"/>
  <c r="AG14" i="13"/>
  <c r="AI161" i="1"/>
  <c r="AG14" i="7"/>
  <c r="AG14" i="12"/>
  <c r="C250" i="7"/>
  <c r="C257" i="7" s="1"/>
  <c r="C266" i="7" s="1"/>
  <c r="C268" i="7" s="1"/>
  <c r="C86" i="7"/>
  <c r="C95" i="7" s="1"/>
  <c r="C97" i="7" s="1"/>
  <c r="C99" i="7" s="1"/>
  <c r="AK213" i="1"/>
  <c r="AI66" i="12"/>
  <c r="AI237" i="12" s="1"/>
  <c r="AI66" i="13"/>
  <c r="AI237" i="13" s="1"/>
  <c r="AI331" i="13" s="1"/>
  <c r="AI66" i="7"/>
  <c r="AI237" i="7" s="1"/>
  <c r="AM123" i="13"/>
  <c r="AM124" i="13" s="1"/>
  <c r="AM123" i="12"/>
  <c r="AM124" i="12" s="1"/>
  <c r="AF16" i="12"/>
  <c r="R260" i="12"/>
  <c r="S137" i="12"/>
  <c r="R229" i="12"/>
  <c r="U109" i="13"/>
  <c r="T108" i="13"/>
  <c r="I75" i="7"/>
  <c r="I95" i="7" s="1"/>
  <c r="I97" i="7" s="1"/>
  <c r="I99" i="7" s="1"/>
  <c r="AL182" i="1"/>
  <c r="AK185" i="1"/>
  <c r="AJ35" i="13"/>
  <c r="AJ35" i="7"/>
  <c r="AJ35" i="12"/>
  <c r="AD191" i="7"/>
  <c r="AD192" i="7" s="1"/>
  <c r="F97" i="12"/>
  <c r="F99" i="12" s="1"/>
  <c r="AG123" i="13"/>
  <c r="AG124" i="13" s="1"/>
  <c r="AG123" i="12"/>
  <c r="AG124" i="12" s="1"/>
  <c r="P124" i="12"/>
  <c r="AK153" i="7"/>
  <c r="AN227" i="1"/>
  <c r="AL80" i="7"/>
  <c r="AL80" i="13"/>
  <c r="AL251" i="13" s="1"/>
  <c r="AL345" i="13" s="1"/>
  <c r="AL80" i="12"/>
  <c r="AL251" i="12" s="1"/>
  <c r="AI218" i="1"/>
  <c r="AG71" i="12"/>
  <c r="AG71" i="13"/>
  <c r="AG71" i="7"/>
  <c r="AH223" i="1"/>
  <c r="AE183" i="7"/>
  <c r="AE180" i="7"/>
  <c r="AE124" i="7"/>
  <c r="AE184" i="7"/>
  <c r="AE185" i="7"/>
  <c r="AE182" i="7"/>
  <c r="AF123" i="7"/>
  <c r="AF186" i="7" s="1"/>
  <c r="AE181" i="7"/>
  <c r="AF124" i="12"/>
  <c r="G86" i="12"/>
  <c r="G95" i="12" s="1"/>
  <c r="G250" i="12"/>
  <c r="G257" i="12" s="1"/>
  <c r="M35" i="17"/>
  <c r="M34" i="17"/>
  <c r="AI241" i="13"/>
  <c r="V75" i="12"/>
  <c r="V95" i="12" s="1"/>
  <c r="V97" i="12" s="1"/>
  <c r="V99" i="12" s="1"/>
  <c r="AF216" i="12"/>
  <c r="AG129" i="12"/>
  <c r="E95" i="13"/>
  <c r="L198" i="13"/>
  <c r="L292" i="13" s="1"/>
  <c r="L196" i="13"/>
  <c r="L290" i="13" s="1"/>
  <c r="L197" i="13"/>
  <c r="L291" i="13" s="1"/>
  <c r="L195" i="13"/>
  <c r="J246" i="7"/>
  <c r="AR32" i="12"/>
  <c r="AI232" i="1"/>
  <c r="AG85" i="12"/>
  <c r="AG256" i="12" s="1"/>
  <c r="AG85" i="13"/>
  <c r="AG256" i="13" s="1"/>
  <c r="AG350" i="13" s="1"/>
  <c r="AG85" i="7"/>
  <c r="AG256" i="7" s="1"/>
  <c r="AG128" i="13"/>
  <c r="AG207" i="13"/>
  <c r="AG301" i="13" s="1"/>
  <c r="AH127" i="13"/>
  <c r="AG206" i="13"/>
  <c r="S144" i="7"/>
  <c r="R216" i="7"/>
  <c r="R218" i="7" s="1"/>
  <c r="S75" i="7"/>
  <c r="S95" i="7" s="1"/>
  <c r="S97" i="7" s="1"/>
  <c r="S99" i="7" s="1"/>
  <c r="R16" i="12"/>
  <c r="AI212" i="1"/>
  <c r="AH216" i="1"/>
  <c r="AG65" i="13"/>
  <c r="AG65" i="7"/>
  <c r="AG65" i="12"/>
  <c r="AF236" i="13"/>
  <c r="AF68" i="13"/>
  <c r="AK223" i="13"/>
  <c r="AK317" i="13" s="1"/>
  <c r="AK54" i="13"/>
  <c r="AK225" i="13" s="1"/>
  <c r="AK319" i="13" s="1"/>
  <c r="AE336" i="13"/>
  <c r="AI123" i="13"/>
  <c r="AI124" i="13" s="1"/>
  <c r="AI123" i="12"/>
  <c r="AI124" i="12" s="1"/>
  <c r="Z124" i="13"/>
  <c r="R124" i="13"/>
  <c r="AI162" i="1"/>
  <c r="AG15" i="13"/>
  <c r="AG15" i="12"/>
  <c r="AG15" i="7"/>
  <c r="I32" i="18"/>
  <c r="AF16" i="13"/>
  <c r="AK329" i="13"/>
  <c r="M208" i="13"/>
  <c r="M302" i="13" s="1"/>
  <c r="M300" i="13"/>
  <c r="AJ117" i="3"/>
  <c r="AJ118" i="3"/>
  <c r="AI116" i="3"/>
  <c r="H198" i="13"/>
  <c r="H292" i="13" s="1"/>
  <c r="H197" i="13"/>
  <c r="H291" i="13" s="1"/>
  <c r="H195" i="13"/>
  <c r="H196" i="13"/>
  <c r="H290" i="13" s="1"/>
  <c r="AL179" i="1"/>
  <c r="AK180" i="1"/>
  <c r="AC75" i="12"/>
  <c r="AC95" i="12" s="1"/>
  <c r="AC97" i="12" s="1"/>
  <c r="AC99" i="12" s="1"/>
  <c r="AI37" i="12"/>
  <c r="AR123" i="13"/>
  <c r="AR124" i="13" s="1"/>
  <c r="AR123" i="12"/>
  <c r="AR124" i="12" s="1"/>
  <c r="Q124" i="13"/>
  <c r="AG21" i="12"/>
  <c r="L195" i="7"/>
  <c r="M125" i="7"/>
  <c r="L197" i="7"/>
  <c r="AL126" i="13"/>
  <c r="AK202" i="13"/>
  <c r="AH125" i="13"/>
  <c r="AH125" i="12"/>
  <c r="AH129" i="13"/>
  <c r="AG217" i="13"/>
  <c r="AG311" i="13" s="1"/>
  <c r="AG216" i="13"/>
  <c r="G184" i="12"/>
  <c r="G16" i="12"/>
  <c r="G187" i="12" s="1"/>
  <c r="H109" i="12"/>
  <c r="G108" i="12"/>
  <c r="L95" i="7"/>
  <c r="L97" i="7" s="1"/>
  <c r="L99" i="7" s="1"/>
  <c r="AM183" i="1"/>
  <c r="AK36" i="12"/>
  <c r="AK36" i="7"/>
  <c r="AK36" i="13"/>
  <c r="AI159" i="1"/>
  <c r="AG12" i="13"/>
  <c r="AG12" i="12"/>
  <c r="AG12" i="7"/>
  <c r="V108" i="12"/>
  <c r="W109" i="12"/>
  <c r="Z75" i="12"/>
  <c r="Z95" i="12" s="1"/>
  <c r="Z97" i="12" s="1"/>
  <c r="Z99" i="12" s="1"/>
  <c r="M32" i="18"/>
  <c r="O239" i="12"/>
  <c r="L75" i="7"/>
  <c r="AO125" i="13"/>
  <c r="AO125" i="12"/>
  <c r="AM222" i="13"/>
  <c r="AM316" i="13" s="1"/>
  <c r="G32" i="18"/>
  <c r="AF233" i="7"/>
  <c r="C86" i="12"/>
  <c r="C95" i="12" s="1"/>
  <c r="C97" i="12" s="1"/>
  <c r="C99" i="12" s="1"/>
  <c r="C250" i="12"/>
  <c r="C257" i="12" s="1"/>
  <c r="C266" i="12" s="1"/>
  <c r="C268" i="12" s="1"/>
  <c r="AI230" i="7"/>
  <c r="G109" i="7"/>
  <c r="F108" i="7"/>
  <c r="X109" i="7"/>
  <c r="W108" i="7"/>
  <c r="AI47" i="13"/>
  <c r="AI47" i="12"/>
  <c r="AB75" i="7"/>
  <c r="AK225" i="1"/>
  <c r="G198" i="13"/>
  <c r="G292" i="13" s="1"/>
  <c r="G196" i="13"/>
  <c r="G290" i="13" s="1"/>
  <c r="G197" i="13"/>
  <c r="G291" i="13" s="1"/>
  <c r="G195" i="13"/>
  <c r="P75" i="7"/>
  <c r="P95" i="7" s="1"/>
  <c r="P97" i="7" s="1"/>
  <c r="P99" i="7" s="1"/>
  <c r="K86" i="7"/>
  <c r="K95" i="7" s="1"/>
  <c r="K97" i="7" s="1"/>
  <c r="K99" i="7" s="1"/>
  <c r="K250" i="7"/>
  <c r="K257" i="7" s="1"/>
  <c r="K218" i="12"/>
  <c r="AK42" i="13"/>
  <c r="AM222" i="7"/>
  <c r="AP198" i="1"/>
  <c r="AN51" i="13"/>
  <c r="AN51" i="7"/>
  <c r="AN51" i="12"/>
  <c r="AF232" i="13"/>
  <c r="AF62" i="13"/>
  <c r="AH324" i="13"/>
  <c r="AQ123" i="13"/>
  <c r="AQ124" i="13" s="1"/>
  <c r="AQ123" i="12"/>
  <c r="AQ124" i="12" s="1"/>
  <c r="X124" i="13"/>
  <c r="P124" i="13"/>
  <c r="B12" i="20"/>
  <c r="K198" i="13"/>
  <c r="K292" i="13" s="1"/>
  <c r="K195" i="13"/>
  <c r="K197" i="13"/>
  <c r="K291" i="13" s="1"/>
  <c r="K196" i="13"/>
  <c r="K290" i="13" s="1"/>
  <c r="K32" i="18"/>
  <c r="AF264" i="13"/>
  <c r="AF242" i="7"/>
  <c r="AF74" i="7"/>
  <c r="U95" i="12"/>
  <c r="U97" i="12" s="1"/>
  <c r="U99" i="12" s="1"/>
  <c r="K185" i="7"/>
  <c r="K180" i="7"/>
  <c r="K124" i="7"/>
  <c r="K181" i="7"/>
  <c r="L123" i="7"/>
  <c r="K182" i="7"/>
  <c r="AC124" i="13"/>
  <c r="J25" i="17"/>
  <c r="L25" i="17"/>
  <c r="N25" i="17"/>
  <c r="H25" i="17"/>
  <c r="AF218" i="13"/>
  <c r="AF312" i="13" s="1"/>
  <c r="AF310" i="13"/>
  <c r="AQ125" i="13"/>
  <c r="AQ125" i="12"/>
  <c r="AE198" i="7"/>
  <c r="AF125" i="7"/>
  <c r="AE197" i="7"/>
  <c r="AE195" i="7"/>
  <c r="AQ229" i="1"/>
  <c r="AO82" i="13"/>
  <c r="AO253" i="13" s="1"/>
  <c r="AO347" i="13" s="1"/>
  <c r="AO82" i="7"/>
  <c r="AO253" i="7" s="1"/>
  <c r="AO82" i="12"/>
  <c r="AO253" i="12" s="1"/>
  <c r="I34" i="17"/>
  <c r="I35" i="17"/>
  <c r="AE257" i="13"/>
  <c r="AE351" i="13" s="1"/>
  <c r="AE344" i="13"/>
  <c r="K152" i="13"/>
  <c r="K187" i="13"/>
  <c r="K184" i="13"/>
  <c r="K278" i="13" s="1"/>
  <c r="K185" i="13"/>
  <c r="K279" i="13" s="1"/>
  <c r="K183" i="13"/>
  <c r="K277" i="13" s="1"/>
  <c r="K243" i="13"/>
  <c r="K181" i="13"/>
  <c r="K275" i="13" s="1"/>
  <c r="K186" i="13"/>
  <c r="K280" i="13" s="1"/>
  <c r="K180" i="13"/>
  <c r="K274" i="13" s="1"/>
  <c r="K182" i="13"/>
  <c r="K276" i="13" s="1"/>
  <c r="AD75" i="12"/>
  <c r="AL255" i="12"/>
  <c r="AM143" i="12"/>
  <c r="AL207" i="1"/>
  <c r="AJ60" i="13"/>
  <c r="AJ231" i="13" s="1"/>
  <c r="AJ325" i="13" s="1"/>
  <c r="AJ60" i="7"/>
  <c r="AJ231" i="7" s="1"/>
  <c r="AJ60" i="12"/>
  <c r="AJ231" i="12" s="1"/>
  <c r="AL217" i="1"/>
  <c r="AJ70" i="13"/>
  <c r="AJ70" i="7"/>
  <c r="AJ70" i="12"/>
  <c r="AJ219" i="1"/>
  <c r="AH72" i="12"/>
  <c r="AH72" i="7"/>
  <c r="AH72" i="13"/>
  <c r="AH157" i="7"/>
  <c r="AG217" i="7"/>
  <c r="AG216" i="7"/>
  <c r="AG218" i="7" s="1"/>
  <c r="AH260" i="12"/>
  <c r="AH229" i="12"/>
  <c r="AI137" i="12"/>
  <c r="I75" i="12"/>
  <c r="I95" i="12" s="1"/>
  <c r="I97" i="12" s="1"/>
  <c r="I99" i="12" s="1"/>
  <c r="AB95" i="7"/>
  <c r="AB97" i="7" s="1"/>
  <c r="AB99" i="7" s="1"/>
  <c r="W75" i="12"/>
  <c r="X75" i="12"/>
  <c r="X95" i="12" s="1"/>
  <c r="X97" i="12" s="1"/>
  <c r="X99" i="12" s="1"/>
  <c r="F75" i="7"/>
  <c r="F95" i="7" s="1"/>
  <c r="F97" i="7" s="1"/>
  <c r="F99" i="7" s="1"/>
  <c r="Q75" i="7"/>
  <c r="Q95" i="7" s="1"/>
  <c r="Q97" i="7" s="1"/>
  <c r="Q99" i="7" s="1"/>
  <c r="AE125" i="13"/>
  <c r="AE125" i="12"/>
  <c r="AE218" i="12"/>
  <c r="K212" i="12"/>
  <c r="K211" i="12"/>
  <c r="AA124" i="13"/>
  <c r="AF250" i="7"/>
  <c r="AF257" i="7" s="1"/>
  <c r="AF86" i="7"/>
  <c r="AG28" i="13"/>
  <c r="AR32" i="7"/>
  <c r="AL206" i="1"/>
  <c r="AJ59" i="7"/>
  <c r="AJ59" i="12"/>
  <c r="AJ59" i="13"/>
  <c r="B266" i="13"/>
  <c r="B360" i="13" s="1"/>
  <c r="B97" i="13"/>
  <c r="B268" i="13" s="1"/>
  <c r="B362" i="13" s="1"/>
  <c r="AL235" i="13"/>
  <c r="AL235" i="12"/>
  <c r="AF211" i="13"/>
  <c r="AF212" i="13"/>
  <c r="AF306" i="13" s="1"/>
  <c r="M75" i="12"/>
  <c r="M95" i="12" s="1"/>
  <c r="M97" i="12" s="1"/>
  <c r="M99" i="12" s="1"/>
  <c r="AI239" i="1"/>
  <c r="AG92" i="7"/>
  <c r="AG92" i="12"/>
  <c r="AG263" i="7"/>
  <c r="AG92" i="13"/>
  <c r="AG263" i="13" s="1"/>
  <c r="AG357" i="13" s="1"/>
  <c r="AH241" i="1"/>
  <c r="AG263" i="12"/>
  <c r="O127" i="7"/>
  <c r="N207" i="7"/>
  <c r="N128" i="7"/>
  <c r="G108" i="13"/>
  <c r="H109" i="13"/>
  <c r="R75" i="7"/>
  <c r="R95" i="7" s="1"/>
  <c r="R97" i="7" s="1"/>
  <c r="R99" i="7" s="1"/>
  <c r="M211" i="7"/>
  <c r="M213" i="7" s="1"/>
  <c r="W75" i="7"/>
  <c r="W95" i="7" s="1"/>
  <c r="W97" i="7" s="1"/>
  <c r="W99" i="7" s="1"/>
  <c r="AK93" i="8"/>
  <c r="AG93" i="8"/>
  <c r="V75" i="7"/>
  <c r="V95" i="7" s="1"/>
  <c r="V97" i="7" s="1"/>
  <c r="V99" i="7" s="1"/>
  <c r="R86" i="12"/>
  <c r="R250" i="12"/>
  <c r="AK223" i="12"/>
  <c r="AK54" i="12"/>
  <c r="AK225" i="12" s="1"/>
  <c r="AP123" i="13"/>
  <c r="AP124" i="13" s="1"/>
  <c r="AP123" i="12"/>
  <c r="AP124" i="12" s="1"/>
  <c r="V124" i="12"/>
  <c r="AS125" i="13"/>
  <c r="AS125" i="12"/>
  <c r="D12" i="20"/>
  <c r="AN172" i="1"/>
  <c r="AL25" i="13"/>
  <c r="AL25" i="7"/>
  <c r="AL25" i="12"/>
  <c r="AD245" i="7"/>
  <c r="AD246" i="7" s="1"/>
  <c r="AD266" i="7" s="1"/>
  <c r="AI156" i="1"/>
  <c r="AG9" i="13"/>
  <c r="AG9" i="12"/>
  <c r="AH164" i="1"/>
  <c r="AG9" i="7"/>
  <c r="H199" i="7"/>
  <c r="AE330" i="13"/>
  <c r="AE239" i="13"/>
  <c r="K218" i="13"/>
  <c r="K312" i="13" s="1"/>
  <c r="K310" i="13"/>
  <c r="AI37" i="13"/>
  <c r="Y124" i="12"/>
  <c r="AJ158" i="1"/>
  <c r="AH11" i="13"/>
  <c r="AH11" i="12"/>
  <c r="AH11" i="7"/>
  <c r="AP126" i="7"/>
  <c r="AM222" i="12"/>
  <c r="AI208" i="1"/>
  <c r="AG61" i="12"/>
  <c r="AG61" i="7"/>
  <c r="AG61" i="13"/>
  <c r="AH210" i="1"/>
  <c r="AK123" i="13"/>
  <c r="AK124" i="13" s="1"/>
  <c r="AK123" i="12"/>
  <c r="AK124" i="12" s="1"/>
  <c r="T124" i="13"/>
  <c r="AF184" i="7"/>
  <c r="AF242" i="12"/>
  <c r="AF74" i="12"/>
  <c r="W124" i="13"/>
  <c r="N26" i="17"/>
  <c r="H26" i="17"/>
  <c r="L26" i="17"/>
  <c r="J26" i="17"/>
  <c r="AE357" i="13"/>
  <c r="D250" i="7"/>
  <c r="D257" i="7" s="1"/>
  <c r="D266" i="7" s="1"/>
  <c r="D268" i="7" s="1"/>
  <c r="D86" i="7"/>
  <c r="D95" i="7" s="1"/>
  <c r="D97" i="7" s="1"/>
  <c r="D99" i="7" s="1"/>
  <c r="M127" i="12"/>
  <c r="L128" i="12"/>
  <c r="AD124" i="13"/>
  <c r="N153" i="7"/>
  <c r="M153" i="13"/>
  <c r="M153" i="12"/>
  <c r="J75" i="7"/>
  <c r="J95" i="7" s="1"/>
  <c r="J97" i="7" s="1"/>
  <c r="J99" i="7" s="1"/>
  <c r="AO211" i="1"/>
  <c r="AM64" i="7"/>
  <c r="AM64" i="13"/>
  <c r="AM64" i="12"/>
  <c r="AF236" i="12"/>
  <c r="AF239" i="12" s="1"/>
  <c r="AF68" i="12"/>
  <c r="AF75" i="12" s="1"/>
  <c r="AK223" i="7"/>
  <c r="AK54" i="7"/>
  <c r="AK225" i="7" s="1"/>
  <c r="Z124" i="12"/>
  <c r="R124" i="12"/>
  <c r="AF151" i="7"/>
  <c r="AF183" i="7" s="1"/>
  <c r="AE152" i="7"/>
  <c r="AE244" i="7" s="1"/>
  <c r="AE243" i="7"/>
  <c r="O127" i="13"/>
  <c r="N206" i="13"/>
  <c r="N207" i="13"/>
  <c r="N301" i="13" s="1"/>
  <c r="N128" i="13"/>
  <c r="I153" i="13"/>
  <c r="I153" i="12"/>
  <c r="AI37" i="7"/>
  <c r="AI206" i="7"/>
  <c r="Q124" i="12"/>
  <c r="AJ45" i="13"/>
  <c r="AJ45" i="12"/>
  <c r="AJ45" i="7"/>
  <c r="AK195" i="1"/>
  <c r="AL192" i="1"/>
  <c r="W129" i="7"/>
  <c r="Q75" i="12"/>
  <c r="Q95" i="12" s="1"/>
  <c r="Q97" i="12" s="1"/>
  <c r="Q99" i="12" s="1"/>
  <c r="O75" i="12"/>
  <c r="O95" i="12" s="1"/>
  <c r="O97" i="12" s="1"/>
  <c r="O99" i="12" s="1"/>
  <c r="AH208" i="7"/>
  <c r="AJ214" i="1"/>
  <c r="AH67" i="12"/>
  <c r="AH238" i="12" s="1"/>
  <c r="AH67" i="7"/>
  <c r="AH238" i="7" s="1"/>
  <c r="AH67" i="13"/>
  <c r="AH238" i="13" s="1"/>
  <c r="AH332" i="13" s="1"/>
  <c r="AN188" i="1"/>
  <c r="AL41" i="13"/>
  <c r="AL41" i="12"/>
  <c r="AM190" i="1"/>
  <c r="AL41" i="7"/>
  <c r="X124" i="12"/>
  <c r="H32" i="18"/>
  <c r="AC124" i="12"/>
  <c r="N32" i="18"/>
  <c r="J30" i="17"/>
  <c r="L30" i="17"/>
  <c r="N30" i="17"/>
  <c r="H30" i="17"/>
  <c r="G75" i="7"/>
  <c r="L75" i="12"/>
  <c r="L95" i="12" s="1"/>
  <c r="L97" i="12" s="1"/>
  <c r="L99" i="12" s="1"/>
  <c r="K199" i="12"/>
  <c r="G97" i="13"/>
  <c r="K16" i="12"/>
  <c r="K187" i="12" s="1"/>
  <c r="K184" i="12"/>
  <c r="AA124" i="12"/>
  <c r="AF250" i="12"/>
  <c r="AF257" i="12" s="1"/>
  <c r="AF86" i="12"/>
  <c r="AF95" i="12" s="1"/>
  <c r="AF97" i="12" s="1"/>
  <c r="AG28" i="7"/>
  <c r="AI237" i="1"/>
  <c r="AG90" i="12"/>
  <c r="AG261" i="12" s="1"/>
  <c r="AG90" i="13"/>
  <c r="AG261" i="13" s="1"/>
  <c r="AG355" i="13" s="1"/>
  <c r="AG90" i="7"/>
  <c r="AG261" i="7" s="1"/>
  <c r="AH238" i="1"/>
  <c r="P251" i="12"/>
  <c r="P256" i="12"/>
  <c r="P202" i="12"/>
  <c r="P203" i="12" s="1"/>
  <c r="P235" i="12"/>
  <c r="P239" i="12" s="1"/>
  <c r="Q143" i="12"/>
  <c r="P255" i="12"/>
  <c r="AI47" i="7"/>
  <c r="AJ296" i="13"/>
  <c r="AJ203" i="13"/>
  <c r="AJ297" i="13" s="1"/>
  <c r="AS40" i="7"/>
  <c r="AS40" i="12"/>
  <c r="AS40" i="13"/>
  <c r="I197" i="7"/>
  <c r="P137" i="7"/>
  <c r="O260" i="7"/>
  <c r="O229" i="7"/>
  <c r="AH128" i="12"/>
  <c r="AH207" i="12"/>
  <c r="AH208" i="12" s="1"/>
  <c r="AI127" i="12"/>
  <c r="AI206" i="12" s="1"/>
  <c r="H75" i="12"/>
  <c r="H95" i="12" s="1"/>
  <c r="H97" i="12" s="1"/>
  <c r="H99" i="12" s="1"/>
  <c r="AL93" i="8"/>
  <c r="AS123" i="13"/>
  <c r="AS123" i="12"/>
  <c r="AS124" i="12" s="1"/>
  <c r="AF208" i="13"/>
  <c r="AF302" i="13" s="1"/>
  <c r="L216" i="12"/>
  <c r="M129" i="12"/>
  <c r="L217" i="12"/>
  <c r="AB124" i="12"/>
  <c r="T124" i="12"/>
  <c r="AI160" i="1"/>
  <c r="AG13" i="13"/>
  <c r="AG13" i="7"/>
  <c r="AG13" i="12"/>
  <c r="N24" i="17"/>
  <c r="H24" i="17"/>
  <c r="L24" i="17"/>
  <c r="J24" i="17"/>
  <c r="AI240" i="1"/>
  <c r="AG264" i="12"/>
  <c r="AG93" i="7"/>
  <c r="AG93" i="12"/>
  <c r="AG93" i="13"/>
  <c r="AG264" i="7"/>
  <c r="AF74" i="13"/>
  <c r="AF242" i="13"/>
  <c r="W124" i="12"/>
  <c r="AK173" i="1"/>
  <c r="AI26" i="13"/>
  <c r="AI26" i="12"/>
  <c r="AI26" i="7"/>
  <c r="AI157" i="1"/>
  <c r="AG10" i="13"/>
  <c r="AG10" i="7"/>
  <c r="AG10" i="12"/>
  <c r="J28" i="17"/>
  <c r="L28" i="17"/>
  <c r="H28" i="17"/>
  <c r="N28" i="17"/>
  <c r="R75" i="12"/>
  <c r="J75" i="12"/>
  <c r="J95" i="12" s="1"/>
  <c r="J97" i="12" s="1"/>
  <c r="J99" i="12" s="1"/>
  <c r="AG211" i="12"/>
  <c r="AG213" i="12" s="1"/>
  <c r="L206" i="12"/>
  <c r="L208" i="12" s="1"/>
  <c r="AF93" i="8"/>
  <c r="G34" i="17"/>
  <c r="G35" i="17"/>
  <c r="M151" i="7"/>
  <c r="L151" i="13"/>
  <c r="L243" i="7"/>
  <c r="L245" i="7" s="1"/>
  <c r="L246" i="7" s="1"/>
  <c r="L151" i="12"/>
  <c r="L187" i="12" s="1"/>
  <c r="L152" i="7"/>
  <c r="L244" i="7" s="1"/>
  <c r="AP174" i="1"/>
  <c r="AN27" i="13"/>
  <c r="AN27" i="12"/>
  <c r="AN27" i="7"/>
  <c r="AI128" i="7"/>
  <c r="AJ127" i="7"/>
  <c r="AI207" i="7"/>
  <c r="AG325" i="13"/>
  <c r="AI241" i="7"/>
  <c r="AJ137" i="7"/>
  <c r="AI229" i="7"/>
  <c r="AI260" i="7"/>
  <c r="AE186" i="7"/>
  <c r="L257" i="7"/>
  <c r="U75" i="7"/>
  <c r="U95" i="7" s="1"/>
  <c r="U97" i="7" s="1"/>
  <c r="U99" i="7" s="1"/>
  <c r="F246" i="7"/>
  <c r="F266" i="7" s="1"/>
  <c r="AD75" i="7"/>
  <c r="AD95" i="7" s="1"/>
  <c r="AD97" i="7" s="1"/>
  <c r="AD99" i="7" s="1"/>
  <c r="AA75" i="12"/>
  <c r="AA95" i="12" s="1"/>
  <c r="AA97" i="12" s="1"/>
  <c r="AA99" i="12" s="1"/>
  <c r="J245" i="12"/>
  <c r="J246" i="12" s="1"/>
  <c r="J266" i="12" s="1"/>
  <c r="J268" i="12" s="1"/>
  <c r="AN93" i="8"/>
  <c r="AJ93" i="8"/>
  <c r="K250" i="12"/>
  <c r="K257" i="12" s="1"/>
  <c r="K86" i="12"/>
  <c r="AJ207" i="7"/>
  <c r="AD124" i="12"/>
  <c r="S124" i="12"/>
  <c r="AF217" i="12"/>
  <c r="AF250" i="13"/>
  <c r="AF86" i="13"/>
  <c r="G199" i="12"/>
  <c r="L198" i="12"/>
  <c r="L197" i="12"/>
  <c r="L195" i="12"/>
  <c r="AG28" i="12"/>
  <c r="AJ171" i="1"/>
  <c r="AH24" i="13"/>
  <c r="AI176" i="1"/>
  <c r="AH24" i="12"/>
  <c r="AH24" i="7"/>
  <c r="K246" i="7"/>
  <c r="K266" i="7" s="1"/>
  <c r="AR32" i="13"/>
  <c r="AI230" i="13"/>
  <c r="U124" i="12"/>
  <c r="J192" i="12"/>
  <c r="AH335" i="13"/>
  <c r="AS193" i="1"/>
  <c r="AQ46" i="7"/>
  <c r="AQ46" i="13"/>
  <c r="AQ46" i="12"/>
  <c r="AS53" i="13"/>
  <c r="AS224" i="13" s="1"/>
  <c r="AS318" i="13" s="1"/>
  <c r="AS53" i="7"/>
  <c r="AS224" i="7" s="1"/>
  <c r="AS53" i="12"/>
  <c r="AS224" i="12" s="1"/>
  <c r="AE196" i="7"/>
  <c r="N75" i="12"/>
  <c r="K75" i="12"/>
  <c r="AP93" i="8"/>
  <c r="G86" i="7"/>
  <c r="G95" i="7" s="1"/>
  <c r="G97" i="7" s="1"/>
  <c r="G99" i="7" s="1"/>
  <c r="G250" i="7"/>
  <c r="G257" i="7" s="1"/>
  <c r="AF236" i="7"/>
  <c r="AF239" i="7" s="1"/>
  <c r="AF68" i="7"/>
  <c r="AF75" i="7" s="1"/>
  <c r="AF95" i="7" s="1"/>
  <c r="AF97" i="7" s="1"/>
  <c r="AN199" i="1"/>
  <c r="AL52" i="13"/>
  <c r="AL52" i="7"/>
  <c r="AL52" i="12"/>
  <c r="AM202" i="1"/>
  <c r="AO123" i="13"/>
  <c r="AO124" i="13" s="1"/>
  <c r="AO123" i="12"/>
  <c r="AO124" i="12" s="1"/>
  <c r="V124" i="13"/>
  <c r="E86" i="7"/>
  <c r="E95" i="7" s="1"/>
  <c r="E97" i="7" s="1"/>
  <c r="E99" i="7" s="1"/>
  <c r="E250" i="7"/>
  <c r="E257" i="7" s="1"/>
  <c r="E266" i="7" s="1"/>
  <c r="E268" i="7" s="1"/>
  <c r="AF16" i="7"/>
  <c r="L32" i="18"/>
  <c r="H27" i="17"/>
  <c r="L27" i="17"/>
  <c r="J27" i="17"/>
  <c r="N27" i="17"/>
  <c r="M212" i="13"/>
  <c r="M306" i="13" s="1"/>
  <c r="M211" i="13"/>
  <c r="AN129" i="7"/>
  <c r="H195" i="12"/>
  <c r="H197" i="12"/>
  <c r="M235" i="7"/>
  <c r="M239" i="7" s="1"/>
  <c r="N143" i="7"/>
  <c r="M255" i="7"/>
  <c r="AC75" i="7"/>
  <c r="AC95" i="7" s="1"/>
  <c r="AC97" i="7" s="1"/>
  <c r="AC99" i="7" s="1"/>
  <c r="Y75" i="12"/>
  <c r="Y95" i="12" s="1"/>
  <c r="Y97" i="12" s="1"/>
  <c r="Y99" i="12" s="1"/>
  <c r="J266" i="7"/>
  <c r="J268" i="7" s="1"/>
  <c r="M251" i="7"/>
  <c r="M257" i="7" s="1"/>
  <c r="G75" i="12"/>
  <c r="Y75" i="7"/>
  <c r="Y95" i="7" s="1"/>
  <c r="Y97" i="7" s="1"/>
  <c r="Y99" i="7" s="1"/>
  <c r="AR93" i="8"/>
  <c r="I198" i="7"/>
  <c r="M129" i="13"/>
  <c r="L217" i="13"/>
  <c r="L311" i="13" s="1"/>
  <c r="L216" i="13"/>
  <c r="Y124" i="13"/>
  <c r="AG21" i="13"/>
  <c r="AG8" i="20" s="1"/>
  <c r="AG21" i="7"/>
  <c r="AJ167" i="1"/>
  <c r="AH20" i="13"/>
  <c r="AH20" i="12"/>
  <c r="AH20" i="7"/>
  <c r="AI169" i="1"/>
  <c r="AS124" i="13" l="1"/>
  <c r="AF180" i="7"/>
  <c r="AI125" i="13"/>
  <c r="J35" i="18"/>
  <c r="AF187" i="7"/>
  <c r="AM125" i="13"/>
  <c r="L199" i="7"/>
  <c r="J192" i="13"/>
  <c r="J284" i="13"/>
  <c r="O296" i="13"/>
  <c r="O203" i="13"/>
  <c r="O297" i="13" s="1"/>
  <c r="G266" i="7"/>
  <c r="AE245" i="7"/>
  <c r="AE246" i="7" s="1"/>
  <c r="AE266" i="7" s="1"/>
  <c r="F190" i="12"/>
  <c r="F244" i="12"/>
  <c r="F245" i="12" s="1"/>
  <c r="F246" i="12" s="1"/>
  <c r="F266" i="12" s="1"/>
  <c r="F268" i="12" s="1"/>
  <c r="F191" i="12"/>
  <c r="F192" i="12" s="1"/>
  <c r="G183" i="12"/>
  <c r="G181" i="12"/>
  <c r="G243" i="12"/>
  <c r="G185" i="12"/>
  <c r="G182" i="12"/>
  <c r="G152" i="12"/>
  <c r="G180" i="12"/>
  <c r="G186" i="12"/>
  <c r="F10" i="20"/>
  <c r="F281" i="13"/>
  <c r="O324" i="13"/>
  <c r="O233" i="13"/>
  <c r="O327" i="13" s="1"/>
  <c r="O329" i="13"/>
  <c r="O239" i="13"/>
  <c r="O333" i="13" s="1"/>
  <c r="L266" i="7"/>
  <c r="G187" i="13"/>
  <c r="G152" i="13"/>
  <c r="G180" i="13"/>
  <c r="G274" i="13" s="1"/>
  <c r="G185" i="13"/>
  <c r="G279" i="13" s="1"/>
  <c r="G186" i="13"/>
  <c r="G280" i="13" s="1"/>
  <c r="G181" i="13"/>
  <c r="G275" i="13" s="1"/>
  <c r="G183" i="13"/>
  <c r="G277" i="13" s="1"/>
  <c r="G184" i="13"/>
  <c r="G278" i="13" s="1"/>
  <c r="G182" i="13"/>
  <c r="G276" i="13" s="1"/>
  <c r="G243" i="13"/>
  <c r="AK143" i="7"/>
  <c r="AJ255" i="7"/>
  <c r="AJ235" i="7"/>
  <c r="AJ251" i="7"/>
  <c r="AJ202" i="7"/>
  <c r="AJ203" i="7" s="1"/>
  <c r="F191" i="13"/>
  <c r="F285" i="13" s="1"/>
  <c r="F244" i="13"/>
  <c r="F338" i="13" s="1"/>
  <c r="F190" i="13"/>
  <c r="Q143" i="13"/>
  <c r="P230" i="13"/>
  <c r="P251" i="13"/>
  <c r="P255" i="13"/>
  <c r="P349" i="13" s="1"/>
  <c r="P261" i="13"/>
  <c r="P355" i="13" s="1"/>
  <c r="P235" i="13"/>
  <c r="P202" i="13"/>
  <c r="P256" i="13"/>
  <c r="P350" i="13" s="1"/>
  <c r="F192" i="7"/>
  <c r="F268" i="7" s="1"/>
  <c r="I199" i="7"/>
  <c r="AF181" i="7"/>
  <c r="H243" i="7"/>
  <c r="H152" i="7"/>
  <c r="H244" i="7" s="1"/>
  <c r="H151" i="12"/>
  <c r="H151" i="13"/>
  <c r="I151" i="7"/>
  <c r="J245" i="13"/>
  <c r="F337" i="13"/>
  <c r="F245" i="13"/>
  <c r="O257" i="13"/>
  <c r="O351" i="13" s="1"/>
  <c r="O345" i="13"/>
  <c r="G190" i="7"/>
  <c r="G191" i="7"/>
  <c r="I123" i="7"/>
  <c r="H184" i="7"/>
  <c r="H180" i="7"/>
  <c r="H124" i="7"/>
  <c r="H185" i="7"/>
  <c r="H181" i="7"/>
  <c r="H182" i="7"/>
  <c r="H183" i="7"/>
  <c r="H186" i="7"/>
  <c r="AF95" i="13"/>
  <c r="AF97" i="13" s="1"/>
  <c r="AD268" i="7"/>
  <c r="AH28" i="12"/>
  <c r="AK127" i="7"/>
  <c r="AJ128" i="7"/>
  <c r="AQ174" i="1"/>
  <c r="AO27" i="13"/>
  <c r="AO27" i="7"/>
  <c r="AO27" i="12"/>
  <c r="AJ157" i="1"/>
  <c r="AH10" i="13"/>
  <c r="AH10" i="7"/>
  <c r="AH10" i="12"/>
  <c r="AL42" i="13"/>
  <c r="AJ47" i="12"/>
  <c r="R95" i="12"/>
  <c r="R97" i="12" s="1"/>
  <c r="R99" i="12" s="1"/>
  <c r="H108" i="13"/>
  <c r="I109" i="13"/>
  <c r="AR229" i="1"/>
  <c r="AP82" i="13"/>
  <c r="AP253" i="13" s="1"/>
  <c r="AP347" i="13" s="1"/>
  <c r="AP82" i="7"/>
  <c r="AP253" i="7" s="1"/>
  <c r="AP82" i="12"/>
  <c r="AP253" i="12" s="1"/>
  <c r="L182" i="7"/>
  <c r="L181" i="7"/>
  <c r="M123" i="7"/>
  <c r="L183" i="7"/>
  <c r="L180" i="7"/>
  <c r="L185" i="7"/>
  <c r="L124" i="7"/>
  <c r="L184" i="7"/>
  <c r="L186" i="7"/>
  <c r="AL225" i="1"/>
  <c r="AM126" i="13"/>
  <c r="AL202" i="13"/>
  <c r="AI117" i="3"/>
  <c r="AH116" i="3"/>
  <c r="AI118" i="3"/>
  <c r="AG236" i="7"/>
  <c r="AG239" i="7" s="1"/>
  <c r="AG68" i="7"/>
  <c r="E97" i="13"/>
  <c r="E266" i="13"/>
  <c r="E360" i="13" s="1"/>
  <c r="AG86" i="13"/>
  <c r="AG250" i="13"/>
  <c r="J32" i="17"/>
  <c r="AH21" i="13"/>
  <c r="N129" i="13"/>
  <c r="M217" i="13"/>
  <c r="M311" i="13" s="1"/>
  <c r="M216" i="13"/>
  <c r="AO129" i="7"/>
  <c r="L34" i="18"/>
  <c r="L35" i="18"/>
  <c r="AL223" i="12"/>
  <c r="AL54" i="12"/>
  <c r="AL225" i="12" s="1"/>
  <c r="AT193" i="1"/>
  <c r="AR46" i="13"/>
  <c r="AR46" i="7"/>
  <c r="AR46" i="12"/>
  <c r="AF344" i="13"/>
  <c r="AF257" i="13"/>
  <c r="AF351" i="13" s="1"/>
  <c r="K95" i="12"/>
  <c r="K97" i="12" s="1"/>
  <c r="K99" i="12" s="1"/>
  <c r="AN125" i="13"/>
  <c r="AN125" i="12"/>
  <c r="AI212" i="7"/>
  <c r="AI211" i="7"/>
  <c r="N151" i="7"/>
  <c r="M151" i="13"/>
  <c r="M152" i="7"/>
  <c r="M244" i="7" s="1"/>
  <c r="M243" i="7"/>
  <c r="M151" i="12"/>
  <c r="AL173" i="1"/>
  <c r="AJ26" i="13"/>
  <c r="AJ26" i="12"/>
  <c r="AJ26" i="7"/>
  <c r="M217" i="12"/>
  <c r="N129" i="12"/>
  <c r="M216" i="12"/>
  <c r="M218" i="12" s="1"/>
  <c r="AH211" i="12"/>
  <c r="AH212" i="12"/>
  <c r="Q137" i="7"/>
  <c r="P260" i="7"/>
  <c r="P229" i="7"/>
  <c r="AS211" i="12"/>
  <c r="Q255" i="12"/>
  <c r="R143" i="12"/>
  <c r="Q235" i="12"/>
  <c r="Q239" i="12" s="1"/>
  <c r="Q261" i="12"/>
  <c r="Q202" i="12"/>
  <c r="Q203" i="12" s="1"/>
  <c r="Q256" i="12"/>
  <c r="Q251" i="12"/>
  <c r="Q230" i="12"/>
  <c r="Q233" i="12" s="1"/>
  <c r="P257" i="12"/>
  <c r="AL42" i="7"/>
  <c r="AO188" i="1"/>
  <c r="AM41" i="13"/>
  <c r="AM41" i="7"/>
  <c r="AM41" i="12"/>
  <c r="AN190" i="1"/>
  <c r="AL195" i="1"/>
  <c r="AK45" i="7"/>
  <c r="AM192" i="1"/>
  <c r="AK45" i="13"/>
  <c r="AK45" i="12"/>
  <c r="AJ47" i="13"/>
  <c r="I197" i="12"/>
  <c r="I195" i="12"/>
  <c r="I196" i="12"/>
  <c r="I198" i="12"/>
  <c r="N300" i="13"/>
  <c r="N208" i="13"/>
  <c r="N302" i="13" s="1"/>
  <c r="N153" i="13"/>
  <c r="O153" i="7"/>
  <c r="N153" i="12"/>
  <c r="AJ208" i="1"/>
  <c r="AH61" i="7"/>
  <c r="AH61" i="12"/>
  <c r="AH61" i="13"/>
  <c r="AI210" i="1"/>
  <c r="AG16" i="13"/>
  <c r="AM206" i="1"/>
  <c r="AK59" i="13"/>
  <c r="AK59" i="7"/>
  <c r="AK59" i="12"/>
  <c r="K213" i="12"/>
  <c r="AI229" i="12"/>
  <c r="AJ137" i="12"/>
  <c r="AI260" i="12"/>
  <c r="AJ241" i="7"/>
  <c r="K337" i="13"/>
  <c r="K10" i="20"/>
  <c r="K281" i="13"/>
  <c r="AE199" i="7"/>
  <c r="AF358" i="13"/>
  <c r="K34" i="18"/>
  <c r="K35" i="18"/>
  <c r="AF75" i="13"/>
  <c r="AN222" i="7"/>
  <c r="G34" i="18"/>
  <c r="G35" i="18"/>
  <c r="X109" i="12"/>
  <c r="W108" i="12"/>
  <c r="AK207" i="7"/>
  <c r="AI129" i="13"/>
  <c r="AH217" i="13"/>
  <c r="AH311" i="13" s="1"/>
  <c r="AH216" i="13"/>
  <c r="H199" i="13"/>
  <c r="H293" i="13" s="1"/>
  <c r="H289" i="13"/>
  <c r="I34" i="18"/>
  <c r="J36" i="18" s="1"/>
  <c r="C58" i="18" s="1"/>
  <c r="I35" i="18"/>
  <c r="AH15" i="13"/>
  <c r="AJ162" i="1"/>
  <c r="AH15" i="12"/>
  <c r="AH15" i="7"/>
  <c r="AG236" i="13"/>
  <c r="AG68" i="13"/>
  <c r="T144" i="7"/>
  <c r="S216" i="7"/>
  <c r="S218" i="7" s="1"/>
  <c r="AG212" i="13"/>
  <c r="AG306" i="13" s="1"/>
  <c r="AG211" i="13"/>
  <c r="AJ232" i="1"/>
  <c r="AH85" i="12"/>
  <c r="AH256" i="12" s="1"/>
  <c r="AH85" i="7"/>
  <c r="AH256" i="7" s="1"/>
  <c r="AH85" i="13"/>
  <c r="AH256" i="13" s="1"/>
  <c r="AH350" i="13" s="1"/>
  <c r="AH129" i="12"/>
  <c r="AG217" i="12"/>
  <c r="AG216" i="12"/>
  <c r="AH71" i="13"/>
  <c r="AH71" i="7"/>
  <c r="AH71" i="12"/>
  <c r="AI223" i="1"/>
  <c r="AJ218" i="1"/>
  <c r="AO227" i="1"/>
  <c r="AM80" i="7"/>
  <c r="AM80" i="12"/>
  <c r="AM251" i="12" s="1"/>
  <c r="AM80" i="13"/>
  <c r="AM251" i="13" s="1"/>
  <c r="AM345" i="13" s="1"/>
  <c r="AJ37" i="12"/>
  <c r="AK35" i="12"/>
  <c r="AK35" i="7"/>
  <c r="AL185" i="1"/>
  <c r="AM182" i="1"/>
  <c r="AK35" i="13"/>
  <c r="V109" i="13"/>
  <c r="U108" i="13"/>
  <c r="AJ161" i="1"/>
  <c r="AH14" i="13"/>
  <c r="AH14" i="7"/>
  <c r="AH14" i="12"/>
  <c r="AS32" i="12"/>
  <c r="AS202" i="12"/>
  <c r="AS203" i="12" s="1"/>
  <c r="AJ226" i="1"/>
  <c r="AH79" i="12"/>
  <c r="AH79" i="13"/>
  <c r="AH79" i="7"/>
  <c r="AI234" i="1"/>
  <c r="L187" i="7"/>
  <c r="U126" i="13"/>
  <c r="N32" i="17"/>
  <c r="AJ229" i="7"/>
  <c r="AK137" i="7"/>
  <c r="AJ260" i="7"/>
  <c r="L152" i="13"/>
  <c r="L186" i="13"/>
  <c r="L280" i="13" s="1"/>
  <c r="L184" i="13"/>
  <c r="L278" i="13" s="1"/>
  <c r="L182" i="13"/>
  <c r="L276" i="13" s="1"/>
  <c r="L243" i="13"/>
  <c r="L185" i="13"/>
  <c r="L279" i="13" s="1"/>
  <c r="L180" i="13"/>
  <c r="L274" i="13" s="1"/>
  <c r="L181" i="13"/>
  <c r="L275" i="13" s="1"/>
  <c r="L183" i="13"/>
  <c r="L277" i="13" s="1"/>
  <c r="L187" i="13"/>
  <c r="AS211" i="13"/>
  <c r="M198" i="13"/>
  <c r="M292" i="13" s="1"/>
  <c r="M197" i="13"/>
  <c r="M291" i="13" s="1"/>
  <c r="M195" i="13"/>
  <c r="M196" i="13"/>
  <c r="M290" i="13" s="1"/>
  <c r="AG232" i="12"/>
  <c r="AG233" i="12" s="1"/>
  <c r="AG62" i="12"/>
  <c r="AG16" i="12"/>
  <c r="AJ230" i="7"/>
  <c r="G108" i="7"/>
  <c r="H109" i="7"/>
  <c r="AF7" i="20"/>
  <c r="AL223" i="7"/>
  <c r="AL54" i="7"/>
  <c r="AL225" i="7" s="1"/>
  <c r="AI324" i="13"/>
  <c r="AH28" i="13"/>
  <c r="AG264" i="13"/>
  <c r="L218" i="12"/>
  <c r="AS211" i="7"/>
  <c r="AK214" i="1"/>
  <c r="AI67" i="12"/>
  <c r="AI238" i="12" s="1"/>
  <c r="AI67" i="7"/>
  <c r="AI238" i="7" s="1"/>
  <c r="AI67" i="13"/>
  <c r="AI238" i="13" s="1"/>
  <c r="AI332" i="13" s="1"/>
  <c r="X129" i="7"/>
  <c r="W217" i="7"/>
  <c r="I196" i="13"/>
  <c r="I290" i="13" s="1"/>
  <c r="I195" i="13"/>
  <c r="I198" i="13"/>
  <c r="I292" i="13" s="1"/>
  <c r="I197" i="13"/>
  <c r="I291" i="13" s="1"/>
  <c r="P127" i="13"/>
  <c r="O128" i="13"/>
  <c r="O207" i="13"/>
  <c r="O301" i="13" s="1"/>
  <c r="O206" i="13"/>
  <c r="AM235" i="12"/>
  <c r="AN64" i="7"/>
  <c r="AP211" i="1"/>
  <c r="AN64" i="12"/>
  <c r="AN64" i="13"/>
  <c r="L212" i="12"/>
  <c r="L211" i="12"/>
  <c r="AG232" i="13"/>
  <c r="AG62" i="13"/>
  <c r="AQ126" i="7"/>
  <c r="AE333" i="13"/>
  <c r="AG16" i="7"/>
  <c r="AJ156" i="1"/>
  <c r="AH9" i="13"/>
  <c r="AH9" i="7"/>
  <c r="AH9" i="12"/>
  <c r="AI164" i="1"/>
  <c r="AG125" i="13"/>
  <c r="AG125" i="12"/>
  <c r="N212" i="7"/>
  <c r="N211" i="7"/>
  <c r="AJ230" i="13"/>
  <c r="AI157" i="7"/>
  <c r="AH217" i="7"/>
  <c r="AH216" i="7"/>
  <c r="AK219" i="1"/>
  <c r="AI72" i="13"/>
  <c r="AI72" i="12"/>
  <c r="AI72" i="7"/>
  <c r="AJ241" i="13"/>
  <c r="K244" i="13"/>
  <c r="K338" i="13" s="1"/>
  <c r="K190" i="13"/>
  <c r="K191" i="13"/>
  <c r="K285" i="13" s="1"/>
  <c r="K190" i="7"/>
  <c r="K191" i="7"/>
  <c r="K199" i="13"/>
  <c r="K293" i="13" s="1"/>
  <c r="K289" i="13"/>
  <c r="AF326" i="13"/>
  <c r="AF233" i="13"/>
  <c r="AN222" i="13"/>
  <c r="AN316" i="13" s="1"/>
  <c r="X108" i="7"/>
  <c r="Y109" i="7"/>
  <c r="I109" i="12"/>
  <c r="H108" i="12"/>
  <c r="M197" i="7"/>
  <c r="M195" i="7"/>
  <c r="N125" i="7"/>
  <c r="M196" i="7"/>
  <c r="M198" i="7"/>
  <c r="AF330" i="13"/>
  <c r="AF239" i="13"/>
  <c r="AF333" i="13" s="1"/>
  <c r="AG300" i="13"/>
  <c r="AG208" i="13"/>
  <c r="AG302" i="13" s="1"/>
  <c r="AF218" i="12"/>
  <c r="AG123" i="7"/>
  <c r="AF124" i="7"/>
  <c r="AF182" i="7"/>
  <c r="AE190" i="7"/>
  <c r="AE191" i="7"/>
  <c r="AG242" i="7"/>
  <c r="AG74" i="7"/>
  <c r="AJ206" i="7"/>
  <c r="AJ208" i="7" s="1"/>
  <c r="AJ37" i="7"/>
  <c r="AS202" i="7"/>
  <c r="AS203" i="7" s="1"/>
  <c r="AS32" i="7"/>
  <c r="AT166" i="1"/>
  <c r="AR19" i="13"/>
  <c r="AR19" i="12"/>
  <c r="AR19" i="7"/>
  <c r="AG86" i="7"/>
  <c r="AG250" i="7"/>
  <c r="AG257" i="7" s="1"/>
  <c r="K190" i="12"/>
  <c r="K244" i="12"/>
  <c r="K245" i="12" s="1"/>
  <c r="K246" i="12" s="1"/>
  <c r="K266" i="12" s="1"/>
  <c r="K191" i="12"/>
  <c r="L32" i="17"/>
  <c r="AT220" i="1"/>
  <c r="AR73" i="13"/>
  <c r="AR73" i="12"/>
  <c r="AR73" i="7"/>
  <c r="AH21" i="12"/>
  <c r="N255" i="7"/>
  <c r="N235" i="7"/>
  <c r="N239" i="7" s="1"/>
  <c r="O143" i="7"/>
  <c r="N251" i="7"/>
  <c r="N230" i="7"/>
  <c r="N233" i="7" s="1"/>
  <c r="N256" i="7"/>
  <c r="N202" i="7"/>
  <c r="N203" i="7" s="1"/>
  <c r="N206" i="7"/>
  <c r="N208" i="7" s="1"/>
  <c r="N261" i="7"/>
  <c r="AO199" i="1"/>
  <c r="AM52" i="7"/>
  <c r="AM52" i="13"/>
  <c r="AM52" i="12"/>
  <c r="AN202" i="1"/>
  <c r="AJ125" i="13"/>
  <c r="AJ125" i="12"/>
  <c r="AH13" i="13"/>
  <c r="AJ160" i="1"/>
  <c r="AH13" i="7"/>
  <c r="AH13" i="12"/>
  <c r="N34" i="18"/>
  <c r="N35" i="18"/>
  <c r="AO172" i="1"/>
  <c r="AM25" i="13"/>
  <c r="AM25" i="12"/>
  <c r="AM25" i="7"/>
  <c r="O207" i="7"/>
  <c r="O128" i="7"/>
  <c r="P127" i="7"/>
  <c r="AL329" i="13"/>
  <c r="AJ241" i="12"/>
  <c r="AN143" i="12"/>
  <c r="AM255" i="12"/>
  <c r="AM202" i="12"/>
  <c r="AM203" i="12" s="1"/>
  <c r="AN222" i="12"/>
  <c r="G199" i="13"/>
  <c r="G289" i="13"/>
  <c r="L199" i="13"/>
  <c r="L293" i="13" s="1"/>
  <c r="L289" i="13"/>
  <c r="G97" i="12"/>
  <c r="G99" i="12" s="1"/>
  <c r="AG242" i="12"/>
  <c r="AG74" i="12"/>
  <c r="AL213" i="1"/>
  <c r="AJ66" i="13"/>
  <c r="AJ237" i="13" s="1"/>
  <c r="AJ331" i="13" s="1"/>
  <c r="AJ66" i="7"/>
  <c r="AJ237" i="7" s="1"/>
  <c r="AJ66" i="12"/>
  <c r="AJ237" i="12" s="1"/>
  <c r="AI20" i="13"/>
  <c r="AK167" i="1"/>
  <c r="AJ169" i="1"/>
  <c r="AI20" i="12"/>
  <c r="AI20" i="7"/>
  <c r="L152" i="12"/>
  <c r="L184" i="12"/>
  <c r="L180" i="12"/>
  <c r="L243" i="12"/>
  <c r="L182" i="12"/>
  <c r="L181" i="12"/>
  <c r="L185" i="12"/>
  <c r="L186" i="12"/>
  <c r="L183" i="12"/>
  <c r="AH93" i="13"/>
  <c r="AH264" i="7"/>
  <c r="AH93" i="7"/>
  <c r="AJ240" i="1"/>
  <c r="AH264" i="12"/>
  <c r="AH93" i="12"/>
  <c r="AH21" i="7"/>
  <c r="L310" i="13"/>
  <c r="L218" i="13"/>
  <c r="L312" i="13" s="1"/>
  <c r="AR125" i="13"/>
  <c r="AR125" i="12"/>
  <c r="H199" i="12"/>
  <c r="M213" i="13"/>
  <c r="M307" i="13" s="1"/>
  <c r="M305" i="13"/>
  <c r="AL223" i="13"/>
  <c r="AL317" i="13" s="1"/>
  <c r="AL54" i="13"/>
  <c r="AL225" i="13" s="1"/>
  <c r="AL319" i="13" s="1"/>
  <c r="AP125" i="13"/>
  <c r="AP125" i="12"/>
  <c r="AH28" i="7"/>
  <c r="AK171" i="1"/>
  <c r="AI24" i="13"/>
  <c r="AI24" i="12"/>
  <c r="AI24" i="7"/>
  <c r="AJ176" i="1"/>
  <c r="L199" i="12"/>
  <c r="AF125" i="13"/>
  <c r="AF125" i="12"/>
  <c r="AF336" i="13"/>
  <c r="AL125" i="13"/>
  <c r="AL125" i="12"/>
  <c r="AI128" i="12"/>
  <c r="AI207" i="12"/>
  <c r="AI208" i="12" s="1"/>
  <c r="AJ127" i="12"/>
  <c r="AH90" i="13"/>
  <c r="AH261" i="13" s="1"/>
  <c r="AH355" i="13" s="1"/>
  <c r="AI238" i="1"/>
  <c r="AJ237" i="1"/>
  <c r="AH90" i="12"/>
  <c r="AH261" i="12" s="1"/>
  <c r="AH90" i="7"/>
  <c r="AH261" i="7" s="1"/>
  <c r="H34" i="18"/>
  <c r="H35" i="18"/>
  <c r="AL42" i="12"/>
  <c r="AJ47" i="7"/>
  <c r="AI208" i="7"/>
  <c r="N212" i="13"/>
  <c r="N306" i="13" s="1"/>
  <c r="N211" i="13"/>
  <c r="AG151" i="7"/>
  <c r="AF152" i="7"/>
  <c r="AF244" i="7" s="1"/>
  <c r="AF243" i="7"/>
  <c r="AF245" i="7" s="1"/>
  <c r="AF246" i="7" s="1"/>
  <c r="AF266" i="7" s="1"/>
  <c r="AM235" i="13"/>
  <c r="M197" i="12"/>
  <c r="M198" i="12"/>
  <c r="M195" i="12"/>
  <c r="M196" i="12"/>
  <c r="N127" i="12"/>
  <c r="M128" i="12"/>
  <c r="M206" i="12"/>
  <c r="M207" i="12"/>
  <c r="AG232" i="7"/>
  <c r="AG233" i="7" s="1"/>
  <c r="AG62" i="7"/>
  <c r="AK158" i="1"/>
  <c r="AI11" i="13"/>
  <c r="AI11" i="7"/>
  <c r="AI11" i="12"/>
  <c r="AK125" i="13"/>
  <c r="AK125" i="12"/>
  <c r="AJ239" i="1"/>
  <c r="AH92" i="13"/>
  <c r="AH263" i="13" s="1"/>
  <c r="AH357" i="13" s="1"/>
  <c r="AH92" i="12"/>
  <c r="AI241" i="1"/>
  <c r="AH263" i="7"/>
  <c r="AH263" i="12"/>
  <c r="AH92" i="7"/>
  <c r="AF213" i="13"/>
  <c r="AF307" i="13" s="1"/>
  <c r="AF305" i="13"/>
  <c r="AF185" i="7"/>
  <c r="AJ230" i="12"/>
  <c r="AM217" i="1"/>
  <c r="AK70" i="13"/>
  <c r="AK70" i="12"/>
  <c r="AK70" i="7"/>
  <c r="AM207" i="1"/>
  <c r="AK60" i="7"/>
  <c r="AK231" i="7" s="1"/>
  <c r="AK60" i="13"/>
  <c r="AK231" i="13" s="1"/>
  <c r="AK325" i="13" s="1"/>
  <c r="AK60" i="12"/>
  <c r="AK231" i="12" s="1"/>
  <c r="AF198" i="7"/>
  <c r="AF197" i="7"/>
  <c r="AG125" i="7"/>
  <c r="AF195" i="7"/>
  <c r="AF196" i="7"/>
  <c r="AQ198" i="1"/>
  <c r="AO51" i="13"/>
  <c r="AO51" i="7"/>
  <c r="AO51" i="12"/>
  <c r="M34" i="18"/>
  <c r="M35" i="18"/>
  <c r="AJ159" i="1"/>
  <c r="AH12" i="13"/>
  <c r="AH12" i="7"/>
  <c r="AH12" i="12"/>
  <c r="AN183" i="1"/>
  <c r="AL36" i="13"/>
  <c r="AL36" i="7"/>
  <c r="AL36" i="12"/>
  <c r="AG310" i="13"/>
  <c r="AG218" i="13"/>
  <c r="AG312" i="13" s="1"/>
  <c r="AK203" i="13"/>
  <c r="AK297" i="13" s="1"/>
  <c r="AK296" i="13"/>
  <c r="AM179" i="1"/>
  <c r="AL180" i="1"/>
  <c r="AG236" i="12"/>
  <c r="AG239" i="12" s="1"/>
  <c r="AG68" i="12"/>
  <c r="AJ212" i="1"/>
  <c r="AH65" i="7"/>
  <c r="AI216" i="1"/>
  <c r="AH65" i="13"/>
  <c r="AH65" i="12"/>
  <c r="AI127" i="13"/>
  <c r="AH128" i="13"/>
  <c r="AH207" i="13"/>
  <c r="AH301" i="13" s="1"/>
  <c r="AH206" i="13"/>
  <c r="AI335" i="13"/>
  <c r="AG242" i="13"/>
  <c r="AG74" i="13"/>
  <c r="AL153" i="7"/>
  <c r="AJ37" i="13"/>
  <c r="T137" i="12"/>
  <c r="S260" i="12"/>
  <c r="S229" i="12"/>
  <c r="AS202" i="13"/>
  <c r="AS32" i="13"/>
  <c r="AG250" i="12"/>
  <c r="AG257" i="12" s="1"/>
  <c r="AG86" i="12"/>
  <c r="H32" i="17"/>
  <c r="J37" i="18" l="1"/>
  <c r="AG181" i="7"/>
  <c r="L36" i="18"/>
  <c r="C63" i="18" s="1"/>
  <c r="G192" i="7"/>
  <c r="G268" i="7" s="1"/>
  <c r="J339" i="13"/>
  <c r="J246" i="13"/>
  <c r="R143" i="13"/>
  <c r="Q251" i="13"/>
  <c r="Q255" i="13"/>
  <c r="Q349" i="13" s="1"/>
  <c r="Q235" i="13"/>
  <c r="Q230" i="13"/>
  <c r="Q261" i="13"/>
  <c r="Q355" i="13" s="1"/>
  <c r="Q256" i="13"/>
  <c r="Q350" i="13" s="1"/>
  <c r="Q202" i="13"/>
  <c r="AK255" i="7"/>
  <c r="AL143" i="7"/>
  <c r="AK202" i="7"/>
  <c r="AK203" i="7" s="1"/>
  <c r="AK235" i="7"/>
  <c r="AK251" i="7"/>
  <c r="J364" i="13"/>
  <c r="J11" i="20"/>
  <c r="J12" i="20" s="1"/>
  <c r="J286" i="13"/>
  <c r="K245" i="13"/>
  <c r="AH213" i="12"/>
  <c r="I243" i="7"/>
  <c r="I245" i="7" s="1"/>
  <c r="I246" i="7" s="1"/>
  <c r="I266" i="7" s="1"/>
  <c r="I151" i="12"/>
  <c r="I151" i="13"/>
  <c r="I152" i="7"/>
  <c r="I244" i="7" s="1"/>
  <c r="H245" i="7"/>
  <c r="H246" i="7" s="1"/>
  <c r="H266" i="7" s="1"/>
  <c r="F284" i="13"/>
  <c r="F192" i="13"/>
  <c r="G337" i="13"/>
  <c r="G244" i="13"/>
  <c r="G338" i="13" s="1"/>
  <c r="G190" i="13"/>
  <c r="G191" i="13"/>
  <c r="G285" i="13" s="1"/>
  <c r="G190" i="12"/>
  <c r="G191" i="12"/>
  <c r="G192" i="12" s="1"/>
  <c r="G244" i="12"/>
  <c r="G245" i="12" s="1"/>
  <c r="G246" i="12" s="1"/>
  <c r="G266" i="12" s="1"/>
  <c r="G268" i="12" s="1"/>
  <c r="M245" i="7"/>
  <c r="M246" i="7" s="1"/>
  <c r="M266" i="7" s="1"/>
  <c r="AI213" i="7"/>
  <c r="F246" i="13"/>
  <c r="F339" i="13"/>
  <c r="H187" i="13"/>
  <c r="H180" i="13"/>
  <c r="H274" i="13" s="1"/>
  <c r="H243" i="13"/>
  <c r="H181" i="13"/>
  <c r="H275" i="13" s="1"/>
  <c r="H186" i="13"/>
  <c r="H280" i="13" s="1"/>
  <c r="H184" i="13"/>
  <c r="H278" i="13" s="1"/>
  <c r="H152" i="13"/>
  <c r="H183" i="13"/>
  <c r="H277" i="13" s="1"/>
  <c r="H182" i="13"/>
  <c r="H276" i="13" s="1"/>
  <c r="H185" i="13"/>
  <c r="H279" i="13" s="1"/>
  <c r="P203" i="13"/>
  <c r="P297" i="13" s="1"/>
  <c r="P296" i="13"/>
  <c r="P257" i="13"/>
  <c r="P351" i="13" s="1"/>
  <c r="P345" i="13"/>
  <c r="G10" i="20"/>
  <c r="G281" i="13"/>
  <c r="H243" i="12"/>
  <c r="H182" i="12"/>
  <c r="H181" i="12"/>
  <c r="H152" i="12"/>
  <c r="H183" i="12"/>
  <c r="H185" i="12"/>
  <c r="H184" i="12"/>
  <c r="H180" i="12"/>
  <c r="H186" i="12"/>
  <c r="H187" i="12"/>
  <c r="P239" i="13"/>
  <c r="P333" i="13" s="1"/>
  <c r="P329" i="13"/>
  <c r="P324" i="13"/>
  <c r="P233" i="13"/>
  <c r="P327" i="13" s="1"/>
  <c r="N37" i="18"/>
  <c r="C62" i="18" s="1"/>
  <c r="I124" i="7"/>
  <c r="I181" i="7"/>
  <c r="I185" i="7"/>
  <c r="I183" i="7"/>
  <c r="I184" i="7"/>
  <c r="I182" i="7"/>
  <c r="I180" i="7"/>
  <c r="I186" i="7"/>
  <c r="I187" i="7"/>
  <c r="AE192" i="7"/>
  <c r="AE268" i="7" s="1"/>
  <c r="H190" i="7"/>
  <c r="H191" i="7"/>
  <c r="AG336" i="13"/>
  <c r="AH236" i="13"/>
  <c r="AH68" i="13"/>
  <c r="AN217" i="1"/>
  <c r="AL70" i="7"/>
  <c r="AL70" i="13"/>
  <c r="AL70" i="12"/>
  <c r="AK127" i="12"/>
  <c r="AJ128" i="12"/>
  <c r="AJ207" i="12"/>
  <c r="AH264" i="13"/>
  <c r="AS73" i="12"/>
  <c r="AS73" i="7"/>
  <c r="AS244" i="7" s="1"/>
  <c r="AS73" i="13"/>
  <c r="AG180" i="7"/>
  <c r="AG358" i="13"/>
  <c r="N34" i="17"/>
  <c r="N36" i="17" s="1"/>
  <c r="C60" i="17" s="1"/>
  <c r="N35" i="17"/>
  <c r="H37" i="18"/>
  <c r="AG7" i="20"/>
  <c r="AM42" i="12"/>
  <c r="J34" i="17"/>
  <c r="J36" i="17" s="1"/>
  <c r="C58" i="17" s="1"/>
  <c r="J35" i="17"/>
  <c r="AL203" i="13"/>
  <c r="AL297" i="13" s="1"/>
  <c r="AL296" i="13"/>
  <c r="AM225" i="1"/>
  <c r="J109" i="13"/>
  <c r="I108" i="13"/>
  <c r="AM153" i="7"/>
  <c r="AH211" i="13"/>
  <c r="AH212" i="13"/>
  <c r="AH306" i="13" s="1"/>
  <c r="AM180" i="1"/>
  <c r="AN179" i="1"/>
  <c r="N36" i="18"/>
  <c r="C60" i="18" s="1"/>
  <c r="AO222" i="13"/>
  <c r="AO316" i="13" s="1"/>
  <c r="AF199" i="7"/>
  <c r="AK241" i="7"/>
  <c r="AK239" i="1"/>
  <c r="AI92" i="12"/>
  <c r="AJ241" i="1"/>
  <c r="AI263" i="7"/>
  <c r="AI92" i="13"/>
  <c r="AI263" i="13" s="1"/>
  <c r="AI357" i="13" s="1"/>
  <c r="AI92" i="7"/>
  <c r="AI263" i="12"/>
  <c r="AL158" i="1"/>
  <c r="AJ11" i="13"/>
  <c r="AJ11" i="12"/>
  <c r="AJ11" i="7"/>
  <c r="M208" i="12"/>
  <c r="M199" i="12"/>
  <c r="AM329" i="13"/>
  <c r="N305" i="13"/>
  <c r="N213" i="13"/>
  <c r="N307" i="13" s="1"/>
  <c r="AI28" i="7"/>
  <c r="AK240" i="1"/>
  <c r="AI93" i="13"/>
  <c r="AI93" i="12"/>
  <c r="AI264" i="12"/>
  <c r="AI264" i="7"/>
  <c r="AI93" i="7"/>
  <c r="AL167" i="1"/>
  <c r="AJ20" i="13"/>
  <c r="AJ20" i="12"/>
  <c r="AJ20" i="7"/>
  <c r="AK169" i="1"/>
  <c r="O211" i="7"/>
  <c r="O213" i="7" s="1"/>
  <c r="O212" i="7"/>
  <c r="AP199" i="1"/>
  <c r="AN52" i="12"/>
  <c r="AN52" i="13"/>
  <c r="AN52" i="7"/>
  <c r="AO202" i="1"/>
  <c r="L34" i="17"/>
  <c r="L36" i="17" s="1"/>
  <c r="C59" i="17" s="1"/>
  <c r="L35" i="17"/>
  <c r="AS19" i="13"/>
  <c r="AS19" i="12"/>
  <c r="AS19" i="7"/>
  <c r="AF190" i="7"/>
  <c r="AF191" i="7"/>
  <c r="O125" i="7"/>
  <c r="N195" i="7"/>
  <c r="N197" i="7"/>
  <c r="N196" i="7"/>
  <c r="N198" i="7"/>
  <c r="J109" i="12"/>
  <c r="I108" i="12"/>
  <c r="Y108" i="7"/>
  <c r="Z109" i="7"/>
  <c r="AF327" i="13"/>
  <c r="AJ335" i="13"/>
  <c r="AJ72" i="7"/>
  <c r="AL219" i="1"/>
  <c r="AJ72" i="13"/>
  <c r="AJ72" i="12"/>
  <c r="AJ324" i="13"/>
  <c r="AH16" i="13"/>
  <c r="AR126" i="7"/>
  <c r="AN235" i="12"/>
  <c r="O212" i="13"/>
  <c r="O306" i="13" s="1"/>
  <c r="O211" i="13"/>
  <c r="I199" i="13"/>
  <c r="I293" i="13" s="1"/>
  <c r="I289" i="13"/>
  <c r="AL137" i="7"/>
  <c r="AK229" i="7"/>
  <c r="AK260" i="7"/>
  <c r="AH86" i="12"/>
  <c r="AH250" i="12"/>
  <c r="AH257" i="12" s="1"/>
  <c r="W109" i="13"/>
  <c r="V108" i="13"/>
  <c r="AK37" i="7"/>
  <c r="AK206" i="7"/>
  <c r="AK208" i="7" s="1"/>
  <c r="AP227" i="1"/>
  <c r="AN80" i="13"/>
  <c r="AN251" i="13" s="1"/>
  <c r="AN345" i="13" s="1"/>
  <c r="AN80" i="7"/>
  <c r="AN80" i="12"/>
  <c r="AN251" i="12" s="1"/>
  <c r="AH242" i="7"/>
  <c r="AH74" i="7"/>
  <c r="AI129" i="12"/>
  <c r="AH217" i="12"/>
  <c r="AH216" i="12"/>
  <c r="AK232" i="1"/>
  <c r="AI85" i="7"/>
  <c r="AI256" i="7" s="1"/>
  <c r="AI85" i="13"/>
  <c r="AI256" i="13" s="1"/>
  <c r="AI350" i="13" s="1"/>
  <c r="AI85" i="12"/>
  <c r="AI256" i="12" s="1"/>
  <c r="U144" i="7"/>
  <c r="T216" i="7"/>
  <c r="T218" i="7" s="1"/>
  <c r="AH218" i="13"/>
  <c r="AH312" i="13" s="1"/>
  <c r="AH310" i="13"/>
  <c r="H36" i="18"/>
  <c r="C57" i="18" s="1"/>
  <c r="AN206" i="1"/>
  <c r="AL59" i="13"/>
  <c r="AL59" i="7"/>
  <c r="AL59" i="12"/>
  <c r="AH232" i="13"/>
  <c r="AH62" i="13"/>
  <c r="N195" i="13"/>
  <c r="N196" i="13"/>
  <c r="N290" i="13" s="1"/>
  <c r="N198" i="13"/>
  <c r="N292" i="13" s="1"/>
  <c r="N197" i="13"/>
  <c r="N291" i="13" s="1"/>
  <c r="AK47" i="7"/>
  <c r="AM42" i="7"/>
  <c r="R137" i="7"/>
  <c r="Q260" i="7"/>
  <c r="Q229" i="7"/>
  <c r="N217" i="12"/>
  <c r="N216" i="12"/>
  <c r="O129" i="12"/>
  <c r="AM173" i="1"/>
  <c r="AK26" i="13"/>
  <c r="AK26" i="12"/>
  <c r="AK26" i="7"/>
  <c r="AM202" i="13"/>
  <c r="AN126" i="13"/>
  <c r="AK128" i="7"/>
  <c r="AL127" i="7"/>
  <c r="AL207" i="7" s="1"/>
  <c r="AO222" i="7"/>
  <c r="AH151" i="7"/>
  <c r="AG152" i="7"/>
  <c r="AG244" i="7" s="1"/>
  <c r="AG243" i="7"/>
  <c r="AG245" i="7" s="1"/>
  <c r="AG246" i="7" s="1"/>
  <c r="AG266" i="7" s="1"/>
  <c r="AK237" i="1"/>
  <c r="AI90" i="13"/>
  <c r="AI261" i="13" s="1"/>
  <c r="AI355" i="13" s="1"/>
  <c r="AJ238" i="1"/>
  <c r="AI90" i="7"/>
  <c r="AI261" i="7" s="1"/>
  <c r="AI90" i="12"/>
  <c r="AI261" i="12" s="1"/>
  <c r="AL171" i="1"/>
  <c r="AJ24" i="13"/>
  <c r="AK176" i="1"/>
  <c r="AJ24" i="7"/>
  <c r="AJ24" i="12"/>
  <c r="O235" i="7"/>
  <c r="O239" i="7" s="1"/>
  <c r="O255" i="7"/>
  <c r="P143" i="7"/>
  <c r="O261" i="7"/>
  <c r="O256" i="7"/>
  <c r="O202" i="7"/>
  <c r="O203" i="7" s="1"/>
  <c r="O230" i="7"/>
  <c r="O233" i="7" s="1"/>
  <c r="O251" i="7"/>
  <c r="AN235" i="13"/>
  <c r="AH250" i="13"/>
  <c r="AH86" i="13"/>
  <c r="K339" i="13"/>
  <c r="K246" i="13"/>
  <c r="O153" i="13"/>
  <c r="P153" i="7"/>
  <c r="O153" i="12"/>
  <c r="M310" i="13"/>
  <c r="M218" i="13"/>
  <c r="M312" i="13" s="1"/>
  <c r="E367" i="13"/>
  <c r="E268" i="13"/>
  <c r="E362" i="13" s="1"/>
  <c r="AQ82" i="7"/>
  <c r="AQ253" i="7" s="1"/>
  <c r="AQ82" i="12"/>
  <c r="AQ253" i="12" s="1"/>
  <c r="AQ82" i="13"/>
  <c r="AQ253" i="13" s="1"/>
  <c r="AQ347" i="13" s="1"/>
  <c r="AS229" i="1"/>
  <c r="AJ212" i="7"/>
  <c r="AJ211" i="7"/>
  <c r="AS203" i="13"/>
  <c r="AS297" i="13" s="1"/>
  <c r="AS296" i="13"/>
  <c r="AI128" i="13"/>
  <c r="AJ127" i="13"/>
  <c r="AI207" i="13"/>
  <c r="AI301" i="13" s="1"/>
  <c r="AI206" i="13"/>
  <c r="AH236" i="7"/>
  <c r="AH239" i="7" s="1"/>
  <c r="AH68" i="7"/>
  <c r="AR198" i="1"/>
  <c r="AP51" i="12"/>
  <c r="AP51" i="13"/>
  <c r="AP51" i="7"/>
  <c r="AG197" i="7"/>
  <c r="AG198" i="7"/>
  <c r="AH125" i="7"/>
  <c r="AG196" i="7"/>
  <c r="AG195" i="7"/>
  <c r="AK241" i="12"/>
  <c r="AG75" i="7"/>
  <c r="AG95" i="7" s="1"/>
  <c r="AG97" i="7" s="1"/>
  <c r="M212" i="12"/>
  <c r="M211" i="12"/>
  <c r="AI212" i="12"/>
  <c r="AI211" i="12"/>
  <c r="AI28" i="12"/>
  <c r="AG184" i="7"/>
  <c r="AH95" i="7"/>
  <c r="AH97" i="7" s="1"/>
  <c r="L244" i="12"/>
  <c r="L190" i="12"/>
  <c r="L192" i="12" s="1"/>
  <c r="L191" i="12"/>
  <c r="AI21" i="7"/>
  <c r="AI21" i="13"/>
  <c r="G293" i="13"/>
  <c r="AN255" i="12"/>
  <c r="AO143" i="12"/>
  <c r="AN202" i="12"/>
  <c r="AN203" i="12" s="1"/>
  <c r="AP172" i="1"/>
  <c r="AN25" i="13"/>
  <c r="AN25" i="7"/>
  <c r="AN25" i="12"/>
  <c r="AK160" i="1"/>
  <c r="AI13" i="13"/>
  <c r="AI13" i="12"/>
  <c r="AI13" i="7"/>
  <c r="AM223" i="12"/>
  <c r="AM54" i="12"/>
  <c r="AM225" i="12" s="1"/>
  <c r="K192" i="12"/>
  <c r="K268" i="12" s="1"/>
  <c r="AH123" i="7"/>
  <c r="AH181" i="7" s="1"/>
  <c r="AG124" i="7"/>
  <c r="AG182" i="7"/>
  <c r="M199" i="7"/>
  <c r="K192" i="7"/>
  <c r="K268" i="7" s="1"/>
  <c r="K192" i="13"/>
  <c r="K284" i="13"/>
  <c r="AH218" i="7"/>
  <c r="AK156" i="1"/>
  <c r="AI9" i="13"/>
  <c r="AI9" i="7"/>
  <c r="AI9" i="12"/>
  <c r="AJ164" i="1"/>
  <c r="AG75" i="13"/>
  <c r="AG95" i="13" s="1"/>
  <c r="AG97" i="13" s="1"/>
  <c r="L213" i="12"/>
  <c r="AQ211" i="1"/>
  <c r="AO64" i="7"/>
  <c r="AO64" i="13"/>
  <c r="AO64" i="12"/>
  <c r="Q127" i="13"/>
  <c r="P207" i="13"/>
  <c r="P301" i="13" s="1"/>
  <c r="P128" i="13"/>
  <c r="P206" i="13"/>
  <c r="M199" i="13"/>
  <c r="M293" i="13" s="1"/>
  <c r="M289" i="13"/>
  <c r="L10" i="20"/>
  <c r="L281" i="13"/>
  <c r="V126" i="13"/>
  <c r="AK226" i="1"/>
  <c r="AI79" i="13"/>
  <c r="AI79" i="12"/>
  <c r="AI79" i="7"/>
  <c r="AJ234" i="1"/>
  <c r="AK161" i="1"/>
  <c r="AI14" i="13"/>
  <c r="AI14" i="12"/>
  <c r="AI14" i="7"/>
  <c r="AK37" i="13"/>
  <c r="AK37" i="12"/>
  <c r="AK206" i="12"/>
  <c r="AK218" i="1"/>
  <c r="AI71" i="13"/>
  <c r="AI71" i="12"/>
  <c r="AI71" i="7"/>
  <c r="AJ223" i="1"/>
  <c r="AH242" i="13"/>
  <c r="AH74" i="13"/>
  <c r="AG213" i="13"/>
  <c r="AG307" i="13" s="1"/>
  <c r="AG305" i="13"/>
  <c r="B58" i="18"/>
  <c r="B20" i="14" s="1"/>
  <c r="C20" i="14"/>
  <c r="L37" i="18"/>
  <c r="AK137" i="12"/>
  <c r="AJ229" i="12"/>
  <c r="AJ260" i="12"/>
  <c r="AK230" i="12"/>
  <c r="AH232" i="12"/>
  <c r="AH233" i="12" s="1"/>
  <c r="AH62" i="12"/>
  <c r="I199" i="12"/>
  <c r="AK47" i="12"/>
  <c r="AM42" i="13"/>
  <c r="Q257" i="12"/>
  <c r="M152" i="13"/>
  <c r="M181" i="13"/>
  <c r="M275" i="13" s="1"/>
  <c r="M185" i="13"/>
  <c r="M279" i="13" s="1"/>
  <c r="M180" i="13"/>
  <c r="M274" i="13" s="1"/>
  <c r="M183" i="13"/>
  <c r="M277" i="13" s="1"/>
  <c r="M243" i="13"/>
  <c r="M184" i="13"/>
  <c r="M278" i="13" s="1"/>
  <c r="M182" i="13"/>
  <c r="M276" i="13" s="1"/>
  <c r="M186" i="13"/>
  <c r="M280" i="13" s="1"/>
  <c r="M187" i="13"/>
  <c r="AP129" i="7"/>
  <c r="N216" i="13"/>
  <c r="O129" i="13"/>
  <c r="N217" i="13"/>
  <c r="N311" i="13" s="1"/>
  <c r="AH117" i="3"/>
  <c r="AG116" i="3"/>
  <c r="AH118" i="3"/>
  <c r="AG183" i="7"/>
  <c r="L190" i="7"/>
  <c r="L191" i="7"/>
  <c r="N123" i="7"/>
  <c r="M124" i="7"/>
  <c r="M180" i="7"/>
  <c r="M185" i="7"/>
  <c r="M184" i="7"/>
  <c r="M187" i="7"/>
  <c r="M186" i="7"/>
  <c r="M183" i="7"/>
  <c r="M182" i="7"/>
  <c r="M181" i="7"/>
  <c r="Q127" i="7"/>
  <c r="P128" i="7"/>
  <c r="P206" i="7"/>
  <c r="P207" i="7"/>
  <c r="AM223" i="7"/>
  <c r="AM54" i="7"/>
  <c r="AM225" i="7" s="1"/>
  <c r="AG186" i="7"/>
  <c r="AJ157" i="7"/>
  <c r="AI217" i="7"/>
  <c r="AI216" i="7"/>
  <c r="AH16" i="7"/>
  <c r="AS305" i="13"/>
  <c r="AH242" i="12"/>
  <c r="AH74" i="12"/>
  <c r="AG330" i="13"/>
  <c r="AG239" i="13"/>
  <c r="AG333" i="13" s="1"/>
  <c r="AK230" i="13"/>
  <c r="AK208" i="1"/>
  <c r="AI61" i="13"/>
  <c r="AI61" i="12"/>
  <c r="AI61" i="7"/>
  <c r="AJ210" i="1"/>
  <c r="AN192" i="1"/>
  <c r="AM195" i="1"/>
  <c r="AL45" i="7"/>
  <c r="AL45" i="12"/>
  <c r="AL45" i="13"/>
  <c r="H34" i="17"/>
  <c r="H36" i="17" s="1"/>
  <c r="C57" i="17" s="1"/>
  <c r="H35" i="17"/>
  <c r="U137" i="12"/>
  <c r="T260" i="12"/>
  <c r="T229" i="12"/>
  <c r="AH300" i="13"/>
  <c r="AH208" i="13"/>
  <c r="AH302" i="13" s="1"/>
  <c r="AH236" i="12"/>
  <c r="AH239" i="12" s="1"/>
  <c r="AH68" i="12"/>
  <c r="AK212" i="1"/>
  <c r="AI65" i="12"/>
  <c r="AI65" i="7"/>
  <c r="AI65" i="13"/>
  <c r="AJ216" i="1"/>
  <c r="AO183" i="1"/>
  <c r="AM36" i="13"/>
  <c r="AM36" i="12"/>
  <c r="AM36" i="7"/>
  <c r="AK159" i="1"/>
  <c r="AI12" i="13"/>
  <c r="AI12" i="12"/>
  <c r="AI12" i="7"/>
  <c r="AO222" i="12"/>
  <c r="AN207" i="1"/>
  <c r="AL60" i="13"/>
  <c r="AL231" i="13" s="1"/>
  <c r="AL325" i="13" s="1"/>
  <c r="AL60" i="12"/>
  <c r="AL231" i="12" s="1"/>
  <c r="AL60" i="7"/>
  <c r="AL231" i="7" s="1"/>
  <c r="AK241" i="13"/>
  <c r="N128" i="12"/>
  <c r="O127" i="12"/>
  <c r="N207" i="12"/>
  <c r="N206" i="12"/>
  <c r="N208" i="12" s="1"/>
  <c r="AI28" i="13"/>
  <c r="L245" i="12"/>
  <c r="L246" i="12" s="1"/>
  <c r="L266" i="12" s="1"/>
  <c r="L268" i="12" s="1"/>
  <c r="AI21" i="12"/>
  <c r="AG185" i="7"/>
  <c r="AM213" i="1"/>
  <c r="AK66" i="12"/>
  <c r="AK237" i="12" s="1"/>
  <c r="AK66" i="13"/>
  <c r="AK237" i="13" s="1"/>
  <c r="AK331" i="13" s="1"/>
  <c r="AK66" i="7"/>
  <c r="AK237" i="7" s="1"/>
  <c r="O206" i="7"/>
  <c r="O208" i="7" s="1"/>
  <c r="AM223" i="13"/>
  <c r="AM317" i="13" s="1"/>
  <c r="AM54" i="13"/>
  <c r="AM225" i="13" s="1"/>
  <c r="AM319" i="13" s="1"/>
  <c r="N257" i="7"/>
  <c r="N213" i="7"/>
  <c r="AH16" i="12"/>
  <c r="AG187" i="7"/>
  <c r="AG326" i="13"/>
  <c r="AG233" i="13"/>
  <c r="O208" i="13"/>
  <c r="O302" i="13" s="1"/>
  <c r="O300" i="13"/>
  <c r="X217" i="7"/>
  <c r="Y129" i="7"/>
  <c r="AL214" i="1"/>
  <c r="AJ67" i="13"/>
  <c r="AJ238" i="13" s="1"/>
  <c r="AJ332" i="13" s="1"/>
  <c r="AJ67" i="7"/>
  <c r="AJ238" i="7" s="1"/>
  <c r="AJ67" i="12"/>
  <c r="AJ238" i="12" s="1"/>
  <c r="H108" i="7"/>
  <c r="I109" i="7"/>
  <c r="AG75" i="12"/>
  <c r="AG95" i="12" s="1"/>
  <c r="AG97" i="12" s="1"/>
  <c r="L337" i="13"/>
  <c r="L244" i="13"/>
  <c r="L338" i="13" s="1"/>
  <c r="L190" i="13"/>
  <c r="L191" i="13"/>
  <c r="L285" i="13" s="1"/>
  <c r="AH250" i="7"/>
  <c r="AH257" i="7" s="1"/>
  <c r="AH86" i="7"/>
  <c r="AN182" i="1"/>
  <c r="AL35" i="12"/>
  <c r="AL35" i="13"/>
  <c r="AL35" i="7"/>
  <c r="AM185" i="1"/>
  <c r="AJ206" i="12"/>
  <c r="AJ208" i="12" s="1"/>
  <c r="AG218" i="12"/>
  <c r="AI15" i="13"/>
  <c r="AK162" i="1"/>
  <c r="AI15" i="12"/>
  <c r="AI15" i="7"/>
  <c r="AJ129" i="13"/>
  <c r="AI217" i="13"/>
  <c r="AI311" i="13" s="1"/>
  <c r="AI216" i="13"/>
  <c r="Y109" i="12"/>
  <c r="X108" i="12"/>
  <c r="AK230" i="7"/>
  <c r="AH232" i="7"/>
  <c r="AH233" i="7" s="1"/>
  <c r="AH62" i="7"/>
  <c r="AH75" i="7" s="1"/>
  <c r="N198" i="12"/>
  <c r="N197" i="12"/>
  <c r="N195" i="12"/>
  <c r="N196" i="12"/>
  <c r="AK47" i="13"/>
  <c r="AP188" i="1"/>
  <c r="AN41" i="7"/>
  <c r="AN41" i="13"/>
  <c r="AN41" i="12"/>
  <c r="AO190" i="1"/>
  <c r="R235" i="12"/>
  <c r="R239" i="12" s="1"/>
  <c r="S143" i="12"/>
  <c r="R202" i="12"/>
  <c r="R203" i="12" s="1"/>
  <c r="R251" i="12"/>
  <c r="R261" i="12"/>
  <c r="R256" i="12"/>
  <c r="R230" i="12"/>
  <c r="R233" i="12" s="1"/>
  <c r="R255" i="12"/>
  <c r="M152" i="12"/>
  <c r="M182" i="12"/>
  <c r="M181" i="12"/>
  <c r="M180" i="12"/>
  <c r="M243" i="12"/>
  <c r="M184" i="12"/>
  <c r="M185" i="12"/>
  <c r="M183" i="12"/>
  <c r="M186" i="12"/>
  <c r="M187" i="12"/>
  <c r="O151" i="7"/>
  <c r="N151" i="13"/>
  <c r="N243" i="7"/>
  <c r="N152" i="7"/>
  <c r="N244" i="7" s="1"/>
  <c r="N151" i="12"/>
  <c r="AS46" i="13"/>
  <c r="AS217" i="13" s="1"/>
  <c r="AS311" i="13" s="1"/>
  <c r="AS46" i="12"/>
  <c r="AS217" i="12" s="1"/>
  <c r="AS46" i="7"/>
  <c r="AS217" i="7" s="1"/>
  <c r="AH8" i="20"/>
  <c r="AG344" i="13"/>
  <c r="AG257" i="13"/>
  <c r="AG351" i="13" s="1"/>
  <c r="AK157" i="1"/>
  <c r="AI10" i="13"/>
  <c r="AI10" i="7"/>
  <c r="AI10" i="12"/>
  <c r="AP27" i="13"/>
  <c r="AR174" i="1"/>
  <c r="AP27" i="12"/>
  <c r="AP27" i="7"/>
  <c r="C59" i="18" l="1"/>
  <c r="B59" i="18" s="1"/>
  <c r="B21" i="14" s="1"/>
  <c r="C61" i="18"/>
  <c r="C23" i="14" s="1"/>
  <c r="AH180" i="7"/>
  <c r="AH187" i="7"/>
  <c r="AH185" i="7"/>
  <c r="H192" i="7"/>
  <c r="H268" i="7" s="1"/>
  <c r="L245" i="13"/>
  <c r="H191" i="13"/>
  <c r="H285" i="13" s="1"/>
  <c r="H190" i="13"/>
  <c r="H244" i="13"/>
  <c r="H338" i="13" s="1"/>
  <c r="H337" i="13"/>
  <c r="F340" i="13"/>
  <c r="F266" i="13"/>
  <c r="I186" i="12"/>
  <c r="I243" i="12"/>
  <c r="I187" i="12"/>
  <c r="I183" i="12"/>
  <c r="I181" i="12"/>
  <c r="I184" i="12"/>
  <c r="I152" i="12"/>
  <c r="I182" i="12"/>
  <c r="I180" i="12"/>
  <c r="I185" i="12"/>
  <c r="Q324" i="13"/>
  <c r="Q233" i="13"/>
  <c r="Q327" i="13" s="1"/>
  <c r="S143" i="13"/>
  <c r="R255" i="13"/>
  <c r="R349" i="13" s="1"/>
  <c r="R256" i="13"/>
  <c r="R350" i="13" s="1"/>
  <c r="R235" i="13"/>
  <c r="R230" i="13"/>
  <c r="R261" i="13"/>
  <c r="R355" i="13" s="1"/>
  <c r="R251" i="13"/>
  <c r="R202" i="13"/>
  <c r="N199" i="12"/>
  <c r="P208" i="7"/>
  <c r="Q203" i="13"/>
  <c r="Q297" i="13" s="1"/>
  <c r="Q296" i="13"/>
  <c r="Q239" i="13"/>
  <c r="Q333" i="13" s="1"/>
  <c r="Q329" i="13"/>
  <c r="J340" i="13"/>
  <c r="J266" i="13"/>
  <c r="AI218" i="7"/>
  <c r="H10" i="20"/>
  <c r="H281" i="13"/>
  <c r="G245" i="13"/>
  <c r="AI213" i="12"/>
  <c r="N218" i="12"/>
  <c r="AH186" i="7"/>
  <c r="AF192" i="7"/>
  <c r="AF268" i="7" s="1"/>
  <c r="H190" i="12"/>
  <c r="H244" i="12"/>
  <c r="H245" i="12" s="1"/>
  <c r="H246" i="12" s="1"/>
  <c r="H266" i="12" s="1"/>
  <c r="H268" i="12" s="1"/>
  <c r="H191" i="12"/>
  <c r="H192" i="12" s="1"/>
  <c r="G192" i="13"/>
  <c r="G284" i="13"/>
  <c r="F11" i="20"/>
  <c r="F12" i="20" s="1"/>
  <c r="F286" i="13"/>
  <c r="F364" i="13"/>
  <c r="I181" i="13"/>
  <c r="I275" i="13" s="1"/>
  <c r="I243" i="13"/>
  <c r="I182" i="13"/>
  <c r="I276" i="13" s="1"/>
  <c r="I185" i="13"/>
  <c r="I279" i="13" s="1"/>
  <c r="I152" i="13"/>
  <c r="I186" i="13"/>
  <c r="I280" i="13" s="1"/>
  <c r="I180" i="13"/>
  <c r="I274" i="13" s="1"/>
  <c r="I183" i="13"/>
  <c r="I277" i="13" s="1"/>
  <c r="I184" i="13"/>
  <c r="I278" i="13" s="1"/>
  <c r="I187" i="13"/>
  <c r="AL255" i="7"/>
  <c r="AM143" i="7"/>
  <c r="AL202" i="7"/>
  <c r="AL203" i="7" s="1"/>
  <c r="AL235" i="7"/>
  <c r="AL251" i="7"/>
  <c r="Q345" i="13"/>
  <c r="Q257" i="13"/>
  <c r="Q351" i="13" s="1"/>
  <c r="I191" i="7"/>
  <c r="I190" i="7"/>
  <c r="AL37" i="7"/>
  <c r="AL206" i="7"/>
  <c r="AL208" i="7" s="1"/>
  <c r="L246" i="13"/>
  <c r="L339" i="13"/>
  <c r="AP183" i="1"/>
  <c r="AN36" i="13"/>
  <c r="AN36" i="7"/>
  <c r="AN36" i="12"/>
  <c r="F19" i="14"/>
  <c r="B57" i="17"/>
  <c r="E19" i="14" s="1"/>
  <c r="AJ71" i="13"/>
  <c r="AJ71" i="12"/>
  <c r="AJ71" i="7"/>
  <c r="AL218" i="1"/>
  <c r="AK223" i="1"/>
  <c r="AI16" i="13"/>
  <c r="AP143" i="12"/>
  <c r="AO255" i="12"/>
  <c r="AO202" i="12"/>
  <c r="AO203" i="12" s="1"/>
  <c r="AN173" i="1"/>
  <c r="AL26" i="13"/>
  <c r="AL26" i="12"/>
  <c r="AL26" i="7"/>
  <c r="AI95" i="7"/>
  <c r="AI97" i="7" s="1"/>
  <c r="AH305" i="13"/>
  <c r="AH213" i="13"/>
  <c r="AH307" i="13" s="1"/>
  <c r="S256" i="12"/>
  <c r="S255" i="12"/>
  <c r="T143" i="12"/>
  <c r="S235" i="12"/>
  <c r="S239" i="12" s="1"/>
  <c r="S261" i="12"/>
  <c r="S251" i="12"/>
  <c r="S202" i="12"/>
  <c r="S203" i="12" s="1"/>
  <c r="S230" i="12"/>
  <c r="S233" i="12" s="1"/>
  <c r="AN42" i="12"/>
  <c r="Z109" i="12"/>
  <c r="Y108" i="12"/>
  <c r="AL37" i="13"/>
  <c r="Y217" i="7"/>
  <c r="Z129" i="7"/>
  <c r="AK335" i="13"/>
  <c r="AO207" i="1"/>
  <c r="AM60" i="7"/>
  <c r="AM231" i="7" s="1"/>
  <c r="AM60" i="12"/>
  <c r="AM231" i="12" s="1"/>
  <c r="AM60" i="13"/>
  <c r="AM231" i="13" s="1"/>
  <c r="AM325" i="13" s="1"/>
  <c r="AL212" i="1"/>
  <c r="AJ65" i="12"/>
  <c r="AJ65" i="7"/>
  <c r="AJ65" i="13"/>
  <c r="AK216" i="1"/>
  <c r="AI232" i="12"/>
  <c r="AI233" i="12" s="1"/>
  <c r="AI62" i="12"/>
  <c r="AK324" i="13"/>
  <c r="P212" i="7"/>
  <c r="P211" i="7"/>
  <c r="AF116" i="3"/>
  <c r="AG117" i="3"/>
  <c r="AG118" i="3"/>
  <c r="N310" i="13"/>
  <c r="N218" i="13"/>
  <c r="N312" i="13" s="1"/>
  <c r="M10" i="20"/>
  <c r="M281" i="13"/>
  <c r="M337" i="13"/>
  <c r="AI242" i="7"/>
  <c r="AI74" i="7"/>
  <c r="AL226" i="1"/>
  <c r="AJ79" i="13"/>
  <c r="AJ79" i="7"/>
  <c r="AJ79" i="12"/>
  <c r="AK234" i="1"/>
  <c r="Q128" i="13"/>
  <c r="R127" i="13"/>
  <c r="Q206" i="13"/>
  <c r="Q207" i="13"/>
  <c r="Q301" i="13" s="1"/>
  <c r="AL156" i="1"/>
  <c r="AJ9" i="13"/>
  <c r="AJ9" i="7"/>
  <c r="AK164" i="1"/>
  <c r="AJ9" i="12"/>
  <c r="K11" i="20"/>
  <c r="K12" i="20" s="1"/>
  <c r="K286" i="13"/>
  <c r="K364" i="13"/>
  <c r="AG190" i="7"/>
  <c r="AG191" i="7"/>
  <c r="AI8" i="20"/>
  <c r="AP222" i="13"/>
  <c r="AP316" i="13" s="1"/>
  <c r="AT229" i="1"/>
  <c r="AR82" i="7"/>
  <c r="AR253" i="7" s="1"/>
  <c r="AR82" i="12"/>
  <c r="AR253" i="12" s="1"/>
  <c r="AR82" i="13"/>
  <c r="AR253" i="13" s="1"/>
  <c r="AR347" i="13" s="1"/>
  <c r="O195" i="12"/>
  <c r="O197" i="12"/>
  <c r="O196" i="12"/>
  <c r="O198" i="12"/>
  <c r="O257" i="7"/>
  <c r="AI151" i="7"/>
  <c r="AH152" i="7"/>
  <c r="AH244" i="7" s="1"/>
  <c r="AH243" i="7"/>
  <c r="AH245" i="7" s="1"/>
  <c r="AH246" i="7" s="1"/>
  <c r="AH266" i="7" s="1"/>
  <c r="O216" i="12"/>
  <c r="P129" i="12"/>
  <c r="O217" i="12"/>
  <c r="N199" i="13"/>
  <c r="N293" i="13" s="1"/>
  <c r="N289" i="13"/>
  <c r="C19" i="14"/>
  <c r="B57" i="18"/>
  <c r="B19" i="14" s="1"/>
  <c r="AI217" i="12"/>
  <c r="AJ129" i="12"/>
  <c r="AI216" i="12"/>
  <c r="J108" i="12"/>
  <c r="K109" i="12"/>
  <c r="N199" i="7"/>
  <c r="AN223" i="7"/>
  <c r="AN54" i="7"/>
  <c r="AN225" i="7" s="1"/>
  <c r="AJ21" i="12"/>
  <c r="AL240" i="1"/>
  <c r="AJ93" i="13"/>
  <c r="AJ93" i="12"/>
  <c r="AJ264" i="12"/>
  <c r="AJ264" i="7"/>
  <c r="AJ93" i="7"/>
  <c r="AM158" i="1"/>
  <c r="AK11" i="13"/>
  <c r="AK11" i="7"/>
  <c r="AK11" i="12"/>
  <c r="AN180" i="1"/>
  <c r="AO179" i="1"/>
  <c r="F20" i="14"/>
  <c r="B58" i="17"/>
  <c r="E20" i="14" s="1"/>
  <c r="C61" i="17"/>
  <c r="B60" i="17"/>
  <c r="E22" i="14" s="1"/>
  <c r="F22" i="14"/>
  <c r="AL127" i="12"/>
  <c r="AK128" i="12"/>
  <c r="AK207" i="12"/>
  <c r="AK208" i="12" s="1"/>
  <c r="AL241" i="7"/>
  <c r="N243" i="12"/>
  <c r="N184" i="12"/>
  <c r="N183" i="12"/>
  <c r="N182" i="12"/>
  <c r="N185" i="12"/>
  <c r="N180" i="12"/>
  <c r="N181" i="12"/>
  <c r="N152" i="12"/>
  <c r="N186" i="12"/>
  <c r="N187" i="12"/>
  <c r="AQ188" i="1"/>
  <c r="AO41" i="13"/>
  <c r="AO41" i="12"/>
  <c r="AO41" i="7"/>
  <c r="AP190" i="1"/>
  <c r="AL159" i="1"/>
  <c r="AJ12" i="13"/>
  <c r="AJ12" i="12"/>
  <c r="AJ12" i="7"/>
  <c r="AL47" i="7"/>
  <c r="O123" i="7"/>
  <c r="N124" i="7"/>
  <c r="N184" i="7"/>
  <c r="N185" i="7"/>
  <c r="N181" i="7"/>
  <c r="N182" i="7"/>
  <c r="N180" i="7"/>
  <c r="N186" i="7"/>
  <c r="N183" i="7"/>
  <c r="N187" i="7"/>
  <c r="O216" i="13"/>
  <c r="O217" i="13"/>
  <c r="O311" i="13" s="1"/>
  <c r="P129" i="13"/>
  <c r="AH75" i="12"/>
  <c r="AH95" i="12" s="1"/>
  <c r="AH97" i="12" s="1"/>
  <c r="AL161" i="1"/>
  <c r="AJ14" i="13"/>
  <c r="AJ14" i="12"/>
  <c r="AJ14" i="7"/>
  <c r="AH344" i="13"/>
  <c r="AH257" i="13"/>
  <c r="AH351" i="13" s="1"/>
  <c r="AL237" i="1"/>
  <c r="AJ90" i="12"/>
  <c r="AJ261" i="12" s="1"/>
  <c r="AJ90" i="13"/>
  <c r="AJ261" i="13" s="1"/>
  <c r="AJ355" i="13" s="1"/>
  <c r="AJ90" i="7"/>
  <c r="AJ261" i="7" s="1"/>
  <c r="AK238" i="1"/>
  <c r="AL230" i="12"/>
  <c r="AM59" i="13"/>
  <c r="AO206" i="1"/>
  <c r="AM59" i="12"/>
  <c r="AM59" i="7"/>
  <c r="AK72" i="12"/>
  <c r="AK72" i="13"/>
  <c r="AM219" i="1"/>
  <c r="AK72" i="7"/>
  <c r="AQ199" i="1"/>
  <c r="AO52" i="7"/>
  <c r="AO52" i="13"/>
  <c r="AO52" i="12"/>
  <c r="AP202" i="1"/>
  <c r="AJ21" i="7"/>
  <c r="AI264" i="13"/>
  <c r="AL239" i="1"/>
  <c r="AK241" i="1"/>
  <c r="AJ263" i="12"/>
  <c r="AJ92" i="12"/>
  <c r="AJ92" i="7"/>
  <c r="AJ92" i="13"/>
  <c r="AJ263" i="13" s="1"/>
  <c r="AJ357" i="13" s="1"/>
  <c r="AJ263" i="7"/>
  <c r="AJ211" i="12"/>
  <c r="AJ212" i="12"/>
  <c r="AL241" i="13"/>
  <c r="N245" i="7"/>
  <c r="N246" i="7" s="1"/>
  <c r="N266" i="7" s="1"/>
  <c r="M244" i="12"/>
  <c r="M245" i="12" s="1"/>
  <c r="M246" i="12" s="1"/>
  <c r="M266" i="12" s="1"/>
  <c r="M190" i="12"/>
  <c r="M191" i="12"/>
  <c r="AN42" i="13"/>
  <c r="C25" i="14"/>
  <c r="B63" i="18"/>
  <c r="B25" i="14" s="1"/>
  <c r="AI310" i="13"/>
  <c r="AI218" i="13"/>
  <c r="AI312" i="13" s="1"/>
  <c r="AL37" i="12"/>
  <c r="L192" i="13"/>
  <c r="L284" i="13"/>
  <c r="AG327" i="13"/>
  <c r="AN213" i="1"/>
  <c r="AL66" i="12"/>
  <c r="AL237" i="12" s="1"/>
  <c r="AL66" i="13"/>
  <c r="AL237" i="13" s="1"/>
  <c r="AL331" i="13" s="1"/>
  <c r="AL66" i="7"/>
  <c r="AL237" i="7" s="1"/>
  <c r="O128" i="12"/>
  <c r="O207" i="12"/>
  <c r="O206" i="12"/>
  <c r="O208" i="12" s="1"/>
  <c r="P127" i="12"/>
  <c r="AI236" i="13"/>
  <c r="AI68" i="13"/>
  <c r="V137" i="12"/>
  <c r="U229" i="12"/>
  <c r="U260" i="12"/>
  <c r="AL47" i="13"/>
  <c r="AM45" i="12"/>
  <c r="AN195" i="1"/>
  <c r="AM45" i="7"/>
  <c r="AO192" i="1"/>
  <c r="AM45" i="13"/>
  <c r="AI232" i="13"/>
  <c r="AI62" i="13"/>
  <c r="AK157" i="7"/>
  <c r="AJ217" i="7"/>
  <c r="AJ216" i="7"/>
  <c r="Q128" i="7"/>
  <c r="Q207" i="7"/>
  <c r="R127" i="7"/>
  <c r="L192" i="7"/>
  <c r="L268" i="7" s="1"/>
  <c r="M244" i="13"/>
  <c r="M338" i="13" s="1"/>
  <c r="M191" i="13"/>
  <c r="M285" i="13" s="1"/>
  <c r="M190" i="13"/>
  <c r="AI242" i="12"/>
  <c r="AI74" i="12"/>
  <c r="AI86" i="7"/>
  <c r="AI250" i="7"/>
  <c r="AI257" i="7" s="1"/>
  <c r="W126" i="13"/>
  <c r="P208" i="13"/>
  <c r="P302" i="13" s="1"/>
  <c r="P300" i="13"/>
  <c r="AO235" i="12"/>
  <c r="AR211" i="1"/>
  <c r="AP64" i="7"/>
  <c r="AP64" i="13"/>
  <c r="AP64" i="12"/>
  <c r="AI16" i="12"/>
  <c r="AH124" i="7"/>
  <c r="AI123" i="7"/>
  <c r="AI181" i="7" s="1"/>
  <c r="AH182" i="7"/>
  <c r="AL160" i="1"/>
  <c r="AJ13" i="13"/>
  <c r="AJ13" i="12"/>
  <c r="AJ13" i="7"/>
  <c r="AQ172" i="1"/>
  <c r="AO25" i="13"/>
  <c r="AO25" i="7"/>
  <c r="AO25" i="12"/>
  <c r="M213" i="12"/>
  <c r="AG199" i="7"/>
  <c r="AP222" i="12"/>
  <c r="AJ128" i="13"/>
  <c r="AK127" i="13"/>
  <c r="AJ207" i="13"/>
  <c r="AJ301" i="13" s="1"/>
  <c r="AJ206" i="13"/>
  <c r="AJ213" i="7"/>
  <c r="Q153" i="7"/>
  <c r="AN329" i="13"/>
  <c r="Q143" i="7"/>
  <c r="P255" i="7"/>
  <c r="P235" i="7"/>
  <c r="P239" i="7" s="1"/>
  <c r="P256" i="7"/>
  <c r="P261" i="7"/>
  <c r="P251" i="7"/>
  <c r="P257" i="7" s="1"/>
  <c r="P230" i="7"/>
  <c r="P233" i="7" s="1"/>
  <c r="P202" i="7"/>
  <c r="P203" i="7" s="1"/>
  <c r="AJ28" i="13"/>
  <c r="AL128" i="7"/>
  <c r="AM127" i="7"/>
  <c r="AM207" i="7" s="1"/>
  <c r="AN202" i="13"/>
  <c r="AO126" i="13"/>
  <c r="R229" i="7"/>
  <c r="S137" i="7"/>
  <c r="R260" i="7"/>
  <c r="AH75" i="13"/>
  <c r="AH95" i="13" s="1"/>
  <c r="AH97" i="13" s="1"/>
  <c r="AL230" i="7"/>
  <c r="V144" i="7"/>
  <c r="U216" i="7"/>
  <c r="U218" i="7" s="1"/>
  <c r="AJ85" i="7"/>
  <c r="AJ256" i="7" s="1"/>
  <c r="AJ85" i="12"/>
  <c r="AJ256" i="12" s="1"/>
  <c r="AL232" i="1"/>
  <c r="AJ85" i="13"/>
  <c r="AJ256" i="13" s="1"/>
  <c r="AJ350" i="13" s="1"/>
  <c r="AA109" i="7"/>
  <c r="Z108" i="7"/>
  <c r="O197" i="7"/>
  <c r="O195" i="7"/>
  <c r="O198" i="7"/>
  <c r="P125" i="7"/>
  <c r="O196" i="7"/>
  <c r="AS190" i="7"/>
  <c r="C63" i="17"/>
  <c r="B59" i="17"/>
  <c r="E21" i="14" s="1"/>
  <c r="F21" i="14"/>
  <c r="AN223" i="13"/>
  <c r="AN317" i="13" s="1"/>
  <c r="AN54" i="13"/>
  <c r="AN225" i="13" s="1"/>
  <c r="AN319" i="13" s="1"/>
  <c r="AJ21" i="13"/>
  <c r="B60" i="18"/>
  <c r="B22" i="14" s="1"/>
  <c r="C22" i="14"/>
  <c r="AH358" i="13"/>
  <c r="AO217" i="1"/>
  <c r="AM70" i="7"/>
  <c r="AM70" i="13"/>
  <c r="AM70" i="12"/>
  <c r="AH330" i="13"/>
  <c r="AH239" i="13"/>
  <c r="AH333" i="13" s="1"/>
  <c r="AQ27" i="13"/>
  <c r="AS174" i="1"/>
  <c r="AQ27" i="12"/>
  <c r="AQ27" i="7"/>
  <c r="P151" i="7"/>
  <c r="O151" i="13"/>
  <c r="O151" i="12"/>
  <c r="O152" i="7"/>
  <c r="O244" i="7" s="1"/>
  <c r="O243" i="7"/>
  <c r="AK129" i="13"/>
  <c r="AJ217" i="13"/>
  <c r="AJ311" i="13" s="1"/>
  <c r="AJ216" i="13"/>
  <c r="AM214" i="1"/>
  <c r="AK67" i="13"/>
  <c r="AK238" i="13" s="1"/>
  <c r="AK332" i="13" s="1"/>
  <c r="AK67" i="12"/>
  <c r="AK238" i="12" s="1"/>
  <c r="AK67" i="7"/>
  <c r="AK238" i="7" s="1"/>
  <c r="AI236" i="12"/>
  <c r="AI239" i="12" s="1"/>
  <c r="AI68" i="12"/>
  <c r="AI232" i="7"/>
  <c r="AI233" i="7" s="1"/>
  <c r="AI62" i="7"/>
  <c r="AI75" i="7" s="1"/>
  <c r="AI250" i="13"/>
  <c r="AI86" i="13"/>
  <c r="AO235" i="13"/>
  <c r="AH198" i="7"/>
  <c r="AI125" i="7"/>
  <c r="AH196" i="7"/>
  <c r="AH197" i="7"/>
  <c r="AH195" i="7"/>
  <c r="AI208" i="13"/>
  <c r="AI302" i="13" s="1"/>
  <c r="AI300" i="13"/>
  <c r="K340" i="13"/>
  <c r="K266" i="13"/>
  <c r="AJ28" i="7"/>
  <c r="AN225" i="1"/>
  <c r="AL157" i="1"/>
  <c r="AJ10" i="13"/>
  <c r="AJ10" i="12"/>
  <c r="AJ10" i="7"/>
  <c r="N152" i="13"/>
  <c r="N183" i="13"/>
  <c r="N277" i="13" s="1"/>
  <c r="N184" i="13"/>
  <c r="N278" i="13" s="1"/>
  <c r="N185" i="13"/>
  <c r="N279" i="13" s="1"/>
  <c r="N182" i="13"/>
  <c r="N276" i="13" s="1"/>
  <c r="N186" i="13"/>
  <c r="N280" i="13" s="1"/>
  <c r="N243" i="13"/>
  <c r="N181" i="13"/>
  <c r="N275" i="13" s="1"/>
  <c r="N180" i="13"/>
  <c r="N274" i="13" s="1"/>
  <c r="N187" i="13"/>
  <c r="R257" i="12"/>
  <c r="AN42" i="7"/>
  <c r="C21" i="14"/>
  <c r="AL162" i="1"/>
  <c r="AJ15" i="13"/>
  <c r="AJ15" i="12"/>
  <c r="AJ15" i="7"/>
  <c r="AO182" i="1"/>
  <c r="AM35" i="13"/>
  <c r="AN185" i="1"/>
  <c r="AM35" i="12"/>
  <c r="AM35" i="7"/>
  <c r="J109" i="7"/>
  <c r="I108" i="7"/>
  <c r="N211" i="12"/>
  <c r="N213" i="12" s="1"/>
  <c r="N212" i="12"/>
  <c r="AI236" i="7"/>
  <c r="AI239" i="7" s="1"/>
  <c r="AI68" i="7"/>
  <c r="AL47" i="12"/>
  <c r="AL208" i="1"/>
  <c r="AJ61" i="13"/>
  <c r="AJ61" i="12"/>
  <c r="AJ61" i="7"/>
  <c r="AK210" i="1"/>
  <c r="M190" i="7"/>
  <c r="M191" i="7"/>
  <c r="AQ129" i="7"/>
  <c r="AL137" i="12"/>
  <c r="AK260" i="12"/>
  <c r="AK229" i="12"/>
  <c r="AH336" i="13"/>
  <c r="AI242" i="13"/>
  <c r="AI74" i="13"/>
  <c r="AI250" i="12"/>
  <c r="AI257" i="12" s="1"/>
  <c r="AI86" i="12"/>
  <c r="P211" i="13"/>
  <c r="P212" i="13"/>
  <c r="P306" i="13" s="1"/>
  <c r="AI16" i="7"/>
  <c r="AP222" i="7"/>
  <c r="AS198" i="1"/>
  <c r="AQ51" i="13"/>
  <c r="AQ51" i="7"/>
  <c r="AQ51" i="12"/>
  <c r="AI212" i="13"/>
  <c r="AI306" i="13" s="1"/>
  <c r="AI211" i="13"/>
  <c r="O195" i="13"/>
  <c r="O198" i="13"/>
  <c r="O292" i="13" s="1"/>
  <c r="O196" i="13"/>
  <c r="O290" i="13" s="1"/>
  <c r="O197" i="13"/>
  <c r="O291" i="13" s="1"/>
  <c r="AJ28" i="12"/>
  <c r="AK24" i="13"/>
  <c r="AM171" i="1"/>
  <c r="AL176" i="1"/>
  <c r="AK24" i="12"/>
  <c r="AK24" i="7"/>
  <c r="AK211" i="7"/>
  <c r="AK212" i="7"/>
  <c r="AM203" i="13"/>
  <c r="AM297" i="13" s="1"/>
  <c r="AM296" i="13"/>
  <c r="AH326" i="13"/>
  <c r="AH233" i="13"/>
  <c r="AL230" i="13"/>
  <c r="AH218" i="12"/>
  <c r="AO80" i="13"/>
  <c r="AO251" i="13" s="1"/>
  <c r="AO345" i="13" s="1"/>
  <c r="AO80" i="12"/>
  <c r="AO251" i="12" s="1"/>
  <c r="AQ227" i="1"/>
  <c r="AO80" i="7"/>
  <c r="X109" i="13"/>
  <c r="W108" i="13"/>
  <c r="AM137" i="7"/>
  <c r="AL229" i="7"/>
  <c r="AL260" i="7"/>
  <c r="O305" i="13"/>
  <c r="O213" i="13"/>
  <c r="O307" i="13" s="1"/>
  <c r="AH7" i="20"/>
  <c r="AN223" i="12"/>
  <c r="AN54" i="12"/>
  <c r="AN225" i="12" s="1"/>
  <c r="AH184" i="7"/>
  <c r="AK20" i="13"/>
  <c r="AM167" i="1"/>
  <c r="AK20" i="7"/>
  <c r="AK20" i="12"/>
  <c r="AL169" i="1"/>
  <c r="AH183" i="7"/>
  <c r="AN153" i="7"/>
  <c r="K109" i="13"/>
  <c r="J108" i="13"/>
  <c r="AL241" i="12"/>
  <c r="C24" i="14"/>
  <c r="D72" i="8" s="1"/>
  <c r="AS85" i="8" s="1"/>
  <c r="B62" i="18"/>
  <c r="B24" i="14" s="1"/>
  <c r="C72" i="8" s="1"/>
  <c r="B61" i="18" l="1"/>
  <c r="B23" i="14" s="1"/>
  <c r="AI184" i="7"/>
  <c r="I192" i="7"/>
  <c r="I268" i="7" s="1"/>
  <c r="AK213" i="7"/>
  <c r="I190" i="13"/>
  <c r="I191" i="13"/>
  <c r="I285" i="13" s="1"/>
  <c r="I244" i="13"/>
  <c r="I338" i="13" s="1"/>
  <c r="R345" i="13"/>
  <c r="R257" i="13"/>
  <c r="R351" i="13" s="1"/>
  <c r="I190" i="12"/>
  <c r="I192" i="12" s="1"/>
  <c r="I191" i="12"/>
  <c r="I244" i="12"/>
  <c r="I245" i="12" s="1"/>
  <c r="I246" i="12" s="1"/>
  <c r="I266" i="12" s="1"/>
  <c r="H192" i="13"/>
  <c r="H284" i="13"/>
  <c r="O245" i="7"/>
  <c r="O246" i="7" s="1"/>
  <c r="AM202" i="7"/>
  <c r="AM203" i="7" s="1"/>
  <c r="AM255" i="7"/>
  <c r="AN143" i="7"/>
  <c r="AM235" i="7"/>
  <c r="AM251" i="7"/>
  <c r="G286" i="13"/>
  <c r="G11" i="20"/>
  <c r="G12" i="20" s="1"/>
  <c r="G364" i="13"/>
  <c r="H245" i="13"/>
  <c r="G339" i="13"/>
  <c r="G246" i="13"/>
  <c r="R324" i="13"/>
  <c r="R233" i="13"/>
  <c r="R327" i="13" s="1"/>
  <c r="T143" i="13"/>
  <c r="S230" i="13"/>
  <c r="S251" i="13"/>
  <c r="S256" i="13"/>
  <c r="S350" i="13" s="1"/>
  <c r="S235" i="13"/>
  <c r="S255" i="13"/>
  <c r="S349" i="13" s="1"/>
  <c r="S261" i="13"/>
  <c r="S355" i="13" s="1"/>
  <c r="S202" i="13"/>
  <c r="M192" i="12"/>
  <c r="M268" i="12" s="1"/>
  <c r="I10" i="20"/>
  <c r="I281" i="13"/>
  <c r="I337" i="13"/>
  <c r="I245" i="13"/>
  <c r="J360" i="13"/>
  <c r="J268" i="13"/>
  <c r="J362" i="13" s="1"/>
  <c r="R203" i="13"/>
  <c r="R297" i="13" s="1"/>
  <c r="R296" i="13"/>
  <c r="R329" i="13"/>
  <c r="R239" i="13"/>
  <c r="R333" i="13" s="1"/>
  <c r="F268" i="13"/>
  <c r="F362" i="13" s="1"/>
  <c r="F360" i="13"/>
  <c r="AI180" i="7"/>
  <c r="M192" i="7"/>
  <c r="M268" i="7" s="1"/>
  <c r="AG192" i="7"/>
  <c r="AG268" i="7" s="1"/>
  <c r="AI95" i="13"/>
  <c r="AI97" i="13" s="1"/>
  <c r="O266" i="7"/>
  <c r="AN171" i="1"/>
  <c r="AL24" i="13"/>
  <c r="AM176" i="1"/>
  <c r="AL24" i="7"/>
  <c r="AL24" i="12"/>
  <c r="AI213" i="13"/>
  <c r="AI307" i="13" s="1"/>
  <c r="AI305" i="13"/>
  <c r="AM208" i="1"/>
  <c r="AK61" i="7"/>
  <c r="AK61" i="13"/>
  <c r="AK61" i="12"/>
  <c r="AL210" i="1"/>
  <c r="AM37" i="13"/>
  <c r="N244" i="13"/>
  <c r="N338" i="13" s="1"/>
  <c r="N190" i="13"/>
  <c r="N191" i="13"/>
  <c r="N285" i="13" s="1"/>
  <c r="AO329" i="13"/>
  <c r="AL67" i="12"/>
  <c r="AL238" i="12" s="1"/>
  <c r="AN214" i="1"/>
  <c r="AL67" i="7"/>
  <c r="AL238" i="7" s="1"/>
  <c r="AL67" i="13"/>
  <c r="AL238" i="13" s="1"/>
  <c r="AL332" i="13" s="1"/>
  <c r="AT174" i="1"/>
  <c r="AR27" i="13"/>
  <c r="AR27" i="7"/>
  <c r="AR27" i="12"/>
  <c r="F25" i="14"/>
  <c r="B63" i="17"/>
  <c r="E25" i="14" s="1"/>
  <c r="AL211" i="7"/>
  <c r="AL213" i="7" s="1"/>
  <c r="AL212" i="7"/>
  <c r="AK128" i="13"/>
  <c r="AL127" i="13"/>
  <c r="AK207" i="13"/>
  <c r="AK301" i="13" s="1"/>
  <c r="AK206" i="13"/>
  <c r="AP235" i="13"/>
  <c r="AL157" i="7"/>
  <c r="AK217" i="7"/>
  <c r="AK216" i="7"/>
  <c r="AK218" i="7" s="1"/>
  <c r="AN45" i="13"/>
  <c r="AN45" i="12"/>
  <c r="AN45" i="7"/>
  <c r="AP192" i="1"/>
  <c r="AO195" i="1"/>
  <c r="P128" i="12"/>
  <c r="Q127" i="12"/>
  <c r="P207" i="12"/>
  <c r="P206" i="12"/>
  <c r="L11" i="20"/>
  <c r="L12" i="20" s="1"/>
  <c r="L286" i="13"/>
  <c r="L364" i="13"/>
  <c r="AO223" i="13"/>
  <c r="AO317" i="13" s="1"/>
  <c r="AO54" i="13"/>
  <c r="AO225" i="13" s="1"/>
  <c r="AO319" i="13" s="1"/>
  <c r="AM127" i="12"/>
  <c r="AL128" i="12"/>
  <c r="AL207" i="12"/>
  <c r="AJ264" i="13"/>
  <c r="R128" i="13"/>
  <c r="S127" i="13"/>
  <c r="R206" i="13"/>
  <c r="R207" i="13"/>
  <c r="R301" i="13" s="1"/>
  <c r="AK28" i="7"/>
  <c r="AK28" i="13"/>
  <c r="AQ222" i="13"/>
  <c r="AQ316" i="13" s="1"/>
  <c r="AI336" i="13"/>
  <c r="AR129" i="7"/>
  <c r="AM37" i="7"/>
  <c r="AM206" i="7"/>
  <c r="AM208" i="7" s="1"/>
  <c r="AP182" i="1"/>
  <c r="AN35" i="13"/>
  <c r="AN35" i="12"/>
  <c r="AO185" i="1"/>
  <c r="AN35" i="7"/>
  <c r="AM162" i="1"/>
  <c r="AK15" i="13"/>
  <c r="AK15" i="12"/>
  <c r="AK15" i="7"/>
  <c r="AJ125" i="7"/>
  <c r="AI196" i="7"/>
  <c r="AI198" i="7"/>
  <c r="AI197" i="7"/>
  <c r="AI195" i="7"/>
  <c r="Q151" i="7"/>
  <c r="P243" i="7"/>
  <c r="P152" i="7"/>
  <c r="P244" i="7" s="1"/>
  <c r="AM241" i="12"/>
  <c r="X126" i="13"/>
  <c r="Q211" i="7"/>
  <c r="Q212" i="7"/>
  <c r="AM47" i="7"/>
  <c r="AL206" i="12"/>
  <c r="AM239" i="1"/>
  <c r="AK263" i="7"/>
  <c r="AK92" i="13"/>
  <c r="AK263" i="13" s="1"/>
  <c r="AK357" i="13" s="1"/>
  <c r="AL241" i="1"/>
  <c r="AK92" i="7"/>
  <c r="AK263" i="12"/>
  <c r="AK92" i="12"/>
  <c r="AO223" i="7"/>
  <c r="AO54" i="7"/>
  <c r="AO225" i="7" s="1"/>
  <c r="AM230" i="12"/>
  <c r="AK14" i="13"/>
  <c r="AM161" i="1"/>
  <c r="AK14" i="7"/>
  <c r="AK14" i="12"/>
  <c r="AR188" i="1"/>
  <c r="AP41" i="12"/>
  <c r="AP41" i="7"/>
  <c r="AP41" i="13"/>
  <c r="AQ190" i="1"/>
  <c r="AM240" i="1"/>
  <c r="AK264" i="12"/>
  <c r="AK264" i="7"/>
  <c r="AK93" i="12"/>
  <c r="AK93" i="13"/>
  <c r="AK93" i="7"/>
  <c r="AJ250" i="13"/>
  <c r="AJ86" i="13"/>
  <c r="AJ95" i="13" s="1"/>
  <c r="AJ97" i="13" s="1"/>
  <c r="AF118" i="3"/>
  <c r="AE116" i="3"/>
  <c r="AF117" i="3"/>
  <c r="AM212" i="1"/>
  <c r="AK65" i="13"/>
  <c r="AK65" i="7"/>
  <c r="AK65" i="12"/>
  <c r="AL216" i="1"/>
  <c r="AA129" i="7"/>
  <c r="Z217" i="7"/>
  <c r="AI186" i="7"/>
  <c r="U143" i="12"/>
  <c r="T235" i="12"/>
  <c r="T239" i="12" s="1"/>
  <c r="T255" i="12"/>
  <c r="T230" i="12"/>
  <c r="T233" i="12" s="1"/>
  <c r="T256" i="12"/>
  <c r="T251" i="12"/>
  <c r="T261" i="12"/>
  <c r="T202" i="12"/>
  <c r="T203" i="12" s="1"/>
  <c r="AJ242" i="12"/>
  <c r="AJ74" i="12"/>
  <c r="AR85" i="8"/>
  <c r="AS86" i="8"/>
  <c r="L109" i="13"/>
  <c r="K108" i="13"/>
  <c r="AK21" i="12"/>
  <c r="AH327" i="13"/>
  <c r="AK28" i="12"/>
  <c r="AQ222" i="12"/>
  <c r="AT198" i="1"/>
  <c r="AR51" i="12"/>
  <c r="AR51" i="7"/>
  <c r="AR51" i="13"/>
  <c r="AJ232" i="12"/>
  <c r="AJ233" i="12" s="1"/>
  <c r="AJ62" i="12"/>
  <c r="J108" i="7"/>
  <c r="K109" i="7"/>
  <c r="AM37" i="12"/>
  <c r="AM206" i="12"/>
  <c r="N337" i="13"/>
  <c r="N245" i="13"/>
  <c r="K360" i="13"/>
  <c r="K268" i="13"/>
  <c r="K362" i="13" s="1"/>
  <c r="AH199" i="7"/>
  <c r="AM241" i="13"/>
  <c r="AJ8" i="20"/>
  <c r="O199" i="7"/>
  <c r="S260" i="7"/>
  <c r="T137" i="7"/>
  <c r="S229" i="7"/>
  <c r="AN296" i="13"/>
  <c r="AN203" i="13"/>
  <c r="AN297" i="13" s="1"/>
  <c r="R143" i="7"/>
  <c r="Q255" i="7"/>
  <c r="Q235" i="7"/>
  <c r="Q239" i="7" s="1"/>
  <c r="Q251" i="7"/>
  <c r="Q256" i="7"/>
  <c r="Q202" i="7"/>
  <c r="Q203" i="7" s="1"/>
  <c r="Q261" i="7"/>
  <c r="Q230" i="7"/>
  <c r="Q233" i="7" s="1"/>
  <c r="AJ300" i="13"/>
  <c r="AJ208" i="13"/>
  <c r="AJ302" i="13" s="1"/>
  <c r="M192" i="13"/>
  <c r="M284" i="13"/>
  <c r="Q206" i="7"/>
  <c r="Q208" i="7" s="1"/>
  <c r="AJ218" i="7"/>
  <c r="AI326" i="13"/>
  <c r="AI233" i="13"/>
  <c r="AR199" i="1"/>
  <c r="AP52" i="13"/>
  <c r="AP52" i="7"/>
  <c r="AP52" i="12"/>
  <c r="AQ202" i="1"/>
  <c r="AP206" i="1"/>
  <c r="AN59" i="13"/>
  <c r="AN59" i="12"/>
  <c r="AN59" i="7"/>
  <c r="AM237" i="1"/>
  <c r="AK90" i="12"/>
  <c r="AK261" i="12" s="1"/>
  <c r="AL238" i="1"/>
  <c r="AK90" i="13"/>
  <c r="AK261" i="13" s="1"/>
  <c r="AK355" i="13" s="1"/>
  <c r="AK90" i="7"/>
  <c r="AK261" i="7" s="1"/>
  <c r="N190" i="7"/>
  <c r="N191" i="7"/>
  <c r="AM159" i="1"/>
  <c r="AK12" i="13"/>
  <c r="AK12" i="12"/>
  <c r="AK12" i="7"/>
  <c r="AO42" i="7"/>
  <c r="AO180" i="1"/>
  <c r="AP179" i="1"/>
  <c r="K108" i="12"/>
  <c r="L109" i="12"/>
  <c r="AI218" i="12"/>
  <c r="Q129" i="12"/>
  <c r="P216" i="12"/>
  <c r="P217" i="12"/>
  <c r="AJ16" i="13"/>
  <c r="AM226" i="1"/>
  <c r="AK79" i="13"/>
  <c r="AK79" i="7"/>
  <c r="AK79" i="12"/>
  <c r="AL234" i="1"/>
  <c r="P213" i="7"/>
  <c r="AJ236" i="13"/>
  <c r="AJ68" i="13"/>
  <c r="S257" i="12"/>
  <c r="AJ242" i="13"/>
  <c r="AJ74" i="13"/>
  <c r="L340" i="13"/>
  <c r="L266" i="13"/>
  <c r="AO153" i="7"/>
  <c r="AN167" i="1"/>
  <c r="AL20" i="13"/>
  <c r="AL20" i="7"/>
  <c r="AL20" i="12"/>
  <c r="AM169" i="1"/>
  <c r="O152" i="13"/>
  <c r="O182" i="13"/>
  <c r="O276" i="13" s="1"/>
  <c r="O243" i="13"/>
  <c r="O184" i="13"/>
  <c r="O278" i="13" s="1"/>
  <c r="O186" i="13"/>
  <c r="O280" i="13" s="1"/>
  <c r="O180" i="13"/>
  <c r="O274" i="13" s="1"/>
  <c r="O183" i="13"/>
  <c r="O277" i="13" s="1"/>
  <c r="O185" i="13"/>
  <c r="O279" i="13" s="1"/>
  <c r="O181" i="13"/>
  <c r="O275" i="13" s="1"/>
  <c r="O187" i="13"/>
  <c r="AP217" i="1"/>
  <c r="AN70" i="13"/>
  <c r="AN70" i="7"/>
  <c r="AN70" i="12"/>
  <c r="P197" i="7"/>
  <c r="Q125" i="7"/>
  <c r="P195" i="7"/>
  <c r="P198" i="7"/>
  <c r="P196" i="7"/>
  <c r="AH190" i="7"/>
  <c r="AH191" i="7"/>
  <c r="AL72" i="13"/>
  <c r="AL72" i="7"/>
  <c r="AL72" i="12"/>
  <c r="AN219" i="1"/>
  <c r="AM230" i="7"/>
  <c r="AO42" i="13"/>
  <c r="N190" i="12"/>
  <c r="N244" i="12"/>
  <c r="N191" i="12"/>
  <c r="AJ250" i="7"/>
  <c r="AJ257" i="7" s="1"/>
  <c r="AJ86" i="7"/>
  <c r="M245" i="13"/>
  <c r="AJ236" i="12"/>
  <c r="AJ239" i="12" s="1"/>
  <c r="AJ68" i="12"/>
  <c r="AM26" i="13"/>
  <c r="AO173" i="1"/>
  <c r="AM26" i="12"/>
  <c r="AM26" i="7"/>
  <c r="AJ242" i="7"/>
  <c r="AJ74" i="7"/>
  <c r="AQ183" i="1"/>
  <c r="AO36" i="13"/>
  <c r="AO36" i="7"/>
  <c r="AO36" i="12"/>
  <c r="AK21" i="13"/>
  <c r="AK8" i="20" s="1"/>
  <c r="Y109" i="13"/>
  <c r="X108" i="13"/>
  <c r="AL324" i="13"/>
  <c r="P213" i="13"/>
  <c r="P307" i="13" s="1"/>
  <c r="P305" i="13"/>
  <c r="AJ232" i="7"/>
  <c r="AJ233" i="7" s="1"/>
  <c r="AJ62" i="7"/>
  <c r="AO225" i="1"/>
  <c r="AJ310" i="13"/>
  <c r="AJ218" i="13"/>
  <c r="AJ312" i="13" s="1"/>
  <c r="AB109" i="7"/>
  <c r="AA108" i="7"/>
  <c r="AM232" i="1"/>
  <c r="AK85" i="7"/>
  <c r="AK256" i="7" s="1"/>
  <c r="AK85" i="13"/>
  <c r="AK256" i="13" s="1"/>
  <c r="AK350" i="13" s="1"/>
  <c r="AK85" i="12"/>
  <c r="AK256" i="12" s="1"/>
  <c r="W144" i="7"/>
  <c r="V216" i="7"/>
  <c r="V218" i="7" s="1"/>
  <c r="AP126" i="13"/>
  <c r="AO202" i="13"/>
  <c r="AJ211" i="13"/>
  <c r="AJ212" i="13"/>
  <c r="AJ306" i="13" s="1"/>
  <c r="AP25" i="13"/>
  <c r="AR172" i="1"/>
  <c r="AP25" i="12"/>
  <c r="AP25" i="7"/>
  <c r="AM160" i="1"/>
  <c r="AK13" i="13"/>
  <c r="AK13" i="7"/>
  <c r="AK13" i="12"/>
  <c r="AI75" i="13"/>
  <c r="AI330" i="13"/>
  <c r="AI239" i="13"/>
  <c r="AI333" i="13" s="1"/>
  <c r="AJ213" i="12"/>
  <c r="O218" i="13"/>
  <c r="O312" i="13" s="1"/>
  <c r="O310" i="13"/>
  <c r="AJ151" i="7"/>
  <c r="AI152" i="7"/>
  <c r="AI244" i="7" s="1"/>
  <c r="AI243" i="7"/>
  <c r="AI245" i="7" s="1"/>
  <c r="AI246" i="7" s="1"/>
  <c r="AI266" i="7" s="1"/>
  <c r="AJ16" i="7"/>
  <c r="Q212" i="13"/>
  <c r="Q306" i="13" s="1"/>
  <c r="Q211" i="13"/>
  <c r="AI7" i="20"/>
  <c r="AK21" i="7"/>
  <c r="AN137" i="7"/>
  <c r="AM229" i="7"/>
  <c r="AM260" i="7"/>
  <c r="AR227" i="1"/>
  <c r="AP80" i="12"/>
  <c r="AP251" i="12" s="1"/>
  <c r="AP80" i="13"/>
  <c r="AP251" i="13" s="1"/>
  <c r="AP345" i="13" s="1"/>
  <c r="AP80" i="7"/>
  <c r="O199" i="13"/>
  <c r="O293" i="13" s="1"/>
  <c r="O289" i="13"/>
  <c r="AQ222" i="7"/>
  <c r="AI187" i="7"/>
  <c r="AM137" i="12"/>
  <c r="AL229" i="12"/>
  <c r="AL260" i="12"/>
  <c r="AJ232" i="13"/>
  <c r="AJ62" i="13"/>
  <c r="AJ75" i="13" s="1"/>
  <c r="N10" i="20"/>
  <c r="N281" i="13"/>
  <c r="AK10" i="13"/>
  <c r="AM157" i="1"/>
  <c r="AK10" i="12"/>
  <c r="AK10" i="7"/>
  <c r="AL149" i="1"/>
  <c r="AI344" i="13"/>
  <c r="AI257" i="13"/>
  <c r="AI351" i="13" s="1"/>
  <c r="AK217" i="13"/>
  <c r="AK311" i="13" s="1"/>
  <c r="AL129" i="13"/>
  <c r="AK216" i="13"/>
  <c r="O185" i="12"/>
  <c r="O182" i="12"/>
  <c r="O152" i="12"/>
  <c r="O181" i="12"/>
  <c r="O243" i="12"/>
  <c r="O180" i="12"/>
  <c r="O184" i="12"/>
  <c r="O183" i="12"/>
  <c r="O186" i="12"/>
  <c r="O187" i="12"/>
  <c r="AM241" i="7"/>
  <c r="AM128" i="7"/>
  <c r="AN127" i="7"/>
  <c r="R153" i="7"/>
  <c r="AJ123" i="7"/>
  <c r="AJ186" i="7" s="1"/>
  <c r="AI124" i="7"/>
  <c r="AI182" i="7"/>
  <c r="AP235" i="12"/>
  <c r="AQ64" i="7"/>
  <c r="AS211" i="1"/>
  <c r="AQ64" i="13"/>
  <c r="AQ64" i="12"/>
  <c r="R128" i="7"/>
  <c r="S127" i="7"/>
  <c r="R207" i="7"/>
  <c r="R206" i="7"/>
  <c r="AM47" i="13"/>
  <c r="AM47" i="12"/>
  <c r="W137" i="12"/>
  <c r="V260" i="12"/>
  <c r="V229" i="12"/>
  <c r="O211" i="12"/>
  <c r="O212" i="12"/>
  <c r="AO213" i="1"/>
  <c r="AM66" i="12"/>
  <c r="AM237" i="12" s="1"/>
  <c r="AM66" i="7"/>
  <c r="AM237" i="7" s="1"/>
  <c r="AM66" i="13"/>
  <c r="AM237" i="13" s="1"/>
  <c r="AM331" i="13" s="1"/>
  <c r="AL335" i="13"/>
  <c r="AI358" i="13"/>
  <c r="AO223" i="12"/>
  <c r="AO54" i="12"/>
  <c r="AO225" i="12" s="1"/>
  <c r="AM230" i="13"/>
  <c r="P217" i="13"/>
  <c r="P311" i="13" s="1"/>
  <c r="P216" i="13"/>
  <c r="Q129" i="13"/>
  <c r="O185" i="7"/>
  <c r="O124" i="7"/>
  <c r="O182" i="7"/>
  <c r="O183" i="7"/>
  <c r="P123" i="7"/>
  <c r="O181" i="7"/>
  <c r="O180" i="7"/>
  <c r="O184" i="7"/>
  <c r="O186" i="7"/>
  <c r="O187" i="7"/>
  <c r="AO42" i="12"/>
  <c r="N245" i="12"/>
  <c r="N246" i="12" s="1"/>
  <c r="N266" i="12" s="1"/>
  <c r="AK211" i="12"/>
  <c r="AK212" i="12"/>
  <c r="B61" i="17"/>
  <c r="E23" i="14" s="1"/>
  <c r="F23" i="14"/>
  <c r="C62" i="17"/>
  <c r="AN158" i="1"/>
  <c r="AL11" i="13"/>
  <c r="AL11" i="12"/>
  <c r="AL11" i="7"/>
  <c r="AJ217" i="12"/>
  <c r="AK129" i="12"/>
  <c r="AJ216" i="12"/>
  <c r="AJ218" i="12" s="1"/>
  <c r="O218" i="12"/>
  <c r="O199" i="12"/>
  <c r="AS82" i="12"/>
  <c r="AS253" i="12" s="1"/>
  <c r="AS82" i="7"/>
  <c r="AS253" i="7" s="1"/>
  <c r="AS82" i="13"/>
  <c r="AS253" i="13" s="1"/>
  <c r="AS347" i="13" s="1"/>
  <c r="AJ16" i="12"/>
  <c r="AM156" i="1"/>
  <c r="AK9" i="13"/>
  <c r="AK9" i="12"/>
  <c r="AK9" i="7"/>
  <c r="AL164" i="1"/>
  <c r="Q208" i="13"/>
  <c r="Q302" i="13" s="1"/>
  <c r="Q300" i="13"/>
  <c r="AJ250" i="12"/>
  <c r="AJ257" i="12" s="1"/>
  <c r="AJ86" i="12"/>
  <c r="AI185" i="7"/>
  <c r="AI75" i="12"/>
  <c r="AI95" i="12" s="1"/>
  <c r="AI97" i="12" s="1"/>
  <c r="AJ236" i="7"/>
  <c r="AJ239" i="7" s="1"/>
  <c r="AJ68" i="7"/>
  <c r="AI183" i="7"/>
  <c r="AN60" i="13"/>
  <c r="AN231" i="13" s="1"/>
  <c r="AN325" i="13" s="1"/>
  <c r="AN60" i="12"/>
  <c r="AN231" i="12" s="1"/>
  <c r="AN60" i="7"/>
  <c r="AN231" i="7" s="1"/>
  <c r="AP207" i="1"/>
  <c r="AA109" i="12"/>
  <c r="Z108" i="12"/>
  <c r="AP255" i="12"/>
  <c r="AQ143" i="12"/>
  <c r="AP202" i="12"/>
  <c r="AP203" i="12" s="1"/>
  <c r="AK71" i="13"/>
  <c r="AK71" i="12"/>
  <c r="AK71" i="7"/>
  <c r="AM218" i="1"/>
  <c r="AL223" i="1"/>
  <c r="P199" i="7" l="1"/>
  <c r="I246" i="13"/>
  <c r="I339" i="13"/>
  <c r="S329" i="13"/>
  <c r="S239" i="13"/>
  <c r="S333" i="13" s="1"/>
  <c r="U143" i="13"/>
  <c r="T261" i="13"/>
  <c r="T355" i="13" s="1"/>
  <c r="T255" i="13"/>
  <c r="T349" i="13" s="1"/>
  <c r="T230" i="13"/>
  <c r="T235" i="13"/>
  <c r="T251" i="13"/>
  <c r="T256" i="13"/>
  <c r="T350" i="13" s="1"/>
  <c r="T202" i="13"/>
  <c r="AH192" i="7"/>
  <c r="AH268" i="7" s="1"/>
  <c r="S296" i="13"/>
  <c r="S203" i="13"/>
  <c r="S297" i="13" s="1"/>
  <c r="H339" i="13"/>
  <c r="H246" i="13"/>
  <c r="H364" i="13"/>
  <c r="H11" i="20"/>
  <c r="H12" i="20" s="1"/>
  <c r="H286" i="13"/>
  <c r="I192" i="13"/>
  <c r="I284" i="13"/>
  <c r="R208" i="7"/>
  <c r="S257" i="13"/>
  <c r="S351" i="13" s="1"/>
  <c r="S345" i="13"/>
  <c r="I268" i="12"/>
  <c r="S324" i="13"/>
  <c r="S233" i="13"/>
  <c r="S327" i="13" s="1"/>
  <c r="G266" i="13"/>
  <c r="G340" i="13"/>
  <c r="AO143" i="7"/>
  <c r="AN255" i="7"/>
  <c r="AN202" i="7"/>
  <c r="AN203" i="7" s="1"/>
  <c r="AN235" i="7"/>
  <c r="AN251" i="7"/>
  <c r="AJ183" i="7"/>
  <c r="AJ185" i="7"/>
  <c r="AM11" i="13"/>
  <c r="AO158" i="1"/>
  <c r="AM11" i="12"/>
  <c r="AM11" i="7"/>
  <c r="X137" i="12"/>
  <c r="W260" i="12"/>
  <c r="W229" i="12"/>
  <c r="AR64" i="12"/>
  <c r="AR64" i="7"/>
  <c r="AT211" i="1"/>
  <c r="AR64" i="13"/>
  <c r="AO127" i="7"/>
  <c r="AN128" i="7"/>
  <c r="AN157" i="1"/>
  <c r="AL10" i="13"/>
  <c r="AL10" i="7"/>
  <c r="AM149" i="1"/>
  <c r="AL10" i="12"/>
  <c r="AS227" i="1"/>
  <c r="AQ80" i="13"/>
  <c r="AQ251" i="13" s="1"/>
  <c r="AQ345" i="13" s="1"/>
  <c r="AQ80" i="12"/>
  <c r="AQ251" i="12" s="1"/>
  <c r="AQ80" i="7"/>
  <c r="AQ25" i="13"/>
  <c r="AS172" i="1"/>
  <c r="AQ25" i="7"/>
  <c r="AQ25" i="12"/>
  <c r="AP225" i="1"/>
  <c r="O10" i="20"/>
  <c r="O281" i="13"/>
  <c r="L360" i="13"/>
  <c r="L268" i="13"/>
  <c r="L362" i="13" s="1"/>
  <c r="AK250" i="12"/>
  <c r="AK257" i="12" s="1"/>
  <c r="AK86" i="12"/>
  <c r="AN239" i="1"/>
  <c r="AL92" i="13"/>
  <c r="AL263" i="13" s="1"/>
  <c r="AL357" i="13" s="1"/>
  <c r="AL92" i="12"/>
  <c r="AM241" i="1"/>
  <c r="AL92" i="7"/>
  <c r="AL263" i="7"/>
  <c r="AL263" i="12"/>
  <c r="R151" i="7"/>
  <c r="Q152" i="7"/>
  <c r="Q244" i="7" s="1"/>
  <c r="Q243" i="7"/>
  <c r="Q245" i="7" s="1"/>
  <c r="AN37" i="7"/>
  <c r="AN206" i="7"/>
  <c r="AN47" i="12"/>
  <c r="AB109" i="12"/>
  <c r="AA108" i="12"/>
  <c r="AN156" i="1"/>
  <c r="AL9" i="13"/>
  <c r="AL9" i="7"/>
  <c r="AL9" i="12"/>
  <c r="AM164" i="1"/>
  <c r="AK213" i="12"/>
  <c r="P218" i="13"/>
  <c r="P312" i="13" s="1"/>
  <c r="P310" i="13"/>
  <c r="AM324" i="13"/>
  <c r="AQ235" i="12"/>
  <c r="AI190" i="7"/>
  <c r="AI191" i="7"/>
  <c r="AM211" i="7"/>
  <c r="AM212" i="7"/>
  <c r="O190" i="12"/>
  <c r="O191" i="12"/>
  <c r="O244" i="12"/>
  <c r="AM129" i="13"/>
  <c r="AL217" i="13"/>
  <c r="AL311" i="13" s="1"/>
  <c r="AL216" i="13"/>
  <c r="AJ180" i="7"/>
  <c r="AN160" i="1"/>
  <c r="AL13" i="13"/>
  <c r="AL13" i="12"/>
  <c r="AL13" i="7"/>
  <c r="AP202" i="13"/>
  <c r="AQ126" i="13"/>
  <c r="AC109" i="7"/>
  <c r="AB108" i="7"/>
  <c r="AN26" i="13"/>
  <c r="AP173" i="1"/>
  <c r="AN26" i="7"/>
  <c r="AN26" i="12"/>
  <c r="Q197" i="7"/>
  <c r="Q195" i="7"/>
  <c r="Q199" i="7" s="1"/>
  <c r="R125" i="7"/>
  <c r="Q198" i="7"/>
  <c r="Q196" i="7"/>
  <c r="AN241" i="7"/>
  <c r="O244" i="13"/>
  <c r="O338" i="13" s="1"/>
  <c r="O190" i="13"/>
  <c r="O191" i="13"/>
  <c r="O285" i="13" s="1"/>
  <c r="AL21" i="12"/>
  <c r="AK250" i="7"/>
  <c r="AK257" i="7" s="1"/>
  <c r="AK86" i="7"/>
  <c r="AJ7" i="20"/>
  <c r="AN159" i="1"/>
  <c r="AL12" i="13"/>
  <c r="AL12" i="12"/>
  <c r="AL12" i="7"/>
  <c r="AN237" i="1"/>
  <c r="AL90" i="7"/>
  <c r="AL261" i="7" s="1"/>
  <c r="AL90" i="12"/>
  <c r="AL261" i="12" s="1"/>
  <c r="AM238" i="1"/>
  <c r="AL90" i="13"/>
  <c r="AL261" i="13" s="1"/>
  <c r="AL355" i="13" s="1"/>
  <c r="AN230" i="13"/>
  <c r="AP223" i="12"/>
  <c r="AP54" i="12"/>
  <c r="AP225" i="12" s="1"/>
  <c r="S143" i="7"/>
  <c r="R235" i="7"/>
  <c r="R239" i="7" s="1"/>
  <c r="R251" i="7"/>
  <c r="R255" i="7"/>
  <c r="R261" i="7"/>
  <c r="R256" i="7"/>
  <c r="R202" i="7"/>
  <c r="R203" i="7" s="1"/>
  <c r="R230" i="7"/>
  <c r="R233" i="7" s="1"/>
  <c r="AR222" i="13"/>
  <c r="AR316" i="13" s="1"/>
  <c r="AQ85" i="8"/>
  <c r="AR83" i="8"/>
  <c r="AR86" i="8"/>
  <c r="T257" i="12"/>
  <c r="AK236" i="7"/>
  <c r="AK239" i="7" s="1"/>
  <c r="AK68" i="7"/>
  <c r="AD116" i="3"/>
  <c r="AE117" i="3"/>
  <c r="AE118" i="3"/>
  <c r="AP42" i="13"/>
  <c r="AL208" i="12"/>
  <c r="Q213" i="7"/>
  <c r="AL211" i="12"/>
  <c r="AL213" i="12" s="1"/>
  <c r="AL212" i="12"/>
  <c r="P208" i="12"/>
  <c r="AN47" i="13"/>
  <c r="AL128" i="13"/>
  <c r="AM127" i="13"/>
  <c r="AL207" i="13"/>
  <c r="AL301" i="13" s="1"/>
  <c r="AL206" i="13"/>
  <c r="AM67" i="13"/>
  <c r="AM238" i="13" s="1"/>
  <c r="AM332" i="13" s="1"/>
  <c r="AM67" i="12"/>
  <c r="AM238" i="12" s="1"/>
  <c r="AO214" i="1"/>
  <c r="AM67" i="7"/>
  <c r="AM238" i="7" s="1"/>
  <c r="AK232" i="7"/>
  <c r="AK233" i="7" s="1"/>
  <c r="AK62" i="7"/>
  <c r="AL28" i="12"/>
  <c r="AO171" i="1"/>
  <c r="AM24" i="13"/>
  <c r="AN176" i="1"/>
  <c r="AM24" i="12"/>
  <c r="AM24" i="7"/>
  <c r="AK242" i="12"/>
  <c r="AK74" i="12"/>
  <c r="AO60" i="12"/>
  <c r="AO231" i="12" s="1"/>
  <c r="AQ207" i="1"/>
  <c r="AO60" i="7"/>
  <c r="AO231" i="7" s="1"/>
  <c r="AO60" i="13"/>
  <c r="AO231" i="13" s="1"/>
  <c r="AO325" i="13" s="1"/>
  <c r="AO203" i="13"/>
  <c r="AO297" i="13" s="1"/>
  <c r="AO296" i="13"/>
  <c r="AM72" i="13"/>
  <c r="AM72" i="12"/>
  <c r="AM72" i="7"/>
  <c r="AO219" i="1"/>
  <c r="AO167" i="1"/>
  <c r="AM20" i="13"/>
  <c r="AM20" i="12"/>
  <c r="AM20" i="7"/>
  <c r="AN169" i="1"/>
  <c r="AJ330" i="13"/>
  <c r="AJ239" i="13"/>
  <c r="AJ333" i="13" s="1"/>
  <c r="R129" i="12"/>
  <c r="Q216" i="12"/>
  <c r="Q218" i="12" s="1"/>
  <c r="Q217" i="12"/>
  <c r="AS199" i="1"/>
  <c r="AQ52" i="7"/>
  <c r="AQ52" i="12"/>
  <c r="AQ52" i="13"/>
  <c r="AR202" i="1"/>
  <c r="AM335" i="13"/>
  <c r="AS51" i="13"/>
  <c r="AS51" i="7"/>
  <c r="AS51" i="12"/>
  <c r="AS151" i="13"/>
  <c r="AS151" i="12"/>
  <c r="AS152" i="12" s="1"/>
  <c r="AJ344" i="13"/>
  <c r="AJ257" i="13"/>
  <c r="AJ351" i="13" s="1"/>
  <c r="AQ182" i="1"/>
  <c r="AP185" i="1"/>
  <c r="AO35" i="13"/>
  <c r="AO35" i="7"/>
  <c r="AO35" i="12"/>
  <c r="P212" i="12"/>
  <c r="P211" i="12"/>
  <c r="AK232" i="13"/>
  <c r="AK62" i="13"/>
  <c r="AL28" i="13"/>
  <c r="AK242" i="13"/>
  <c r="AK74" i="13"/>
  <c r="AK16" i="7"/>
  <c r="AK217" i="12"/>
  <c r="AL129" i="12"/>
  <c r="AK216" i="12"/>
  <c r="O190" i="7"/>
  <c r="O191" i="7"/>
  <c r="O213" i="12"/>
  <c r="AQ235" i="13"/>
  <c r="AJ124" i="7"/>
  <c r="AK123" i="7"/>
  <c r="AJ182" i="7"/>
  <c r="AJ187" i="7"/>
  <c r="AJ75" i="7"/>
  <c r="AJ95" i="7" s="1"/>
  <c r="AJ97" i="7" s="1"/>
  <c r="Y108" i="13"/>
  <c r="Z109" i="13"/>
  <c r="AO207" i="7"/>
  <c r="N192" i="12"/>
  <c r="N268" i="12" s="1"/>
  <c r="AN241" i="13"/>
  <c r="AJ181" i="7"/>
  <c r="AL21" i="7"/>
  <c r="AN207" i="7"/>
  <c r="AK86" i="13"/>
  <c r="AK250" i="13"/>
  <c r="L108" i="12"/>
  <c r="M109" i="12"/>
  <c r="AP180" i="1"/>
  <c r="AQ179" i="1"/>
  <c r="AQ206" i="1"/>
  <c r="AO59" i="13"/>
  <c r="AO59" i="7"/>
  <c r="AO59" i="12"/>
  <c r="AP223" i="7"/>
  <c r="AP54" i="7"/>
  <c r="AP225" i="7" s="1"/>
  <c r="AI327" i="13"/>
  <c r="AJ184" i="7"/>
  <c r="Q246" i="7"/>
  <c r="Q257" i="7"/>
  <c r="U137" i="7"/>
  <c r="T229" i="7"/>
  <c r="T260" i="7"/>
  <c r="AJ75" i="12"/>
  <c r="AJ95" i="12" s="1"/>
  <c r="AJ97" i="12" s="1"/>
  <c r="AR222" i="7"/>
  <c r="U230" i="12"/>
  <c r="U233" i="12" s="1"/>
  <c r="U202" i="12"/>
  <c r="U203" i="12" s="1"/>
  <c r="V143" i="12"/>
  <c r="U235" i="12"/>
  <c r="U239" i="12" s="1"/>
  <c r="U255" i="12"/>
  <c r="U261" i="12"/>
  <c r="U251" i="12"/>
  <c r="U256" i="12"/>
  <c r="AB129" i="7"/>
  <c r="AA217" i="7"/>
  <c r="AK236" i="13"/>
  <c r="AK68" i="13"/>
  <c r="AK264" i="13"/>
  <c r="AN240" i="1"/>
  <c r="AL264" i="12"/>
  <c r="AL93" i="7"/>
  <c r="AL93" i="13"/>
  <c r="AL264" i="7"/>
  <c r="AL93" i="12"/>
  <c r="AP42" i="7"/>
  <c r="AI199" i="7"/>
  <c r="AK125" i="7"/>
  <c r="AJ198" i="7"/>
  <c r="AJ196" i="7"/>
  <c r="AJ197" i="7"/>
  <c r="AJ195" i="7"/>
  <c r="AN37" i="12"/>
  <c r="R208" i="13"/>
  <c r="R302" i="13" s="1"/>
  <c r="R300" i="13"/>
  <c r="AJ358" i="13"/>
  <c r="AM128" i="12"/>
  <c r="AN127" i="12"/>
  <c r="AM207" i="12"/>
  <c r="AM208" i="12" s="1"/>
  <c r="AO45" i="13"/>
  <c r="AO45" i="12"/>
  <c r="AO45" i="7"/>
  <c r="AP195" i="1"/>
  <c r="AQ192" i="1"/>
  <c r="AK211" i="13"/>
  <c r="AK212" i="13"/>
  <c r="AK306" i="13" s="1"/>
  <c r="AS27" i="13"/>
  <c r="AS27" i="12"/>
  <c r="AS27" i="7"/>
  <c r="AS198" i="7" s="1"/>
  <c r="N192" i="13"/>
  <c r="N284" i="13"/>
  <c r="AN208" i="1"/>
  <c r="AL61" i="13"/>
  <c r="AL61" i="7"/>
  <c r="AL61" i="12"/>
  <c r="AM210" i="1"/>
  <c r="AL28" i="7"/>
  <c r="AK16" i="13"/>
  <c r="R129" i="13"/>
  <c r="Q217" i="13"/>
  <c r="Q311" i="13" s="1"/>
  <c r="Q216" i="13"/>
  <c r="AP213" i="1"/>
  <c r="AN66" i="7"/>
  <c r="AN237" i="7" s="1"/>
  <c r="AN66" i="12"/>
  <c r="AN237" i="12" s="1"/>
  <c r="AN66" i="13"/>
  <c r="AN237" i="13" s="1"/>
  <c r="AN331" i="13" s="1"/>
  <c r="R211" i="7"/>
  <c r="R212" i="7"/>
  <c r="AK310" i="13"/>
  <c r="AK218" i="13"/>
  <c r="AK312" i="13" s="1"/>
  <c r="AR183" i="1"/>
  <c r="AP36" i="7"/>
  <c r="AP36" i="13"/>
  <c r="AP36" i="12"/>
  <c r="AN241" i="12"/>
  <c r="AJ336" i="13"/>
  <c r="AN230" i="12"/>
  <c r="K108" i="7"/>
  <c r="L109" i="7"/>
  <c r="AK236" i="12"/>
  <c r="AK239" i="12" s="1"/>
  <c r="AK68" i="12"/>
  <c r="AS188" i="1"/>
  <c r="AQ41" i="7"/>
  <c r="AQ41" i="13"/>
  <c r="AQ41" i="12"/>
  <c r="AR190" i="1"/>
  <c r="R212" i="13"/>
  <c r="R306" i="13" s="1"/>
  <c r="R211" i="13"/>
  <c r="AM157" i="7"/>
  <c r="AL217" i="7"/>
  <c r="AL216" i="7"/>
  <c r="B62" i="17"/>
  <c r="E24" i="14" s="1"/>
  <c r="C73" i="8" s="1"/>
  <c r="F24" i="14"/>
  <c r="D73" i="8" s="1"/>
  <c r="AS88" i="8" s="1"/>
  <c r="AL71" i="13"/>
  <c r="AL71" i="12"/>
  <c r="AL71" i="7"/>
  <c r="AN218" i="1"/>
  <c r="AM223" i="1"/>
  <c r="AK242" i="7"/>
  <c r="AK74" i="7"/>
  <c r="AQ255" i="12"/>
  <c r="AR143" i="12"/>
  <c r="AQ202" i="12"/>
  <c r="AQ203" i="12" s="1"/>
  <c r="AK16" i="12"/>
  <c r="P185" i="7"/>
  <c r="P183" i="7"/>
  <c r="Q123" i="7"/>
  <c r="P181" i="7"/>
  <c r="P124" i="7"/>
  <c r="P184" i="7"/>
  <c r="P180" i="7"/>
  <c r="P182" i="7"/>
  <c r="P186" i="7"/>
  <c r="P187" i="7"/>
  <c r="S128" i="7"/>
  <c r="T127" i="7"/>
  <c r="S207" i="7"/>
  <c r="S206" i="7"/>
  <c r="S208" i="7" s="1"/>
  <c r="S153" i="7"/>
  <c r="O245" i="12"/>
  <c r="O246" i="12" s="1"/>
  <c r="O266" i="12" s="1"/>
  <c r="AJ326" i="13"/>
  <c r="AJ233" i="13"/>
  <c r="AM260" i="12"/>
  <c r="AN137" i="12"/>
  <c r="AM229" i="12"/>
  <c r="AO137" i="7"/>
  <c r="AN260" i="7"/>
  <c r="AN229" i="7"/>
  <c r="Q213" i="13"/>
  <c r="Q307" i="13" s="1"/>
  <c r="Q305" i="13"/>
  <c r="AK151" i="7"/>
  <c r="AJ152" i="7"/>
  <c r="AJ244" i="7" s="1"/>
  <c r="AJ243" i="7"/>
  <c r="AJ305" i="13"/>
  <c r="AJ213" i="13"/>
  <c r="AJ307" i="13" s="1"/>
  <c r="X144" i="7"/>
  <c r="W216" i="7"/>
  <c r="W218" i="7" s="1"/>
  <c r="AN232" i="1"/>
  <c r="AL85" i="12"/>
  <c r="AL256" i="12" s="1"/>
  <c r="AL85" i="13"/>
  <c r="AL256" i="13" s="1"/>
  <c r="AL350" i="13" s="1"/>
  <c r="AL85" i="7"/>
  <c r="AL256" i="7" s="1"/>
  <c r="M339" i="13"/>
  <c r="M246" i="13"/>
  <c r="AQ217" i="1"/>
  <c r="AO70" i="12"/>
  <c r="AO70" i="7"/>
  <c r="AO70" i="13"/>
  <c r="O337" i="13"/>
  <c r="O245" i="13"/>
  <c r="AL21" i="13"/>
  <c r="AP153" i="7"/>
  <c r="AN226" i="1"/>
  <c r="AL79" i="13"/>
  <c r="AL79" i="7"/>
  <c r="AL79" i="12"/>
  <c r="AM234" i="1"/>
  <c r="P218" i="12"/>
  <c r="N192" i="7"/>
  <c r="N268" i="7" s="1"/>
  <c r="AN230" i="7"/>
  <c r="AP223" i="13"/>
  <c r="AP317" i="13" s="1"/>
  <c r="AP54" i="13"/>
  <c r="AP225" i="13" s="1"/>
  <c r="AP319" i="13" s="1"/>
  <c r="M11" i="20"/>
  <c r="M12" i="20" s="1"/>
  <c r="M286" i="13"/>
  <c r="M364" i="13"/>
  <c r="N339" i="13"/>
  <c r="N246" i="13"/>
  <c r="AR222" i="12"/>
  <c r="L108" i="13"/>
  <c r="M109" i="13"/>
  <c r="AN212" i="1"/>
  <c r="AL65" i="12"/>
  <c r="AL65" i="7"/>
  <c r="AL65" i="13"/>
  <c r="AM216" i="1"/>
  <c r="AP42" i="12"/>
  <c r="AN161" i="1"/>
  <c r="AL14" i="13"/>
  <c r="AL14" i="7"/>
  <c r="AL14" i="12"/>
  <c r="Y126" i="13"/>
  <c r="P245" i="7"/>
  <c r="P246" i="7" s="1"/>
  <c r="P266" i="7" s="1"/>
  <c r="AN162" i="1"/>
  <c r="AL15" i="13"/>
  <c r="AL15" i="12"/>
  <c r="AL15" i="7"/>
  <c r="AN37" i="13"/>
  <c r="S128" i="13"/>
  <c r="S206" i="13"/>
  <c r="T127" i="13"/>
  <c r="S207" i="13"/>
  <c r="S301" i="13" s="1"/>
  <c r="R127" i="12"/>
  <c r="Q207" i="12"/>
  <c r="Q128" i="12"/>
  <c r="Q206" i="12"/>
  <c r="AN47" i="7"/>
  <c r="AP329" i="13"/>
  <c r="AK300" i="13"/>
  <c r="AK208" i="13"/>
  <c r="AK302" i="13" s="1"/>
  <c r="AK232" i="12"/>
  <c r="AK233" i="12" s="1"/>
  <c r="AK62" i="12"/>
  <c r="AK75" i="12" s="1"/>
  <c r="AK95" i="12" s="1"/>
  <c r="AK97" i="12" s="1"/>
  <c r="AS152" i="13" l="1"/>
  <c r="AK180" i="7"/>
  <c r="O192" i="7"/>
  <c r="O268" i="7" s="1"/>
  <c r="AJ245" i="7"/>
  <c r="AJ246" i="7" s="1"/>
  <c r="AJ266" i="7" s="1"/>
  <c r="AL218" i="7"/>
  <c r="Q266" i="7"/>
  <c r="G360" i="13"/>
  <c r="G268" i="13"/>
  <c r="G362" i="13" s="1"/>
  <c r="I364" i="13"/>
  <c r="I11" i="20"/>
  <c r="I12" i="20" s="1"/>
  <c r="I286" i="13"/>
  <c r="H340" i="13"/>
  <c r="H266" i="13"/>
  <c r="T345" i="13"/>
  <c r="T257" i="13"/>
  <c r="T351" i="13" s="1"/>
  <c r="Q208" i="12"/>
  <c r="AK185" i="7"/>
  <c r="P213" i="12"/>
  <c r="T239" i="13"/>
  <c r="T333" i="13" s="1"/>
  <c r="T329" i="13"/>
  <c r="V143" i="13"/>
  <c r="U230" i="13"/>
  <c r="U255" i="13"/>
  <c r="U349" i="13" s="1"/>
  <c r="U235" i="13"/>
  <c r="U251" i="13"/>
  <c r="U256" i="13"/>
  <c r="U350" i="13" s="1"/>
  <c r="U261" i="13"/>
  <c r="U355" i="13" s="1"/>
  <c r="U202" i="13"/>
  <c r="I340" i="13"/>
  <c r="I266" i="13"/>
  <c r="AO202" i="7"/>
  <c r="AO203" i="7" s="1"/>
  <c r="AO255" i="7"/>
  <c r="AP143" i="7"/>
  <c r="AO235" i="7"/>
  <c r="AO251" i="7"/>
  <c r="T296" i="13"/>
  <c r="T203" i="13"/>
  <c r="T297" i="13" s="1"/>
  <c r="T324" i="13"/>
  <c r="T233" i="13"/>
  <c r="T327" i="13" s="1"/>
  <c r="AS64" i="7"/>
  <c r="AS64" i="13"/>
  <c r="AS64" i="12"/>
  <c r="X260" i="12"/>
  <c r="X229" i="12"/>
  <c r="Y137" i="12"/>
  <c r="R207" i="12"/>
  <c r="R128" i="12"/>
  <c r="S127" i="12"/>
  <c r="R206" i="12"/>
  <c r="AL236" i="7"/>
  <c r="AL239" i="7" s="1"/>
  <c r="AL68" i="7"/>
  <c r="N109" i="13"/>
  <c r="M108" i="13"/>
  <c r="AL250" i="7"/>
  <c r="AL257" i="7" s="1"/>
  <c r="AL86" i="7"/>
  <c r="O339" i="13"/>
  <c r="O246" i="13"/>
  <c r="M340" i="13"/>
  <c r="M266" i="13"/>
  <c r="AQ42" i="12"/>
  <c r="AS183" i="1"/>
  <c r="AQ36" i="12"/>
  <c r="AQ36" i="7"/>
  <c r="AQ36" i="13"/>
  <c r="AL232" i="12"/>
  <c r="AL233" i="12" s="1"/>
  <c r="AL62" i="12"/>
  <c r="AC129" i="7"/>
  <c r="AB217" i="7"/>
  <c r="AO230" i="7"/>
  <c r="AQ180" i="1"/>
  <c r="AR179" i="1"/>
  <c r="AJ190" i="7"/>
  <c r="AJ191" i="7"/>
  <c r="AK336" i="13"/>
  <c r="AN67" i="7"/>
  <c r="AN238" i="7" s="1"/>
  <c r="AP214" i="1"/>
  <c r="AN67" i="12"/>
  <c r="AN238" i="12" s="1"/>
  <c r="AN67" i="13"/>
  <c r="AN238" i="13" s="1"/>
  <c r="AN332" i="13" s="1"/>
  <c r="R197" i="7"/>
  <c r="R195" i="7"/>
  <c r="S125" i="7"/>
  <c r="R198" i="7"/>
  <c r="R196" i="7"/>
  <c r="AP296" i="13"/>
  <c r="AP203" i="13"/>
  <c r="AP297" i="13" s="1"/>
  <c r="AL310" i="13"/>
  <c r="AL218" i="13"/>
  <c r="AL312" i="13" s="1"/>
  <c r="AM10" i="13"/>
  <c r="AO157" i="1"/>
  <c r="AM10" i="12"/>
  <c r="AM10" i="7"/>
  <c r="AN149" i="1"/>
  <c r="AP158" i="1"/>
  <c r="AN11" i="13"/>
  <c r="AN11" i="12"/>
  <c r="AN11" i="7"/>
  <c r="AL236" i="12"/>
  <c r="AL239" i="12" s="1"/>
  <c r="AL68" i="12"/>
  <c r="AL242" i="13"/>
  <c r="AL74" i="13"/>
  <c r="AQ42" i="13"/>
  <c r="S129" i="13"/>
  <c r="R217" i="13"/>
  <c r="R311" i="13" s="1"/>
  <c r="R216" i="13"/>
  <c r="AL232" i="7"/>
  <c r="AL233" i="7" s="1"/>
  <c r="AL62" i="7"/>
  <c r="N11" i="20"/>
  <c r="N12" i="20" s="1"/>
  <c r="N286" i="13"/>
  <c r="N364" i="13"/>
  <c r="AO47" i="7"/>
  <c r="AN128" i="12"/>
  <c r="AO127" i="12"/>
  <c r="AN207" i="12"/>
  <c r="U257" i="12"/>
  <c r="V235" i="12"/>
  <c r="V239" i="12" s="1"/>
  <c r="V255" i="12"/>
  <c r="W143" i="12"/>
  <c r="V202" i="12"/>
  <c r="V203" i="12" s="1"/>
  <c r="V230" i="12"/>
  <c r="V233" i="12" s="1"/>
  <c r="V251" i="12"/>
  <c r="V261" i="12"/>
  <c r="V256" i="12"/>
  <c r="AO230" i="13"/>
  <c r="AA109" i="13"/>
  <c r="Z108" i="13"/>
  <c r="AK181" i="7"/>
  <c r="AO37" i="13"/>
  <c r="AQ223" i="7"/>
  <c r="AQ54" i="7"/>
  <c r="AQ225" i="7" s="1"/>
  <c r="S129" i="12"/>
  <c r="R216" i="12"/>
  <c r="R217" i="12"/>
  <c r="AM21" i="7"/>
  <c r="AN72" i="12"/>
  <c r="AN72" i="7"/>
  <c r="AP219" i="1"/>
  <c r="AN72" i="13"/>
  <c r="AM28" i="13"/>
  <c r="AK75" i="7"/>
  <c r="AK95" i="7" s="1"/>
  <c r="AK97" i="7" s="1"/>
  <c r="S255" i="7"/>
  <c r="S235" i="7"/>
  <c r="S239" i="7" s="1"/>
  <c r="S256" i="7"/>
  <c r="T143" i="7"/>
  <c r="S230" i="7"/>
  <c r="S233" i="7" s="1"/>
  <c r="S261" i="7"/>
  <c r="S202" i="7"/>
  <c r="S203" i="7" s="1"/>
  <c r="S251" i="7"/>
  <c r="AN324" i="13"/>
  <c r="AO160" i="1"/>
  <c r="AM13" i="13"/>
  <c r="AM13" i="12"/>
  <c r="AM13" i="7"/>
  <c r="O192" i="12"/>
  <c r="O268" i="12" s="1"/>
  <c r="AI192" i="7"/>
  <c r="AI268" i="7" s="1"/>
  <c r="AL16" i="12"/>
  <c r="AQ225" i="1"/>
  <c r="AT172" i="1"/>
  <c r="AR25" i="13"/>
  <c r="AR25" i="12"/>
  <c r="AR25" i="7"/>
  <c r="AN211" i="7"/>
  <c r="AN212" i="7"/>
  <c r="Q212" i="12"/>
  <c r="Q211" i="12"/>
  <c r="Q213" i="12" s="1"/>
  <c r="U127" i="13"/>
  <c r="T128" i="13"/>
  <c r="T206" i="13"/>
  <c r="T207" i="13"/>
  <c r="T301" i="13" s="1"/>
  <c r="AO162" i="1"/>
  <c r="AM15" i="13"/>
  <c r="AM15" i="12"/>
  <c r="AM15" i="7"/>
  <c r="AO161" i="1"/>
  <c r="AM14" i="13"/>
  <c r="AM14" i="12"/>
  <c r="AM14" i="7"/>
  <c r="AO212" i="1"/>
  <c r="AM65" i="7"/>
  <c r="AM65" i="13"/>
  <c r="AM65" i="12"/>
  <c r="AN216" i="1"/>
  <c r="AO226" i="1"/>
  <c r="AM79" i="12"/>
  <c r="AM79" i="7"/>
  <c r="AM79" i="13"/>
  <c r="AN234" i="1"/>
  <c r="AL8" i="20"/>
  <c r="AR217" i="1"/>
  <c r="AP70" i="13"/>
  <c r="AP70" i="7"/>
  <c r="AP70" i="12"/>
  <c r="Y144" i="7"/>
  <c r="X216" i="7"/>
  <c r="X218" i="7" s="1"/>
  <c r="AK184" i="7"/>
  <c r="T207" i="7"/>
  <c r="T128" i="7"/>
  <c r="U127" i="7"/>
  <c r="AM71" i="7"/>
  <c r="AM71" i="13"/>
  <c r="AM71" i="12"/>
  <c r="AO218" i="1"/>
  <c r="AN223" i="1"/>
  <c r="AR88" i="8"/>
  <c r="AS89" i="8"/>
  <c r="AN157" i="7"/>
  <c r="AM217" i="7"/>
  <c r="AM216" i="7"/>
  <c r="AK186" i="7"/>
  <c r="AQ42" i="7"/>
  <c r="R213" i="7"/>
  <c r="AQ213" i="1"/>
  <c r="AO66" i="13"/>
  <c r="AO237" i="13" s="1"/>
  <c r="AO331" i="13" s="1"/>
  <c r="AO66" i="7"/>
  <c r="AO237" i="7" s="1"/>
  <c r="AO66" i="12"/>
  <c r="AO237" i="12" s="1"/>
  <c r="AL232" i="13"/>
  <c r="AL62" i="13"/>
  <c r="AK213" i="13"/>
  <c r="AK307" i="13" s="1"/>
  <c r="AK305" i="13"/>
  <c r="AO47" i="12"/>
  <c r="AM211" i="12"/>
  <c r="AM212" i="12"/>
  <c r="AJ199" i="7"/>
  <c r="AL125" i="7"/>
  <c r="AK198" i="7"/>
  <c r="AK196" i="7"/>
  <c r="AK197" i="7"/>
  <c r="AK195" i="7"/>
  <c r="AO240" i="1"/>
  <c r="AM93" i="13"/>
  <c r="AM93" i="12"/>
  <c r="AM93" i="7"/>
  <c r="AM264" i="12"/>
  <c r="AM264" i="7"/>
  <c r="AK330" i="13"/>
  <c r="AK239" i="13"/>
  <c r="AK333" i="13" s="1"/>
  <c r="V137" i="7"/>
  <c r="U229" i="7"/>
  <c r="U260" i="7"/>
  <c r="AR206" i="1"/>
  <c r="AP59" i="13"/>
  <c r="AP59" i="7"/>
  <c r="AP59" i="12"/>
  <c r="M108" i="12"/>
  <c r="N109" i="12"/>
  <c r="AQ329" i="13"/>
  <c r="AK218" i="12"/>
  <c r="AK187" i="7"/>
  <c r="AS244" i="12"/>
  <c r="AS190" i="12"/>
  <c r="AS222" i="7"/>
  <c r="AT199" i="1"/>
  <c r="AR52" i="7"/>
  <c r="AR52" i="13"/>
  <c r="AR52" i="12"/>
  <c r="AS202" i="1"/>
  <c r="AM21" i="12"/>
  <c r="AR207" i="1"/>
  <c r="AP60" i="12"/>
  <c r="AP231" i="12" s="1"/>
  <c r="AP60" i="7"/>
  <c r="AP231" i="7" s="1"/>
  <c r="AP60" i="13"/>
  <c r="AP231" i="13" s="1"/>
  <c r="AP325" i="13" s="1"/>
  <c r="AM28" i="7"/>
  <c r="AN24" i="13"/>
  <c r="AP171" i="1"/>
  <c r="AN24" i="7"/>
  <c r="AO176" i="1"/>
  <c r="AN24" i="12"/>
  <c r="AN127" i="13"/>
  <c r="AM128" i="13"/>
  <c r="AM207" i="13"/>
  <c r="AM301" i="13" s="1"/>
  <c r="AM206" i="13"/>
  <c r="AP85" i="8"/>
  <c r="AQ86" i="8"/>
  <c r="AQ83" i="8"/>
  <c r="AO237" i="1"/>
  <c r="AM90" i="13"/>
  <c r="AM261" i="13" s="1"/>
  <c r="AM355" i="13" s="1"/>
  <c r="AM90" i="12"/>
  <c r="AM261" i="12" s="1"/>
  <c r="AM90" i="7"/>
  <c r="AM261" i="7" s="1"/>
  <c r="AN238" i="1"/>
  <c r="AO159" i="1"/>
  <c r="AM12" i="13"/>
  <c r="AM12" i="7"/>
  <c r="AM12" i="12"/>
  <c r="O192" i="13"/>
  <c r="O284" i="13"/>
  <c r="AQ173" i="1"/>
  <c r="AO26" i="13"/>
  <c r="AO26" i="12"/>
  <c r="AO26" i="7"/>
  <c r="AC108" i="7"/>
  <c r="AD109" i="7"/>
  <c r="AN129" i="13"/>
  <c r="AM217" i="13"/>
  <c r="AM311" i="13" s="1"/>
  <c r="AM216" i="13"/>
  <c r="AL16" i="7"/>
  <c r="AB108" i="12"/>
  <c r="AC109" i="12"/>
  <c r="AN208" i="7"/>
  <c r="AO128" i="7"/>
  <c r="AP127" i="7"/>
  <c r="S212" i="13"/>
  <c r="S306" i="13" s="1"/>
  <c r="S211" i="13"/>
  <c r="AQ153" i="7"/>
  <c r="AO241" i="7"/>
  <c r="AO232" i="1"/>
  <c r="AM85" i="12"/>
  <c r="AM256" i="12" s="1"/>
  <c r="AM85" i="7"/>
  <c r="AM256" i="7" s="1"/>
  <c r="AM85" i="13"/>
  <c r="AM256" i="13" s="1"/>
  <c r="AM350" i="13" s="1"/>
  <c r="AO260" i="7"/>
  <c r="AO229" i="7"/>
  <c r="AP137" i="7"/>
  <c r="AL242" i="12"/>
  <c r="AL74" i="12"/>
  <c r="L108" i="7"/>
  <c r="M109" i="7"/>
  <c r="AK358" i="13"/>
  <c r="AK344" i="13"/>
  <c r="AK257" i="13"/>
  <c r="AK351" i="13" s="1"/>
  <c r="AK326" i="13"/>
  <c r="AK233" i="13"/>
  <c r="AO37" i="7"/>
  <c r="AO206" i="7"/>
  <c r="AO208" i="7" s="1"/>
  <c r="AS222" i="12"/>
  <c r="AQ223" i="12"/>
  <c r="AQ54" i="12"/>
  <c r="AQ225" i="12" s="1"/>
  <c r="AP167" i="1"/>
  <c r="AN20" i="13"/>
  <c r="AN20" i="7"/>
  <c r="AO169" i="1"/>
  <c r="AN20" i="12"/>
  <c r="AL208" i="13"/>
  <c r="AL302" i="13" s="1"/>
  <c r="AL300" i="13"/>
  <c r="AC116" i="3"/>
  <c r="AD117" i="3"/>
  <c r="AD118" i="3"/>
  <c r="AO156" i="1"/>
  <c r="AM9" i="13"/>
  <c r="AM9" i="7"/>
  <c r="AM9" i="12"/>
  <c r="AN164" i="1"/>
  <c r="S151" i="7"/>
  <c r="R152" i="7"/>
  <c r="R244" i="7" s="1"/>
  <c r="R243" i="7"/>
  <c r="Z126" i="13"/>
  <c r="N340" i="13"/>
  <c r="N266" i="13"/>
  <c r="AL250" i="13"/>
  <c r="AL86" i="13"/>
  <c r="AO241" i="12"/>
  <c r="AJ327" i="13"/>
  <c r="P190" i="7"/>
  <c r="P191" i="7"/>
  <c r="S208" i="13"/>
  <c r="S302" i="13" s="1"/>
  <c r="S300" i="13"/>
  <c r="AL236" i="13"/>
  <c r="AL68" i="13"/>
  <c r="AL250" i="12"/>
  <c r="AL257" i="12" s="1"/>
  <c r="AL86" i="12"/>
  <c r="AO241" i="13"/>
  <c r="AL151" i="7"/>
  <c r="AK152" i="7"/>
  <c r="AK244" i="7" s="1"/>
  <c r="AK243" i="7"/>
  <c r="AO137" i="12"/>
  <c r="AN229" i="12"/>
  <c r="AN260" i="12"/>
  <c r="T153" i="7"/>
  <c r="S212" i="7"/>
  <c r="S211" i="7"/>
  <c r="Q180" i="7"/>
  <c r="R123" i="7"/>
  <c r="Q181" i="7"/>
  <c r="Q185" i="7"/>
  <c r="Q124" i="7"/>
  <c r="Q184" i="7"/>
  <c r="Q182" i="7"/>
  <c r="Q183" i="7"/>
  <c r="Q186" i="7"/>
  <c r="Q187" i="7"/>
  <c r="AR255" i="12"/>
  <c r="AR202" i="12"/>
  <c r="AR203" i="12" s="1"/>
  <c r="AL242" i="7"/>
  <c r="AL74" i="7"/>
  <c r="R305" i="13"/>
  <c r="R213" i="13"/>
  <c r="R307" i="13" s="1"/>
  <c r="AT188" i="1"/>
  <c r="AR41" i="13"/>
  <c r="AR41" i="7"/>
  <c r="AR41" i="12"/>
  <c r="AS190" i="1"/>
  <c r="AP207" i="7"/>
  <c r="Q310" i="13"/>
  <c r="Q218" i="13"/>
  <c r="Q312" i="13" s="1"/>
  <c r="AK7" i="20"/>
  <c r="AO208" i="1"/>
  <c r="AM61" i="13"/>
  <c r="AM61" i="12"/>
  <c r="AM61" i="7"/>
  <c r="AN210" i="1"/>
  <c r="AP45" i="7"/>
  <c r="AP45" i="13"/>
  <c r="AQ195" i="1"/>
  <c r="AP45" i="12"/>
  <c r="AR192" i="1"/>
  <c r="AO47" i="13"/>
  <c r="AN206" i="12"/>
  <c r="AN208" i="12" s="1"/>
  <c r="AL264" i="13"/>
  <c r="AO230" i="12"/>
  <c r="AK183" i="7"/>
  <c r="AN335" i="13"/>
  <c r="AL123" i="7"/>
  <c r="AL184" i="7" s="1"/>
  <c r="AK124" i="7"/>
  <c r="AK182" i="7"/>
  <c r="AL217" i="12"/>
  <c r="AM129" i="12"/>
  <c r="AL216" i="12"/>
  <c r="AK75" i="13"/>
  <c r="AK95" i="13" s="1"/>
  <c r="AK97" i="13" s="1"/>
  <c r="AO37" i="12"/>
  <c r="AO206" i="12"/>
  <c r="AR182" i="1"/>
  <c r="AP35" i="12"/>
  <c r="AQ185" i="1"/>
  <c r="AP35" i="13"/>
  <c r="AP35" i="7"/>
  <c r="AS190" i="13"/>
  <c r="AS244" i="13"/>
  <c r="AS338" i="13" s="1"/>
  <c r="AS222" i="13"/>
  <c r="AS316" i="13" s="1"/>
  <c r="AQ223" i="13"/>
  <c r="AQ317" i="13" s="1"/>
  <c r="AQ54" i="13"/>
  <c r="AQ225" i="13" s="1"/>
  <c r="AQ319" i="13" s="1"/>
  <c r="AM21" i="13"/>
  <c r="AM8" i="20" s="1"/>
  <c r="AM28" i="12"/>
  <c r="AL211" i="13"/>
  <c r="AL212" i="13"/>
  <c r="AL306" i="13" s="1"/>
  <c r="R257" i="7"/>
  <c r="AR126" i="13"/>
  <c r="AR202" i="13" s="1"/>
  <c r="AQ202" i="13"/>
  <c r="AM213" i="7"/>
  <c r="AL16" i="13"/>
  <c r="AO239" i="1"/>
  <c r="AM263" i="12"/>
  <c r="AM92" i="13"/>
  <c r="AM263" i="13" s="1"/>
  <c r="AM357" i="13" s="1"/>
  <c r="AN241" i="1"/>
  <c r="AM92" i="12"/>
  <c r="AM92" i="7"/>
  <c r="AM263" i="7"/>
  <c r="AT227" i="1"/>
  <c r="AR80" i="13"/>
  <c r="AR251" i="13" s="1"/>
  <c r="AR345" i="13" s="1"/>
  <c r="AR80" i="12"/>
  <c r="AR251" i="12" s="1"/>
  <c r="AR80" i="7"/>
  <c r="AR235" i="13"/>
  <c r="AR235" i="12"/>
  <c r="AL183" i="7" l="1"/>
  <c r="AL180" i="7"/>
  <c r="AK199" i="7"/>
  <c r="I268" i="13"/>
  <c r="I362" i="13" s="1"/>
  <c r="I360" i="13"/>
  <c r="U233" i="13"/>
  <c r="U327" i="13" s="1"/>
  <c r="U324" i="13"/>
  <c r="S213" i="7"/>
  <c r="AP202" i="7"/>
  <c r="AP203" i="7" s="1"/>
  <c r="AQ143" i="7"/>
  <c r="AP255" i="7"/>
  <c r="AP235" i="7"/>
  <c r="AP251" i="7"/>
  <c r="U345" i="13"/>
  <c r="U257" i="13"/>
  <c r="U351" i="13" s="1"/>
  <c r="W143" i="13"/>
  <c r="V255" i="13"/>
  <c r="V349" i="13" s="1"/>
  <c r="V256" i="13"/>
  <c r="V350" i="13" s="1"/>
  <c r="V251" i="13"/>
  <c r="V235" i="13"/>
  <c r="V230" i="13"/>
  <c r="V261" i="13"/>
  <c r="V355" i="13" s="1"/>
  <c r="V202" i="13"/>
  <c r="U296" i="13"/>
  <c r="U203" i="13"/>
  <c r="U297" i="13" s="1"/>
  <c r="U329" i="13"/>
  <c r="U239" i="13"/>
  <c r="U333" i="13" s="1"/>
  <c r="H268" i="13"/>
  <c r="H362" i="13" s="1"/>
  <c r="H360" i="13"/>
  <c r="AK245" i="7"/>
  <c r="AK246" i="7" s="1"/>
  <c r="AK266" i="7" s="1"/>
  <c r="S257" i="7"/>
  <c r="R218" i="12"/>
  <c r="AL186" i="7"/>
  <c r="P192" i="7"/>
  <c r="P268" i="7" s="1"/>
  <c r="AJ192" i="7"/>
  <c r="AJ268" i="7" s="1"/>
  <c r="AB109" i="13"/>
  <c r="AA108" i="13"/>
  <c r="AR329" i="13"/>
  <c r="AL7" i="20"/>
  <c r="AR203" i="13"/>
  <c r="AR297" i="13" s="1"/>
  <c r="AR296" i="13"/>
  <c r="AS284" i="13"/>
  <c r="AP37" i="12"/>
  <c r="AP47" i="12"/>
  <c r="AM232" i="13"/>
  <c r="AM62" i="13"/>
  <c r="AS41" i="13"/>
  <c r="AS41" i="7"/>
  <c r="AS41" i="12"/>
  <c r="AT190" i="1"/>
  <c r="Q190" i="7"/>
  <c r="Q191" i="7"/>
  <c r="AO335" i="13"/>
  <c r="AL330" i="13"/>
  <c r="AL239" i="13"/>
  <c r="AL333" i="13" s="1"/>
  <c r="AA126" i="13"/>
  <c r="AM16" i="7"/>
  <c r="AC117" i="3"/>
  <c r="AC118" i="3"/>
  <c r="AB116" i="3"/>
  <c r="AN21" i="12"/>
  <c r="AQ167" i="1"/>
  <c r="AO20" i="13"/>
  <c r="AO20" i="7"/>
  <c r="AO20" i="12"/>
  <c r="AP169" i="1"/>
  <c r="AP232" i="1"/>
  <c r="AN85" i="12"/>
  <c r="AN256" i="12" s="1"/>
  <c r="AN85" i="13"/>
  <c r="AN256" i="13" s="1"/>
  <c r="AN350" i="13" s="1"/>
  <c r="AN85" i="7"/>
  <c r="AN256" i="7" s="1"/>
  <c r="AP128" i="7"/>
  <c r="AQ127" i="7"/>
  <c r="AQ207" i="7" s="1"/>
  <c r="AL187" i="7"/>
  <c r="AO129" i="13"/>
  <c r="AN217" i="13"/>
  <c r="AN311" i="13" s="1"/>
  <c r="AN216" i="13"/>
  <c r="AN28" i="12"/>
  <c r="AN28" i="13"/>
  <c r="AR223" i="13"/>
  <c r="AR317" i="13" s="1"/>
  <c r="AR54" i="13"/>
  <c r="AR225" i="13" s="1"/>
  <c r="AR319" i="13" s="1"/>
  <c r="AP230" i="13"/>
  <c r="W137" i="7"/>
  <c r="V260" i="7"/>
  <c r="V229" i="7"/>
  <c r="AM264" i="13"/>
  <c r="AL326" i="13"/>
  <c r="AL233" i="13"/>
  <c r="AR213" i="1"/>
  <c r="AP66" i="13"/>
  <c r="AP237" i="13" s="1"/>
  <c r="AP331" i="13" s="1"/>
  <c r="AP66" i="12"/>
  <c r="AP237" i="12" s="1"/>
  <c r="AP66" i="7"/>
  <c r="AP237" i="7" s="1"/>
  <c r="AO157" i="7"/>
  <c r="AN217" i="7"/>
  <c r="AN216" i="7"/>
  <c r="AN218" i="7" s="1"/>
  <c r="AM242" i="7"/>
  <c r="AM74" i="7"/>
  <c r="T212" i="7"/>
  <c r="T211" i="7"/>
  <c r="T213" i="7" s="1"/>
  <c r="AP241" i="12"/>
  <c r="AM250" i="12"/>
  <c r="AM257" i="12" s="1"/>
  <c r="AM86" i="12"/>
  <c r="AM236" i="13"/>
  <c r="AM68" i="13"/>
  <c r="AP162" i="1"/>
  <c r="AN15" i="13"/>
  <c r="AN15" i="12"/>
  <c r="AN15" i="7"/>
  <c r="U206" i="13"/>
  <c r="U128" i="13"/>
  <c r="U207" i="13"/>
  <c r="U301" i="13" s="1"/>
  <c r="V127" i="13"/>
  <c r="AN213" i="7"/>
  <c r="AS25" i="13"/>
  <c r="AS25" i="7"/>
  <c r="AS196" i="7" s="1"/>
  <c r="AS25" i="12"/>
  <c r="S217" i="12"/>
  <c r="S216" i="12"/>
  <c r="T129" i="12"/>
  <c r="AL75" i="7"/>
  <c r="AL95" i="7" s="1"/>
  <c r="AL97" i="7" s="1"/>
  <c r="S217" i="13"/>
  <c r="S311" i="13" s="1"/>
  <c r="T129" i="13"/>
  <c r="S216" i="13"/>
  <c r="S195" i="7"/>
  <c r="S197" i="7"/>
  <c r="T125" i="7"/>
  <c r="S198" i="7"/>
  <c r="S196" i="7"/>
  <c r="AR180" i="1"/>
  <c r="AS179" i="1"/>
  <c r="AL75" i="12"/>
  <c r="AL95" i="12" s="1"/>
  <c r="AL97" i="12" s="1"/>
  <c r="O109" i="13"/>
  <c r="N108" i="13"/>
  <c r="R208" i="12"/>
  <c r="Z137" i="12"/>
  <c r="Y229" i="12"/>
  <c r="Y260" i="12"/>
  <c r="AS235" i="12"/>
  <c r="AP47" i="7"/>
  <c r="AN21" i="13"/>
  <c r="AN8" i="20" s="1"/>
  <c r="AK327" i="13"/>
  <c r="AM242" i="13"/>
  <c r="AM74" i="13"/>
  <c r="AM250" i="7"/>
  <c r="AM257" i="7" s="1"/>
  <c r="AM86" i="7"/>
  <c r="AM236" i="12"/>
  <c r="AM239" i="12" s="1"/>
  <c r="AM68" i="12"/>
  <c r="AL305" i="13"/>
  <c r="AL213" i="13"/>
  <c r="AL307" i="13" s="1"/>
  <c r="AS182" i="1"/>
  <c r="AR185" i="1"/>
  <c r="AQ35" i="12"/>
  <c r="AQ35" i="7"/>
  <c r="AQ35" i="13"/>
  <c r="AP208" i="1"/>
  <c r="AN61" i="13"/>
  <c r="AN61" i="7"/>
  <c r="AN61" i="12"/>
  <c r="AO210" i="1"/>
  <c r="AR42" i="12"/>
  <c r="U153" i="7"/>
  <c r="AP137" i="12"/>
  <c r="AO260" i="12"/>
  <c r="AO229" i="12"/>
  <c r="AL344" i="13"/>
  <c r="AL257" i="13"/>
  <c r="AL351" i="13" s="1"/>
  <c r="R245" i="7"/>
  <c r="R246" i="7" s="1"/>
  <c r="R266" i="7" s="1"/>
  <c r="T151" i="7"/>
  <c r="S152" i="7"/>
  <c r="S244" i="7" s="1"/>
  <c r="S243" i="7"/>
  <c r="AM16" i="13"/>
  <c r="AR153" i="7"/>
  <c r="AO211" i="7"/>
  <c r="AO212" i="7"/>
  <c r="AD109" i="12"/>
  <c r="AC108" i="12"/>
  <c r="O11" i="20"/>
  <c r="O12" i="20" s="1"/>
  <c r="O286" i="13"/>
  <c r="O364" i="13"/>
  <c r="AP159" i="1"/>
  <c r="AN12" i="13"/>
  <c r="AN12" i="7"/>
  <c r="AN12" i="12"/>
  <c r="AM211" i="13"/>
  <c r="AM212" i="13"/>
  <c r="AM306" i="13" s="1"/>
  <c r="AR223" i="7"/>
  <c r="AR54" i="7"/>
  <c r="AR225" i="7" s="1"/>
  <c r="AS206" i="1"/>
  <c r="AQ59" i="12"/>
  <c r="AQ59" i="13"/>
  <c r="AQ59" i="7"/>
  <c r="AP240" i="1"/>
  <c r="AN93" i="13"/>
  <c r="AN264" i="7"/>
  <c r="AN264" i="12"/>
  <c r="AN93" i="7"/>
  <c r="AN93" i="12"/>
  <c r="AS153" i="12"/>
  <c r="AS198" i="12" s="1"/>
  <c r="AS153" i="13"/>
  <c r="AS198" i="13" s="1"/>
  <c r="AS292" i="13" s="1"/>
  <c r="AN71" i="7"/>
  <c r="AP218" i="1"/>
  <c r="AN71" i="13"/>
  <c r="AN71" i="12"/>
  <c r="AO223" i="1"/>
  <c r="AP241" i="7"/>
  <c r="AP226" i="1"/>
  <c r="AN79" i="12"/>
  <c r="AN79" i="7"/>
  <c r="AN79" i="13"/>
  <c r="AO234" i="1"/>
  <c r="AM236" i="7"/>
  <c r="AM239" i="7" s="1"/>
  <c r="AM68" i="7"/>
  <c r="AQ219" i="1"/>
  <c r="AO72" i="13"/>
  <c r="AO72" i="12"/>
  <c r="AO72" i="7"/>
  <c r="AO324" i="13"/>
  <c r="AP127" i="12"/>
  <c r="AO128" i="12"/>
  <c r="AO207" i="12"/>
  <c r="AL336" i="13"/>
  <c r="AQ158" i="1"/>
  <c r="AO11" i="13"/>
  <c r="AO11" i="12"/>
  <c r="AO11" i="7"/>
  <c r="AP157" i="1"/>
  <c r="AN10" i="13"/>
  <c r="AO149" i="1"/>
  <c r="AN10" i="12"/>
  <c r="AN10" i="7"/>
  <c r="R199" i="7"/>
  <c r="AT183" i="1"/>
  <c r="AR36" i="12"/>
  <c r="AR36" i="7"/>
  <c r="AR36" i="13"/>
  <c r="M360" i="13"/>
  <c r="M268" i="13"/>
  <c r="M362" i="13" s="1"/>
  <c r="T127" i="12"/>
  <c r="S128" i="12"/>
  <c r="S206" i="12"/>
  <c r="S207" i="12"/>
  <c r="AS235" i="13"/>
  <c r="AQ203" i="13"/>
  <c r="AQ297" i="13" s="1"/>
  <c r="AQ296" i="13"/>
  <c r="AQ45" i="7"/>
  <c r="AS192" i="1"/>
  <c r="AR195" i="1"/>
  <c r="AQ45" i="13"/>
  <c r="AQ45" i="12"/>
  <c r="AM232" i="12"/>
  <c r="AM233" i="12" s="1"/>
  <c r="AM62" i="12"/>
  <c r="AR42" i="13"/>
  <c r="R124" i="7"/>
  <c r="R185" i="7"/>
  <c r="R180" i="7"/>
  <c r="S123" i="7"/>
  <c r="R182" i="7"/>
  <c r="R181" i="7"/>
  <c r="R184" i="7"/>
  <c r="R183" i="7"/>
  <c r="R186" i="7"/>
  <c r="R187" i="7"/>
  <c r="AM16" i="12"/>
  <c r="S305" i="13"/>
  <c r="S213" i="13"/>
  <c r="S307" i="13" s="1"/>
  <c r="AR173" i="1"/>
  <c r="AP26" i="13"/>
  <c r="AP26" i="7"/>
  <c r="AP26" i="12"/>
  <c r="AM208" i="13"/>
  <c r="AM302" i="13" s="1"/>
  <c r="AM300" i="13"/>
  <c r="AQ171" i="1"/>
  <c r="AO24" i="13"/>
  <c r="AP176" i="1"/>
  <c r="AO24" i="12"/>
  <c r="AO24" i="7"/>
  <c r="AR223" i="12"/>
  <c r="AR54" i="12"/>
  <c r="AR225" i="12" s="1"/>
  <c r="N108" i="12"/>
  <c r="O109" i="12"/>
  <c r="AP230" i="7"/>
  <c r="AM125" i="7"/>
  <c r="AL198" i="7"/>
  <c r="AL196" i="7"/>
  <c r="AL197" i="7"/>
  <c r="AL195" i="7"/>
  <c r="AL75" i="13"/>
  <c r="AL95" i="13" s="1"/>
  <c r="AL97" i="13" s="1"/>
  <c r="V127" i="7"/>
  <c r="U128" i="7"/>
  <c r="U207" i="7"/>
  <c r="AS217" i="1"/>
  <c r="AQ70" i="13"/>
  <c r="AQ70" i="12"/>
  <c r="AQ70" i="7"/>
  <c r="T211" i="13"/>
  <c r="T212" i="13"/>
  <c r="T306" i="13" s="1"/>
  <c r="U143" i="7"/>
  <c r="U206" i="7" s="1"/>
  <c r="U208" i="7" s="1"/>
  <c r="T235" i="7"/>
  <c r="T239" i="7" s="1"/>
  <c r="T230" i="7"/>
  <c r="T233" i="7" s="1"/>
  <c r="T255" i="7"/>
  <c r="T256" i="7"/>
  <c r="T251" i="7"/>
  <c r="T261" i="7"/>
  <c r="T202" i="7"/>
  <c r="T203" i="7" s="1"/>
  <c r="O340" i="13"/>
  <c r="O266" i="13"/>
  <c r="AP37" i="7"/>
  <c r="AP206" i="7"/>
  <c r="AP208" i="7" s="1"/>
  <c r="AL218" i="12"/>
  <c r="AK190" i="7"/>
  <c r="AK191" i="7"/>
  <c r="AS80" i="13"/>
  <c r="AS251" i="13" s="1"/>
  <c r="AS345" i="13" s="1"/>
  <c r="AS80" i="7"/>
  <c r="AS251" i="7" s="1"/>
  <c r="AS80" i="12"/>
  <c r="AS251" i="12" s="1"/>
  <c r="AP239" i="1"/>
  <c r="AN92" i="7"/>
  <c r="AN263" i="12"/>
  <c r="AN92" i="12"/>
  <c r="AO241" i="1"/>
  <c r="AN92" i="13"/>
  <c r="AN263" i="13" s="1"/>
  <c r="AN357" i="13" s="1"/>
  <c r="AN263" i="7"/>
  <c r="AP37" i="13"/>
  <c r="AO208" i="12"/>
  <c r="AM217" i="12"/>
  <c r="AN129" i="12"/>
  <c r="AM216" i="12"/>
  <c r="AL124" i="7"/>
  <c r="AM123" i="7"/>
  <c r="AM184" i="7" s="1"/>
  <c r="AL182" i="7"/>
  <c r="AL358" i="13"/>
  <c r="AP47" i="13"/>
  <c r="AM232" i="7"/>
  <c r="AM233" i="7" s="1"/>
  <c r="AM62" i="7"/>
  <c r="AM75" i="7" s="1"/>
  <c r="AR42" i="7"/>
  <c r="AM151" i="7"/>
  <c r="AL152" i="7"/>
  <c r="AL244" i="7" s="1"/>
  <c r="AL243" i="7"/>
  <c r="AL245" i="7" s="1"/>
  <c r="AL246" i="7" s="1"/>
  <c r="AL266" i="7" s="1"/>
  <c r="N360" i="13"/>
  <c r="N268" i="13"/>
  <c r="N362" i="13" s="1"/>
  <c r="AP156" i="1"/>
  <c r="AN9" i="13"/>
  <c r="AN9" i="7"/>
  <c r="AN9" i="12"/>
  <c r="AO164" i="1"/>
  <c r="AN21" i="7"/>
  <c r="N109" i="7"/>
  <c r="M108" i="7"/>
  <c r="AP229" i="7"/>
  <c r="AP260" i="7"/>
  <c r="AQ137" i="7"/>
  <c r="AL185" i="7"/>
  <c r="AL181" i="7"/>
  <c r="AM310" i="13"/>
  <c r="AM218" i="13"/>
  <c r="AM312" i="13" s="1"/>
  <c r="AE109" i="7"/>
  <c r="AD108" i="7"/>
  <c r="AP237" i="1"/>
  <c r="AN90" i="7"/>
  <c r="AN261" i="7" s="1"/>
  <c r="AN90" i="13"/>
  <c r="AN261" i="13" s="1"/>
  <c r="AN355" i="13" s="1"/>
  <c r="AN90" i="12"/>
  <c r="AN261" i="12" s="1"/>
  <c r="AO238" i="1"/>
  <c r="AO85" i="8"/>
  <c r="AP83" i="8"/>
  <c r="AP86" i="8"/>
  <c r="AN128" i="13"/>
  <c r="AO127" i="13"/>
  <c r="AN207" i="13"/>
  <c r="AN301" i="13" s="1"/>
  <c r="AN206" i="13"/>
  <c r="AN28" i="7"/>
  <c r="AQ60" i="7"/>
  <c r="AQ231" i="7" s="1"/>
  <c r="AQ60" i="13"/>
  <c r="AQ231" i="13" s="1"/>
  <c r="AQ325" i="13" s="1"/>
  <c r="AQ60" i="12"/>
  <c r="AQ231" i="12" s="1"/>
  <c r="AS207" i="1"/>
  <c r="AS52" i="13"/>
  <c r="AS52" i="7"/>
  <c r="AS52" i="12"/>
  <c r="AT202" i="1"/>
  <c r="AP230" i="12"/>
  <c r="AM95" i="7"/>
  <c r="AM97" i="7" s="1"/>
  <c r="AM213" i="12"/>
  <c r="AM218" i="7"/>
  <c r="AQ88" i="8"/>
  <c r="AR89" i="8"/>
  <c r="AM242" i="12"/>
  <c r="AM74" i="12"/>
  <c r="T206" i="7"/>
  <c r="T208" i="7" s="1"/>
  <c r="Z144" i="7"/>
  <c r="Y216" i="7"/>
  <c r="Y218" i="7" s="1"/>
  <c r="AP241" i="13"/>
  <c r="AM250" i="13"/>
  <c r="AM86" i="13"/>
  <c r="AP212" i="1"/>
  <c r="AN65" i="12"/>
  <c r="AN65" i="7"/>
  <c r="AN65" i="13"/>
  <c r="AO216" i="1"/>
  <c r="AP161" i="1"/>
  <c r="AN14" i="13"/>
  <c r="AN14" i="12"/>
  <c r="AN14" i="7"/>
  <c r="T208" i="13"/>
  <c r="T302" i="13" s="1"/>
  <c r="T300" i="13"/>
  <c r="AR225" i="1"/>
  <c r="AP160" i="1"/>
  <c r="AN13" i="13"/>
  <c r="AN13" i="12"/>
  <c r="AN13" i="7"/>
  <c r="V257" i="12"/>
  <c r="X143" i="12"/>
  <c r="W255" i="12"/>
  <c r="W235" i="12"/>
  <c r="W239" i="12" s="1"/>
  <c r="W256" i="12"/>
  <c r="W261" i="12"/>
  <c r="W251" i="12"/>
  <c r="W202" i="12"/>
  <c r="W203" i="12" s="1"/>
  <c r="W230" i="12"/>
  <c r="W233" i="12" s="1"/>
  <c r="AN211" i="12"/>
  <c r="AN212" i="12"/>
  <c r="R218" i="13"/>
  <c r="R312" i="13" s="1"/>
  <c r="R310" i="13"/>
  <c r="AO67" i="12"/>
  <c r="AO238" i="12" s="1"/>
  <c r="AO67" i="13"/>
  <c r="AO238" i="13" s="1"/>
  <c r="AO332" i="13" s="1"/>
  <c r="AQ214" i="1"/>
  <c r="AO67" i="7"/>
  <c r="AO238" i="7" s="1"/>
  <c r="AC217" i="7"/>
  <c r="R212" i="12"/>
  <c r="R211" i="12"/>
  <c r="AS235" i="7"/>
  <c r="AK192" i="7" l="1"/>
  <c r="AK268" i="7" s="1"/>
  <c r="V329" i="13"/>
  <c r="V239" i="13"/>
  <c r="V333" i="13" s="1"/>
  <c r="X143" i="13"/>
  <c r="W230" i="13"/>
  <c r="W251" i="13"/>
  <c r="W255" i="13"/>
  <c r="W349" i="13" s="1"/>
  <c r="W256" i="13"/>
  <c r="W350" i="13" s="1"/>
  <c r="W235" i="13"/>
  <c r="W261" i="13"/>
  <c r="W355" i="13" s="1"/>
  <c r="W202" i="13"/>
  <c r="S208" i="12"/>
  <c r="S218" i="12"/>
  <c r="V296" i="13"/>
  <c r="V203" i="13"/>
  <c r="V297" i="13" s="1"/>
  <c r="V345" i="13"/>
  <c r="V257" i="13"/>
  <c r="V351" i="13" s="1"/>
  <c r="W257" i="12"/>
  <c r="T257" i="7"/>
  <c r="AM185" i="7"/>
  <c r="AQ202" i="7"/>
  <c r="AQ203" i="7" s="1"/>
  <c r="AR143" i="7"/>
  <c r="AQ255" i="7"/>
  <c r="AQ235" i="7"/>
  <c r="AQ251" i="7"/>
  <c r="AN213" i="12"/>
  <c r="S199" i="7"/>
  <c r="V324" i="13"/>
  <c r="V233" i="13"/>
  <c r="V327" i="13" s="1"/>
  <c r="AM186" i="7"/>
  <c r="AQ212" i="1"/>
  <c r="AO65" i="7"/>
  <c r="AO65" i="13"/>
  <c r="AO65" i="12"/>
  <c r="AP216" i="1"/>
  <c r="AS223" i="13"/>
  <c r="AS317" i="13" s="1"/>
  <c r="AS54" i="13"/>
  <c r="AS225" i="13" s="1"/>
  <c r="AS319" i="13" s="1"/>
  <c r="AN217" i="12"/>
  <c r="AO129" i="12"/>
  <c r="AN216" i="12"/>
  <c r="O360" i="13"/>
  <c r="O268" i="13"/>
  <c r="O362" i="13" s="1"/>
  <c r="U212" i="7"/>
  <c r="U211" i="7"/>
  <c r="AS36" i="13"/>
  <c r="AS207" i="13" s="1"/>
  <c r="AS301" i="13" s="1"/>
  <c r="AS36" i="7"/>
  <c r="AS207" i="7" s="1"/>
  <c r="AS36" i="12"/>
  <c r="AS207" i="12" s="1"/>
  <c r="AP72" i="13"/>
  <c r="AP72" i="7"/>
  <c r="AR219" i="1"/>
  <c r="AP72" i="12"/>
  <c r="AQ230" i="12"/>
  <c r="AN232" i="13"/>
  <c r="AN62" i="13"/>
  <c r="AA137" i="12"/>
  <c r="Z229" i="12"/>
  <c r="Z260" i="12"/>
  <c r="T216" i="13"/>
  <c r="U129" i="13"/>
  <c r="T217" i="13"/>
  <c r="T311" i="13" s="1"/>
  <c r="U300" i="13"/>
  <c r="U208" i="13"/>
  <c r="U302" i="13" s="1"/>
  <c r="AO21" i="12"/>
  <c r="AS212" i="13"/>
  <c r="AS42" i="13"/>
  <c r="AO13" i="13"/>
  <c r="AQ160" i="1"/>
  <c r="AO13" i="7"/>
  <c r="AO13" i="12"/>
  <c r="AQ161" i="1"/>
  <c r="AO14" i="13"/>
  <c r="AO14" i="12"/>
  <c r="AO14" i="7"/>
  <c r="AN236" i="12"/>
  <c r="AN239" i="12" s="1"/>
  <c r="AN68" i="12"/>
  <c r="AP88" i="8"/>
  <c r="AQ89" i="8"/>
  <c r="AS223" i="7"/>
  <c r="AS54" i="7"/>
  <c r="AS225" i="7" s="1"/>
  <c r="AN208" i="13"/>
  <c r="AN302" i="13" s="1"/>
  <c r="AN300" i="13"/>
  <c r="AQ156" i="1"/>
  <c r="AO9" i="13"/>
  <c r="AO9" i="7"/>
  <c r="AO9" i="12"/>
  <c r="AP164" i="1"/>
  <c r="AM218" i="12"/>
  <c r="AO92" i="12"/>
  <c r="AO263" i="7"/>
  <c r="AQ239" i="1"/>
  <c r="AO92" i="13"/>
  <c r="AO263" i="13" s="1"/>
  <c r="AO357" i="13" s="1"/>
  <c r="AO263" i="12"/>
  <c r="AO92" i="7"/>
  <c r="AP241" i="1"/>
  <c r="AQ241" i="12"/>
  <c r="AL199" i="7"/>
  <c r="AN125" i="7"/>
  <c r="AM198" i="7"/>
  <c r="AM196" i="7"/>
  <c r="AM197" i="7"/>
  <c r="AM195" i="7"/>
  <c r="AO28" i="12"/>
  <c r="AM75" i="12"/>
  <c r="AM95" i="12" s="1"/>
  <c r="AM97" i="12" s="1"/>
  <c r="AQ157" i="1"/>
  <c r="AO10" i="13"/>
  <c r="AP149" i="1"/>
  <c r="AO10" i="7"/>
  <c r="AO10" i="12"/>
  <c r="AR158" i="1"/>
  <c r="AP11" i="13"/>
  <c r="AP11" i="7"/>
  <c r="AP11" i="12"/>
  <c r="AN86" i="12"/>
  <c r="AN250" i="12"/>
  <c r="AN257" i="12" s="1"/>
  <c r="AN242" i="7"/>
  <c r="AN74" i="7"/>
  <c r="AQ240" i="1"/>
  <c r="AO93" i="13"/>
  <c r="AO93" i="7"/>
  <c r="AO93" i="12"/>
  <c r="AO264" i="12"/>
  <c r="AO264" i="7"/>
  <c r="AQ230" i="13"/>
  <c r="S245" i="7"/>
  <c r="S246" i="7" s="1"/>
  <c r="S266" i="7" s="1"/>
  <c r="AQ137" i="12"/>
  <c r="AP260" i="12"/>
  <c r="AP229" i="12"/>
  <c r="AN232" i="7"/>
  <c r="AN233" i="7" s="1"/>
  <c r="AN62" i="7"/>
  <c r="AQ37" i="7"/>
  <c r="AQ206" i="7"/>
  <c r="AQ208" i="7" s="1"/>
  <c r="O108" i="13"/>
  <c r="P109" i="13"/>
  <c r="P108" i="13" s="1"/>
  <c r="S218" i="13"/>
  <c r="S312" i="13" s="1"/>
  <c r="S310" i="13"/>
  <c r="AS196" i="13"/>
  <c r="AS290" i="13" s="1"/>
  <c r="U212" i="13"/>
  <c r="U306" i="13" s="1"/>
  <c r="U211" i="13"/>
  <c r="AM330" i="13"/>
  <c r="AM239" i="13"/>
  <c r="AM333" i="13" s="1"/>
  <c r="AL327" i="13"/>
  <c r="AP129" i="13"/>
  <c r="AO217" i="13"/>
  <c r="AO311" i="13" s="1"/>
  <c r="AO216" i="13"/>
  <c r="AR167" i="1"/>
  <c r="AP20" i="13"/>
  <c r="AP20" i="12"/>
  <c r="AP20" i="7"/>
  <c r="AQ169" i="1"/>
  <c r="AB126" i="13"/>
  <c r="Q192" i="7"/>
  <c r="Q268" i="7" s="1"/>
  <c r="AS212" i="7"/>
  <c r="AS213" i="7" s="1"/>
  <c r="AS42" i="7"/>
  <c r="AQ229" i="7"/>
  <c r="AQ260" i="7"/>
  <c r="AR137" i="7"/>
  <c r="O109" i="7"/>
  <c r="N108" i="7"/>
  <c r="AR45" i="13"/>
  <c r="AR45" i="12"/>
  <c r="AR45" i="7"/>
  <c r="AT192" i="1"/>
  <c r="AS195" i="1"/>
  <c r="AE109" i="12"/>
  <c r="AD108" i="12"/>
  <c r="AQ162" i="1"/>
  <c r="AO15" i="13"/>
  <c r="AO15" i="7"/>
  <c r="AO15" i="12"/>
  <c r="AN236" i="13"/>
  <c r="AN68" i="13"/>
  <c r="AR60" i="13"/>
  <c r="AR231" i="13" s="1"/>
  <c r="AR325" i="13" s="1"/>
  <c r="AT207" i="1"/>
  <c r="AR60" i="7"/>
  <c r="AR231" i="7" s="1"/>
  <c r="AR60" i="12"/>
  <c r="AR231" i="12" s="1"/>
  <c r="AO128" i="13"/>
  <c r="AP127" i="13"/>
  <c r="AO207" i="13"/>
  <c r="AO301" i="13" s="1"/>
  <c r="AO206" i="13"/>
  <c r="AN85" i="8"/>
  <c r="AO86" i="8"/>
  <c r="AO83" i="8"/>
  <c r="AN16" i="7"/>
  <c r="AN123" i="7"/>
  <c r="AM124" i="7"/>
  <c r="AM182" i="7"/>
  <c r="AT217" i="1"/>
  <c r="AR70" i="7"/>
  <c r="AR70" i="13"/>
  <c r="AR70" i="12"/>
  <c r="V128" i="7"/>
  <c r="V207" i="7"/>
  <c r="W127" i="7"/>
  <c r="AO28" i="13"/>
  <c r="AM183" i="7"/>
  <c r="AS173" i="1"/>
  <c r="AQ26" i="13"/>
  <c r="AQ26" i="12"/>
  <c r="AQ26" i="7"/>
  <c r="S182" i="7"/>
  <c r="S181" i="7"/>
  <c r="S184" i="7"/>
  <c r="S124" i="7"/>
  <c r="S180" i="7"/>
  <c r="T123" i="7"/>
  <c r="S183" i="7"/>
  <c r="S185" i="7"/>
  <c r="S187" i="7"/>
  <c r="S186" i="7"/>
  <c r="AQ47" i="12"/>
  <c r="AQ47" i="7"/>
  <c r="S212" i="12"/>
  <c r="S211" i="12"/>
  <c r="S213" i="12" s="1"/>
  <c r="AP128" i="12"/>
  <c r="AQ127" i="12"/>
  <c r="AP207" i="12"/>
  <c r="AN250" i="13"/>
  <c r="AN86" i="13"/>
  <c r="AN242" i="13"/>
  <c r="AN74" i="13"/>
  <c r="AT206" i="1"/>
  <c r="AR59" i="13"/>
  <c r="AR59" i="12"/>
  <c r="AR59" i="7"/>
  <c r="AM7" i="20"/>
  <c r="U151" i="7"/>
  <c r="T152" i="7"/>
  <c r="T244" i="7" s="1"/>
  <c r="T243" i="7"/>
  <c r="V153" i="7"/>
  <c r="AQ208" i="1"/>
  <c r="AO61" i="13"/>
  <c r="AO61" i="7"/>
  <c r="AO61" i="12"/>
  <c r="AP210" i="1"/>
  <c r="AS196" i="12"/>
  <c r="V206" i="13"/>
  <c r="V128" i="13"/>
  <c r="V207" i="13"/>
  <c r="V301" i="13" s="1"/>
  <c r="W127" i="13"/>
  <c r="AN218" i="13"/>
  <c r="AN312" i="13" s="1"/>
  <c r="AN310" i="13"/>
  <c r="AQ128" i="7"/>
  <c r="AR127" i="7"/>
  <c r="AR128" i="7" s="1"/>
  <c r="AO21" i="7"/>
  <c r="AM187" i="7"/>
  <c r="AM75" i="13"/>
  <c r="AM95" i="13" s="1"/>
  <c r="AM97" i="13" s="1"/>
  <c r="AP206" i="12"/>
  <c r="AP208" i="12" s="1"/>
  <c r="AR214" i="1"/>
  <c r="AP67" i="7"/>
  <c r="AP238" i="7" s="1"/>
  <c r="AP67" i="13"/>
  <c r="AP238" i="13" s="1"/>
  <c r="AP332" i="13" s="1"/>
  <c r="AP67" i="12"/>
  <c r="AP238" i="12" s="1"/>
  <c r="AP335" i="13"/>
  <c r="AN16" i="12"/>
  <c r="AQ241" i="13"/>
  <c r="R190" i="7"/>
  <c r="R191" i="7"/>
  <c r="AS329" i="13"/>
  <c r="AO211" i="12"/>
  <c r="AO212" i="12"/>
  <c r="AQ226" i="1"/>
  <c r="AO79" i="12"/>
  <c r="AO79" i="13"/>
  <c r="AO79" i="7"/>
  <c r="AP234" i="1"/>
  <c r="AN242" i="12"/>
  <c r="AN74" i="12"/>
  <c r="AR153" i="13"/>
  <c r="AR153" i="12"/>
  <c r="AQ37" i="12"/>
  <c r="AM336" i="13"/>
  <c r="T217" i="12"/>
  <c r="T216" i="12"/>
  <c r="U129" i="12"/>
  <c r="AP324" i="13"/>
  <c r="R213" i="12"/>
  <c r="X235" i="12"/>
  <c r="X239" i="12" s="1"/>
  <c r="Y143" i="12"/>
  <c r="X261" i="12"/>
  <c r="X255" i="12"/>
  <c r="X202" i="12"/>
  <c r="X203" i="12" s="1"/>
  <c r="X256" i="12"/>
  <c r="X230" i="12"/>
  <c r="X233" i="12" s="1"/>
  <c r="X251" i="12"/>
  <c r="AS225" i="1"/>
  <c r="AN236" i="7"/>
  <c r="AN239" i="7" s="1"/>
  <c r="AN68" i="7"/>
  <c r="AM344" i="13"/>
  <c r="AM257" i="13"/>
  <c r="AM351" i="13" s="1"/>
  <c r="AA144" i="7"/>
  <c r="Z216" i="7"/>
  <c r="Z218" i="7" s="1"/>
  <c r="AS223" i="12"/>
  <c r="AS54" i="12"/>
  <c r="AS225" i="12" s="1"/>
  <c r="AN211" i="13"/>
  <c r="AN212" i="13"/>
  <c r="AN306" i="13" s="1"/>
  <c r="AQ237" i="1"/>
  <c r="AO90" i="7"/>
  <c r="AO261" i="7" s="1"/>
  <c r="AP238" i="1"/>
  <c r="AO90" i="13"/>
  <c r="AO261" i="13" s="1"/>
  <c r="AO355" i="13" s="1"/>
  <c r="AO90" i="12"/>
  <c r="AO261" i="12" s="1"/>
  <c r="AE108" i="7"/>
  <c r="AF109" i="7"/>
  <c r="AN16" i="13"/>
  <c r="AN151" i="7"/>
  <c r="AM152" i="7"/>
  <c r="AM244" i="7" s="1"/>
  <c r="AM243" i="7"/>
  <c r="AM245" i="7" s="1"/>
  <c r="AM246" i="7" s="1"/>
  <c r="AM266" i="7" s="1"/>
  <c r="AL190" i="7"/>
  <c r="AL191" i="7"/>
  <c r="AM181" i="7"/>
  <c r="V143" i="7"/>
  <c r="U235" i="7"/>
  <c r="U239" i="7" s="1"/>
  <c r="U202" i="7"/>
  <c r="U203" i="7" s="1"/>
  <c r="U256" i="7"/>
  <c r="U255" i="7"/>
  <c r="U230" i="7"/>
  <c r="U233" i="7" s="1"/>
  <c r="U251" i="7"/>
  <c r="U261" i="7"/>
  <c r="T305" i="13"/>
  <c r="T213" i="13"/>
  <c r="T307" i="13" s="1"/>
  <c r="AQ241" i="7"/>
  <c r="P109" i="12"/>
  <c r="P108" i="12" s="1"/>
  <c r="O108" i="12"/>
  <c r="AO28" i="7"/>
  <c r="AR171" i="1"/>
  <c r="AP24" i="13"/>
  <c r="AP24" i="7"/>
  <c r="AP24" i="12"/>
  <c r="AQ176" i="1"/>
  <c r="AQ47" i="13"/>
  <c r="U127" i="12"/>
  <c r="T128" i="12"/>
  <c r="T207" i="12"/>
  <c r="T206" i="12"/>
  <c r="AR207" i="7"/>
  <c r="AN250" i="7"/>
  <c r="AN257" i="7" s="1"/>
  <c r="AN86" i="7"/>
  <c r="AO71" i="13"/>
  <c r="AO71" i="12"/>
  <c r="AQ218" i="1"/>
  <c r="AO71" i="7"/>
  <c r="AP223" i="1"/>
  <c r="AN95" i="12"/>
  <c r="AN97" i="12" s="1"/>
  <c r="AN264" i="13"/>
  <c r="AQ230" i="7"/>
  <c r="AM213" i="13"/>
  <c r="AM307" i="13" s="1"/>
  <c r="AM305" i="13"/>
  <c r="AQ159" i="1"/>
  <c r="AO12" i="13"/>
  <c r="AO12" i="12"/>
  <c r="AO12" i="7"/>
  <c r="AO213" i="7"/>
  <c r="AN232" i="12"/>
  <c r="AN233" i="12" s="1"/>
  <c r="AN62" i="12"/>
  <c r="AN75" i="12" s="1"/>
  <c r="AQ37" i="13"/>
  <c r="AT182" i="1"/>
  <c r="AR35" i="13"/>
  <c r="AR35" i="7"/>
  <c r="AR35" i="12"/>
  <c r="AS185" i="1"/>
  <c r="AT179" i="1"/>
  <c r="AT180" i="1" s="1"/>
  <c r="AS180" i="1"/>
  <c r="T197" i="7"/>
  <c r="T195" i="7"/>
  <c r="T199" i="7" s="1"/>
  <c r="T196" i="7"/>
  <c r="U125" i="7"/>
  <c r="T198" i="7"/>
  <c r="AP157" i="7"/>
  <c r="AO217" i="7"/>
  <c r="AO216" i="7"/>
  <c r="AS213" i="1"/>
  <c r="AQ66" i="13"/>
  <c r="AQ237" i="13" s="1"/>
  <c r="AQ331" i="13" s="1"/>
  <c r="AQ66" i="12"/>
  <c r="AQ237" i="12" s="1"/>
  <c r="AQ66" i="7"/>
  <c r="AQ237" i="7" s="1"/>
  <c r="AM358" i="13"/>
  <c r="X137" i="7"/>
  <c r="W260" i="7"/>
  <c r="W229" i="7"/>
  <c r="AP211" i="7"/>
  <c r="AP212" i="7"/>
  <c r="AQ232" i="1"/>
  <c r="AO85" i="13"/>
  <c r="AO256" i="13" s="1"/>
  <c r="AO350" i="13" s="1"/>
  <c r="AO85" i="7"/>
  <c r="AO256" i="7" s="1"/>
  <c r="AO85" i="12"/>
  <c r="AO256" i="12" s="1"/>
  <c r="AO21" i="13"/>
  <c r="AO8" i="20" s="1"/>
  <c r="AA116" i="3"/>
  <c r="AB117" i="3"/>
  <c r="AB118" i="3"/>
  <c r="AM180" i="7"/>
  <c r="AS212" i="12"/>
  <c r="AS213" i="12" s="1"/>
  <c r="AS42" i="12"/>
  <c r="AM326" i="13"/>
  <c r="AM233" i="13"/>
  <c r="AC109" i="13"/>
  <c r="AB108" i="13"/>
  <c r="AL192" i="7" l="1"/>
  <c r="AL268" i="7" s="1"/>
  <c r="W329" i="13"/>
  <c r="W239" i="13"/>
  <c r="W333" i="13" s="1"/>
  <c r="W324" i="13"/>
  <c r="W233" i="13"/>
  <c r="W327" i="13" s="1"/>
  <c r="U213" i="7"/>
  <c r="Y143" i="13"/>
  <c r="X256" i="13"/>
  <c r="X350" i="13" s="1"/>
  <c r="X235" i="13"/>
  <c r="X261" i="13"/>
  <c r="X355" i="13" s="1"/>
  <c r="X230" i="13"/>
  <c r="X251" i="13"/>
  <c r="X255" i="13"/>
  <c r="X349" i="13" s="1"/>
  <c r="X202" i="13"/>
  <c r="W296" i="13"/>
  <c r="W203" i="13"/>
  <c r="W297" i="13" s="1"/>
  <c r="X257" i="12"/>
  <c r="AR255" i="7"/>
  <c r="AR202" i="7"/>
  <c r="AR203" i="7" s="1"/>
  <c r="AR235" i="7"/>
  <c r="AR251" i="7"/>
  <c r="W257" i="13"/>
  <c r="W351" i="13" s="1"/>
  <c r="W345" i="13"/>
  <c r="R192" i="7"/>
  <c r="R268" i="7" s="1"/>
  <c r="AT213" i="1"/>
  <c r="AR66" i="13"/>
  <c r="AR237" i="13" s="1"/>
  <c r="AR331" i="13" s="1"/>
  <c r="AR66" i="12"/>
  <c r="AR237" i="12" s="1"/>
  <c r="AR66" i="7"/>
  <c r="AR237" i="7" s="1"/>
  <c r="AO242" i="12"/>
  <c r="AO74" i="12"/>
  <c r="AO232" i="13"/>
  <c r="AO62" i="13"/>
  <c r="T183" i="7"/>
  <c r="T182" i="7"/>
  <c r="U123" i="7"/>
  <c r="T184" i="7"/>
  <c r="T181" i="7"/>
  <c r="T124" i="7"/>
  <c r="T185" i="7"/>
  <c r="T180" i="7"/>
  <c r="T186" i="7"/>
  <c r="T187" i="7"/>
  <c r="V212" i="7"/>
  <c r="V211" i="7"/>
  <c r="AO123" i="7"/>
  <c r="AO181" i="7" s="1"/>
  <c r="AN124" i="7"/>
  <c r="AN182" i="7"/>
  <c r="AS60" i="12"/>
  <c r="AS231" i="12" s="1"/>
  <c r="AS60" i="13"/>
  <c r="AS231" i="13" s="1"/>
  <c r="AS325" i="13" s="1"/>
  <c r="AS60" i="7"/>
  <c r="AS231" i="7" s="1"/>
  <c r="AP21" i="7"/>
  <c r="AO88" i="8"/>
  <c r="AP89" i="8"/>
  <c r="AO236" i="12"/>
  <c r="AO239" i="12" s="1"/>
  <c r="AO68" i="12"/>
  <c r="AN185" i="7"/>
  <c r="AR232" i="1"/>
  <c r="AP85" i="12"/>
  <c r="AP256" i="12" s="1"/>
  <c r="AP85" i="13"/>
  <c r="AP256" i="13" s="1"/>
  <c r="AP350" i="13" s="1"/>
  <c r="AP85" i="7"/>
  <c r="AP256" i="7" s="1"/>
  <c r="AO218" i="7"/>
  <c r="AR37" i="12"/>
  <c r="AR159" i="1"/>
  <c r="AP12" i="13"/>
  <c r="AP12" i="12"/>
  <c r="AP12" i="7"/>
  <c r="AO242" i="13"/>
  <c r="AO74" i="13"/>
  <c r="T208" i="12"/>
  <c r="AS171" i="1"/>
  <c r="AQ24" i="13"/>
  <c r="AQ24" i="7"/>
  <c r="AQ24" i="12"/>
  <c r="AR176" i="1"/>
  <c r="W143" i="7"/>
  <c r="W206" i="7" s="1"/>
  <c r="V255" i="7"/>
  <c r="V235" i="7"/>
  <c r="V239" i="7" s="1"/>
  <c r="V256" i="7"/>
  <c r="V202" i="7"/>
  <c r="V203" i="7" s="1"/>
  <c r="V230" i="7"/>
  <c r="V233" i="7" s="1"/>
  <c r="V251" i="7"/>
  <c r="V257" i="7" s="1"/>
  <c r="V261" i="7"/>
  <c r="AO151" i="7"/>
  <c r="AN152" i="7"/>
  <c r="AN244" i="7" s="1"/>
  <c r="AN243" i="7"/>
  <c r="AN245" i="7" s="1"/>
  <c r="AN246" i="7" s="1"/>
  <c r="AN266" i="7" s="1"/>
  <c r="AG109" i="7"/>
  <c r="AF108" i="7"/>
  <c r="AN213" i="13"/>
  <c r="AN307" i="13" s="1"/>
  <c r="AN305" i="13"/>
  <c r="AB144" i="7"/>
  <c r="AA216" i="7"/>
  <c r="AA218" i="7" s="1"/>
  <c r="AN184" i="7"/>
  <c r="AR198" i="12"/>
  <c r="AR196" i="12"/>
  <c r="AR226" i="1"/>
  <c r="AP79" i="12"/>
  <c r="AP79" i="7"/>
  <c r="AP79" i="13"/>
  <c r="AQ234" i="1"/>
  <c r="V211" i="13"/>
  <c r="V212" i="13"/>
  <c r="V306" i="13" s="1"/>
  <c r="AR208" i="1"/>
  <c r="AP61" i="12"/>
  <c r="AP61" i="13"/>
  <c r="AP61" i="7"/>
  <c r="AQ210" i="1"/>
  <c r="V151" i="7"/>
  <c r="U243" i="7"/>
  <c r="U152" i="7"/>
  <c r="U244" i="7" s="1"/>
  <c r="AR230" i="13"/>
  <c r="AN336" i="13"/>
  <c r="AT173" i="1"/>
  <c r="AR26" i="13"/>
  <c r="AR197" i="13" s="1"/>
  <c r="AR291" i="13" s="1"/>
  <c r="AR26" i="12"/>
  <c r="AR197" i="12" s="1"/>
  <c r="AR26" i="7"/>
  <c r="V206" i="7"/>
  <c r="V208" i="7" s="1"/>
  <c r="AS70" i="13"/>
  <c r="AS70" i="7"/>
  <c r="AS70" i="12"/>
  <c r="AN180" i="7"/>
  <c r="AM85" i="8"/>
  <c r="AN83" i="8"/>
  <c r="AN86" i="8"/>
  <c r="AN151" i="13" s="1"/>
  <c r="AO211" i="13"/>
  <c r="AO212" i="13"/>
  <c r="AO306" i="13" s="1"/>
  <c r="AR162" i="1"/>
  <c r="AP15" i="13"/>
  <c r="AP15" i="12"/>
  <c r="AP15" i="7"/>
  <c r="AR47" i="12"/>
  <c r="P109" i="7"/>
  <c r="P108" i="7" s="1"/>
  <c r="O108" i="7"/>
  <c r="AP21" i="12"/>
  <c r="AR137" i="12"/>
  <c r="AQ229" i="12"/>
  <c r="AQ260" i="12"/>
  <c r="AQ324" i="13"/>
  <c r="AS158" i="1"/>
  <c r="AQ11" i="13"/>
  <c r="AQ11" i="7"/>
  <c r="AQ11" i="12"/>
  <c r="AM199" i="7"/>
  <c r="AO125" i="7"/>
  <c r="AN198" i="7"/>
  <c r="AN196" i="7"/>
  <c r="AN197" i="7"/>
  <c r="AN195" i="7"/>
  <c r="AP263" i="12"/>
  <c r="AP92" i="13"/>
  <c r="AP263" i="13" s="1"/>
  <c r="AP357" i="13" s="1"/>
  <c r="AQ241" i="1"/>
  <c r="AR239" i="1"/>
  <c r="AP92" i="12"/>
  <c r="AP92" i="7"/>
  <c r="AP263" i="7"/>
  <c r="AO16" i="13"/>
  <c r="V129" i="13"/>
  <c r="U217" i="13"/>
  <c r="U311" i="13" s="1"/>
  <c r="U216" i="13"/>
  <c r="AN75" i="13"/>
  <c r="AN95" i="13" s="1"/>
  <c r="AN97" i="13" s="1"/>
  <c r="AO236" i="13"/>
  <c r="AO68" i="13"/>
  <c r="U207" i="12"/>
  <c r="V127" i="12"/>
  <c r="U128" i="12"/>
  <c r="U206" i="12"/>
  <c r="AO310" i="13"/>
  <c r="AO218" i="13"/>
  <c r="AO312" i="13" s="1"/>
  <c r="AB137" i="12"/>
  <c r="AA260" i="12"/>
  <c r="AA229" i="12"/>
  <c r="Y137" i="7"/>
  <c r="X229" i="7"/>
  <c r="X260" i="7"/>
  <c r="AP28" i="12"/>
  <c r="Y251" i="12"/>
  <c r="Y235" i="12"/>
  <c r="Y239" i="12" s="1"/>
  <c r="Z143" i="12"/>
  <c r="Y255" i="12"/>
  <c r="Y256" i="12"/>
  <c r="Y230" i="12"/>
  <c r="Y233" i="12" s="1"/>
  <c r="Y202" i="12"/>
  <c r="Y203" i="12" s="1"/>
  <c r="Y261" i="12"/>
  <c r="V129" i="12"/>
  <c r="U216" i="12"/>
  <c r="U217" i="12"/>
  <c r="AR198" i="13"/>
  <c r="AR292" i="13" s="1"/>
  <c r="AR196" i="13"/>
  <c r="AR290" i="13" s="1"/>
  <c r="AR211" i="7"/>
  <c r="AR212" i="7"/>
  <c r="AN186" i="7"/>
  <c r="V208" i="13"/>
  <c r="V302" i="13" s="1"/>
  <c r="V300" i="13"/>
  <c r="AO232" i="12"/>
  <c r="AO233" i="12" s="1"/>
  <c r="AO62" i="12"/>
  <c r="AO75" i="12" s="1"/>
  <c r="AS59" i="13"/>
  <c r="AS59" i="7"/>
  <c r="AS59" i="12"/>
  <c r="AQ128" i="12"/>
  <c r="AR127" i="12"/>
  <c r="AQ207" i="12"/>
  <c r="S191" i="7"/>
  <c r="S190" i="7"/>
  <c r="W207" i="7"/>
  <c r="X127" i="7"/>
  <c r="W128" i="7"/>
  <c r="AR241" i="12"/>
  <c r="AN187" i="7"/>
  <c r="AO208" i="13"/>
  <c r="AO302" i="13" s="1"/>
  <c r="AO300" i="13"/>
  <c r="AR47" i="13"/>
  <c r="AR260" i="7"/>
  <c r="AR229" i="7"/>
  <c r="AC126" i="13"/>
  <c r="AP21" i="13"/>
  <c r="AQ129" i="13"/>
  <c r="AP217" i="13"/>
  <c r="AP311" i="13" s="1"/>
  <c r="AP216" i="13"/>
  <c r="U305" i="13"/>
  <c r="U213" i="13"/>
  <c r="U307" i="13" s="1"/>
  <c r="AO264" i="13"/>
  <c r="AR157" i="1"/>
  <c r="AP10" i="13"/>
  <c r="AQ149" i="1"/>
  <c r="AP10" i="7"/>
  <c r="AP10" i="12"/>
  <c r="AR156" i="1"/>
  <c r="AP9" i="13"/>
  <c r="AP9" i="7"/>
  <c r="AP9" i="12"/>
  <c r="AQ164" i="1"/>
  <c r="AR161" i="1"/>
  <c r="AP14" i="13"/>
  <c r="AP14" i="12"/>
  <c r="AP14" i="7"/>
  <c r="AR160" i="1"/>
  <c r="AP13" i="13"/>
  <c r="AP13" i="12"/>
  <c r="AP13" i="7"/>
  <c r="AS306" i="13"/>
  <c r="AS213" i="13"/>
  <c r="AS307" i="13" s="1"/>
  <c r="T218" i="13"/>
  <c r="T312" i="13" s="1"/>
  <c r="T310" i="13"/>
  <c r="AN326" i="13"/>
  <c r="AN233" i="13"/>
  <c r="AN218" i="12"/>
  <c r="AO236" i="7"/>
  <c r="AO239" i="7" s="1"/>
  <c r="AO68" i="7"/>
  <c r="AM327" i="13"/>
  <c r="AS35" i="13"/>
  <c r="AT185" i="1"/>
  <c r="AS35" i="7"/>
  <c r="AS35" i="12"/>
  <c r="AP28" i="13"/>
  <c r="AO86" i="12"/>
  <c r="AO95" i="12" s="1"/>
  <c r="AO97" i="12" s="1"/>
  <c r="AO250" i="12"/>
  <c r="AO257" i="12" s="1"/>
  <c r="AS214" i="1"/>
  <c r="AQ67" i="12"/>
  <c r="AQ238" i="12" s="1"/>
  <c r="AQ67" i="7"/>
  <c r="AQ238" i="7" s="1"/>
  <c r="AQ67" i="13"/>
  <c r="AQ238" i="13" s="1"/>
  <c r="AQ332" i="13" s="1"/>
  <c r="W153" i="7"/>
  <c r="AR230" i="12"/>
  <c r="AR241" i="7"/>
  <c r="AP128" i="13"/>
  <c r="AQ127" i="13"/>
  <c r="AP207" i="13"/>
  <c r="AP301" i="13" s="1"/>
  <c r="AP206" i="13"/>
  <c r="AN330" i="13"/>
  <c r="AN239" i="13"/>
  <c r="AN333" i="13" s="1"/>
  <c r="AN183" i="7"/>
  <c r="AR47" i="7"/>
  <c r="AN75" i="7"/>
  <c r="AN95" i="7" s="1"/>
  <c r="AN97" i="7" s="1"/>
  <c r="AO16" i="7"/>
  <c r="U195" i="7"/>
  <c r="U198" i="7"/>
  <c r="V125" i="7"/>
  <c r="U197" i="7"/>
  <c r="U196" i="7"/>
  <c r="AR37" i="7"/>
  <c r="AR206" i="7"/>
  <c r="AR208" i="7" s="1"/>
  <c r="AO242" i="7"/>
  <c r="AO74" i="7"/>
  <c r="AO250" i="7"/>
  <c r="AO257" i="7" s="1"/>
  <c r="AO86" i="7"/>
  <c r="AO95" i="7" s="1"/>
  <c r="AO97" i="7" s="1"/>
  <c r="AD109" i="13"/>
  <c r="AC108" i="13"/>
  <c r="AA118" i="3"/>
  <c r="Z116" i="3"/>
  <c r="AA117" i="3"/>
  <c r="AP213" i="7"/>
  <c r="AQ157" i="7"/>
  <c r="AP217" i="7"/>
  <c r="AP216" i="7"/>
  <c r="AR37" i="13"/>
  <c r="AN358" i="13"/>
  <c r="AP71" i="13"/>
  <c r="AR218" i="1"/>
  <c r="AP71" i="7"/>
  <c r="AP71" i="12"/>
  <c r="AQ223" i="1"/>
  <c r="T212" i="12"/>
  <c r="T211" i="12"/>
  <c r="AP28" i="7"/>
  <c r="U257" i="7"/>
  <c r="AN7" i="20"/>
  <c r="AR237" i="1"/>
  <c r="AP90" i="13"/>
  <c r="AP261" i="13" s="1"/>
  <c r="AP355" i="13" s="1"/>
  <c r="AP90" i="12"/>
  <c r="AP261" i="12" s="1"/>
  <c r="AP90" i="7"/>
  <c r="AP261" i="7" s="1"/>
  <c r="AQ238" i="1"/>
  <c r="AT225" i="1"/>
  <c r="T218" i="12"/>
  <c r="AQ206" i="12"/>
  <c r="AO86" i="13"/>
  <c r="AO250" i="13"/>
  <c r="AO213" i="12"/>
  <c r="AQ335" i="13"/>
  <c r="AQ211" i="7"/>
  <c r="AQ212" i="7"/>
  <c r="X127" i="13"/>
  <c r="W206" i="13"/>
  <c r="W128" i="13"/>
  <c r="W207" i="13"/>
  <c r="W301" i="13" s="1"/>
  <c r="AO232" i="7"/>
  <c r="AO233" i="7" s="1"/>
  <c r="AO62" i="7"/>
  <c r="AO75" i="7" s="1"/>
  <c r="T245" i="7"/>
  <c r="T246" i="7" s="1"/>
  <c r="T266" i="7" s="1"/>
  <c r="AR230" i="7"/>
  <c r="AN344" i="13"/>
  <c r="AN257" i="13"/>
  <c r="AN351" i="13" s="1"/>
  <c r="AP211" i="12"/>
  <c r="AP212" i="12"/>
  <c r="AR241" i="13"/>
  <c r="AM190" i="7"/>
  <c r="AM191" i="7"/>
  <c r="AE108" i="12"/>
  <c r="AF109" i="12"/>
  <c r="AT195" i="1"/>
  <c r="AS45" i="12"/>
  <c r="AS45" i="13"/>
  <c r="AS45" i="7"/>
  <c r="AS167" i="1"/>
  <c r="AQ20" i="13"/>
  <c r="AQ20" i="12"/>
  <c r="AQ20" i="7"/>
  <c r="AR169" i="1"/>
  <c r="AR240" i="1"/>
  <c r="AP264" i="12"/>
  <c r="AP93" i="12"/>
  <c r="AP264" i="7"/>
  <c r="AP93" i="13"/>
  <c r="AP93" i="7"/>
  <c r="AN181" i="7"/>
  <c r="AO16" i="12"/>
  <c r="AQ153" i="13"/>
  <c r="AQ197" i="13" s="1"/>
  <c r="AQ291" i="13" s="1"/>
  <c r="AQ153" i="12"/>
  <c r="AQ197" i="12" s="1"/>
  <c r="AQ72" i="12"/>
  <c r="AQ72" i="7"/>
  <c r="AQ72" i="13"/>
  <c r="AS219" i="1"/>
  <c r="AP129" i="12"/>
  <c r="AO217" i="12"/>
  <c r="AO216" i="12"/>
  <c r="AO218" i="12" s="1"/>
  <c r="AR212" i="1"/>
  <c r="AP65" i="7"/>
  <c r="AP65" i="12"/>
  <c r="AP65" i="13"/>
  <c r="AQ216" i="1"/>
  <c r="AO184" i="7" l="1"/>
  <c r="X329" i="13"/>
  <c r="X239" i="13"/>
  <c r="X333" i="13" s="1"/>
  <c r="AP213" i="12"/>
  <c r="U245" i="7"/>
  <c r="U246" i="7" s="1"/>
  <c r="U266" i="7" s="1"/>
  <c r="V213" i="7"/>
  <c r="X345" i="13"/>
  <c r="X257" i="13"/>
  <c r="X351" i="13" s="1"/>
  <c r="W208" i="7"/>
  <c r="X233" i="13"/>
  <c r="X327" i="13" s="1"/>
  <c r="X324" i="13"/>
  <c r="Z143" i="13"/>
  <c r="Y261" i="13"/>
  <c r="Y355" i="13" s="1"/>
  <c r="Y230" i="13"/>
  <c r="Y251" i="13"/>
  <c r="Y256" i="13"/>
  <c r="Y350" i="13" s="1"/>
  <c r="Y255" i="13"/>
  <c r="Y349" i="13" s="1"/>
  <c r="Y235" i="13"/>
  <c r="Y202" i="13"/>
  <c r="X203" i="13"/>
  <c r="X297" i="13" s="1"/>
  <c r="X296" i="13"/>
  <c r="AM192" i="7"/>
  <c r="AM268" i="7" s="1"/>
  <c r="AN152" i="13"/>
  <c r="AN182" i="13"/>
  <c r="AN276" i="13" s="1"/>
  <c r="AN243" i="13"/>
  <c r="AN181" i="13"/>
  <c r="AN275" i="13" s="1"/>
  <c r="AN180" i="13"/>
  <c r="AN274" i="13" s="1"/>
  <c r="AN185" i="13"/>
  <c r="AN279" i="13" s="1"/>
  <c r="AN186" i="13"/>
  <c r="AN280" i="13" s="1"/>
  <c r="AN184" i="13"/>
  <c r="AN278" i="13" s="1"/>
  <c r="AN183" i="13"/>
  <c r="AN277" i="13" s="1"/>
  <c r="AN187" i="13"/>
  <c r="AT219" i="1"/>
  <c r="AR72" i="13"/>
  <c r="AR72" i="12"/>
  <c r="AR72" i="7"/>
  <c r="AS47" i="13"/>
  <c r="AS216" i="13"/>
  <c r="AR157" i="7"/>
  <c r="AQ217" i="7"/>
  <c r="AQ216" i="7"/>
  <c r="AQ218" i="7" s="1"/>
  <c r="AR127" i="13"/>
  <c r="AQ128" i="13"/>
  <c r="AQ207" i="13"/>
  <c r="AQ301" i="13" s="1"/>
  <c r="AQ206" i="13"/>
  <c r="X153" i="7"/>
  <c r="AS37" i="13"/>
  <c r="AS206" i="13"/>
  <c r="AQ14" i="13"/>
  <c r="AS161" i="1"/>
  <c r="AQ14" i="12"/>
  <c r="AQ14" i="7"/>
  <c r="AS230" i="12"/>
  <c r="AS241" i="7"/>
  <c r="AS208" i="1"/>
  <c r="AQ61" i="13"/>
  <c r="AQ61" i="7"/>
  <c r="AQ61" i="12"/>
  <c r="AR210" i="1"/>
  <c r="AS226" i="1"/>
  <c r="AQ79" i="7"/>
  <c r="AQ79" i="12"/>
  <c r="AQ79" i="13"/>
  <c r="AR234" i="1"/>
  <c r="AO336" i="13"/>
  <c r="AN190" i="7"/>
  <c r="AN191" i="7"/>
  <c r="AQ21" i="13"/>
  <c r="AQ8" i="20" s="1"/>
  <c r="AP242" i="12"/>
  <c r="AP74" i="12"/>
  <c r="V195" i="7"/>
  <c r="V197" i="7"/>
  <c r="W125" i="7"/>
  <c r="V196" i="7"/>
  <c r="V198" i="7"/>
  <c r="AO180" i="7"/>
  <c r="AP211" i="13"/>
  <c r="AP212" i="13"/>
  <c r="AP306" i="13" s="1"/>
  <c r="AS37" i="12"/>
  <c r="AS206" i="12"/>
  <c r="AS208" i="12" s="1"/>
  <c r="AS156" i="1"/>
  <c r="AQ9" i="13"/>
  <c r="AQ9" i="7"/>
  <c r="AQ9" i="12"/>
  <c r="AR164" i="1"/>
  <c r="AR128" i="12"/>
  <c r="AR207" i="12"/>
  <c r="AS230" i="7"/>
  <c r="AR213" i="7"/>
  <c r="U218" i="12"/>
  <c r="U208" i="12"/>
  <c r="V217" i="13"/>
  <c r="V311" i="13" s="1"/>
  <c r="V216" i="13"/>
  <c r="W129" i="13"/>
  <c r="AO7" i="20"/>
  <c r="AQ263" i="7"/>
  <c r="AQ92" i="7"/>
  <c r="AQ263" i="12"/>
  <c r="AQ92" i="13"/>
  <c r="AQ263" i="13" s="1"/>
  <c r="AQ357" i="13" s="1"/>
  <c r="AQ92" i="12"/>
  <c r="AS239" i="1"/>
  <c r="AR241" i="1"/>
  <c r="AN199" i="7"/>
  <c r="AP125" i="7"/>
  <c r="AO198" i="7"/>
  <c r="AO196" i="7"/>
  <c r="AO197" i="7"/>
  <c r="AO195" i="7"/>
  <c r="AO213" i="13"/>
  <c r="AO307" i="13" s="1"/>
  <c r="AO305" i="13"/>
  <c r="AS241" i="13"/>
  <c r="AP232" i="7"/>
  <c r="AP233" i="7" s="1"/>
  <c r="AP62" i="7"/>
  <c r="AP86" i="13"/>
  <c r="AP250" i="13"/>
  <c r="AR24" i="13"/>
  <c r="AT171" i="1"/>
  <c r="AS176" i="1"/>
  <c r="AR24" i="12"/>
  <c r="AR24" i="7"/>
  <c r="AR206" i="12"/>
  <c r="AN88" i="8"/>
  <c r="AO89" i="8"/>
  <c r="AP123" i="7"/>
  <c r="AP181" i="7" s="1"/>
  <c r="AO124" i="7"/>
  <c r="AO182" i="7"/>
  <c r="T190" i="7"/>
  <c r="T191" i="7"/>
  <c r="AS66" i="12"/>
  <c r="AS237" i="12" s="1"/>
  <c r="AS66" i="13"/>
  <c r="AS237" i="13" s="1"/>
  <c r="AS331" i="13" s="1"/>
  <c r="AS66" i="7"/>
  <c r="AS237" i="7" s="1"/>
  <c r="AP236" i="13"/>
  <c r="AP68" i="13"/>
  <c r="W212" i="13"/>
  <c r="W306" i="13" s="1"/>
  <c r="W211" i="13"/>
  <c r="AO185" i="7"/>
  <c r="AT167" i="1"/>
  <c r="AR20" i="13"/>
  <c r="AR20" i="7"/>
  <c r="AR20" i="12"/>
  <c r="AS169" i="1"/>
  <c r="W300" i="13"/>
  <c r="W208" i="13"/>
  <c r="W302" i="13" s="1"/>
  <c r="T213" i="12"/>
  <c r="AP242" i="7"/>
  <c r="AP74" i="7"/>
  <c r="AP218" i="7"/>
  <c r="AO187" i="7"/>
  <c r="AP208" i="13"/>
  <c r="AP302" i="13" s="1"/>
  <c r="AP300" i="13"/>
  <c r="AS37" i="7"/>
  <c r="AS206" i="7"/>
  <c r="AS208" i="7" s="1"/>
  <c r="AP16" i="12"/>
  <c r="AQ10" i="13"/>
  <c r="AS157" i="1"/>
  <c r="AR149" i="1"/>
  <c r="AQ10" i="12"/>
  <c r="AQ10" i="7"/>
  <c r="AR129" i="13"/>
  <c r="AQ217" i="13"/>
  <c r="AQ311" i="13" s="1"/>
  <c r="AQ216" i="13"/>
  <c r="W212" i="7"/>
  <c r="W211" i="7"/>
  <c r="S192" i="7"/>
  <c r="S268" i="7" s="1"/>
  <c r="AQ211" i="12"/>
  <c r="AQ212" i="12"/>
  <c r="AS230" i="13"/>
  <c r="V217" i="12"/>
  <c r="V216" i="12"/>
  <c r="W129" i="12"/>
  <c r="AA143" i="12"/>
  <c r="Z255" i="12"/>
  <c r="Z235" i="12"/>
  <c r="Z239" i="12" s="1"/>
  <c r="Z261" i="12"/>
  <c r="Z230" i="12"/>
  <c r="Z233" i="12" s="1"/>
  <c r="Z256" i="12"/>
  <c r="Z251" i="12"/>
  <c r="Z257" i="12" s="1"/>
  <c r="Z202" i="12"/>
  <c r="Z203" i="12" s="1"/>
  <c r="Z137" i="7"/>
  <c r="Y229" i="7"/>
  <c r="Y260" i="7"/>
  <c r="U212" i="12"/>
  <c r="U211" i="12"/>
  <c r="AR229" i="12"/>
  <c r="AR260" i="12"/>
  <c r="AS26" i="13"/>
  <c r="AS197" i="13" s="1"/>
  <c r="AS291" i="13" s="1"/>
  <c r="AS26" i="12"/>
  <c r="AS197" i="12" s="1"/>
  <c r="AS26" i="7"/>
  <c r="AS197" i="7" s="1"/>
  <c r="AR324" i="13"/>
  <c r="AP232" i="13"/>
  <c r="AP62" i="13"/>
  <c r="V305" i="13"/>
  <c r="V213" i="13"/>
  <c r="V307" i="13" s="1"/>
  <c r="AP250" i="7"/>
  <c r="AP257" i="7" s="1"/>
  <c r="AP86" i="7"/>
  <c r="AN151" i="12"/>
  <c r="AQ28" i="12"/>
  <c r="AQ195" i="12"/>
  <c r="AO75" i="13"/>
  <c r="AO95" i="13" s="1"/>
  <c r="AO97" i="13" s="1"/>
  <c r="AS212" i="1"/>
  <c r="AQ65" i="12"/>
  <c r="AQ65" i="7"/>
  <c r="AQ65" i="13"/>
  <c r="AR216" i="1"/>
  <c r="AQ198" i="13"/>
  <c r="AQ292" i="13" s="1"/>
  <c r="AQ196" i="13"/>
  <c r="AQ290" i="13" s="1"/>
  <c r="AQ21" i="12"/>
  <c r="AP242" i="13"/>
  <c r="AP74" i="13"/>
  <c r="Z118" i="3"/>
  <c r="Z117" i="3"/>
  <c r="Y116" i="3"/>
  <c r="AR67" i="13"/>
  <c r="AR238" i="13" s="1"/>
  <c r="AR332" i="13" s="1"/>
  <c r="AT214" i="1"/>
  <c r="AR67" i="7"/>
  <c r="AR238" i="7" s="1"/>
  <c r="AR67" i="12"/>
  <c r="AR238" i="12" s="1"/>
  <c r="AS160" i="1"/>
  <c r="AQ13" i="13"/>
  <c r="AQ13" i="12"/>
  <c r="AQ13" i="7"/>
  <c r="AP16" i="13"/>
  <c r="AP310" i="13"/>
  <c r="AP218" i="13"/>
  <c r="AP312" i="13" s="1"/>
  <c r="Y257" i="12"/>
  <c r="AC137" i="12"/>
  <c r="AB260" i="12"/>
  <c r="AB229" i="12"/>
  <c r="AO330" i="13"/>
  <c r="AO239" i="13"/>
  <c r="AO333" i="13" s="1"/>
  <c r="AL85" i="8"/>
  <c r="AM86" i="8"/>
  <c r="AM83" i="8"/>
  <c r="AP151" i="7"/>
  <c r="AO151" i="13"/>
  <c r="AO187" i="13" s="1"/>
  <c r="AO152" i="7"/>
  <c r="AO244" i="7" s="1"/>
  <c r="AO151" i="12"/>
  <c r="AO243" i="7"/>
  <c r="AO245" i="7" s="1"/>
  <c r="AO246" i="7" s="1"/>
  <c r="AO266" i="7" s="1"/>
  <c r="W255" i="7"/>
  <c r="W235" i="7"/>
  <c r="W239" i="7" s="1"/>
  <c r="X143" i="7"/>
  <c r="W256" i="7"/>
  <c r="W261" i="7"/>
  <c r="W251" i="7"/>
  <c r="W202" i="7"/>
  <c r="W203" i="7" s="1"/>
  <c r="W230" i="7"/>
  <c r="W233" i="7" s="1"/>
  <c r="AQ195" i="13"/>
  <c r="AQ28" i="13"/>
  <c r="AS159" i="1"/>
  <c r="AQ12" i="13"/>
  <c r="AQ12" i="12"/>
  <c r="AQ12" i="7"/>
  <c r="AP153" i="12"/>
  <c r="AP153" i="13"/>
  <c r="AS47" i="12"/>
  <c r="AS216" i="12"/>
  <c r="AS218" i="12" s="1"/>
  <c r="AO186" i="7"/>
  <c r="AR335" i="13"/>
  <c r="AQ213" i="7"/>
  <c r="AO344" i="13"/>
  <c r="AO257" i="13"/>
  <c r="AO351" i="13" s="1"/>
  <c r="AP236" i="12"/>
  <c r="AP239" i="12" s="1"/>
  <c r="AP68" i="12"/>
  <c r="AP236" i="7"/>
  <c r="AP239" i="7" s="1"/>
  <c r="AP68" i="7"/>
  <c r="AQ129" i="12"/>
  <c r="AP217" i="12"/>
  <c r="AP216" i="12"/>
  <c r="AQ198" i="12"/>
  <c r="AQ196" i="12"/>
  <c r="AP264" i="13"/>
  <c r="AS240" i="1"/>
  <c r="AQ93" i="12"/>
  <c r="AQ264" i="12"/>
  <c r="AQ93" i="7"/>
  <c r="AQ264" i="7"/>
  <c r="AQ93" i="13"/>
  <c r="AQ21" i="7"/>
  <c r="AS47" i="7"/>
  <c r="AS216" i="7"/>
  <c r="AS218" i="7" s="1"/>
  <c r="AF108" i="12"/>
  <c r="AG109" i="12"/>
  <c r="X206" i="13"/>
  <c r="Y127" i="13"/>
  <c r="X128" i="13"/>
  <c r="X207" i="13"/>
  <c r="X301" i="13" s="1"/>
  <c r="AQ208" i="12"/>
  <c r="AS237" i="1"/>
  <c r="AQ90" i="12"/>
  <c r="AQ261" i="12" s="1"/>
  <c r="AQ90" i="7"/>
  <c r="AQ261" i="7" s="1"/>
  <c r="AR238" i="1"/>
  <c r="AQ90" i="13"/>
  <c r="AQ261" i="13" s="1"/>
  <c r="AQ355" i="13" s="1"/>
  <c r="AQ71" i="7"/>
  <c r="AS218" i="1"/>
  <c r="AQ71" i="13"/>
  <c r="AQ71" i="12"/>
  <c r="AR223" i="1"/>
  <c r="AE109" i="13"/>
  <c r="AD108" i="13"/>
  <c r="U199" i="7"/>
  <c r="AN327" i="13"/>
  <c r="AP16" i="7"/>
  <c r="AO358" i="13"/>
  <c r="AP8" i="20"/>
  <c r="Y127" i="7"/>
  <c r="X128" i="7"/>
  <c r="X207" i="7"/>
  <c r="X206" i="7"/>
  <c r="AO183" i="7"/>
  <c r="V128" i="12"/>
  <c r="W127" i="12"/>
  <c r="V207" i="12"/>
  <c r="V206" i="12"/>
  <c r="U310" i="13"/>
  <c r="U218" i="13"/>
  <c r="U312" i="13" s="1"/>
  <c r="AT158" i="1"/>
  <c r="AR11" i="13"/>
  <c r="AR11" i="12"/>
  <c r="AR11" i="7"/>
  <c r="AS162" i="1"/>
  <c r="AQ15" i="13"/>
  <c r="AQ15" i="12"/>
  <c r="AQ15" i="7"/>
  <c r="AS241" i="12"/>
  <c r="W151" i="7"/>
  <c r="V243" i="7"/>
  <c r="V152" i="7"/>
  <c r="V244" i="7" s="1"/>
  <c r="AP232" i="12"/>
  <c r="AP233" i="12" s="1"/>
  <c r="AP62" i="12"/>
  <c r="AP75" i="12" s="1"/>
  <c r="AP86" i="12"/>
  <c r="AP95" i="12" s="1"/>
  <c r="AP97" i="12" s="1"/>
  <c r="AP250" i="12"/>
  <c r="AP257" i="12" s="1"/>
  <c r="AC144" i="7"/>
  <c r="AC216" i="7" s="1"/>
  <c r="AC218" i="7" s="1"/>
  <c r="AB216" i="7"/>
  <c r="AB218" i="7" s="1"/>
  <c r="AH109" i="7"/>
  <c r="AG108" i="7"/>
  <c r="AQ28" i="7"/>
  <c r="AS232" i="1"/>
  <c r="AQ85" i="12"/>
  <c r="AQ256" i="12" s="1"/>
  <c r="AQ85" i="13"/>
  <c r="AQ256" i="13" s="1"/>
  <c r="AQ350" i="13" s="1"/>
  <c r="AQ85" i="7"/>
  <c r="AQ256" i="7" s="1"/>
  <c r="U185" i="7"/>
  <c r="U182" i="7"/>
  <c r="U180" i="7"/>
  <c r="U124" i="7"/>
  <c r="U181" i="7"/>
  <c r="V123" i="7"/>
  <c r="U183" i="7"/>
  <c r="U186" i="7"/>
  <c r="U184" i="7"/>
  <c r="U187" i="7"/>
  <c r="AO326" i="13"/>
  <c r="AO233" i="13"/>
  <c r="AP187" i="7" l="1"/>
  <c r="AP180" i="7"/>
  <c r="AQ213" i="12"/>
  <c r="T192" i="7"/>
  <c r="T268" i="7" s="1"/>
  <c r="Y203" i="13"/>
  <c r="Y297" i="13" s="1"/>
  <c r="Y296" i="13"/>
  <c r="Y345" i="13"/>
  <c r="Y257" i="13"/>
  <c r="Y351" i="13" s="1"/>
  <c r="Y329" i="13"/>
  <c r="Y239" i="13"/>
  <c r="Y333" i="13" s="1"/>
  <c r="Y324" i="13"/>
  <c r="Y233" i="13"/>
  <c r="Y327" i="13" s="1"/>
  <c r="AA143" i="13"/>
  <c r="Z230" i="13"/>
  <c r="Z235" i="13"/>
  <c r="Z256" i="13"/>
  <c r="Z350" i="13" s="1"/>
  <c r="Z251" i="13"/>
  <c r="Z261" i="13"/>
  <c r="Z355" i="13" s="1"/>
  <c r="Z255" i="13"/>
  <c r="Z349" i="13" s="1"/>
  <c r="Z202" i="13"/>
  <c r="W213" i="7"/>
  <c r="AR208" i="12"/>
  <c r="V199" i="7"/>
  <c r="AN192" i="7"/>
  <c r="AN268" i="7" s="1"/>
  <c r="AO10" i="20"/>
  <c r="AO281" i="13"/>
  <c r="AO94" i="8" s="1"/>
  <c r="X211" i="7"/>
  <c r="X212" i="7"/>
  <c r="AQ236" i="12"/>
  <c r="AQ239" i="12" s="1"/>
  <c r="AQ68" i="12"/>
  <c r="AT156" i="1"/>
  <c r="AR9" i="13"/>
  <c r="AR9" i="7"/>
  <c r="AR9" i="12"/>
  <c r="AS164" i="1"/>
  <c r="AQ232" i="12"/>
  <c r="AQ233" i="12" s="1"/>
  <c r="AQ62" i="12"/>
  <c r="AQ75" i="12" s="1"/>
  <c r="V180" i="7"/>
  <c r="V185" i="7"/>
  <c r="W123" i="7"/>
  <c r="V181" i="7"/>
  <c r="V182" i="7"/>
  <c r="V124" i="7"/>
  <c r="V184" i="7"/>
  <c r="V183" i="7"/>
  <c r="V186" i="7"/>
  <c r="V187" i="7"/>
  <c r="V245" i="7"/>
  <c r="V246" i="7" s="1"/>
  <c r="V266" i="7" s="1"/>
  <c r="V208" i="12"/>
  <c r="Z127" i="7"/>
  <c r="Y128" i="7"/>
  <c r="Y207" i="7"/>
  <c r="AQ242" i="7"/>
  <c r="AQ74" i="7"/>
  <c r="X211" i="13"/>
  <c r="X212" i="13"/>
  <c r="X306" i="13" s="1"/>
  <c r="AH109" i="12"/>
  <c r="AG108" i="12"/>
  <c r="AP198" i="13"/>
  <c r="AP292" i="13" s="1"/>
  <c r="AP196" i="13"/>
  <c r="AP290" i="13" s="1"/>
  <c r="AP197" i="13"/>
  <c r="AP291" i="13" s="1"/>
  <c r="AP195" i="13"/>
  <c r="AQ151" i="7"/>
  <c r="AP151" i="13"/>
  <c r="AP187" i="13" s="1"/>
  <c r="AP152" i="7"/>
  <c r="AP244" i="7" s="1"/>
  <c r="AP151" i="12"/>
  <c r="AP187" i="12" s="1"/>
  <c r="AP243" i="7"/>
  <c r="AP186" i="7"/>
  <c r="AP7" i="20"/>
  <c r="AT160" i="1"/>
  <c r="AR13" i="13"/>
  <c r="AR13" i="12"/>
  <c r="AR13" i="7"/>
  <c r="AT212" i="1"/>
  <c r="AR65" i="12"/>
  <c r="AR65" i="13"/>
  <c r="AR65" i="7"/>
  <c r="AS216" i="1"/>
  <c r="V218" i="12"/>
  <c r="AR21" i="12"/>
  <c r="AP330" i="13"/>
  <c r="AP239" i="13"/>
  <c r="AP333" i="13" s="1"/>
  <c r="AQ123" i="7"/>
  <c r="AP124" i="7"/>
  <c r="AP182" i="7"/>
  <c r="AP183" i="7"/>
  <c r="AS24" i="13"/>
  <c r="AS24" i="12"/>
  <c r="AS24" i="7"/>
  <c r="AT176" i="1"/>
  <c r="AS335" i="13"/>
  <c r="AQ16" i="12"/>
  <c r="AP185" i="7"/>
  <c r="AQ250" i="7"/>
  <c r="AQ257" i="7" s="1"/>
  <c r="AQ86" i="7"/>
  <c r="AQ95" i="7" s="1"/>
  <c r="AQ97" i="7" s="1"/>
  <c r="AQ232" i="7"/>
  <c r="AQ233" i="7" s="1"/>
  <c r="AQ62" i="7"/>
  <c r="AQ75" i="7" s="1"/>
  <c r="AS208" i="13"/>
  <c r="AS302" i="13" s="1"/>
  <c r="AS300" i="13"/>
  <c r="AR128" i="13"/>
  <c r="AR207" i="13"/>
  <c r="AR301" i="13" s="1"/>
  <c r="AR206" i="13"/>
  <c r="AS218" i="13"/>
  <c r="AS312" i="13" s="1"/>
  <c r="AS310" i="13"/>
  <c r="AN337" i="13"/>
  <c r="V211" i="12"/>
  <c r="V212" i="12"/>
  <c r="AF109" i="13"/>
  <c r="AE108" i="13"/>
  <c r="AR71" i="7"/>
  <c r="AT218" i="1"/>
  <c r="AR71" i="13"/>
  <c r="AR71" i="12"/>
  <c r="AS223" i="1"/>
  <c r="AQ199" i="13"/>
  <c r="AQ293" i="13" s="1"/>
  <c r="AQ95" i="8" s="1"/>
  <c r="AQ289" i="13"/>
  <c r="AO152" i="13"/>
  <c r="AO182" i="13"/>
  <c r="AO276" i="13" s="1"/>
  <c r="AO243" i="13"/>
  <c r="AO181" i="13"/>
  <c r="AO275" i="13" s="1"/>
  <c r="AO185" i="13"/>
  <c r="AO279" i="13" s="1"/>
  <c r="AO186" i="13"/>
  <c r="AO280" i="13" s="1"/>
  <c r="AO183" i="13"/>
  <c r="AO277" i="13" s="1"/>
  <c r="AO180" i="13"/>
  <c r="AO274" i="13" s="1"/>
  <c r="AO184" i="13"/>
  <c r="AO278" i="13" s="1"/>
  <c r="AK85" i="8"/>
  <c r="AL86" i="8"/>
  <c r="AL83" i="8"/>
  <c r="AQ199" i="12"/>
  <c r="AP326" i="13"/>
  <c r="AP233" i="13"/>
  <c r="Z229" i="7"/>
  <c r="Z260" i="7"/>
  <c r="AA137" i="7"/>
  <c r="AS324" i="13"/>
  <c r="AP344" i="13"/>
  <c r="AP257" i="13"/>
  <c r="AP351" i="13" s="1"/>
  <c r="Y153" i="7"/>
  <c r="AQ211" i="13"/>
  <c r="AQ212" i="13"/>
  <c r="AQ306" i="13" s="1"/>
  <c r="AT232" i="1"/>
  <c r="AR85" i="13"/>
  <c r="AR256" i="13" s="1"/>
  <c r="AR350" i="13" s="1"/>
  <c r="AR85" i="12"/>
  <c r="AR256" i="12" s="1"/>
  <c r="AR85" i="7"/>
  <c r="AR256" i="7" s="1"/>
  <c r="AT162" i="1"/>
  <c r="AR15" i="13"/>
  <c r="AR15" i="12"/>
  <c r="AR15" i="7"/>
  <c r="AS11" i="13"/>
  <c r="AS182" i="13" s="1"/>
  <c r="AS276" i="13" s="1"/>
  <c r="AZ158" i="1"/>
  <c r="AS11" i="7"/>
  <c r="AS182" i="7" s="1"/>
  <c r="AS11" i="12"/>
  <c r="AS182" i="12" s="1"/>
  <c r="X208" i="7"/>
  <c r="AQ242" i="12"/>
  <c r="AQ74" i="12"/>
  <c r="AT237" i="1"/>
  <c r="AR90" i="12"/>
  <c r="AR261" i="12" s="1"/>
  <c r="AS238" i="1"/>
  <c r="AR90" i="13"/>
  <c r="AR261" i="13" s="1"/>
  <c r="AR355" i="13" s="1"/>
  <c r="AR90" i="7"/>
  <c r="AR261" i="7" s="1"/>
  <c r="Y128" i="13"/>
  <c r="Z127" i="13"/>
  <c r="Y206" i="13"/>
  <c r="Y207" i="13"/>
  <c r="Y301" i="13" s="1"/>
  <c r="AP358" i="13"/>
  <c r="AP218" i="12"/>
  <c r="AP198" i="12"/>
  <c r="AP196" i="12"/>
  <c r="AP197" i="12"/>
  <c r="AP195" i="12"/>
  <c r="AT159" i="1"/>
  <c r="AR12" i="13"/>
  <c r="AR12" i="7"/>
  <c r="AR12" i="12"/>
  <c r="X255" i="7"/>
  <c r="X235" i="7"/>
  <c r="X239" i="7" s="1"/>
  <c r="X256" i="7"/>
  <c r="Y143" i="7"/>
  <c r="Y206" i="7" s="1"/>
  <c r="Y208" i="7" s="1"/>
  <c r="X251" i="7"/>
  <c r="X261" i="7"/>
  <c r="X230" i="7"/>
  <c r="X233" i="7" s="1"/>
  <c r="X202" i="7"/>
  <c r="X203" i="7" s="1"/>
  <c r="AO152" i="12"/>
  <c r="AO243" i="12"/>
  <c r="AO182" i="12"/>
  <c r="AO186" i="12"/>
  <c r="AO181" i="12"/>
  <c r="AO183" i="12"/>
  <c r="AO180" i="12"/>
  <c r="AO184" i="12"/>
  <c r="AO185" i="12"/>
  <c r="AC260" i="12"/>
  <c r="AC229" i="12"/>
  <c r="AQ236" i="13"/>
  <c r="AQ68" i="13"/>
  <c r="AN152" i="12"/>
  <c r="AN243" i="12"/>
  <c r="AN182" i="12"/>
  <c r="AN184" i="12"/>
  <c r="AN183" i="12"/>
  <c r="AN180" i="12"/>
  <c r="AN186" i="12"/>
  <c r="AN181" i="12"/>
  <c r="AN185" i="12"/>
  <c r="AN187" i="12"/>
  <c r="AA235" i="12"/>
  <c r="AA239" i="12" s="1"/>
  <c r="AB143" i="12"/>
  <c r="AA255" i="12"/>
  <c r="AA202" i="12"/>
  <c r="AA203" i="12" s="1"/>
  <c r="AA230" i="12"/>
  <c r="AA233" i="12" s="1"/>
  <c r="AA256" i="12"/>
  <c r="AA251" i="12"/>
  <c r="AA261" i="12"/>
  <c r="AR217" i="13"/>
  <c r="AR311" i="13" s="1"/>
  <c r="AR216" i="13"/>
  <c r="AT157" i="1"/>
  <c r="AR10" i="13"/>
  <c r="AR10" i="7"/>
  <c r="AS149" i="1"/>
  <c r="AR10" i="12"/>
  <c r="AR21" i="7"/>
  <c r="AO153" i="12"/>
  <c r="AO153" i="13"/>
  <c r="AR28" i="7"/>
  <c r="AR195" i="13"/>
  <c r="AR28" i="13"/>
  <c r="AP75" i="7"/>
  <c r="AP95" i="7" s="1"/>
  <c r="AP97" i="7" s="1"/>
  <c r="AR92" i="7"/>
  <c r="AR92" i="12"/>
  <c r="AR92" i="13"/>
  <c r="AR263" i="13" s="1"/>
  <c r="AR357" i="13" s="1"/>
  <c r="AR263" i="12"/>
  <c r="AR263" i="7"/>
  <c r="AS241" i="1"/>
  <c r="AT239" i="1"/>
  <c r="W216" i="13"/>
  <c r="X129" i="13"/>
  <c r="W217" i="13"/>
  <c r="W311" i="13" s="1"/>
  <c r="AQ16" i="7"/>
  <c r="AP184" i="7"/>
  <c r="AP305" i="13"/>
  <c r="AP213" i="13"/>
  <c r="AP307" i="13" s="1"/>
  <c r="W197" i="7"/>
  <c r="X125" i="7"/>
  <c r="W195" i="7"/>
  <c r="W196" i="7"/>
  <c r="W198" i="7"/>
  <c r="AR79" i="13"/>
  <c r="AT226" i="1"/>
  <c r="AR79" i="7"/>
  <c r="AR79" i="12"/>
  <c r="AS234" i="1"/>
  <c r="AQ232" i="13"/>
  <c r="AQ62" i="13"/>
  <c r="AQ300" i="13"/>
  <c r="AQ208" i="13"/>
  <c r="AQ302" i="13" s="1"/>
  <c r="AS72" i="13"/>
  <c r="AS243" i="13" s="1"/>
  <c r="AS337" i="13" s="1"/>
  <c r="AS72" i="12"/>
  <c r="AS243" i="12" s="1"/>
  <c r="AS72" i="7"/>
  <c r="AS243" i="7" s="1"/>
  <c r="AN10" i="20"/>
  <c r="AN281" i="13"/>
  <c r="AN94" i="8" s="1"/>
  <c r="AH108" i="7"/>
  <c r="AI109" i="7"/>
  <c r="AT240" i="1"/>
  <c r="AR93" i="13"/>
  <c r="AR93" i="12"/>
  <c r="AR264" i="7"/>
  <c r="AR264" i="12"/>
  <c r="AR93" i="7"/>
  <c r="AR129" i="12"/>
  <c r="AQ217" i="12"/>
  <c r="AQ216" i="12"/>
  <c r="AS67" i="13"/>
  <c r="AS238" i="13" s="1"/>
  <c r="AS332" i="13" s="1"/>
  <c r="AS67" i="7"/>
  <c r="AS238" i="7" s="1"/>
  <c r="AS67" i="12"/>
  <c r="AS238" i="12" s="1"/>
  <c r="W217" i="12"/>
  <c r="X129" i="12"/>
  <c r="W216" i="12"/>
  <c r="AQ218" i="13"/>
  <c r="AQ312" i="13" s="1"/>
  <c r="AQ310" i="13"/>
  <c r="AP245" i="7"/>
  <c r="AS20" i="13"/>
  <c r="AS20" i="12"/>
  <c r="AS20" i="7"/>
  <c r="AT169" i="1"/>
  <c r="AO190" i="7"/>
  <c r="AO191" i="7"/>
  <c r="AR211" i="12"/>
  <c r="AR212" i="12"/>
  <c r="AQ250" i="12"/>
  <c r="AQ257" i="12" s="1"/>
  <c r="AQ86" i="12"/>
  <c r="AQ95" i="12" s="1"/>
  <c r="AQ97" i="12" s="1"/>
  <c r="AR217" i="7"/>
  <c r="AR216" i="7"/>
  <c r="AO327" i="13"/>
  <c r="U190" i="7"/>
  <c r="U191" i="7"/>
  <c r="X151" i="7"/>
  <c r="W243" i="7"/>
  <c r="W152" i="7"/>
  <c r="W244" i="7" s="1"/>
  <c r="X127" i="12"/>
  <c r="W207" i="12"/>
  <c r="W128" i="12"/>
  <c r="W206" i="12"/>
  <c r="AQ242" i="13"/>
  <c r="AQ74" i="13"/>
  <c r="X300" i="13"/>
  <c r="X208" i="13"/>
  <c r="X302" i="13" s="1"/>
  <c r="AQ264" i="13"/>
  <c r="W257" i="7"/>
  <c r="AM151" i="12"/>
  <c r="AM151" i="13"/>
  <c r="Y118" i="3"/>
  <c r="Y117" i="3"/>
  <c r="X116" i="3"/>
  <c r="AP336" i="13"/>
  <c r="AQ236" i="7"/>
  <c r="AQ239" i="7" s="1"/>
  <c r="AQ68" i="7"/>
  <c r="AP75" i="13"/>
  <c r="AP95" i="13" s="1"/>
  <c r="AP97" i="13" s="1"/>
  <c r="U213" i="12"/>
  <c r="AR21" i="13"/>
  <c r="AO187" i="12"/>
  <c r="W213" i="13"/>
  <c r="W307" i="13" s="1"/>
  <c r="W305" i="13"/>
  <c r="AM88" i="8"/>
  <c r="AN89" i="8"/>
  <c r="AR28" i="12"/>
  <c r="AR195" i="12"/>
  <c r="AR199" i="12" s="1"/>
  <c r="AP246" i="7"/>
  <c r="AP266" i="7" s="1"/>
  <c r="AO199" i="7"/>
  <c r="AQ125" i="7"/>
  <c r="AP198" i="7"/>
  <c r="AP196" i="7"/>
  <c r="AP197" i="7"/>
  <c r="AP195" i="7"/>
  <c r="V310" i="13"/>
  <c r="V218" i="13"/>
  <c r="V312" i="13" s="1"/>
  <c r="AQ16" i="13"/>
  <c r="AQ250" i="13"/>
  <c r="AQ86" i="13"/>
  <c r="AT208" i="1"/>
  <c r="AR61" i="12"/>
  <c r="AR61" i="7"/>
  <c r="AR61" i="13"/>
  <c r="AS210" i="1"/>
  <c r="AR14" i="13"/>
  <c r="AT161" i="1"/>
  <c r="AR14" i="7"/>
  <c r="AR14" i="12"/>
  <c r="AN244" i="13"/>
  <c r="AN338" i="13" s="1"/>
  <c r="AN190" i="13"/>
  <c r="AN191" i="13"/>
  <c r="AN285" i="13" s="1"/>
  <c r="AR213" i="12" l="1"/>
  <c r="Z345" i="13"/>
  <c r="Z257" i="13"/>
  <c r="Z351" i="13" s="1"/>
  <c r="AB143" i="13"/>
  <c r="AA261" i="13"/>
  <c r="AA355" i="13" s="1"/>
  <c r="AA255" i="13"/>
  <c r="AA349" i="13" s="1"/>
  <c r="AA235" i="13"/>
  <c r="AA256" i="13"/>
  <c r="AA350" i="13" s="1"/>
  <c r="AA230" i="13"/>
  <c r="AA251" i="13"/>
  <c r="AA202" i="13"/>
  <c r="Z296" i="13"/>
  <c r="Z203" i="13"/>
  <c r="Z297" i="13" s="1"/>
  <c r="AP199" i="7"/>
  <c r="Z329" i="13"/>
  <c r="Z239" i="13"/>
  <c r="Z333" i="13" s="1"/>
  <c r="W199" i="7"/>
  <c r="Z233" i="13"/>
  <c r="Z327" i="13" s="1"/>
  <c r="Z324" i="13"/>
  <c r="AN245" i="13"/>
  <c r="AN339" i="13" s="1"/>
  <c r="AP10" i="20"/>
  <c r="AP281" i="13"/>
  <c r="AP94" i="8" s="1"/>
  <c r="AQ358" i="13"/>
  <c r="AQ326" i="13"/>
  <c r="AQ233" i="13"/>
  <c r="AO198" i="13"/>
  <c r="AO292" i="13" s="1"/>
  <c r="AO196" i="13"/>
  <c r="AO290" i="13" s="1"/>
  <c r="AO197" i="13"/>
  <c r="AO291" i="13" s="1"/>
  <c r="AO195" i="13"/>
  <c r="AB235" i="12"/>
  <c r="AB239" i="12" s="1"/>
  <c r="AB251" i="12"/>
  <c r="AB255" i="12"/>
  <c r="AC143" i="12"/>
  <c r="AB230" i="12"/>
  <c r="AB233" i="12" s="1"/>
  <c r="AB256" i="12"/>
  <c r="AB261" i="12"/>
  <c r="AB202" i="12"/>
  <c r="AB203" i="12" s="1"/>
  <c r="AN244" i="12"/>
  <c r="AN245" i="12" s="1"/>
  <c r="AN246" i="12" s="1"/>
  <c r="AN266" i="12" s="1"/>
  <c r="AN190" i="12"/>
  <c r="AN191" i="12"/>
  <c r="Z207" i="13"/>
  <c r="Z301" i="13" s="1"/>
  <c r="Z206" i="13"/>
  <c r="Z128" i="13"/>
  <c r="AA127" i="13"/>
  <c r="AR242" i="12"/>
  <c r="AR74" i="12"/>
  <c r="AQ124" i="7"/>
  <c r="AR123" i="7"/>
  <c r="AQ182" i="7"/>
  <c r="AP152" i="12"/>
  <c r="AP182" i="12"/>
  <c r="AP243" i="12"/>
  <c r="AP185" i="12"/>
  <c r="AP183" i="12"/>
  <c r="AP181" i="12"/>
  <c r="AP186" i="12"/>
  <c r="AP184" i="12"/>
  <c r="AP180" i="12"/>
  <c r="AS14" i="13"/>
  <c r="AS185" i="13" s="1"/>
  <c r="AS279" i="13" s="1"/>
  <c r="AS14" i="12"/>
  <c r="AS185" i="12" s="1"/>
  <c r="AS14" i="7"/>
  <c r="AS185" i="7" s="1"/>
  <c r="AZ161" i="1"/>
  <c r="AR232" i="13"/>
  <c r="AR62" i="13"/>
  <c r="AR75" i="13" s="1"/>
  <c r="AQ7" i="20"/>
  <c r="AN153" i="13"/>
  <c r="AN153" i="12"/>
  <c r="AQ181" i="7"/>
  <c r="AQ183" i="7"/>
  <c r="W208" i="12"/>
  <c r="W245" i="7"/>
  <c r="W246" i="7" s="1"/>
  <c r="W266" i="7" s="1"/>
  <c r="U192" i="7"/>
  <c r="U268" i="7" s="1"/>
  <c r="AR218" i="7"/>
  <c r="AO192" i="7"/>
  <c r="AO268" i="7" s="1"/>
  <c r="AS191" i="13"/>
  <c r="AS21" i="13"/>
  <c r="W218" i="12"/>
  <c r="AQ218" i="12"/>
  <c r="AS93" i="13"/>
  <c r="AS264" i="7"/>
  <c r="AS264" i="12"/>
  <c r="AS93" i="12"/>
  <c r="AS93" i="7"/>
  <c r="AR250" i="13"/>
  <c r="AR86" i="13"/>
  <c r="AR95" i="13" s="1"/>
  <c r="AR97" i="13" s="1"/>
  <c r="X197" i="7"/>
  <c r="Y125" i="7"/>
  <c r="X195" i="7"/>
  <c r="X196" i="7"/>
  <c r="X198" i="7"/>
  <c r="AR199" i="13"/>
  <c r="AR293" i="13" s="1"/>
  <c r="AR95" i="8" s="1"/>
  <c r="AR289" i="13"/>
  <c r="AO198" i="12"/>
  <c r="AO196" i="12"/>
  <c r="AO197" i="12"/>
  <c r="AO195" i="12"/>
  <c r="AS10" i="13"/>
  <c r="AS181" i="13" s="1"/>
  <c r="AS275" i="13" s="1"/>
  <c r="AT149" i="1"/>
  <c r="AS10" i="7"/>
  <c r="AS181" i="7" s="1"/>
  <c r="AZ157" i="1"/>
  <c r="AS10" i="12"/>
  <c r="AS181" i="12" s="1"/>
  <c r="AO244" i="12"/>
  <c r="AO245" i="12" s="1"/>
  <c r="AO246" i="12" s="1"/>
  <c r="AO266" i="12" s="1"/>
  <c r="AO190" i="12"/>
  <c r="AO191" i="12"/>
  <c r="X257" i="7"/>
  <c r="AS12" i="13"/>
  <c r="AS183" i="13" s="1"/>
  <c r="AS277" i="13" s="1"/>
  <c r="AS12" i="12"/>
  <c r="AS183" i="12" s="1"/>
  <c r="AZ159" i="1"/>
  <c r="AS12" i="7"/>
  <c r="AS183" i="7" s="1"/>
  <c r="Y211" i="13"/>
  <c r="Y212" i="13"/>
  <c r="Y306" i="13" s="1"/>
  <c r="AS15" i="13"/>
  <c r="AS186" i="13" s="1"/>
  <c r="AS280" i="13" s="1"/>
  <c r="AS15" i="7"/>
  <c r="AS186" i="7" s="1"/>
  <c r="AZ162" i="1"/>
  <c r="AS15" i="12"/>
  <c r="AS186" i="12" s="1"/>
  <c r="AQ213" i="13"/>
  <c r="AQ307" i="13" s="1"/>
  <c r="AQ305" i="13"/>
  <c r="AP327" i="13"/>
  <c r="AR242" i="13"/>
  <c r="AR74" i="13"/>
  <c r="AG109" i="13"/>
  <c r="AF108" i="13"/>
  <c r="AR300" i="13"/>
  <c r="AR208" i="13"/>
  <c r="AR302" i="13" s="1"/>
  <c r="AR236" i="13"/>
  <c r="AR68" i="13"/>
  <c r="V190" i="7"/>
  <c r="V191" i="7"/>
  <c r="AR16" i="13"/>
  <c r="AN192" i="13"/>
  <c r="AN284" i="13"/>
  <c r="AS61" i="13"/>
  <c r="AS61" i="12"/>
  <c r="AS61" i="7"/>
  <c r="AT210" i="1"/>
  <c r="AR125" i="7"/>
  <c r="AQ198" i="7"/>
  <c r="AQ196" i="7"/>
  <c r="AQ197" i="7"/>
  <c r="AQ195" i="7"/>
  <c r="AQ336" i="13"/>
  <c r="AS191" i="12"/>
  <c r="AS192" i="12" s="1"/>
  <c r="AS21" i="12"/>
  <c r="AR264" i="13"/>
  <c r="AS79" i="13"/>
  <c r="AS79" i="7"/>
  <c r="AS79" i="12"/>
  <c r="AT234" i="1"/>
  <c r="AO244" i="13"/>
  <c r="AO338" i="13" s="1"/>
  <c r="AO190" i="13"/>
  <c r="AO191" i="13"/>
  <c r="AO285" i="13" s="1"/>
  <c r="AS195" i="13"/>
  <c r="AS28" i="13"/>
  <c r="AR236" i="7"/>
  <c r="AR239" i="7" s="1"/>
  <c r="AR68" i="7"/>
  <c r="AI109" i="12"/>
  <c r="AH108" i="12"/>
  <c r="AA127" i="7"/>
  <c r="Z128" i="7"/>
  <c r="Z207" i="7"/>
  <c r="W182" i="7"/>
  <c r="W180" i="7"/>
  <c r="W184" i="7"/>
  <c r="W181" i="7"/>
  <c r="W185" i="7"/>
  <c r="W124" i="7"/>
  <c r="X123" i="7"/>
  <c r="W183" i="7"/>
  <c r="W186" i="7"/>
  <c r="W187" i="7"/>
  <c r="AR16" i="7"/>
  <c r="AR232" i="7"/>
  <c r="AR233" i="7" s="1"/>
  <c r="AR62" i="7"/>
  <c r="AQ344" i="13"/>
  <c r="AQ257" i="13"/>
  <c r="AQ351" i="13" s="1"/>
  <c r="AL88" i="8"/>
  <c r="AM89" i="8"/>
  <c r="AR8" i="20"/>
  <c r="W116" i="3"/>
  <c r="X117" i="3"/>
  <c r="X118" i="3"/>
  <c r="AM152" i="13"/>
  <c r="AM243" i="13"/>
  <c r="AM182" i="13"/>
  <c r="AM276" i="13" s="1"/>
  <c r="AM184" i="13"/>
  <c r="AM278" i="13" s="1"/>
  <c r="AM180" i="13"/>
  <c r="AM274" i="13" s="1"/>
  <c r="AM185" i="13"/>
  <c r="AM279" i="13" s="1"/>
  <c r="AM183" i="13"/>
  <c r="AM277" i="13" s="1"/>
  <c r="AM186" i="13"/>
  <c r="AM280" i="13" s="1"/>
  <c r="AM181" i="13"/>
  <c r="AM275" i="13" s="1"/>
  <c r="AM187" i="13"/>
  <c r="W212" i="12"/>
  <c r="W211" i="12"/>
  <c r="AQ186" i="7"/>
  <c r="Y151" i="7"/>
  <c r="X243" i="7"/>
  <c r="X152" i="7"/>
  <c r="X244" i="7" s="1"/>
  <c r="X216" i="12"/>
  <c r="X217" i="12"/>
  <c r="Y129" i="12"/>
  <c r="AR250" i="12"/>
  <c r="AR257" i="12" s="1"/>
  <c r="AR86" i="12"/>
  <c r="AQ180" i="7"/>
  <c r="X217" i="13"/>
  <c r="X311" i="13" s="1"/>
  <c r="Y129" i="13"/>
  <c r="X216" i="13"/>
  <c r="AR310" i="13"/>
  <c r="AR218" i="13"/>
  <c r="AR312" i="13" s="1"/>
  <c r="AQ330" i="13"/>
  <c r="AQ239" i="13"/>
  <c r="AQ333" i="13" s="1"/>
  <c r="Y255" i="7"/>
  <c r="Z143" i="7"/>
  <c r="Z206" i="7" s="1"/>
  <c r="Z208" i="7" s="1"/>
  <c r="Y235" i="7"/>
  <c r="Y239" i="7" s="1"/>
  <c r="Y202" i="7"/>
  <c r="Y203" i="7" s="1"/>
  <c r="Y256" i="7"/>
  <c r="Y261" i="7"/>
  <c r="Y230" i="7"/>
  <c r="Y233" i="7" s="1"/>
  <c r="Y251" i="7"/>
  <c r="AP199" i="12"/>
  <c r="AS90" i="13"/>
  <c r="AS261" i="13" s="1"/>
  <c r="AS355" i="13" s="1"/>
  <c r="AS90" i="7"/>
  <c r="AS261" i="7" s="1"/>
  <c r="AT238" i="1"/>
  <c r="AS90" i="12"/>
  <c r="AS261" i="12" s="1"/>
  <c r="AB137" i="7"/>
  <c r="AA260" i="7"/>
  <c r="AA229" i="7"/>
  <c r="AL151" i="12"/>
  <c r="AL151" i="13"/>
  <c r="AO337" i="13"/>
  <c r="AS71" i="13"/>
  <c r="AS71" i="7"/>
  <c r="AS71" i="12"/>
  <c r="AT223" i="1"/>
  <c r="AQ185" i="7"/>
  <c r="AS28" i="7"/>
  <c r="AS195" i="7"/>
  <c r="AS199" i="7" s="1"/>
  <c r="AR236" i="12"/>
  <c r="AR239" i="12" s="1"/>
  <c r="AR68" i="12"/>
  <c r="AP152" i="13"/>
  <c r="AP182" i="13"/>
  <c r="AP276" i="13" s="1"/>
  <c r="AP243" i="13"/>
  <c r="AP181" i="13"/>
  <c r="AP275" i="13" s="1"/>
  <c r="AP183" i="13"/>
  <c r="AP277" i="13" s="1"/>
  <c r="AP180" i="13"/>
  <c r="AP274" i="13" s="1"/>
  <c r="AP186" i="13"/>
  <c r="AP280" i="13" s="1"/>
  <c r="AP184" i="13"/>
  <c r="AP278" i="13" s="1"/>
  <c r="AP185" i="13"/>
  <c r="AP279" i="13" s="1"/>
  <c r="AP199" i="13"/>
  <c r="AP293" i="13" s="1"/>
  <c r="AP95" i="8" s="1"/>
  <c r="AP289" i="13"/>
  <c r="X213" i="13"/>
  <c r="X307" i="13" s="1"/>
  <c r="X305" i="13"/>
  <c r="AS9" i="13"/>
  <c r="AS9" i="7"/>
  <c r="AS9" i="12"/>
  <c r="AZ156" i="1"/>
  <c r="AT164" i="1"/>
  <c r="AZ164" i="1" s="1"/>
  <c r="AZ165" i="1" s="1"/>
  <c r="Y127" i="12"/>
  <c r="X207" i="12"/>
  <c r="X128" i="12"/>
  <c r="X206" i="12"/>
  <c r="AI108" i="7"/>
  <c r="AJ109" i="7"/>
  <c r="AS92" i="7"/>
  <c r="AS92" i="12"/>
  <c r="AS263" i="7"/>
  <c r="AT241" i="1"/>
  <c r="AT245" i="1" s="1"/>
  <c r="AS92" i="13"/>
  <c r="AS263" i="13" s="1"/>
  <c r="AS357" i="13" s="1"/>
  <c r="AS263" i="12"/>
  <c r="AR232" i="12"/>
  <c r="AR233" i="12" s="1"/>
  <c r="AR62" i="12"/>
  <c r="AR75" i="12" s="1"/>
  <c r="AM152" i="12"/>
  <c r="AM243" i="12"/>
  <c r="AM182" i="12"/>
  <c r="AM184" i="12"/>
  <c r="AM185" i="12"/>
  <c r="AM181" i="12"/>
  <c r="AM180" i="12"/>
  <c r="AM183" i="12"/>
  <c r="AM186" i="12"/>
  <c r="AM187" i="12"/>
  <c r="AS191" i="7"/>
  <c r="AS192" i="7" s="1"/>
  <c r="AS21" i="7"/>
  <c r="AR217" i="12"/>
  <c r="AR216" i="12"/>
  <c r="AR95" i="12"/>
  <c r="AQ75" i="13"/>
  <c r="AQ95" i="13" s="1"/>
  <c r="AQ97" i="13" s="1"/>
  <c r="AR250" i="7"/>
  <c r="AR257" i="7" s="1"/>
  <c r="AR86" i="7"/>
  <c r="AQ187" i="7"/>
  <c r="W310" i="13"/>
  <c r="W218" i="13"/>
  <c r="W312" i="13" s="1"/>
  <c r="AA257" i="12"/>
  <c r="AQ184" i="7"/>
  <c r="Y300" i="13"/>
  <c r="Y208" i="13"/>
  <c r="Y302" i="13" s="1"/>
  <c r="AS85" i="13"/>
  <c r="AS256" i="13" s="1"/>
  <c r="AS350" i="13" s="1"/>
  <c r="AS85" i="7"/>
  <c r="AS256" i="7" s="1"/>
  <c r="AS85" i="12"/>
  <c r="AS256" i="12" s="1"/>
  <c r="Z153" i="7"/>
  <c r="AJ85" i="8"/>
  <c r="AK83" i="8"/>
  <c r="AK86" i="8"/>
  <c r="AR242" i="7"/>
  <c r="AR74" i="7"/>
  <c r="V213" i="12"/>
  <c r="AR211" i="13"/>
  <c r="AR212" i="13"/>
  <c r="AR306" i="13" s="1"/>
  <c r="AS28" i="12"/>
  <c r="AS195" i="12"/>
  <c r="AS199" i="12" s="1"/>
  <c r="AP190" i="7"/>
  <c r="AP191" i="7"/>
  <c r="AS65" i="13"/>
  <c r="AS65" i="7"/>
  <c r="AS65" i="12"/>
  <c r="AT216" i="1"/>
  <c r="AS13" i="13"/>
  <c r="AS184" i="13" s="1"/>
  <c r="AS278" i="13" s="1"/>
  <c r="AS13" i="7"/>
  <c r="AS184" i="7" s="1"/>
  <c r="AS13" i="12"/>
  <c r="AS184" i="12" s="1"/>
  <c r="AZ160" i="1"/>
  <c r="AQ151" i="13"/>
  <c r="AR151" i="7"/>
  <c r="AQ152" i="7"/>
  <c r="AQ244" i="7" s="1"/>
  <c r="AQ151" i="12"/>
  <c r="AQ243" i="7"/>
  <c r="Y211" i="7"/>
  <c r="Y213" i="7" s="1"/>
  <c r="Y212" i="7"/>
  <c r="AR16" i="12"/>
  <c r="X213" i="7"/>
  <c r="AO245" i="13" l="1"/>
  <c r="AR180" i="7"/>
  <c r="V192" i="7"/>
  <c r="V268" i="7" s="1"/>
  <c r="AO192" i="12"/>
  <c r="AN246" i="13"/>
  <c r="AN340" i="13" s="1"/>
  <c r="AR181" i="7"/>
  <c r="AR218" i="12"/>
  <c r="X218" i="12"/>
  <c r="AC143" i="13"/>
  <c r="AB256" i="13"/>
  <c r="AB350" i="13" s="1"/>
  <c r="AB235" i="13"/>
  <c r="AB261" i="13"/>
  <c r="AB355" i="13" s="1"/>
  <c r="AB255" i="13"/>
  <c r="AB349" i="13" s="1"/>
  <c r="AB230" i="13"/>
  <c r="AB251" i="13"/>
  <c r="AB202" i="13"/>
  <c r="AN192" i="12"/>
  <c r="AA296" i="13"/>
  <c r="AA203" i="13"/>
  <c r="AA297" i="13" s="1"/>
  <c r="AA329" i="13"/>
  <c r="AA239" i="13"/>
  <c r="AA333" i="13" s="1"/>
  <c r="AQ245" i="7"/>
  <c r="AQ246" i="7" s="1"/>
  <c r="AQ266" i="7" s="1"/>
  <c r="AA345" i="13"/>
  <c r="AA257" i="13"/>
  <c r="AA351" i="13" s="1"/>
  <c r="AA324" i="13"/>
  <c r="AA233" i="13"/>
  <c r="AA327" i="13" s="1"/>
  <c r="AQ152" i="13"/>
  <c r="AQ243" i="13"/>
  <c r="AQ182" i="13"/>
  <c r="AQ276" i="13" s="1"/>
  <c r="AQ186" i="13"/>
  <c r="AQ280" i="13" s="1"/>
  <c r="AQ185" i="13"/>
  <c r="AQ279" i="13" s="1"/>
  <c r="AQ184" i="13"/>
  <c r="AQ278" i="13" s="1"/>
  <c r="AQ181" i="13"/>
  <c r="AQ275" i="13" s="1"/>
  <c r="AQ183" i="13"/>
  <c r="AQ277" i="13" s="1"/>
  <c r="AQ180" i="13"/>
  <c r="AQ274" i="13" s="1"/>
  <c r="AQ152" i="12"/>
  <c r="AQ182" i="12"/>
  <c r="AQ243" i="12"/>
  <c r="AQ181" i="12"/>
  <c r="AQ185" i="12"/>
  <c r="AQ183" i="12"/>
  <c r="AQ180" i="12"/>
  <c r="AQ184" i="12"/>
  <c r="AQ186" i="12"/>
  <c r="AM244" i="12"/>
  <c r="AM245" i="12" s="1"/>
  <c r="AM246" i="12" s="1"/>
  <c r="AM266" i="12" s="1"/>
  <c r="AM190" i="12"/>
  <c r="AM191" i="12"/>
  <c r="AS236" i="13"/>
  <c r="AS68" i="13"/>
  <c r="AI85" i="8"/>
  <c r="AJ83" i="8"/>
  <c r="AJ86" i="8"/>
  <c r="AJ108" i="7"/>
  <c r="AK109" i="7"/>
  <c r="AS180" i="12"/>
  <c r="AS16" i="12"/>
  <c r="AS187" i="12" s="1"/>
  <c r="AS242" i="12"/>
  <c r="AS245" i="12" s="1"/>
  <c r="AS74" i="12"/>
  <c r="Z129" i="12"/>
  <c r="Y216" i="12"/>
  <c r="Y218" i="12" s="1"/>
  <c r="Y217" i="12"/>
  <c r="AM244" i="13"/>
  <c r="AM338" i="13" s="1"/>
  <c r="AM190" i="13"/>
  <c r="AM191" i="13"/>
  <c r="AM285" i="13" s="1"/>
  <c r="AB127" i="7"/>
  <c r="AA207" i="7"/>
  <c r="AA128" i="7"/>
  <c r="AO192" i="13"/>
  <c r="AO284" i="13"/>
  <c r="AS250" i="7"/>
  <c r="AS257" i="7" s="1"/>
  <c r="AS86" i="7"/>
  <c r="AS232" i="12"/>
  <c r="AS233" i="12" s="1"/>
  <c r="AS62" i="12"/>
  <c r="AS75" i="12" s="1"/>
  <c r="AG108" i="13"/>
  <c r="AH109" i="13"/>
  <c r="Y305" i="13"/>
  <c r="Y213" i="13"/>
  <c r="Y307" i="13" s="1"/>
  <c r="AN198" i="13"/>
  <c r="AN292" i="13" s="1"/>
  <c r="AN196" i="13"/>
  <c r="AN290" i="13" s="1"/>
  <c r="AN197" i="13"/>
  <c r="AN291" i="13" s="1"/>
  <c r="AN195" i="13"/>
  <c r="AR326" i="13"/>
  <c r="AR233" i="13"/>
  <c r="AA128" i="13"/>
  <c r="AA206" i="13"/>
  <c r="AB127" i="13"/>
  <c r="AA207" i="13"/>
  <c r="AA301" i="13" s="1"/>
  <c r="AB257" i="12"/>
  <c r="AS236" i="12"/>
  <c r="AS239" i="12" s="1"/>
  <c r="AS68" i="12"/>
  <c r="AP192" i="7"/>
  <c r="AP268" i="7" s="1"/>
  <c r="AR213" i="13"/>
  <c r="AR307" i="13" s="1"/>
  <c r="AR305" i="13"/>
  <c r="AK151" i="12"/>
  <c r="AK151" i="13"/>
  <c r="AR183" i="7"/>
  <c r="Y128" i="12"/>
  <c r="Z127" i="12"/>
  <c r="Y206" i="12"/>
  <c r="Y207" i="12"/>
  <c r="AS180" i="7"/>
  <c r="AS16" i="7"/>
  <c r="AS187" i="7" s="1"/>
  <c r="AP337" i="13"/>
  <c r="AQ187" i="12"/>
  <c r="AS242" i="7"/>
  <c r="AS245" i="7" s="1"/>
  <c r="AS74" i="7"/>
  <c r="AL152" i="13"/>
  <c r="AL243" i="13"/>
  <c r="AL182" i="13"/>
  <c r="AL276" i="13" s="1"/>
  <c r="AL186" i="13"/>
  <c r="AL280" i="13" s="1"/>
  <c r="AL181" i="13"/>
  <c r="AL275" i="13" s="1"/>
  <c r="AL184" i="13"/>
  <c r="AL278" i="13" s="1"/>
  <c r="AL185" i="13"/>
  <c r="AL279" i="13" s="1"/>
  <c r="AL180" i="13"/>
  <c r="AL274" i="13" s="1"/>
  <c r="AL183" i="13"/>
  <c r="AL277" i="13" s="1"/>
  <c r="AL187" i="13"/>
  <c r="AC137" i="7"/>
  <c r="AB260" i="7"/>
  <c r="AB229" i="7"/>
  <c r="Y257" i="7"/>
  <c r="X310" i="13"/>
  <c r="X218" i="13"/>
  <c r="X312" i="13" s="1"/>
  <c r="X245" i="7"/>
  <c r="X246" i="7" s="1"/>
  <c r="X266" i="7" s="1"/>
  <c r="W213" i="12"/>
  <c r="AM153" i="12"/>
  <c r="AM153" i="13"/>
  <c r="AR75" i="7"/>
  <c r="AR95" i="7" s="1"/>
  <c r="AR97" i="7" s="1"/>
  <c r="AS250" i="13"/>
  <c r="AS86" i="13"/>
  <c r="AQ199" i="7"/>
  <c r="AR198" i="7"/>
  <c r="AR196" i="7"/>
  <c r="AR197" i="7"/>
  <c r="AR195" i="7"/>
  <c r="AR199" i="7" s="1"/>
  <c r="AS232" i="13"/>
  <c r="AS62" i="13"/>
  <c r="AR7" i="20"/>
  <c r="AO199" i="12"/>
  <c r="X199" i="7"/>
  <c r="AR344" i="13"/>
  <c r="AR257" i="13"/>
  <c r="AR351" i="13" s="1"/>
  <c r="AR124" i="7"/>
  <c r="AR182" i="7"/>
  <c r="Z211" i="13"/>
  <c r="Z212" i="13"/>
  <c r="Z306" i="13" s="1"/>
  <c r="AR151" i="13"/>
  <c r="AR187" i="13" s="1"/>
  <c r="AR152" i="7"/>
  <c r="AR244" i="7" s="1"/>
  <c r="AR151" i="12"/>
  <c r="AR243" i="7"/>
  <c r="AS236" i="7"/>
  <c r="AS239" i="7" s="1"/>
  <c r="AS68" i="7"/>
  <c r="AA153" i="7"/>
  <c r="AR97" i="12"/>
  <c r="X208" i="12"/>
  <c r="AS16" i="13"/>
  <c r="AS180" i="13"/>
  <c r="AS274" i="13" s="1"/>
  <c r="AS242" i="13"/>
  <c r="AS74" i="13"/>
  <c r="AL152" i="12"/>
  <c r="AL243" i="12"/>
  <c r="AL182" i="12"/>
  <c r="AL184" i="12"/>
  <c r="AL185" i="12"/>
  <c r="AL180" i="12"/>
  <c r="AL186" i="12"/>
  <c r="AL183" i="12"/>
  <c r="AL181" i="12"/>
  <c r="AL187" i="12"/>
  <c r="AR186" i="7"/>
  <c r="Y216" i="13"/>
  <c r="Z129" i="13"/>
  <c r="Y217" i="13"/>
  <c r="Y311" i="13" s="1"/>
  <c r="Z151" i="7"/>
  <c r="Y243" i="7"/>
  <c r="Y152" i="7"/>
  <c r="Y244" i="7" s="1"/>
  <c r="AK88" i="8"/>
  <c r="AL89" i="8"/>
  <c r="AR187" i="7"/>
  <c r="X185" i="7"/>
  <c r="X182" i="7"/>
  <c r="X184" i="7"/>
  <c r="Y123" i="7"/>
  <c r="X181" i="7"/>
  <c r="X180" i="7"/>
  <c r="X124" i="7"/>
  <c r="X186" i="7"/>
  <c r="X183" i="7"/>
  <c r="X187" i="7"/>
  <c r="AI108" i="12"/>
  <c r="AJ109" i="12"/>
  <c r="AS199" i="13"/>
  <c r="AS293" i="13" s="1"/>
  <c r="AS289" i="13"/>
  <c r="AR336" i="13"/>
  <c r="Y197" i="7"/>
  <c r="Z125" i="7"/>
  <c r="Y195" i="7"/>
  <c r="Y196" i="7"/>
  <c r="Y198" i="7"/>
  <c r="AS95" i="7"/>
  <c r="AS97" i="7" s="1"/>
  <c r="AS264" i="13"/>
  <c r="AS8" i="20"/>
  <c r="AQ187" i="13"/>
  <c r="AP244" i="12"/>
  <c r="AP245" i="12" s="1"/>
  <c r="AP246" i="12" s="1"/>
  <c r="AP266" i="12" s="1"/>
  <c r="AP190" i="12"/>
  <c r="AP191" i="12"/>
  <c r="AQ190" i="7"/>
  <c r="AQ191" i="7"/>
  <c r="Z300" i="13"/>
  <c r="Z208" i="13"/>
  <c r="Z302" i="13" s="1"/>
  <c r="AC235" i="12"/>
  <c r="AC239" i="12" s="1"/>
  <c r="AC255" i="12"/>
  <c r="AC202" i="12"/>
  <c r="AC203" i="12" s="1"/>
  <c r="AC261" i="12"/>
  <c r="AC230" i="12"/>
  <c r="AC233" i="12" s="1"/>
  <c r="AC251" i="12"/>
  <c r="AC256" i="12"/>
  <c r="AO199" i="13"/>
  <c r="AO293" i="13" s="1"/>
  <c r="AO95" i="8" s="1"/>
  <c r="AO289" i="13"/>
  <c r="AQ327" i="13"/>
  <c r="X211" i="12"/>
  <c r="X212" i="12"/>
  <c r="AP244" i="13"/>
  <c r="AP338" i="13" s="1"/>
  <c r="AP190" i="13"/>
  <c r="AP191" i="13"/>
  <c r="AP285" i="13" s="1"/>
  <c r="AO339" i="13"/>
  <c r="AO246" i="13"/>
  <c r="Z255" i="7"/>
  <c r="AA143" i="7"/>
  <c r="AA206" i="7" s="1"/>
  <c r="AA208" i="7" s="1"/>
  <c r="Z235" i="7"/>
  <c r="Z239" i="7" s="1"/>
  <c r="Z230" i="7"/>
  <c r="Z233" i="7" s="1"/>
  <c r="Z256" i="7"/>
  <c r="Z261" i="7"/>
  <c r="Z251" i="7"/>
  <c r="Z202" i="7"/>
  <c r="Z203" i="7" s="1"/>
  <c r="AM10" i="20"/>
  <c r="AM281" i="13"/>
  <c r="AM94" i="8" s="1"/>
  <c r="AM337" i="13"/>
  <c r="AM245" i="13"/>
  <c r="V116" i="3"/>
  <c r="W117" i="3"/>
  <c r="W118" i="3"/>
  <c r="W190" i="7"/>
  <c r="W191" i="7"/>
  <c r="Z212" i="7"/>
  <c r="Z211" i="7"/>
  <c r="Z213" i="7" s="1"/>
  <c r="AS250" i="12"/>
  <c r="AS257" i="12" s="1"/>
  <c r="AS86" i="12"/>
  <c r="AR358" i="13"/>
  <c r="AS232" i="7"/>
  <c r="AS233" i="7" s="1"/>
  <c r="AS246" i="7" s="1"/>
  <c r="AS266" i="7" s="1"/>
  <c r="AS62" i="7"/>
  <c r="AS75" i="7" s="1"/>
  <c r="AN286" i="13"/>
  <c r="AR330" i="13"/>
  <c r="AR239" i="13"/>
  <c r="AR333" i="13" s="1"/>
  <c r="AS95" i="12"/>
  <c r="AS97" i="12" s="1"/>
  <c r="AS285" i="13"/>
  <c r="AS192" i="13"/>
  <c r="AN198" i="12"/>
  <c r="AN196" i="12"/>
  <c r="AN197" i="12"/>
  <c r="AN195" i="12"/>
  <c r="AR184" i="7"/>
  <c r="AR185" i="7"/>
  <c r="AS268" i="7" l="1"/>
  <c r="AO268" i="12"/>
  <c r="AN266" i="13"/>
  <c r="AN360" i="13" s="1"/>
  <c r="AP192" i="12"/>
  <c r="AP268" i="12" s="1"/>
  <c r="AS95" i="8"/>
  <c r="AR245" i="7"/>
  <c r="AR246" i="7" s="1"/>
  <c r="AR266" i="7" s="1"/>
  <c r="AC235" i="13"/>
  <c r="AC251" i="13"/>
  <c r="AC255" i="13"/>
  <c r="AC349" i="13" s="1"/>
  <c r="AC230" i="13"/>
  <c r="AC261" i="13"/>
  <c r="AC355" i="13" s="1"/>
  <c r="AC256" i="13"/>
  <c r="AC350" i="13" s="1"/>
  <c r="AC202" i="13"/>
  <c r="Y199" i="7"/>
  <c r="AB296" i="13"/>
  <c r="AB203" i="13"/>
  <c r="AB297" i="13" s="1"/>
  <c r="W192" i="7"/>
  <c r="W268" i="7" s="1"/>
  <c r="Y208" i="12"/>
  <c r="AB345" i="13"/>
  <c r="AB257" i="13"/>
  <c r="AB351" i="13" s="1"/>
  <c r="AB239" i="13"/>
  <c r="AB333" i="13" s="1"/>
  <c r="AB329" i="13"/>
  <c r="AB324" i="13"/>
  <c r="AB233" i="13"/>
  <c r="AB327" i="13" s="1"/>
  <c r="AR10" i="20"/>
  <c r="AR281" i="13"/>
  <c r="AR94" i="8" s="1"/>
  <c r="AS336" i="13"/>
  <c r="AS245" i="13"/>
  <c r="AS339" i="13" s="1"/>
  <c r="AB153" i="7"/>
  <c r="AR152" i="12"/>
  <c r="AR243" i="12"/>
  <c r="AR182" i="12"/>
  <c r="AR185" i="12"/>
  <c r="AR186" i="12"/>
  <c r="AR184" i="12"/>
  <c r="AR181" i="12"/>
  <c r="AR183" i="12"/>
  <c r="AR180" i="12"/>
  <c r="Z305" i="13"/>
  <c r="Z213" i="13"/>
  <c r="Z307" i="13" s="1"/>
  <c r="AM198" i="13"/>
  <c r="AM292" i="13" s="1"/>
  <c r="AM196" i="13"/>
  <c r="AM290" i="13" s="1"/>
  <c r="AM197" i="13"/>
  <c r="AM291" i="13" s="1"/>
  <c r="AM195" i="13"/>
  <c r="AA300" i="13"/>
  <c r="AA208" i="13"/>
  <c r="AA302" i="13" s="1"/>
  <c r="AN199" i="13"/>
  <c r="AN289" i="13"/>
  <c r="AL109" i="7"/>
  <c r="AK108" i="7"/>
  <c r="AQ244" i="12"/>
  <c r="AQ245" i="12" s="1"/>
  <c r="AQ246" i="12" s="1"/>
  <c r="AQ266" i="12" s="1"/>
  <c r="AQ190" i="12"/>
  <c r="AQ191" i="12"/>
  <c r="AQ337" i="13"/>
  <c r="AM339" i="13"/>
  <c r="AM246" i="13"/>
  <c r="X190" i="7"/>
  <c r="X191" i="7"/>
  <c r="AM198" i="12"/>
  <c r="AM196" i="12"/>
  <c r="AM197" i="12"/>
  <c r="AM195" i="12"/>
  <c r="AC229" i="7"/>
  <c r="AC260" i="7"/>
  <c r="AA127" i="12"/>
  <c r="Z128" i="12"/>
  <c r="Z207" i="12"/>
  <c r="Z206" i="12"/>
  <c r="AK152" i="13"/>
  <c r="AK243" i="13"/>
  <c r="AK182" i="13"/>
  <c r="AK276" i="13" s="1"/>
  <c r="AK184" i="13"/>
  <c r="AK278" i="13" s="1"/>
  <c r="AK181" i="13"/>
  <c r="AK275" i="13" s="1"/>
  <c r="AK185" i="13"/>
  <c r="AK279" i="13" s="1"/>
  <c r="AK180" i="13"/>
  <c r="AK274" i="13" s="1"/>
  <c r="AK186" i="13"/>
  <c r="AK280" i="13" s="1"/>
  <c r="AK183" i="13"/>
  <c r="AK277" i="13" s="1"/>
  <c r="AK187" i="13"/>
  <c r="AA212" i="13"/>
  <c r="AA306" i="13" s="1"/>
  <c r="AA211" i="13"/>
  <c r="AS246" i="12"/>
  <c r="AS266" i="12" s="1"/>
  <c r="AS268" i="12" s="1"/>
  <c r="AO11" i="20"/>
  <c r="AO12" i="20" s="1"/>
  <c r="AO286" i="13"/>
  <c r="AO364" i="13"/>
  <c r="AO96" i="8" s="1"/>
  <c r="AC127" i="7"/>
  <c r="AB128" i="7"/>
  <c r="AB207" i="7"/>
  <c r="AH85" i="8"/>
  <c r="AI83" i="8"/>
  <c r="AI86" i="8"/>
  <c r="AM192" i="12"/>
  <c r="AQ244" i="13"/>
  <c r="AQ338" i="13" s="1"/>
  <c r="AQ190" i="13"/>
  <c r="AQ191" i="13"/>
  <c r="AQ285" i="13" s="1"/>
  <c r="AS358" i="13"/>
  <c r="X213" i="12"/>
  <c r="AQ192" i="7"/>
  <c r="AQ268" i="7" s="1"/>
  <c r="AL153" i="13"/>
  <c r="AL153" i="12"/>
  <c r="Y245" i="7"/>
  <c r="Y246" i="7" s="1"/>
  <c r="Y266" i="7" s="1"/>
  <c r="AA129" i="13"/>
  <c r="Z217" i="13"/>
  <c r="Z311" i="13" s="1"/>
  <c r="Z216" i="13"/>
  <c r="Z257" i="7"/>
  <c r="AP192" i="13"/>
  <c r="AP284" i="13"/>
  <c r="AC257" i="12"/>
  <c r="AJ88" i="8"/>
  <c r="AK89" i="8"/>
  <c r="Y218" i="13"/>
  <c r="Y312" i="13" s="1"/>
  <c r="Y310" i="13"/>
  <c r="AL244" i="12"/>
  <c r="AL245" i="12" s="1"/>
  <c r="AL246" i="12" s="1"/>
  <c r="AL266" i="12" s="1"/>
  <c r="AL190" i="12"/>
  <c r="AL191" i="12"/>
  <c r="AS187" i="13"/>
  <c r="AS7" i="20"/>
  <c r="AR152" i="13"/>
  <c r="AR182" i="13"/>
  <c r="AR276" i="13" s="1"/>
  <c r="AR243" i="13"/>
  <c r="AR186" i="13"/>
  <c r="AR280" i="13" s="1"/>
  <c r="AR183" i="13"/>
  <c r="AR277" i="13" s="1"/>
  <c r="AR185" i="13"/>
  <c r="AR279" i="13" s="1"/>
  <c r="AR181" i="13"/>
  <c r="AR275" i="13" s="1"/>
  <c r="AR180" i="13"/>
  <c r="AR274" i="13" s="1"/>
  <c r="AR184" i="13"/>
  <c r="AR278" i="13" s="1"/>
  <c r="AR190" i="7"/>
  <c r="AR191" i="7"/>
  <c r="AS75" i="13"/>
  <c r="AS95" i="13" s="1"/>
  <c r="AS97" i="13" s="1"/>
  <c r="AS257" i="13"/>
  <c r="AS351" i="13" s="1"/>
  <c r="AS344" i="13"/>
  <c r="AL10" i="20"/>
  <c r="AL281" i="13"/>
  <c r="AL94" i="8" s="1"/>
  <c r="AL337" i="13"/>
  <c r="Y212" i="12"/>
  <c r="Y211" i="12"/>
  <c r="AK152" i="12"/>
  <c r="AK182" i="12"/>
  <c r="AK243" i="12"/>
  <c r="AK181" i="12"/>
  <c r="AK183" i="12"/>
  <c r="AK185" i="12"/>
  <c r="AK186" i="12"/>
  <c r="AK184" i="12"/>
  <c r="AK180" i="12"/>
  <c r="AK187" i="12"/>
  <c r="AR327" i="13"/>
  <c r="AI109" i="13"/>
  <c r="AH108" i="13"/>
  <c r="AR187" i="12"/>
  <c r="AQ10" i="20"/>
  <c r="AQ281" i="13"/>
  <c r="AQ94" i="8" s="1"/>
  <c r="Z198" i="7"/>
  <c r="Z195" i="7"/>
  <c r="AA125" i="7"/>
  <c r="Z197" i="7"/>
  <c r="Z196" i="7"/>
  <c r="AN199" i="12"/>
  <c r="AN268" i="12" s="1"/>
  <c r="AS11" i="20"/>
  <c r="AS286" i="13"/>
  <c r="V118" i="3"/>
  <c r="V117" i="3"/>
  <c r="U116" i="3"/>
  <c r="AB143" i="7"/>
  <c r="AA256" i="7"/>
  <c r="AA251" i="7"/>
  <c r="AA235" i="7"/>
  <c r="AA239" i="7" s="1"/>
  <c r="AA202" i="7"/>
  <c r="AA203" i="7" s="1"/>
  <c r="AA261" i="7"/>
  <c r="AA255" i="7"/>
  <c r="AA230" i="7"/>
  <c r="AA233" i="7" s="1"/>
  <c r="AO340" i="13"/>
  <c r="AO266" i="13"/>
  <c r="AK109" i="12"/>
  <c r="AJ108" i="12"/>
  <c r="Y185" i="7"/>
  <c r="Y124" i="7"/>
  <c r="Z123" i="7"/>
  <c r="Y184" i="7"/>
  <c r="Y182" i="7"/>
  <c r="Y180" i="7"/>
  <c r="Y181" i="7"/>
  <c r="Y183" i="7"/>
  <c r="Y186" i="7"/>
  <c r="Y187" i="7"/>
  <c r="AA151" i="7"/>
  <c r="Z152" i="7"/>
  <c r="Z244" i="7" s="1"/>
  <c r="Z243" i="7"/>
  <c r="Z245" i="7" s="1"/>
  <c r="Z246" i="7" s="1"/>
  <c r="Z266" i="7" s="1"/>
  <c r="AS326" i="13"/>
  <c r="AS233" i="13"/>
  <c r="AL244" i="13"/>
  <c r="AL338" i="13" s="1"/>
  <c r="AL190" i="13"/>
  <c r="AL191" i="13"/>
  <c r="AL285" i="13" s="1"/>
  <c r="AP245" i="13"/>
  <c r="AB206" i="13"/>
  <c r="AB128" i="13"/>
  <c r="AB207" i="13"/>
  <c r="AB301" i="13" s="1"/>
  <c r="AC127" i="13"/>
  <c r="AA212" i="7"/>
  <c r="AA211" i="7"/>
  <c r="AA213" i="7" s="1"/>
  <c r="AM192" i="13"/>
  <c r="AM284" i="13"/>
  <c r="Z217" i="12"/>
  <c r="Z216" i="12"/>
  <c r="Z218" i="12" s="1"/>
  <c r="AA129" i="12"/>
  <c r="AJ151" i="12"/>
  <c r="AJ151" i="13"/>
  <c r="AS330" i="13"/>
  <c r="AS239" i="13"/>
  <c r="AS333" i="13" s="1"/>
  <c r="AN268" i="13" l="1"/>
  <c r="AN362" i="13" s="1"/>
  <c r="AQ192" i="12"/>
  <c r="AQ268" i="12" s="1"/>
  <c r="AC203" i="13"/>
  <c r="AC297" i="13" s="1"/>
  <c r="AC296" i="13"/>
  <c r="AC345" i="13"/>
  <c r="AC257" i="13"/>
  <c r="AC351" i="13" s="1"/>
  <c r="AC329" i="13"/>
  <c r="AC239" i="13"/>
  <c r="AC333" i="13" s="1"/>
  <c r="AC324" i="13"/>
  <c r="AC233" i="13"/>
  <c r="AC327" i="13" s="1"/>
  <c r="AL245" i="13"/>
  <c r="AL246" i="13" s="1"/>
  <c r="AR337" i="13"/>
  <c r="AI151" i="13"/>
  <c r="AI151" i="12"/>
  <c r="AR244" i="12"/>
  <c r="AR245" i="12" s="1"/>
  <c r="AR246" i="12" s="1"/>
  <c r="AR266" i="12" s="1"/>
  <c r="AR190" i="12"/>
  <c r="AR191" i="12"/>
  <c r="AA217" i="12"/>
  <c r="AB129" i="12"/>
  <c r="AA216" i="12"/>
  <c r="AM286" i="13"/>
  <c r="Y190" i="7"/>
  <c r="Y191" i="7"/>
  <c r="AA257" i="7"/>
  <c r="U118" i="3"/>
  <c r="T116" i="3"/>
  <c r="U117" i="3"/>
  <c r="AA197" i="7"/>
  <c r="AA198" i="7"/>
  <c r="AB125" i="7"/>
  <c r="AA195" i="7"/>
  <c r="AA196" i="7"/>
  <c r="AJ109" i="13"/>
  <c r="AI108" i="13"/>
  <c r="AK244" i="12"/>
  <c r="AK245" i="12" s="1"/>
  <c r="AK246" i="12" s="1"/>
  <c r="AK266" i="12" s="1"/>
  <c r="AK190" i="12"/>
  <c r="AK191" i="12"/>
  <c r="AR192" i="7"/>
  <c r="AR268" i="7" s="1"/>
  <c r="Z218" i="13"/>
  <c r="Z312" i="13" s="1"/>
  <c r="Z310" i="13"/>
  <c r="AL198" i="12"/>
  <c r="AL196" i="12"/>
  <c r="AL197" i="12"/>
  <c r="AL195" i="12"/>
  <c r="AQ192" i="13"/>
  <c r="AQ284" i="13"/>
  <c r="AB211" i="7"/>
  <c r="AB212" i="7"/>
  <c r="AK10" i="20"/>
  <c r="AK281" i="13"/>
  <c r="AK94" i="8" s="1"/>
  <c r="AK337" i="13"/>
  <c r="Z212" i="12"/>
  <c r="Z211" i="12"/>
  <c r="Z213" i="12" s="1"/>
  <c r="AM199" i="12"/>
  <c r="AM268" i="12" s="1"/>
  <c r="AM340" i="13"/>
  <c r="AM266" i="13"/>
  <c r="AM109" i="7"/>
  <c r="AL108" i="7"/>
  <c r="AJ152" i="12"/>
  <c r="AJ182" i="12"/>
  <c r="AJ243" i="12"/>
  <c r="AJ181" i="12"/>
  <c r="AJ184" i="12"/>
  <c r="AJ185" i="12"/>
  <c r="AJ180" i="12"/>
  <c r="AJ183" i="12"/>
  <c r="AJ186" i="12"/>
  <c r="AJ187" i="12"/>
  <c r="AC206" i="13"/>
  <c r="AC128" i="13"/>
  <c r="AC207" i="13"/>
  <c r="AC301" i="13" s="1"/>
  <c r="Z182" i="7"/>
  <c r="Z184" i="7"/>
  <c r="Z183" i="7"/>
  <c r="Z124" i="7"/>
  <c r="Z181" i="7"/>
  <c r="Z185" i="7"/>
  <c r="AA123" i="7"/>
  <c r="Z180" i="7"/>
  <c r="Z186" i="7"/>
  <c r="Z187" i="7"/>
  <c r="AL109" i="12"/>
  <c r="AK108" i="12"/>
  <c r="AB211" i="13"/>
  <c r="AB212" i="13"/>
  <c r="AB306" i="13" s="1"/>
  <c r="AL192" i="13"/>
  <c r="AL284" i="13"/>
  <c r="AS327" i="13"/>
  <c r="AS246" i="13"/>
  <c r="AS340" i="13" s="1"/>
  <c r="AO360" i="13"/>
  <c r="AO268" i="13"/>
  <c r="AO362" i="13" s="1"/>
  <c r="Z199" i="7"/>
  <c r="Y213" i="12"/>
  <c r="AR190" i="13"/>
  <c r="AR244" i="13"/>
  <c r="AR338" i="13" s="1"/>
  <c r="AR191" i="13"/>
  <c r="AR285" i="13" s="1"/>
  <c r="AL192" i="12"/>
  <c r="AK153" i="12"/>
  <c r="AK153" i="13"/>
  <c r="AL196" i="13"/>
  <c r="AL290" i="13" s="1"/>
  <c r="AL198" i="13"/>
  <c r="AL292" i="13" s="1"/>
  <c r="AL197" i="13"/>
  <c r="AL291" i="13" s="1"/>
  <c r="AL195" i="13"/>
  <c r="AG85" i="8"/>
  <c r="AH83" i="8"/>
  <c r="AH86" i="8"/>
  <c r="AC128" i="7"/>
  <c r="AC207" i="7"/>
  <c r="AK244" i="13"/>
  <c r="AK338" i="13" s="1"/>
  <c r="AK190" i="13"/>
  <c r="AK191" i="13"/>
  <c r="AK285" i="13" s="1"/>
  <c r="AA207" i="12"/>
  <c r="AA128" i="12"/>
  <c r="AB127" i="12"/>
  <c r="AA206" i="12"/>
  <c r="AA208" i="12" s="1"/>
  <c r="AM199" i="13"/>
  <c r="AM293" i="13" s="1"/>
  <c r="AM95" i="8" s="1"/>
  <c r="AM289" i="13"/>
  <c r="AP339" i="13"/>
  <c r="AP246" i="13"/>
  <c r="AB151" i="7"/>
  <c r="AA243" i="7"/>
  <c r="AA152" i="7"/>
  <c r="AA244" i="7" s="1"/>
  <c r="AL339" i="13"/>
  <c r="AS364" i="13"/>
  <c r="AS96" i="8" s="1"/>
  <c r="AS10" i="20"/>
  <c r="AS12" i="20" s="1"/>
  <c r="AS281" i="13"/>
  <c r="AJ152" i="13"/>
  <c r="AJ243" i="13"/>
  <c r="AJ182" i="13"/>
  <c r="AJ276" i="13" s="1"/>
  <c r="AJ185" i="13"/>
  <c r="AJ279" i="13" s="1"/>
  <c r="AJ186" i="13"/>
  <c r="AJ280" i="13" s="1"/>
  <c r="AJ183" i="13"/>
  <c r="AJ277" i="13" s="1"/>
  <c r="AJ180" i="13"/>
  <c r="AJ274" i="13" s="1"/>
  <c r="AJ181" i="13"/>
  <c r="AJ275" i="13" s="1"/>
  <c r="AJ184" i="13"/>
  <c r="AJ278" i="13" s="1"/>
  <c r="AJ187" i="13"/>
  <c r="AB208" i="13"/>
  <c r="AB302" i="13" s="1"/>
  <c r="AB300" i="13"/>
  <c r="AC143" i="7"/>
  <c r="AB261" i="7"/>
  <c r="AB255" i="7"/>
  <c r="AB235" i="7"/>
  <c r="AB239" i="7" s="1"/>
  <c r="AB251" i="7"/>
  <c r="AB230" i="7"/>
  <c r="AB233" i="7" s="1"/>
  <c r="AB256" i="7"/>
  <c r="AB202" i="7"/>
  <c r="AB203" i="7" s="1"/>
  <c r="AI88" i="8"/>
  <c r="AJ89" i="8"/>
  <c r="AP11" i="20"/>
  <c r="AP12" i="20" s="1"/>
  <c r="AP286" i="13"/>
  <c r="AP364" i="13"/>
  <c r="AP96" i="8" s="1"/>
  <c r="AA216" i="13"/>
  <c r="AA217" i="13"/>
  <c r="AA311" i="13" s="1"/>
  <c r="AB129" i="13"/>
  <c r="AB206" i="7"/>
  <c r="AB208" i="7" s="1"/>
  <c r="AA305" i="13"/>
  <c r="AA213" i="13"/>
  <c r="AA307" i="13" s="1"/>
  <c r="Z208" i="12"/>
  <c r="X192" i="7"/>
  <c r="X268" i="7" s="1"/>
  <c r="AQ245" i="13"/>
  <c r="AN293" i="13"/>
  <c r="AN95" i="8" s="1"/>
  <c r="AN11" i="20"/>
  <c r="AN12" i="20" s="1"/>
  <c r="AN364" i="13"/>
  <c r="AN96" i="8" s="1"/>
  <c r="AC153" i="7"/>
  <c r="AS266" i="13" l="1"/>
  <c r="AS360" i="13" s="1"/>
  <c r="AS94" i="8"/>
  <c r="AB257" i="7"/>
  <c r="AA266" i="7"/>
  <c r="AA245" i="7"/>
  <c r="AA246" i="7" s="1"/>
  <c r="AL199" i="12"/>
  <c r="AL268" i="12" s="1"/>
  <c r="AK192" i="12"/>
  <c r="AR192" i="12"/>
  <c r="AR268" i="12" s="1"/>
  <c r="Y192" i="7"/>
  <c r="Y268" i="7" s="1"/>
  <c r="AB217" i="13"/>
  <c r="AB311" i="13" s="1"/>
  <c r="AB216" i="13"/>
  <c r="AC129" i="13"/>
  <c r="AK192" i="13"/>
  <c r="AK284" i="13"/>
  <c r="AC208" i="13"/>
  <c r="AC302" i="13" s="1"/>
  <c r="AC300" i="13"/>
  <c r="AC151" i="7"/>
  <c r="AB243" i="7"/>
  <c r="AB152" i="7"/>
  <c r="AB244" i="7" s="1"/>
  <c r="AA211" i="12"/>
  <c r="AA212" i="12"/>
  <c r="AH151" i="13"/>
  <c r="AH151" i="12"/>
  <c r="AL199" i="13"/>
  <c r="AL293" i="13" s="1"/>
  <c r="AL95" i="8" s="1"/>
  <c r="AL289" i="13"/>
  <c r="AK198" i="13"/>
  <c r="AK292" i="13" s="1"/>
  <c r="AK196" i="13"/>
  <c r="AK290" i="13" s="1"/>
  <c r="AK197" i="13"/>
  <c r="AK291" i="13" s="1"/>
  <c r="AK195" i="13"/>
  <c r="AN109" i="7"/>
  <c r="AM108" i="7"/>
  <c r="AB213" i="7"/>
  <c r="AA199" i="7"/>
  <c r="AM11" i="20"/>
  <c r="AM12" i="20" s="1"/>
  <c r="AI152" i="13"/>
  <c r="AI182" i="13"/>
  <c r="AI276" i="13" s="1"/>
  <c r="AI243" i="13"/>
  <c r="AI186" i="13"/>
  <c r="AI280" i="13" s="1"/>
  <c r="AI185" i="13"/>
  <c r="AI279" i="13" s="1"/>
  <c r="AI180" i="13"/>
  <c r="AI274" i="13" s="1"/>
  <c r="AI183" i="13"/>
  <c r="AI277" i="13" s="1"/>
  <c r="AI181" i="13"/>
  <c r="AI275" i="13" s="1"/>
  <c r="AI184" i="13"/>
  <c r="AI278" i="13" s="1"/>
  <c r="AI187" i="13"/>
  <c r="AC235" i="7"/>
  <c r="AC239" i="7" s="1"/>
  <c r="AC255" i="7"/>
  <c r="AC230" i="7"/>
  <c r="AC233" i="7" s="1"/>
  <c r="AC251" i="7"/>
  <c r="AC261" i="7"/>
  <c r="AC202" i="7"/>
  <c r="AC203" i="7" s="1"/>
  <c r="AC256" i="7"/>
  <c r="AL340" i="13"/>
  <c r="AL266" i="13"/>
  <c r="AI152" i="12"/>
  <c r="AI243" i="12"/>
  <c r="AI182" i="12"/>
  <c r="AI186" i="12"/>
  <c r="AI183" i="12"/>
  <c r="AI184" i="12"/>
  <c r="AI180" i="12"/>
  <c r="AI181" i="12"/>
  <c r="AI185" i="12"/>
  <c r="AI187" i="12"/>
  <c r="AQ339" i="13"/>
  <c r="AQ246" i="13"/>
  <c r="AA310" i="13"/>
  <c r="AA218" i="13"/>
  <c r="AA312" i="13" s="1"/>
  <c r="AJ153" i="13"/>
  <c r="AJ153" i="12"/>
  <c r="AC206" i="7"/>
  <c r="AC208" i="7" s="1"/>
  <c r="AK198" i="12"/>
  <c r="AK196" i="12"/>
  <c r="AK197" i="12"/>
  <c r="AK195" i="12"/>
  <c r="AR192" i="13"/>
  <c r="AR284" i="13"/>
  <c r="AB305" i="13"/>
  <c r="AB213" i="13"/>
  <c r="AB307" i="13" s="1"/>
  <c r="Z191" i="7"/>
  <c r="Z190" i="7"/>
  <c r="AJ244" i="12"/>
  <c r="AJ245" i="12" s="1"/>
  <c r="AJ246" i="12" s="1"/>
  <c r="AJ266" i="12" s="1"/>
  <c r="AJ190" i="12"/>
  <c r="AJ191" i="12"/>
  <c r="AM360" i="13"/>
  <c r="AM268" i="13"/>
  <c r="AM362" i="13" s="1"/>
  <c r="AB195" i="7"/>
  <c r="AC125" i="7"/>
  <c r="AB197" i="7"/>
  <c r="AB196" i="7"/>
  <c r="AB198" i="7"/>
  <c r="S116" i="3"/>
  <c r="T117" i="3"/>
  <c r="T118" i="3"/>
  <c r="AA218" i="12"/>
  <c r="AR245" i="13"/>
  <c r="AJ244" i="13"/>
  <c r="AJ338" i="13" s="1"/>
  <c r="AJ190" i="13"/>
  <c r="AJ191" i="13"/>
  <c r="AJ285" i="13" s="1"/>
  <c r="AB128" i="12"/>
  <c r="AC127" i="12"/>
  <c r="AB207" i="12"/>
  <c r="AB206" i="12"/>
  <c r="AC211" i="7"/>
  <c r="AC212" i="7"/>
  <c r="AS268" i="13"/>
  <c r="AS362" i="13" s="1"/>
  <c r="AL286" i="13"/>
  <c r="AH88" i="8"/>
  <c r="AI89" i="8"/>
  <c r="AJ10" i="20"/>
  <c r="AJ281" i="13"/>
  <c r="AJ94" i="8" s="1"/>
  <c r="AJ337" i="13"/>
  <c r="AP340" i="13"/>
  <c r="AP266" i="13"/>
  <c r="AF85" i="8"/>
  <c r="AG83" i="8"/>
  <c r="AG86" i="8"/>
  <c r="AL108" i="12"/>
  <c r="AM109" i="12"/>
  <c r="AB123" i="7"/>
  <c r="AA180" i="7"/>
  <c r="AA181" i="7"/>
  <c r="AA185" i="7"/>
  <c r="AA124" i="7"/>
  <c r="AA182" i="7"/>
  <c r="AA184" i="7"/>
  <c r="AA186" i="7"/>
  <c r="AA183" i="7"/>
  <c r="AA187" i="7"/>
  <c r="AC211" i="13"/>
  <c r="AC212" i="13"/>
  <c r="AC306" i="13" s="1"/>
  <c r="AK245" i="13"/>
  <c r="AQ11" i="20"/>
  <c r="AQ12" i="20" s="1"/>
  <c r="AQ286" i="13"/>
  <c r="AQ364" i="13"/>
  <c r="AQ96" i="8" s="1"/>
  <c r="AJ108" i="13"/>
  <c r="AK109" i="13"/>
  <c r="AM364" i="13"/>
  <c r="AM96" i="8" s="1"/>
  <c r="AC129" i="12"/>
  <c r="AB216" i="12"/>
  <c r="AB217" i="12"/>
  <c r="AL11" i="20" l="1"/>
  <c r="AL12" i="20" s="1"/>
  <c r="AL364" i="13"/>
  <c r="AL96" i="8" s="1"/>
  <c r="AJ245" i="13"/>
  <c r="AJ339" i="13" s="1"/>
  <c r="AJ192" i="12"/>
  <c r="AK199" i="12"/>
  <c r="AK268" i="12" s="1"/>
  <c r="AM108" i="12"/>
  <c r="AN109" i="12"/>
  <c r="AE85" i="8"/>
  <c r="AF86" i="8"/>
  <c r="AF83" i="8"/>
  <c r="AB208" i="12"/>
  <c r="AR339" i="13"/>
  <c r="AR246" i="13"/>
  <c r="S118" i="3"/>
  <c r="R116" i="3"/>
  <c r="S117" i="3"/>
  <c r="AC195" i="7"/>
  <c r="AC198" i="7"/>
  <c r="AC197" i="7"/>
  <c r="AC196" i="7"/>
  <c r="AR11" i="20"/>
  <c r="AR12" i="20" s="1"/>
  <c r="AR286" i="13"/>
  <c r="AR364" i="13"/>
  <c r="AR96" i="8" s="1"/>
  <c r="AI244" i="13"/>
  <c r="AI338" i="13" s="1"/>
  <c r="AI190" i="13"/>
  <c r="AI191" i="13"/>
  <c r="AI285" i="13" s="1"/>
  <c r="AH152" i="12"/>
  <c r="AH182" i="12"/>
  <c r="AH243" i="12"/>
  <c r="AH186" i="12"/>
  <c r="AH184" i="12"/>
  <c r="AH185" i="12"/>
  <c r="AH181" i="12"/>
  <c r="AH183" i="12"/>
  <c r="AH180" i="12"/>
  <c r="AH187" i="12"/>
  <c r="AK286" i="13"/>
  <c r="AN108" i="7"/>
  <c r="AO109" i="7"/>
  <c r="AH152" i="13"/>
  <c r="AH182" i="13"/>
  <c r="AH276" i="13" s="1"/>
  <c r="AH243" i="13"/>
  <c r="AH184" i="13"/>
  <c r="AH278" i="13" s="1"/>
  <c r="AH180" i="13"/>
  <c r="AH274" i="13" s="1"/>
  <c r="AH186" i="13"/>
  <c r="AH280" i="13" s="1"/>
  <c r="AH181" i="13"/>
  <c r="AH275" i="13" s="1"/>
  <c r="AH185" i="13"/>
  <c r="AH279" i="13" s="1"/>
  <c r="AH183" i="13"/>
  <c r="AH277" i="13" s="1"/>
  <c r="AH187" i="13"/>
  <c r="AC216" i="13"/>
  <c r="AC217" i="13"/>
  <c r="AC311" i="13" s="1"/>
  <c r="AC213" i="13"/>
  <c r="AC307" i="13" s="1"/>
  <c r="AC305" i="13"/>
  <c r="AB199" i="7"/>
  <c r="AI244" i="12"/>
  <c r="AI245" i="12" s="1"/>
  <c r="AI246" i="12" s="1"/>
  <c r="AI266" i="12" s="1"/>
  <c r="AI190" i="12"/>
  <c r="AI191" i="12"/>
  <c r="AB218" i="12"/>
  <c r="AG151" i="13"/>
  <c r="AG151" i="12"/>
  <c r="AI153" i="12"/>
  <c r="AI153" i="13"/>
  <c r="AC206" i="12"/>
  <c r="AC208" i="12" s="1"/>
  <c r="AC128" i="12"/>
  <c r="AC207" i="12"/>
  <c r="AJ197" i="12"/>
  <c r="AJ198" i="12"/>
  <c r="AJ196" i="12"/>
  <c r="AJ195" i="12"/>
  <c r="AQ340" i="13"/>
  <c r="AQ266" i="13"/>
  <c r="AL360" i="13"/>
  <c r="AL268" i="13"/>
  <c r="AL362" i="13" s="1"/>
  <c r="AI337" i="13"/>
  <c r="AK199" i="13"/>
  <c r="AK293" i="13" s="1"/>
  <c r="AK95" i="8" s="1"/>
  <c r="AK289" i="13"/>
  <c r="AB245" i="7"/>
  <c r="AB246" i="7" s="1"/>
  <c r="AB266" i="7" s="1"/>
  <c r="AB218" i="13"/>
  <c r="AB312" i="13" s="1"/>
  <c r="AB310" i="13"/>
  <c r="AK108" i="13"/>
  <c r="AL109" i="13"/>
  <c r="AP360" i="13"/>
  <c r="AP268" i="13"/>
  <c r="AP362" i="13" s="1"/>
  <c r="AJ192" i="13"/>
  <c r="AJ284" i="13"/>
  <c r="AC217" i="12"/>
  <c r="AC216" i="12"/>
  <c r="AK339" i="13"/>
  <c r="AK246" i="13"/>
  <c r="AA190" i="7"/>
  <c r="AA191" i="7"/>
  <c r="AB185" i="7"/>
  <c r="AB184" i="7"/>
  <c r="AB182" i="7"/>
  <c r="AB124" i="7"/>
  <c r="AB180" i="7"/>
  <c r="AB181" i="7"/>
  <c r="AC123" i="7"/>
  <c r="AB186" i="7"/>
  <c r="AB183" i="7"/>
  <c r="AB187" i="7"/>
  <c r="AG88" i="8"/>
  <c r="AH89" i="8"/>
  <c r="AC213" i="7"/>
  <c r="AB212" i="12"/>
  <c r="AB211" i="12"/>
  <c r="Z192" i="7"/>
  <c r="Z268" i="7" s="1"/>
  <c r="AJ197" i="13"/>
  <c r="AJ291" i="13" s="1"/>
  <c r="AJ198" i="13"/>
  <c r="AJ292" i="13" s="1"/>
  <c r="AJ196" i="13"/>
  <c r="AJ290" i="13" s="1"/>
  <c r="AJ195" i="13"/>
  <c r="AC257" i="7"/>
  <c r="AI10" i="20"/>
  <c r="AI281" i="13"/>
  <c r="AI94" i="8" s="1"/>
  <c r="AA213" i="12"/>
  <c r="AC243" i="7"/>
  <c r="AC152" i="7"/>
  <c r="AC244" i="7" s="1"/>
  <c r="AJ246" i="13" l="1"/>
  <c r="AJ340" i="13" s="1"/>
  <c r="AI245" i="13"/>
  <c r="AI246" i="13" s="1"/>
  <c r="AI192" i="12"/>
  <c r="AA192" i="7"/>
  <c r="AA268" i="7" s="1"/>
  <c r="AC245" i="7"/>
  <c r="AC246" i="7" s="1"/>
  <c r="AC266" i="7" s="1"/>
  <c r="AB213" i="12"/>
  <c r="AK11" i="20"/>
  <c r="AK12" i="20" s="1"/>
  <c r="AF88" i="8"/>
  <c r="AG89" i="8"/>
  <c r="AK340" i="13"/>
  <c r="AK266" i="13"/>
  <c r="Q116" i="3"/>
  <c r="R117" i="3"/>
  <c r="R118" i="3"/>
  <c r="AI196" i="13"/>
  <c r="AI290" i="13" s="1"/>
  <c r="AI198" i="13"/>
  <c r="AI292" i="13" s="1"/>
  <c r="AI197" i="13"/>
  <c r="AI291" i="13" s="1"/>
  <c r="AI195" i="13"/>
  <c r="AC218" i="13"/>
  <c r="AC312" i="13" s="1"/>
  <c r="AC310" i="13"/>
  <c r="AH337" i="13"/>
  <c r="AN108" i="12"/>
  <c r="AO109" i="12"/>
  <c r="AP109" i="7"/>
  <c r="AO108" i="7"/>
  <c r="AJ286" i="13"/>
  <c r="AB190" i="7"/>
  <c r="AB191" i="7"/>
  <c r="AC218" i="12"/>
  <c r="AJ199" i="12"/>
  <c r="AJ268" i="12" s="1"/>
  <c r="AI198" i="12"/>
  <c r="AI196" i="12"/>
  <c r="AI197" i="12"/>
  <c r="AI195" i="12"/>
  <c r="AH10" i="20"/>
  <c r="AH281" i="13"/>
  <c r="AH94" i="8" s="1"/>
  <c r="AK364" i="13"/>
  <c r="AK96" i="8" s="1"/>
  <c r="AH244" i="12"/>
  <c r="AH245" i="12" s="1"/>
  <c r="AH246" i="12" s="1"/>
  <c r="AH266" i="12" s="1"/>
  <c r="AH190" i="12"/>
  <c r="AH191" i="12"/>
  <c r="AC199" i="7"/>
  <c r="AR340" i="13"/>
  <c r="AR266" i="13"/>
  <c r="AM109" i="13"/>
  <c r="AL108" i="13"/>
  <c r="AQ360" i="13"/>
  <c r="AQ268" i="13"/>
  <c r="AQ362" i="13" s="1"/>
  <c r="AG152" i="13"/>
  <c r="AG182" i="13"/>
  <c r="AG276" i="13" s="1"/>
  <c r="AG243" i="13"/>
  <c r="AG180" i="13"/>
  <c r="AG274" i="13" s="1"/>
  <c r="AG183" i="13"/>
  <c r="AG277" i="13" s="1"/>
  <c r="AG185" i="13"/>
  <c r="AG279" i="13" s="1"/>
  <c r="AG181" i="13"/>
  <c r="AG275" i="13" s="1"/>
  <c r="AG186" i="13"/>
  <c r="AG280" i="13" s="1"/>
  <c r="AG184" i="13"/>
  <c r="AG278" i="13" s="1"/>
  <c r="AG187" i="13"/>
  <c r="AI192" i="13"/>
  <c r="AI284" i="13"/>
  <c r="AD85" i="8"/>
  <c r="C102" i="8" s="1"/>
  <c r="AE83" i="8"/>
  <c r="AE86" i="8"/>
  <c r="AJ199" i="13"/>
  <c r="AJ293" i="13" s="1"/>
  <c r="AJ95" i="8" s="1"/>
  <c r="AJ289" i="13"/>
  <c r="AH153" i="12"/>
  <c r="AH153" i="13"/>
  <c r="AC184" i="7"/>
  <c r="AC182" i="7"/>
  <c r="AC124" i="7"/>
  <c r="AC180" i="7"/>
  <c r="AC185" i="7"/>
  <c r="AC181" i="7"/>
  <c r="AC186" i="7"/>
  <c r="AC183" i="7"/>
  <c r="AC187" i="7"/>
  <c r="AC212" i="12"/>
  <c r="AC211" i="12"/>
  <c r="AC213" i="12" s="1"/>
  <c r="AG152" i="12"/>
  <c r="AG243" i="12"/>
  <c r="AG186" i="12"/>
  <c r="AG185" i="12"/>
  <c r="AG181" i="12"/>
  <c r="AG180" i="12"/>
  <c r="AG182" i="12"/>
  <c r="AG184" i="12"/>
  <c r="AG183" i="12"/>
  <c r="AG187" i="12"/>
  <c r="AH244" i="13"/>
  <c r="AH338" i="13" s="1"/>
  <c r="AH190" i="13"/>
  <c r="AH191" i="13"/>
  <c r="AH285" i="13" s="1"/>
  <c r="AF151" i="13"/>
  <c r="AF151" i="12"/>
  <c r="AJ266" i="13" l="1"/>
  <c r="AI339" i="13"/>
  <c r="AB192" i="7"/>
  <c r="AB268" i="7" s="1"/>
  <c r="P116" i="3"/>
  <c r="Q117" i="3"/>
  <c r="Q118" i="3"/>
  <c r="AR360" i="13"/>
  <c r="AR268" i="13"/>
  <c r="AR362" i="13" s="1"/>
  <c r="AH192" i="12"/>
  <c r="AJ364" i="13"/>
  <c r="AJ96" i="8" s="1"/>
  <c r="AQ109" i="7"/>
  <c r="AP108" i="7"/>
  <c r="AH245" i="13"/>
  <c r="AI199" i="13"/>
  <c r="AI293" i="13" s="1"/>
  <c r="AI95" i="8" s="1"/>
  <c r="AI289" i="13"/>
  <c r="AE88" i="8"/>
  <c r="AF89" i="8"/>
  <c r="AC85" i="8"/>
  <c r="AD86" i="8"/>
  <c r="AD83" i="8"/>
  <c r="AH192" i="13"/>
  <c r="AH284" i="13"/>
  <c r="AF152" i="12"/>
  <c r="AF243" i="12"/>
  <c r="AF182" i="12"/>
  <c r="AF181" i="12"/>
  <c r="AF180" i="12"/>
  <c r="AF184" i="12"/>
  <c r="AF183" i="12"/>
  <c r="AF185" i="12"/>
  <c r="AF186" i="12"/>
  <c r="AF187" i="12"/>
  <c r="AH197" i="13"/>
  <c r="AH291" i="13" s="1"/>
  <c r="AH196" i="13"/>
  <c r="AH290" i="13" s="1"/>
  <c r="AH195" i="13"/>
  <c r="AH198" i="13"/>
  <c r="AH292" i="13" s="1"/>
  <c r="AE151" i="12"/>
  <c r="AE151" i="13"/>
  <c r="AI286" i="13"/>
  <c r="AG337" i="13"/>
  <c r="AK360" i="13"/>
  <c r="AK268" i="13"/>
  <c r="AK362" i="13" s="1"/>
  <c r="AG244" i="12"/>
  <c r="AG191" i="12"/>
  <c r="AG190" i="12"/>
  <c r="AG244" i="13"/>
  <c r="AG338" i="13" s="1"/>
  <c r="AG191" i="13"/>
  <c r="AG285" i="13" s="1"/>
  <c r="AG190" i="13"/>
  <c r="AM108" i="13"/>
  <c r="AN109" i="13"/>
  <c r="AG153" i="12"/>
  <c r="AG153" i="13"/>
  <c r="AF152" i="13"/>
  <c r="AF182" i="13"/>
  <c r="AF276" i="13" s="1"/>
  <c r="AF243" i="13"/>
  <c r="AF180" i="13"/>
  <c r="AF274" i="13" s="1"/>
  <c r="AF185" i="13"/>
  <c r="AF279" i="13" s="1"/>
  <c r="AF183" i="13"/>
  <c r="AF277" i="13" s="1"/>
  <c r="AF184" i="13"/>
  <c r="AF278" i="13" s="1"/>
  <c r="AF186" i="13"/>
  <c r="AF280" i="13" s="1"/>
  <c r="AF181" i="13"/>
  <c r="AF275" i="13" s="1"/>
  <c r="AF187" i="13"/>
  <c r="AG245" i="12"/>
  <c r="AG246" i="12" s="1"/>
  <c r="AG266" i="12" s="1"/>
  <c r="AI340" i="13"/>
  <c r="AI266" i="13"/>
  <c r="AC190" i="7"/>
  <c r="AC191" i="7"/>
  <c r="AH197" i="12"/>
  <c r="AH196" i="12"/>
  <c r="AH198" i="12"/>
  <c r="AH195" i="12"/>
  <c r="AG10" i="20"/>
  <c r="AG281" i="13"/>
  <c r="AG94" i="8" s="1"/>
  <c r="AI199" i="12"/>
  <c r="AI268" i="12" s="1"/>
  <c r="AJ268" i="13"/>
  <c r="AJ362" i="13" s="1"/>
  <c r="AJ360" i="13"/>
  <c r="AJ11" i="20"/>
  <c r="AJ12" i="20" s="1"/>
  <c r="AP109" i="12"/>
  <c r="AO108" i="12"/>
  <c r="AI11" i="20" l="1"/>
  <c r="AI12" i="20" s="1"/>
  <c r="AG192" i="12"/>
  <c r="AI364" i="13"/>
  <c r="AI96" i="8" s="1"/>
  <c r="AF244" i="13"/>
  <c r="AF338" i="13" s="1"/>
  <c r="AF191" i="13"/>
  <c r="AF285" i="13" s="1"/>
  <c r="AF190" i="13"/>
  <c r="AH286" i="13"/>
  <c r="AH339" i="13"/>
  <c r="AH246" i="13"/>
  <c r="AG197" i="13"/>
  <c r="AG291" i="13" s="1"/>
  <c r="AG198" i="13"/>
  <c r="AG292" i="13" s="1"/>
  <c r="AG195" i="13"/>
  <c r="AG196" i="13"/>
  <c r="AG290" i="13" s="1"/>
  <c r="AG192" i="13"/>
  <c r="AG284" i="13"/>
  <c r="AD88" i="8"/>
  <c r="F102" i="8" s="1"/>
  <c r="AE89" i="8"/>
  <c r="P117" i="3"/>
  <c r="P118" i="3"/>
  <c r="AI360" i="13"/>
  <c r="AI268" i="13"/>
  <c r="AI362" i="13" s="1"/>
  <c r="AF153" i="12"/>
  <c r="AF153" i="13"/>
  <c r="AQ109" i="12"/>
  <c r="AP108" i="12"/>
  <c r="AH199" i="12"/>
  <c r="AH268" i="12" s="1"/>
  <c r="AF337" i="13"/>
  <c r="AG198" i="12"/>
  <c r="AG197" i="12"/>
  <c r="AG196" i="12"/>
  <c r="AG195" i="12"/>
  <c r="AG245" i="13"/>
  <c r="AH199" i="13"/>
  <c r="AH293" i="13" s="1"/>
  <c r="AH95" i="8" s="1"/>
  <c r="AH289" i="13"/>
  <c r="AF244" i="12"/>
  <c r="AF245" i="12" s="1"/>
  <c r="AF246" i="12" s="1"/>
  <c r="AF266" i="12" s="1"/>
  <c r="AF191" i="12"/>
  <c r="AF190" i="12"/>
  <c r="AD151" i="13"/>
  <c r="AD151" i="12"/>
  <c r="AR109" i="7"/>
  <c r="AQ108" i="7"/>
  <c r="AE243" i="12"/>
  <c r="AE152" i="12"/>
  <c r="AE184" i="12"/>
  <c r="AE182" i="12"/>
  <c r="AE180" i="12"/>
  <c r="AE183" i="12"/>
  <c r="AE181" i="12"/>
  <c r="AE187" i="12"/>
  <c r="AE186" i="12"/>
  <c r="AE185" i="12"/>
  <c r="AC192" i="7"/>
  <c r="AC268" i="7" s="1"/>
  <c r="AF10" i="20"/>
  <c r="AF281" i="13"/>
  <c r="AF94" i="8" s="1"/>
  <c r="AO109" i="13"/>
  <c r="AN108" i="13"/>
  <c r="AE152" i="13"/>
  <c r="AE243" i="13"/>
  <c r="AE182" i="13"/>
  <c r="AE276" i="13" s="1"/>
  <c r="AE184" i="13"/>
  <c r="AE278" i="13" s="1"/>
  <c r="AE181" i="13"/>
  <c r="AE275" i="13" s="1"/>
  <c r="AE185" i="13"/>
  <c r="AE279" i="13" s="1"/>
  <c r="AE183" i="13"/>
  <c r="AE277" i="13" s="1"/>
  <c r="AE180" i="13"/>
  <c r="AE274" i="13" s="1"/>
  <c r="AE186" i="13"/>
  <c r="AE280" i="13" s="1"/>
  <c r="AE187" i="13"/>
  <c r="AC86" i="8"/>
  <c r="AB85" i="8"/>
  <c r="AC83" i="8"/>
  <c r="AF245" i="13" l="1"/>
  <c r="AF246" i="13" s="1"/>
  <c r="AF192" i="12"/>
  <c r="AB86" i="8"/>
  <c r="AA85" i="8"/>
  <c r="AB83" i="8"/>
  <c r="AF195" i="13"/>
  <c r="AF198" i="13"/>
  <c r="AF292" i="13" s="1"/>
  <c r="AF196" i="13"/>
  <c r="AF290" i="13" s="1"/>
  <c r="AF197" i="13"/>
  <c r="AF291" i="13" s="1"/>
  <c r="AH340" i="13"/>
  <c r="AH266" i="13"/>
  <c r="AO108" i="13"/>
  <c r="AP109" i="13"/>
  <c r="AS109" i="7"/>
  <c r="AS108" i="7" s="1"/>
  <c r="AR108" i="7"/>
  <c r="AG339" i="13"/>
  <c r="AG246" i="13"/>
  <c r="AF196" i="12"/>
  <c r="AF198" i="12"/>
  <c r="AF197" i="12"/>
  <c r="AF195" i="12"/>
  <c r="AF192" i="13"/>
  <c r="AF284" i="13"/>
  <c r="AG199" i="13"/>
  <c r="AG293" i="13" s="1"/>
  <c r="AG95" i="8" s="1"/>
  <c r="AG289" i="13"/>
  <c r="AE10" i="20"/>
  <c r="AE281" i="13"/>
  <c r="AE94" i="8" s="1"/>
  <c r="AE337" i="13"/>
  <c r="AE244" i="12"/>
  <c r="AE245" i="12" s="1"/>
  <c r="AE246" i="12" s="1"/>
  <c r="AE266" i="12" s="1"/>
  <c r="AE190" i="12"/>
  <c r="AE191" i="12"/>
  <c r="AD152" i="12"/>
  <c r="AD243" i="12"/>
  <c r="AD184" i="12"/>
  <c r="AD186" i="12"/>
  <c r="AD183" i="12"/>
  <c r="AD185" i="12"/>
  <c r="AD181" i="12"/>
  <c r="AD182" i="12"/>
  <c r="AD180" i="12"/>
  <c r="AD187" i="12"/>
  <c r="AG199" i="12"/>
  <c r="AG268" i="12" s="1"/>
  <c r="AF339" i="13"/>
  <c r="AE153" i="13"/>
  <c r="AE153" i="12"/>
  <c r="AG286" i="13"/>
  <c r="AH364" i="13"/>
  <c r="AH96" i="8" s="1"/>
  <c r="AH11" i="20"/>
  <c r="AH12" i="20" s="1"/>
  <c r="AC151" i="13"/>
  <c r="AC151" i="12"/>
  <c r="AE244" i="13"/>
  <c r="AE338" i="13" s="1"/>
  <c r="AE190" i="13"/>
  <c r="AE191" i="13"/>
  <c r="AE285" i="13" s="1"/>
  <c r="AD152" i="13"/>
  <c r="AD243" i="13"/>
  <c r="AD185" i="13"/>
  <c r="AD279" i="13" s="1"/>
  <c r="AD182" i="13"/>
  <c r="AD276" i="13" s="1"/>
  <c r="AD186" i="13"/>
  <c r="AD280" i="13" s="1"/>
  <c r="AD181" i="13"/>
  <c r="AD275" i="13" s="1"/>
  <c r="AD180" i="13"/>
  <c r="AD274" i="13" s="1"/>
  <c r="AD187" i="13"/>
  <c r="AD184" i="13"/>
  <c r="AD278" i="13" s="1"/>
  <c r="AD183" i="13"/>
  <c r="AD277" i="13" s="1"/>
  <c r="AQ108" i="12"/>
  <c r="AR109" i="12"/>
  <c r="AC88" i="8"/>
  <c r="AD89" i="8"/>
  <c r="AG364" i="13" l="1"/>
  <c r="AG96" i="8" s="1"/>
  <c r="AG11" i="20"/>
  <c r="AG12" i="20" s="1"/>
  <c r="AF199" i="12"/>
  <c r="AF268" i="12" s="1"/>
  <c r="AE198" i="12"/>
  <c r="AE196" i="12"/>
  <c r="AE195" i="12"/>
  <c r="AE197" i="12"/>
  <c r="AE192" i="12"/>
  <c r="AD244" i="13"/>
  <c r="AD338" i="13" s="1"/>
  <c r="AD190" i="13"/>
  <c r="AD191" i="13"/>
  <c r="AD285" i="13" s="1"/>
  <c r="AP108" i="13"/>
  <c r="AQ109" i="13"/>
  <c r="AC243" i="12"/>
  <c r="AC152" i="12"/>
  <c r="AC183" i="12"/>
  <c r="AC184" i="12"/>
  <c r="AC185" i="12"/>
  <c r="AC182" i="12"/>
  <c r="AC181" i="12"/>
  <c r="AC187" i="12"/>
  <c r="AC180" i="12"/>
  <c r="AC186" i="12"/>
  <c r="AC152" i="13"/>
  <c r="AC243" i="13"/>
  <c r="AC186" i="13"/>
  <c r="AC280" i="13" s="1"/>
  <c r="AC182" i="13"/>
  <c r="AC276" i="13" s="1"/>
  <c r="AC184" i="13"/>
  <c r="AC278" i="13" s="1"/>
  <c r="AC183" i="13"/>
  <c r="AC277" i="13" s="1"/>
  <c r="AC181" i="13"/>
  <c r="AC275" i="13" s="1"/>
  <c r="AC180" i="13"/>
  <c r="AC274" i="13" s="1"/>
  <c r="AC187" i="13"/>
  <c r="AC185" i="13"/>
  <c r="AC279" i="13" s="1"/>
  <c r="AE198" i="13"/>
  <c r="AE292" i="13" s="1"/>
  <c r="AE197" i="13"/>
  <c r="AE291" i="13" s="1"/>
  <c r="AE196" i="13"/>
  <c r="AE290" i="13" s="1"/>
  <c r="AE195" i="13"/>
  <c r="AH268" i="13"/>
  <c r="AH362" i="13" s="1"/>
  <c r="AH360" i="13"/>
  <c r="AA86" i="8"/>
  <c r="Z85" i="8"/>
  <c r="AA83" i="8"/>
  <c r="AB88" i="8"/>
  <c r="AC89" i="8"/>
  <c r="AG340" i="13"/>
  <c r="AG266" i="13"/>
  <c r="AR108" i="12"/>
  <c r="AS109" i="12"/>
  <c r="AS108" i="12" s="1"/>
  <c r="AD10" i="20"/>
  <c r="AD281" i="13"/>
  <c r="AD94" i="8" s="1"/>
  <c r="H102" i="8" s="1"/>
  <c r="AD153" i="13"/>
  <c r="AD153" i="12"/>
  <c r="AD337" i="13"/>
  <c r="AE192" i="13"/>
  <c r="AE284" i="13"/>
  <c r="AF340" i="13"/>
  <c r="AF266" i="13"/>
  <c r="AD244" i="12"/>
  <c r="AD245" i="12" s="1"/>
  <c r="AD246" i="12" s="1"/>
  <c r="AD266" i="12" s="1"/>
  <c r="AD190" i="12"/>
  <c r="AD191" i="12"/>
  <c r="AE245" i="13"/>
  <c r="AF286" i="13"/>
  <c r="AF199" i="13"/>
  <c r="AF293" i="13" s="1"/>
  <c r="AF95" i="8" s="1"/>
  <c r="AF289" i="13"/>
  <c r="AB151" i="12"/>
  <c r="AB151" i="13"/>
  <c r="AE199" i="12" l="1"/>
  <c r="AE268" i="12" s="1"/>
  <c r="AD245" i="13"/>
  <c r="AD339" i="13" s="1"/>
  <c r="AE199" i="13"/>
  <c r="AE293" i="13" s="1"/>
  <c r="AE95" i="8" s="1"/>
  <c r="AE289" i="13"/>
  <c r="AD192" i="13"/>
  <c r="AD284" i="13"/>
  <c r="AB152" i="13"/>
  <c r="AB243" i="13"/>
  <c r="AB185" i="13"/>
  <c r="AB279" i="13" s="1"/>
  <c r="AB186" i="13"/>
  <c r="AB280" i="13" s="1"/>
  <c r="AB187" i="13"/>
  <c r="AB183" i="13"/>
  <c r="AB277" i="13" s="1"/>
  <c r="AB182" i="13"/>
  <c r="AB276" i="13" s="1"/>
  <c r="AB181" i="13"/>
  <c r="AB275" i="13" s="1"/>
  <c r="AB180" i="13"/>
  <c r="AB274" i="13" s="1"/>
  <c r="AB184" i="13"/>
  <c r="AB278" i="13" s="1"/>
  <c r="AF11" i="20"/>
  <c r="AF12" i="20" s="1"/>
  <c r="AD192" i="12"/>
  <c r="AD196" i="12"/>
  <c r="AD198" i="12"/>
  <c r="AD195" i="12"/>
  <c r="AD197" i="12"/>
  <c r="Z86" i="8"/>
  <c r="Y85" i="8"/>
  <c r="Z83" i="8"/>
  <c r="AE286" i="13"/>
  <c r="AE364" i="13"/>
  <c r="AE96" i="8" s="1"/>
  <c r="AA151" i="12"/>
  <c r="AA151" i="13"/>
  <c r="AF364" i="13"/>
  <c r="AF96" i="8" s="1"/>
  <c r="AE339" i="13"/>
  <c r="AE246" i="13"/>
  <c r="AF360" i="13"/>
  <c r="AF268" i="13"/>
  <c r="AF362" i="13" s="1"/>
  <c r="AD246" i="13"/>
  <c r="AA88" i="8"/>
  <c r="AB89" i="8"/>
  <c r="AC10" i="20"/>
  <c r="AC281" i="13"/>
  <c r="AC94" i="8" s="1"/>
  <c r="AC244" i="13"/>
  <c r="AC338" i="13" s="1"/>
  <c r="AC190" i="13"/>
  <c r="AC191" i="13"/>
  <c r="AC285" i="13" s="1"/>
  <c r="AR109" i="13"/>
  <c r="AQ108" i="13"/>
  <c r="AD198" i="13"/>
  <c r="AD292" i="13" s="1"/>
  <c r="AD195" i="13"/>
  <c r="AD196" i="13"/>
  <c r="AD290" i="13" s="1"/>
  <c r="AD197" i="13"/>
  <c r="AD291" i="13" s="1"/>
  <c r="AC153" i="13"/>
  <c r="AC153" i="12"/>
  <c r="AC337" i="13"/>
  <c r="AB243" i="12"/>
  <c r="AB152" i="12"/>
  <c r="AB184" i="12"/>
  <c r="AB182" i="12"/>
  <c r="AB181" i="12"/>
  <c r="AB183" i="12"/>
  <c r="AB187" i="12"/>
  <c r="AB185" i="12"/>
  <c r="AB180" i="12"/>
  <c r="AB186" i="12"/>
  <c r="AG360" i="13"/>
  <c r="AG268" i="13"/>
  <c r="AG362" i="13" s="1"/>
  <c r="AC244" i="12"/>
  <c r="AC245" i="12" s="1"/>
  <c r="AC246" i="12" s="1"/>
  <c r="AC266" i="12" s="1"/>
  <c r="AC191" i="12"/>
  <c r="AC190" i="12"/>
  <c r="AC245" i="13" l="1"/>
  <c r="AE11" i="20"/>
  <c r="AE12" i="20" s="1"/>
  <c r="AD199" i="12"/>
  <c r="AD268" i="12" s="1"/>
  <c r="Y86" i="8"/>
  <c r="X85" i="8"/>
  <c r="Y83" i="8"/>
  <c r="AD286" i="13"/>
  <c r="AC192" i="12"/>
  <c r="AS109" i="13"/>
  <c r="AS108" i="13" s="1"/>
  <c r="AR108" i="13"/>
  <c r="Z88" i="8"/>
  <c r="AA89" i="8"/>
  <c r="AA152" i="13"/>
  <c r="AA243" i="13"/>
  <c r="AA181" i="13"/>
  <c r="AA275" i="13" s="1"/>
  <c r="AA186" i="13"/>
  <c r="AA280" i="13" s="1"/>
  <c r="AA182" i="13"/>
  <c r="AA276" i="13" s="1"/>
  <c r="AA187" i="13"/>
  <c r="AA180" i="13"/>
  <c r="AA274" i="13" s="1"/>
  <c r="AA185" i="13"/>
  <c r="AA279" i="13" s="1"/>
  <c r="AA184" i="13"/>
  <c r="AA278" i="13" s="1"/>
  <c r="AA183" i="13"/>
  <c r="AA277" i="13" s="1"/>
  <c r="Z151" i="13"/>
  <c r="Z151" i="12"/>
  <c r="AB337" i="13"/>
  <c r="AB153" i="12"/>
  <c r="AB153" i="13"/>
  <c r="AB244" i="12"/>
  <c r="AB245" i="12" s="1"/>
  <c r="AB246" i="12" s="1"/>
  <c r="AB266" i="12" s="1"/>
  <c r="AB191" i="12"/>
  <c r="AB190" i="12"/>
  <c r="AC197" i="12"/>
  <c r="AC198" i="12"/>
  <c r="AC195" i="12"/>
  <c r="AC196" i="12"/>
  <c r="AD199" i="13"/>
  <c r="AD293" i="13" s="1"/>
  <c r="AD95" i="8" s="1"/>
  <c r="G102" i="8" s="1"/>
  <c r="AD289" i="13"/>
  <c r="AD340" i="13"/>
  <c r="AD266" i="13"/>
  <c r="AE340" i="13"/>
  <c r="AE266" i="13"/>
  <c r="AA243" i="12"/>
  <c r="AA152" i="12"/>
  <c r="AA184" i="12"/>
  <c r="AA187" i="12"/>
  <c r="AA181" i="12"/>
  <c r="AA185" i="12"/>
  <c r="AA182" i="12"/>
  <c r="AA183" i="12"/>
  <c r="AA180" i="12"/>
  <c r="AA186" i="12"/>
  <c r="AB10" i="20"/>
  <c r="AB281" i="13"/>
  <c r="AB94" i="8" s="1"/>
  <c r="AB244" i="13"/>
  <c r="AB338" i="13" s="1"/>
  <c r="AB190" i="13"/>
  <c r="AB191" i="13"/>
  <c r="AB285" i="13" s="1"/>
  <c r="AC339" i="13"/>
  <c r="AC246" i="13"/>
  <c r="AC198" i="13"/>
  <c r="AC292" i="13" s="1"/>
  <c r="AC197" i="13"/>
  <c r="AC291" i="13" s="1"/>
  <c r="AC195" i="13"/>
  <c r="AC196" i="13"/>
  <c r="AC290" i="13" s="1"/>
  <c r="AC192" i="13"/>
  <c r="AC284" i="13"/>
  <c r="Z243" i="12" l="1"/>
  <c r="Z152" i="12"/>
  <c r="Z183" i="12"/>
  <c r="Z182" i="12"/>
  <c r="Z187" i="12"/>
  <c r="Z181" i="12"/>
  <c r="Z184" i="12"/>
  <c r="Z185" i="12"/>
  <c r="Z180" i="12"/>
  <c r="Z186" i="12"/>
  <c r="AC199" i="13"/>
  <c r="AC293" i="13" s="1"/>
  <c r="AC95" i="8" s="1"/>
  <c r="AC289" i="13"/>
  <c r="AC340" i="13"/>
  <c r="AC266" i="13"/>
  <c r="AA244" i="12"/>
  <c r="AA245" i="12" s="1"/>
  <c r="AA246" i="12" s="1"/>
  <c r="AA266" i="12" s="1"/>
  <c r="AA191" i="12"/>
  <c r="AA190" i="12"/>
  <c r="AD268" i="13"/>
  <c r="AD362" i="13" s="1"/>
  <c r="AD360" i="13"/>
  <c r="AB192" i="12"/>
  <c r="AB197" i="12"/>
  <c r="AB198" i="12"/>
  <c r="AB195" i="12"/>
  <c r="AB196" i="12"/>
  <c r="Z152" i="13"/>
  <c r="Z243" i="13"/>
  <c r="Z186" i="13"/>
  <c r="Z280" i="13" s="1"/>
  <c r="Z185" i="13"/>
  <c r="Z279" i="13" s="1"/>
  <c r="Z182" i="13"/>
  <c r="Z276" i="13" s="1"/>
  <c r="Z187" i="13"/>
  <c r="Z183" i="13"/>
  <c r="Z277" i="13" s="1"/>
  <c r="Z181" i="13"/>
  <c r="Z275" i="13" s="1"/>
  <c r="Z180" i="13"/>
  <c r="Z274" i="13" s="1"/>
  <c r="Z184" i="13"/>
  <c r="Z278" i="13" s="1"/>
  <c r="Y88" i="8"/>
  <c r="Z89" i="8"/>
  <c r="AD364" i="13"/>
  <c r="AD96" i="8" s="1"/>
  <c r="D102" i="8" s="1"/>
  <c r="X86" i="8"/>
  <c r="W85" i="8"/>
  <c r="X83" i="8"/>
  <c r="AA153" i="13"/>
  <c r="AA153" i="12"/>
  <c r="AC199" i="12"/>
  <c r="AC268" i="12" s="1"/>
  <c r="AB245" i="13"/>
  <c r="AA10" i="20"/>
  <c r="AA281" i="13"/>
  <c r="AA94" i="8" s="1"/>
  <c r="AA337" i="13"/>
  <c r="Y151" i="12"/>
  <c r="Y151" i="13"/>
  <c r="AB192" i="13"/>
  <c r="AB284" i="13"/>
  <c r="AB198" i="13"/>
  <c r="AB292" i="13" s="1"/>
  <c r="AB195" i="13"/>
  <c r="AB196" i="13"/>
  <c r="AB290" i="13" s="1"/>
  <c r="AB197" i="13"/>
  <c r="AB291" i="13" s="1"/>
  <c r="AC286" i="13"/>
  <c r="AE268" i="13"/>
  <c r="AE362" i="13" s="1"/>
  <c r="AE360" i="13"/>
  <c r="AA244" i="13"/>
  <c r="AA338" i="13" s="1"/>
  <c r="AA190" i="13"/>
  <c r="AA191" i="13"/>
  <c r="AA285" i="13" s="1"/>
  <c r="AD11" i="20"/>
  <c r="AD12" i="20" s="1"/>
  <c r="AA245" i="13" l="1"/>
  <c r="AA339" i="13" s="1"/>
  <c r="AB199" i="12"/>
  <c r="AB268" i="12" s="1"/>
  <c r="AA192" i="12"/>
  <c r="W86" i="8"/>
  <c r="V85" i="8"/>
  <c r="W83" i="8"/>
  <c r="AC364" i="13"/>
  <c r="AC96" i="8" s="1"/>
  <c r="AB286" i="13"/>
  <c r="AB246" i="13"/>
  <c r="AB339" i="13"/>
  <c r="X151" i="13"/>
  <c r="X151" i="12"/>
  <c r="Z10" i="20"/>
  <c r="Z281" i="13"/>
  <c r="Z94" i="8" s="1"/>
  <c r="Z337" i="13"/>
  <c r="AC360" i="13"/>
  <c r="AC268" i="13"/>
  <c r="AC362" i="13" s="1"/>
  <c r="Z244" i="12"/>
  <c r="Z191" i="12"/>
  <c r="Z190" i="12"/>
  <c r="AA197" i="12"/>
  <c r="AA198" i="12"/>
  <c r="AA195" i="12"/>
  <c r="AA196" i="12"/>
  <c r="X88" i="8"/>
  <c r="Y89" i="8"/>
  <c r="AA192" i="13"/>
  <c r="AA284" i="13"/>
  <c r="Y152" i="13"/>
  <c r="Y243" i="13"/>
  <c r="Y183" i="13"/>
  <c r="Y277" i="13" s="1"/>
  <c r="Y182" i="13"/>
  <c r="Y276" i="13" s="1"/>
  <c r="Y185" i="13"/>
  <c r="Y279" i="13" s="1"/>
  <c r="Y186" i="13"/>
  <c r="Y280" i="13" s="1"/>
  <c r="Y187" i="13"/>
  <c r="Y181" i="13"/>
  <c r="Y275" i="13" s="1"/>
  <c r="Y180" i="13"/>
  <c r="Y274" i="13" s="1"/>
  <c r="Y184" i="13"/>
  <c r="Y278" i="13" s="1"/>
  <c r="Z244" i="13"/>
  <c r="Z338" i="13" s="1"/>
  <c r="Z191" i="13"/>
  <c r="Z285" i="13" s="1"/>
  <c r="Z190" i="13"/>
  <c r="Z245" i="12"/>
  <c r="Z246" i="12" s="1"/>
  <c r="Z266" i="12" s="1"/>
  <c r="AA196" i="13"/>
  <c r="AA290" i="13" s="1"/>
  <c r="AA195" i="13"/>
  <c r="AA198" i="13"/>
  <c r="AA292" i="13" s="1"/>
  <c r="AA197" i="13"/>
  <c r="AA291" i="13" s="1"/>
  <c r="AB199" i="13"/>
  <c r="AB293" i="13" s="1"/>
  <c r="AB95" i="8" s="1"/>
  <c r="AB289" i="13"/>
  <c r="AC11" i="20"/>
  <c r="AC12" i="20" s="1"/>
  <c r="Y152" i="12"/>
  <c r="Y243" i="12"/>
  <c r="Y183" i="12"/>
  <c r="Y181" i="12"/>
  <c r="Y187" i="12"/>
  <c r="Y184" i="12"/>
  <c r="Y185" i="12"/>
  <c r="Y182" i="12"/>
  <c r="Y180" i="12"/>
  <c r="Y186" i="12"/>
  <c r="Z153" i="13"/>
  <c r="Z153" i="12"/>
  <c r="AA246" i="13" l="1"/>
  <c r="Z192" i="13"/>
  <c r="Z284" i="13"/>
  <c r="Y244" i="13"/>
  <c r="Y338" i="13" s="1"/>
  <c r="Y191" i="13"/>
  <c r="Y285" i="13" s="1"/>
  <c r="Y190" i="13"/>
  <c r="W88" i="8"/>
  <c r="X89" i="8"/>
  <c r="X152" i="13"/>
  <c r="X243" i="13"/>
  <c r="X185" i="13"/>
  <c r="X279" i="13" s="1"/>
  <c r="X182" i="13"/>
  <c r="X276" i="13" s="1"/>
  <c r="X181" i="13"/>
  <c r="X275" i="13" s="1"/>
  <c r="X183" i="13"/>
  <c r="X277" i="13" s="1"/>
  <c r="X180" i="13"/>
  <c r="X274" i="13" s="1"/>
  <c r="X184" i="13"/>
  <c r="X278" i="13" s="1"/>
  <c r="X186" i="13"/>
  <c r="X280" i="13" s="1"/>
  <c r="X187" i="13"/>
  <c r="V86" i="8"/>
  <c r="U85" i="8"/>
  <c r="V83" i="8"/>
  <c r="Y244" i="12"/>
  <c r="Y245" i="12" s="1"/>
  <c r="Y246" i="12" s="1"/>
  <c r="Y266" i="12" s="1"/>
  <c r="Y191" i="12"/>
  <c r="Y190" i="12"/>
  <c r="AA340" i="13"/>
  <c r="AA266" i="13"/>
  <c r="Z192" i="12"/>
  <c r="AB11" i="20"/>
  <c r="AB12" i="20" s="1"/>
  <c r="W151" i="13"/>
  <c r="W151" i="12"/>
  <c r="Z198" i="12"/>
  <c r="Z197" i="12"/>
  <c r="Z195" i="12"/>
  <c r="Z196" i="12"/>
  <c r="Y10" i="20"/>
  <c r="Y281" i="13"/>
  <c r="Y94" i="8" s="1"/>
  <c r="AA286" i="13"/>
  <c r="AA199" i="12"/>
  <c r="AA268" i="12" s="1"/>
  <c r="AB340" i="13"/>
  <c r="AB266" i="13"/>
  <c r="Z197" i="13"/>
  <c r="Z291" i="13" s="1"/>
  <c r="Z198" i="13"/>
  <c r="Z292" i="13" s="1"/>
  <c r="Z196" i="13"/>
  <c r="Z290" i="13" s="1"/>
  <c r="Z195" i="13"/>
  <c r="AA199" i="13"/>
  <c r="AA293" i="13" s="1"/>
  <c r="AA95" i="8" s="1"/>
  <c r="AA289" i="13"/>
  <c r="Y337" i="13"/>
  <c r="Y153" i="13"/>
  <c r="Y153" i="12"/>
  <c r="Z245" i="13"/>
  <c r="X152" i="12"/>
  <c r="X243" i="12"/>
  <c r="X182" i="12"/>
  <c r="X183" i="12"/>
  <c r="X181" i="12"/>
  <c r="X184" i="12"/>
  <c r="X187" i="12"/>
  <c r="X185" i="12"/>
  <c r="X180" i="12"/>
  <c r="X186" i="12"/>
  <c r="AB364" i="13"/>
  <c r="AB96" i="8" s="1"/>
  <c r="Y245" i="13" l="1"/>
  <c r="Y339" i="13" s="1"/>
  <c r="Z199" i="12"/>
  <c r="Z268" i="12" s="1"/>
  <c r="Y197" i="12"/>
  <c r="Y198" i="12"/>
  <c r="Y195" i="12"/>
  <c r="Y196" i="12"/>
  <c r="AB268" i="13"/>
  <c r="AB362" i="13" s="1"/>
  <c r="AB360" i="13"/>
  <c r="AA364" i="13"/>
  <c r="AA96" i="8" s="1"/>
  <c r="Y192" i="12"/>
  <c r="U86" i="8"/>
  <c r="T85" i="8"/>
  <c r="U83" i="8"/>
  <c r="X153" i="12"/>
  <c r="X153" i="13"/>
  <c r="Z199" i="13"/>
  <c r="Z293" i="13" s="1"/>
  <c r="Z95" i="8" s="1"/>
  <c r="Z289" i="13"/>
  <c r="Y198" i="13"/>
  <c r="Y292" i="13" s="1"/>
  <c r="Y195" i="13"/>
  <c r="Y197" i="13"/>
  <c r="Y291" i="13" s="1"/>
  <c r="Y196" i="13"/>
  <c r="Y290" i="13" s="1"/>
  <c r="V151" i="12"/>
  <c r="V151" i="13"/>
  <c r="V88" i="8"/>
  <c r="W89" i="8"/>
  <c r="Z339" i="13"/>
  <c r="Z246" i="13"/>
  <c r="Y246" i="13"/>
  <c r="W152" i="13"/>
  <c r="W243" i="13"/>
  <c r="W182" i="13"/>
  <c r="W276" i="13" s="1"/>
  <c r="W185" i="13"/>
  <c r="W279" i="13" s="1"/>
  <c r="W186" i="13"/>
  <c r="W280" i="13" s="1"/>
  <c r="W183" i="13"/>
  <c r="W277" i="13" s="1"/>
  <c r="W181" i="13"/>
  <c r="W275" i="13" s="1"/>
  <c r="W180" i="13"/>
  <c r="W274" i="13" s="1"/>
  <c r="W184" i="13"/>
  <c r="W278" i="13" s="1"/>
  <c r="W187" i="13"/>
  <c r="X244" i="13"/>
  <c r="X338" i="13" s="1"/>
  <c r="X191" i="13"/>
  <c r="X285" i="13" s="1"/>
  <c r="X190" i="13"/>
  <c r="X244" i="12"/>
  <c r="X245" i="12" s="1"/>
  <c r="X246" i="12" s="1"/>
  <c r="X266" i="12" s="1"/>
  <c r="X191" i="12"/>
  <c r="X190" i="12"/>
  <c r="AA11" i="20"/>
  <c r="AA12" i="20" s="1"/>
  <c r="W152" i="12"/>
  <c r="W243" i="12"/>
  <c r="W185" i="12"/>
  <c r="W184" i="12"/>
  <c r="W182" i="12"/>
  <c r="W181" i="12"/>
  <c r="W183" i="12"/>
  <c r="W187" i="12"/>
  <c r="W180" i="12"/>
  <c r="W186" i="12"/>
  <c r="AA360" i="13"/>
  <c r="AA268" i="13"/>
  <c r="AA362" i="13" s="1"/>
  <c r="X10" i="20"/>
  <c r="X281" i="13"/>
  <c r="X94" i="8" s="1"/>
  <c r="X337" i="13"/>
  <c r="Y192" i="13"/>
  <c r="Y284" i="13"/>
  <c r="Z286" i="13"/>
  <c r="Z11" i="20" l="1"/>
  <c r="Z12" i="20" s="1"/>
  <c r="X192" i="12"/>
  <c r="X245" i="13"/>
  <c r="X339" i="13" s="1"/>
  <c r="W244" i="12"/>
  <c r="W245" i="12" s="1"/>
  <c r="W246" i="12" s="1"/>
  <c r="W266" i="12" s="1"/>
  <c r="W191" i="12"/>
  <c r="W190" i="12"/>
  <c r="W10" i="20"/>
  <c r="W281" i="13"/>
  <c r="W94" i="8" s="1"/>
  <c r="W337" i="13"/>
  <c r="Z266" i="13"/>
  <c r="Z340" i="13"/>
  <c r="V152" i="13"/>
  <c r="V243" i="13"/>
  <c r="V187" i="13"/>
  <c r="V185" i="13"/>
  <c r="V279" i="13" s="1"/>
  <c r="V181" i="13"/>
  <c r="V275" i="13" s="1"/>
  <c r="V186" i="13"/>
  <c r="V280" i="13" s="1"/>
  <c r="V182" i="13"/>
  <c r="V276" i="13" s="1"/>
  <c r="V184" i="13"/>
  <c r="V278" i="13" s="1"/>
  <c r="V180" i="13"/>
  <c r="V274" i="13" s="1"/>
  <c r="V183" i="13"/>
  <c r="V277" i="13" s="1"/>
  <c r="Y199" i="12"/>
  <c r="Y268" i="12" s="1"/>
  <c r="X192" i="13"/>
  <c r="X284" i="13"/>
  <c r="W244" i="13"/>
  <c r="W338" i="13" s="1"/>
  <c r="W190" i="13"/>
  <c r="W191" i="13"/>
  <c r="W285" i="13" s="1"/>
  <c r="Y199" i="13"/>
  <c r="Y293" i="13" s="1"/>
  <c r="Y95" i="8" s="1"/>
  <c r="Y289" i="13"/>
  <c r="Y340" i="13"/>
  <c r="Y266" i="13"/>
  <c r="W153" i="12"/>
  <c r="W153" i="13"/>
  <c r="X196" i="13"/>
  <c r="X290" i="13" s="1"/>
  <c r="X195" i="13"/>
  <c r="X197" i="13"/>
  <c r="X291" i="13" s="1"/>
  <c r="X198" i="13"/>
  <c r="X292" i="13" s="1"/>
  <c r="U151" i="12"/>
  <c r="U151" i="13"/>
  <c r="V152" i="12"/>
  <c r="V243" i="12"/>
  <c r="V183" i="12"/>
  <c r="V187" i="12"/>
  <c r="V182" i="12"/>
  <c r="V184" i="12"/>
  <c r="V181" i="12"/>
  <c r="V185" i="12"/>
  <c r="V180" i="12"/>
  <c r="V186" i="12"/>
  <c r="T86" i="8"/>
  <c r="S85" i="8"/>
  <c r="T83" i="8"/>
  <c r="Z364" i="13"/>
  <c r="Z96" i="8" s="1"/>
  <c r="Y286" i="13"/>
  <c r="U88" i="8"/>
  <c r="V89" i="8"/>
  <c r="X198" i="12"/>
  <c r="X197" i="12"/>
  <c r="X195" i="12"/>
  <c r="X196" i="12"/>
  <c r="Y364" i="13" l="1"/>
  <c r="Y96" i="8" s="1"/>
  <c r="Y11" i="20"/>
  <c r="Y12" i="20" s="1"/>
  <c r="X246" i="13"/>
  <c r="X340" i="13" s="1"/>
  <c r="V337" i="13"/>
  <c r="V244" i="12"/>
  <c r="V245" i="12" s="1"/>
  <c r="V246" i="12" s="1"/>
  <c r="V266" i="12" s="1"/>
  <c r="V191" i="12"/>
  <c r="V190" i="12"/>
  <c r="W198" i="12"/>
  <c r="W197" i="12"/>
  <c r="W195" i="12"/>
  <c r="W196" i="12"/>
  <c r="V244" i="13"/>
  <c r="V338" i="13" s="1"/>
  <c r="V190" i="13"/>
  <c r="V191" i="13"/>
  <c r="V285" i="13" s="1"/>
  <c r="W192" i="12"/>
  <c r="V153" i="13"/>
  <c r="V153" i="12"/>
  <c r="S86" i="8"/>
  <c r="R85" i="8"/>
  <c r="S83" i="8"/>
  <c r="U152" i="13"/>
  <c r="U243" i="13"/>
  <c r="U183" i="13"/>
  <c r="U277" i="13" s="1"/>
  <c r="U182" i="13"/>
  <c r="U276" i="13" s="1"/>
  <c r="U187" i="13"/>
  <c r="U181" i="13"/>
  <c r="U275" i="13" s="1"/>
  <c r="U186" i="13"/>
  <c r="U280" i="13" s="1"/>
  <c r="U180" i="13"/>
  <c r="U274" i="13" s="1"/>
  <c r="U185" i="13"/>
  <c r="U279" i="13" s="1"/>
  <c r="U184" i="13"/>
  <c r="U278" i="13" s="1"/>
  <c r="X199" i="13"/>
  <c r="X293" i="13" s="1"/>
  <c r="X95" i="8" s="1"/>
  <c r="X289" i="13"/>
  <c r="Y360" i="13"/>
  <c r="Y268" i="13"/>
  <c r="Y362" i="13" s="1"/>
  <c r="X286" i="13"/>
  <c r="W198" i="13"/>
  <c r="W292" i="13" s="1"/>
  <c r="W197" i="13"/>
  <c r="W291" i="13" s="1"/>
  <c r="W196" i="13"/>
  <c r="W290" i="13" s="1"/>
  <c r="W195" i="13"/>
  <c r="W245" i="13"/>
  <c r="X199" i="12"/>
  <c r="X268" i="12" s="1"/>
  <c r="T88" i="8"/>
  <c r="U89" i="8"/>
  <c r="T151" i="13"/>
  <c r="T151" i="12"/>
  <c r="U243" i="12"/>
  <c r="U152" i="12"/>
  <c r="U183" i="12"/>
  <c r="U185" i="12"/>
  <c r="U184" i="12"/>
  <c r="U182" i="12"/>
  <c r="U181" i="12"/>
  <c r="U187" i="12"/>
  <c r="U180" i="12"/>
  <c r="U186" i="12"/>
  <c r="W192" i="13"/>
  <c r="W284" i="13"/>
  <c r="V10" i="20"/>
  <c r="V281" i="13"/>
  <c r="V94" i="8" s="1"/>
  <c r="Z268" i="13"/>
  <c r="Z362" i="13" s="1"/>
  <c r="Z360" i="13"/>
  <c r="X266" i="13" l="1"/>
  <c r="X268" i="13" s="1"/>
  <c r="X362" i="13" s="1"/>
  <c r="V192" i="12"/>
  <c r="X11" i="20"/>
  <c r="X12" i="20" s="1"/>
  <c r="X364" i="13"/>
  <c r="X96" i="8" s="1"/>
  <c r="W199" i="13"/>
  <c r="W293" i="13" s="1"/>
  <c r="W95" i="8" s="1"/>
  <c r="W289" i="13"/>
  <c r="S88" i="8"/>
  <c r="T89" i="8"/>
  <c r="V197" i="13"/>
  <c r="V291" i="13" s="1"/>
  <c r="V198" i="13"/>
  <c r="V292" i="13" s="1"/>
  <c r="V195" i="13"/>
  <c r="V196" i="13"/>
  <c r="V290" i="13" s="1"/>
  <c r="W199" i="12"/>
  <c r="W268" i="12" s="1"/>
  <c r="V245" i="13"/>
  <c r="U10" i="20"/>
  <c r="U281" i="13"/>
  <c r="U94" i="8" s="1"/>
  <c r="V197" i="12"/>
  <c r="V198" i="12"/>
  <c r="V195" i="12"/>
  <c r="V196" i="12"/>
  <c r="T152" i="12"/>
  <c r="T243" i="12"/>
  <c r="T187" i="12"/>
  <c r="T181" i="12"/>
  <c r="T185" i="12"/>
  <c r="T182" i="12"/>
  <c r="T183" i="12"/>
  <c r="T184" i="12"/>
  <c r="T180" i="12"/>
  <c r="T186" i="12"/>
  <c r="R86" i="8"/>
  <c r="Q85" i="8"/>
  <c r="R83" i="8"/>
  <c r="V192" i="13"/>
  <c r="V284" i="13"/>
  <c r="U244" i="12"/>
  <c r="U245" i="12" s="1"/>
  <c r="U246" i="12" s="1"/>
  <c r="U266" i="12" s="1"/>
  <c r="U191" i="12"/>
  <c r="U190" i="12"/>
  <c r="U153" i="13"/>
  <c r="U153" i="12"/>
  <c r="U244" i="13"/>
  <c r="U338" i="13" s="1"/>
  <c r="U190" i="13"/>
  <c r="U191" i="13"/>
  <c r="U285" i="13" s="1"/>
  <c r="W286" i="13"/>
  <c r="T152" i="13"/>
  <c r="T243" i="13"/>
  <c r="T186" i="13"/>
  <c r="T280" i="13" s="1"/>
  <c r="T184" i="13"/>
  <c r="T278" i="13" s="1"/>
  <c r="T187" i="13"/>
  <c r="T182" i="13"/>
  <c r="T276" i="13" s="1"/>
  <c r="T180" i="13"/>
  <c r="T274" i="13" s="1"/>
  <c r="T181" i="13"/>
  <c r="T275" i="13" s="1"/>
  <c r="T185" i="13"/>
  <c r="T279" i="13" s="1"/>
  <c r="T183" i="13"/>
  <c r="T277" i="13" s="1"/>
  <c r="W339" i="13"/>
  <c r="W246" i="13"/>
  <c r="U337" i="13"/>
  <c r="S151" i="13"/>
  <c r="S151" i="12"/>
  <c r="X360" i="13" l="1"/>
  <c r="W364" i="13"/>
  <c r="W96" i="8" s="1"/>
  <c r="W11" i="20"/>
  <c r="W12" i="20" s="1"/>
  <c r="U192" i="12"/>
  <c r="W340" i="13"/>
  <c r="W266" i="13"/>
  <c r="V286" i="13"/>
  <c r="R151" i="12"/>
  <c r="R151" i="13"/>
  <c r="V199" i="12"/>
  <c r="V268" i="12" s="1"/>
  <c r="T153" i="13"/>
  <c r="T153" i="12"/>
  <c r="S243" i="12"/>
  <c r="S152" i="12"/>
  <c r="S187" i="12"/>
  <c r="S180" i="12"/>
  <c r="S182" i="12"/>
  <c r="S183" i="12"/>
  <c r="S185" i="12"/>
  <c r="S184" i="12"/>
  <c r="S181" i="12"/>
  <c r="S186" i="12"/>
  <c r="Q86" i="8"/>
  <c r="P85" i="8"/>
  <c r="Q83" i="8"/>
  <c r="S152" i="13"/>
  <c r="S243" i="13"/>
  <c r="S182" i="13"/>
  <c r="S276" i="13" s="1"/>
  <c r="S181" i="13"/>
  <c r="S275" i="13" s="1"/>
  <c r="S184" i="13"/>
  <c r="S278" i="13" s="1"/>
  <c r="S180" i="13"/>
  <c r="S274" i="13" s="1"/>
  <c r="S186" i="13"/>
  <c r="S280" i="13" s="1"/>
  <c r="S185" i="13"/>
  <c r="S279" i="13" s="1"/>
  <c r="S187" i="13"/>
  <c r="S183" i="13"/>
  <c r="S277" i="13" s="1"/>
  <c r="T337" i="13"/>
  <c r="U198" i="12"/>
  <c r="U197" i="12"/>
  <c r="U195" i="12"/>
  <c r="U196" i="12"/>
  <c r="V199" i="13"/>
  <c r="V293" i="13" s="1"/>
  <c r="V95" i="8" s="1"/>
  <c r="V289" i="13"/>
  <c r="R88" i="8"/>
  <c r="S89" i="8"/>
  <c r="U192" i="13"/>
  <c r="U284" i="13"/>
  <c r="U245" i="13"/>
  <c r="T10" i="20"/>
  <c r="T281" i="13"/>
  <c r="T94" i="8" s="1"/>
  <c r="T244" i="13"/>
  <c r="T338" i="13" s="1"/>
  <c r="T190" i="13"/>
  <c r="T191" i="13"/>
  <c r="T285" i="13" s="1"/>
  <c r="U198" i="13"/>
  <c r="U292" i="13" s="1"/>
  <c r="U196" i="13"/>
  <c r="U290" i="13" s="1"/>
  <c r="U197" i="13"/>
  <c r="U291" i="13" s="1"/>
  <c r="U195" i="13"/>
  <c r="T244" i="12"/>
  <c r="T245" i="12" s="1"/>
  <c r="T246" i="12" s="1"/>
  <c r="T266" i="12" s="1"/>
  <c r="T191" i="12"/>
  <c r="T190" i="12"/>
  <c r="V339" i="13"/>
  <c r="V246" i="13"/>
  <c r="V11" i="20" l="1"/>
  <c r="V12" i="20" s="1"/>
  <c r="T245" i="13"/>
  <c r="T246" i="13" s="1"/>
  <c r="T192" i="12"/>
  <c r="R152" i="13"/>
  <c r="R243" i="13"/>
  <c r="R187" i="13"/>
  <c r="R180" i="13"/>
  <c r="R274" i="13" s="1"/>
  <c r="R183" i="13"/>
  <c r="R277" i="13" s="1"/>
  <c r="R182" i="13"/>
  <c r="R276" i="13" s="1"/>
  <c r="R181" i="13"/>
  <c r="R275" i="13" s="1"/>
  <c r="R185" i="13"/>
  <c r="R279" i="13" s="1"/>
  <c r="R184" i="13"/>
  <c r="R278" i="13" s="1"/>
  <c r="R186" i="13"/>
  <c r="R280" i="13" s="1"/>
  <c r="U199" i="13"/>
  <c r="U293" i="13" s="1"/>
  <c r="U95" i="8" s="1"/>
  <c r="U289" i="13"/>
  <c r="U286" i="13"/>
  <c r="U199" i="12"/>
  <c r="U268" i="12" s="1"/>
  <c r="P86" i="8"/>
  <c r="P83" i="8"/>
  <c r="T198" i="12"/>
  <c r="T197" i="12"/>
  <c r="T195" i="12"/>
  <c r="T196" i="12"/>
  <c r="R152" i="12"/>
  <c r="R243" i="12"/>
  <c r="R185" i="12"/>
  <c r="R183" i="12"/>
  <c r="R180" i="12"/>
  <c r="R181" i="12"/>
  <c r="R184" i="12"/>
  <c r="R182" i="12"/>
  <c r="R187" i="12"/>
  <c r="R186" i="12"/>
  <c r="W360" i="13"/>
  <c r="W268" i="13"/>
  <c r="W362" i="13" s="1"/>
  <c r="T192" i="13"/>
  <c r="T284" i="13"/>
  <c r="S153" i="12"/>
  <c r="S153" i="13"/>
  <c r="S337" i="13"/>
  <c r="Q151" i="13"/>
  <c r="Q151" i="12"/>
  <c r="T195" i="13"/>
  <c r="T197" i="13"/>
  <c r="T291" i="13" s="1"/>
  <c r="T198" i="13"/>
  <c r="T292" i="13" s="1"/>
  <c r="T196" i="13"/>
  <c r="T290" i="13" s="1"/>
  <c r="V364" i="13"/>
  <c r="V96" i="8" s="1"/>
  <c r="V340" i="13"/>
  <c r="V266" i="13"/>
  <c r="U339" i="13"/>
  <c r="U246" i="13"/>
  <c r="Q88" i="8"/>
  <c r="R89" i="8"/>
  <c r="S10" i="20"/>
  <c r="S281" i="13"/>
  <c r="S94" i="8" s="1"/>
  <c r="S244" i="13"/>
  <c r="S338" i="13" s="1"/>
  <c r="S190" i="13"/>
  <c r="S191" i="13"/>
  <c r="S285" i="13" s="1"/>
  <c r="S244" i="12"/>
  <c r="S245" i="12" s="1"/>
  <c r="S246" i="12" s="1"/>
  <c r="S266" i="12" s="1"/>
  <c r="S191" i="12"/>
  <c r="S190" i="12"/>
  <c r="U364" i="13" l="1"/>
  <c r="U96" i="8" s="1"/>
  <c r="T339" i="13"/>
  <c r="S192" i="12"/>
  <c r="U11" i="20"/>
  <c r="U12" i="20" s="1"/>
  <c r="S245" i="13"/>
  <c r="S339" i="13" s="1"/>
  <c r="P88" i="8"/>
  <c r="P89" i="8" s="1"/>
  <c r="Q89" i="8"/>
  <c r="Q152" i="12"/>
  <c r="Q243" i="12"/>
  <c r="Q184" i="12"/>
  <c r="Q181" i="12"/>
  <c r="Q183" i="12"/>
  <c r="Q186" i="12"/>
  <c r="Q187" i="12"/>
  <c r="Q180" i="12"/>
  <c r="Q185" i="12"/>
  <c r="Q182" i="12"/>
  <c r="V360" i="13"/>
  <c r="V268" i="13"/>
  <c r="V362" i="13" s="1"/>
  <c r="R244" i="13"/>
  <c r="R338" i="13" s="1"/>
  <c r="R190" i="13"/>
  <c r="R191" i="13"/>
  <c r="R285" i="13" s="1"/>
  <c r="U340" i="13"/>
  <c r="U266" i="13"/>
  <c r="Q152" i="13"/>
  <c r="Q243" i="13"/>
  <c r="Q185" i="13"/>
  <c r="Q279" i="13" s="1"/>
  <c r="Q183" i="13"/>
  <c r="Q277" i="13" s="1"/>
  <c r="Q187" i="13"/>
  <c r="Q182" i="13"/>
  <c r="Q276" i="13" s="1"/>
  <c r="Q186" i="13"/>
  <c r="Q280" i="13" s="1"/>
  <c r="Q184" i="13"/>
  <c r="Q278" i="13" s="1"/>
  <c r="Q180" i="13"/>
  <c r="Q274" i="13" s="1"/>
  <c r="Q181" i="13"/>
  <c r="Q275" i="13" s="1"/>
  <c r="T199" i="12"/>
  <c r="T268" i="12" s="1"/>
  <c r="P151" i="13"/>
  <c r="P151" i="12"/>
  <c r="S192" i="13"/>
  <c r="S284" i="13"/>
  <c r="T340" i="13"/>
  <c r="T266" i="13"/>
  <c r="S195" i="13"/>
  <c r="S197" i="13"/>
  <c r="S291" i="13" s="1"/>
  <c r="S198" i="13"/>
  <c r="S292" i="13" s="1"/>
  <c r="S196" i="13"/>
  <c r="S290" i="13" s="1"/>
  <c r="S198" i="12"/>
  <c r="S195" i="12"/>
  <c r="S197" i="12"/>
  <c r="S196" i="12"/>
  <c r="R153" i="13"/>
  <c r="R153" i="12"/>
  <c r="T199" i="13"/>
  <c r="T293" i="13" s="1"/>
  <c r="T95" i="8" s="1"/>
  <c r="T289" i="13"/>
  <c r="T286" i="13"/>
  <c r="R244" i="12"/>
  <c r="R245" i="12" s="1"/>
  <c r="R246" i="12" s="1"/>
  <c r="R266" i="12" s="1"/>
  <c r="R191" i="12"/>
  <c r="R190" i="12"/>
  <c r="R10" i="20"/>
  <c r="R281" i="13"/>
  <c r="R94" i="8" s="1"/>
  <c r="R337" i="13"/>
  <c r="S246" i="13" l="1"/>
  <c r="S340" i="13" s="1"/>
  <c r="T364" i="13"/>
  <c r="T96" i="8" s="1"/>
  <c r="R192" i="12"/>
  <c r="T360" i="13"/>
  <c r="T268" i="13"/>
  <c r="T362" i="13" s="1"/>
  <c r="U360" i="13"/>
  <c r="U268" i="13"/>
  <c r="U362" i="13" s="1"/>
  <c r="R245" i="13"/>
  <c r="R195" i="12"/>
  <c r="R197" i="12"/>
  <c r="R198" i="12"/>
  <c r="R196" i="12"/>
  <c r="Q153" i="13"/>
  <c r="Q153" i="12"/>
  <c r="P152" i="13"/>
  <c r="P243" i="13"/>
  <c r="P185" i="13"/>
  <c r="P279" i="13" s="1"/>
  <c r="P180" i="13"/>
  <c r="P274" i="13" s="1"/>
  <c r="P187" i="13"/>
  <c r="P186" i="13"/>
  <c r="P280" i="13" s="1"/>
  <c r="P182" i="13"/>
  <c r="P276" i="13" s="1"/>
  <c r="P184" i="13"/>
  <c r="P278" i="13" s="1"/>
  <c r="P183" i="13"/>
  <c r="P277" i="13" s="1"/>
  <c r="P181" i="13"/>
  <c r="P275" i="13" s="1"/>
  <c r="T11" i="20"/>
  <c r="T12" i="20" s="1"/>
  <c r="R195" i="13"/>
  <c r="R196" i="13"/>
  <c r="R290" i="13" s="1"/>
  <c r="R197" i="13"/>
  <c r="R291" i="13" s="1"/>
  <c r="R198" i="13"/>
  <c r="R292" i="13" s="1"/>
  <c r="S199" i="12"/>
  <c r="S268" i="12" s="1"/>
  <c r="S286" i="13"/>
  <c r="Q337" i="13"/>
  <c r="P153" i="12"/>
  <c r="P153" i="13"/>
  <c r="Q244" i="12"/>
  <c r="Q245" i="12" s="1"/>
  <c r="Q246" i="12" s="1"/>
  <c r="Q266" i="12" s="1"/>
  <c r="Q191" i="12"/>
  <c r="Q190" i="12"/>
  <c r="S199" i="13"/>
  <c r="S293" i="13" s="1"/>
  <c r="S95" i="8" s="1"/>
  <c r="S289" i="13"/>
  <c r="P243" i="12"/>
  <c r="P152" i="12"/>
  <c r="P186" i="12"/>
  <c r="P184" i="12"/>
  <c r="P183" i="12"/>
  <c r="P187" i="12"/>
  <c r="P181" i="12"/>
  <c r="P185" i="12"/>
  <c r="P180" i="12"/>
  <c r="P182" i="12"/>
  <c r="Q10" i="20"/>
  <c r="Q281" i="13"/>
  <c r="Q94" i="8" s="1"/>
  <c r="Q244" i="13"/>
  <c r="Q338" i="13" s="1"/>
  <c r="Q191" i="13"/>
  <c r="Q285" i="13" s="1"/>
  <c r="Q190" i="13"/>
  <c r="R192" i="13"/>
  <c r="R284" i="13"/>
  <c r="S266" i="13" l="1"/>
  <c r="S268" i="13" s="1"/>
  <c r="S362" i="13" s="1"/>
  <c r="Q192" i="12"/>
  <c r="R199" i="13"/>
  <c r="R293" i="13" s="1"/>
  <c r="R95" i="8" s="1"/>
  <c r="R289" i="13"/>
  <c r="Q197" i="12"/>
  <c r="Q195" i="12"/>
  <c r="Q198" i="12"/>
  <c r="Q196" i="12"/>
  <c r="Q192" i="13"/>
  <c r="Q284" i="13"/>
  <c r="P198" i="13"/>
  <c r="P292" i="13" s="1"/>
  <c r="P195" i="13"/>
  <c r="P196" i="13"/>
  <c r="P290" i="13" s="1"/>
  <c r="P197" i="13"/>
  <c r="P291" i="13" s="1"/>
  <c r="S364" i="13"/>
  <c r="S96" i="8" s="1"/>
  <c r="Q195" i="13"/>
  <c r="Q198" i="13"/>
  <c r="Q292" i="13" s="1"/>
  <c r="Q197" i="13"/>
  <c r="Q291" i="13" s="1"/>
  <c r="Q196" i="13"/>
  <c r="Q290" i="13" s="1"/>
  <c r="R199" i="12"/>
  <c r="R268" i="12" s="1"/>
  <c r="R286" i="13"/>
  <c r="P197" i="12"/>
  <c r="P195" i="12"/>
  <c r="P198" i="12"/>
  <c r="P196" i="12"/>
  <c r="P337" i="13"/>
  <c r="R339" i="13"/>
  <c r="R246" i="13"/>
  <c r="P244" i="12"/>
  <c r="P245" i="12" s="1"/>
  <c r="P246" i="12" s="1"/>
  <c r="P266" i="12" s="1"/>
  <c r="P190" i="12"/>
  <c r="P191" i="12"/>
  <c r="Q245" i="13"/>
  <c r="S11" i="20"/>
  <c r="S12" i="20" s="1"/>
  <c r="P10" i="20"/>
  <c r="P281" i="13"/>
  <c r="P94" i="8" s="1"/>
  <c r="P244" i="13"/>
  <c r="P338" i="13" s="1"/>
  <c r="P190" i="13"/>
  <c r="P191" i="13"/>
  <c r="P285" i="13" s="1"/>
  <c r="S360" i="13" l="1"/>
  <c r="R11" i="20"/>
  <c r="R12" i="20" s="1"/>
  <c r="P199" i="12"/>
  <c r="P192" i="12"/>
  <c r="R364" i="13"/>
  <c r="R96" i="8" s="1"/>
  <c r="P192" i="13"/>
  <c r="P284" i="13"/>
  <c r="Q286" i="13"/>
  <c r="P245" i="13"/>
  <c r="Q246" i="13"/>
  <c r="Q339" i="13"/>
  <c r="R340" i="13"/>
  <c r="R266" i="13"/>
  <c r="Q199" i="13"/>
  <c r="Q293" i="13" s="1"/>
  <c r="Q95" i="8" s="1"/>
  <c r="Q289" i="13"/>
  <c r="P199" i="13"/>
  <c r="P293" i="13" s="1"/>
  <c r="P95" i="8" s="1"/>
  <c r="P289" i="13"/>
  <c r="Q199" i="12"/>
  <c r="Q268" i="12" s="1"/>
  <c r="P268" i="12" l="1"/>
  <c r="R360" i="13"/>
  <c r="R268" i="13"/>
  <c r="R362" i="13" s="1"/>
  <c r="P246" i="13"/>
  <c r="P339" i="13"/>
  <c r="Q340" i="13"/>
  <c r="Q266" i="13"/>
  <c r="Q11" i="20"/>
  <c r="Q12" i="20" s="1"/>
  <c r="Q364" i="13"/>
  <c r="Q96" i="8" s="1"/>
  <c r="P11" i="20"/>
  <c r="P12" i="20" s="1"/>
  <c r="P286" i="13"/>
  <c r="P364" i="13"/>
  <c r="P96" i="8" s="1"/>
  <c r="P340" i="13" l="1"/>
  <c r="P266" i="13"/>
  <c r="Q360" i="13"/>
  <c r="Q268" i="13"/>
  <c r="Q362" i="13" s="1"/>
  <c r="P360" i="13" l="1"/>
  <c r="P268" i="13"/>
  <c r="P36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Leiby, Paul Newsome</author>
    <author>ziawadud</author>
  </authors>
  <commentList>
    <comment ref="U4" authorId="0" shapeId="0" xr:uid="{00000000-0006-0000-0100-000001000000}">
      <text>
        <r>
          <rPr>
            <b/>
            <sz val="9"/>
            <color indexed="81"/>
            <rFont val="Tahoma"/>
            <family val="2"/>
          </rPr>
          <t>Leiby, Paul Newsome:</t>
        </r>
        <r>
          <rPr>
            <sz val="9"/>
            <color indexed="81"/>
            <rFont val="Tahoma"/>
            <family val="2"/>
          </rPr>
          <t xml:space="preserve">
No Dependents. Why were the "Increased Feature" columns skipped?</t>
        </r>
      </text>
    </comment>
    <comment ref="AK4" authorId="0" shapeId="0" xr:uid="{00000000-0006-0000-0100-000002000000}">
      <text>
        <r>
          <rPr>
            <b/>
            <sz val="9"/>
            <color indexed="81"/>
            <rFont val="Tahoma"/>
            <family val="2"/>
          </rPr>
          <t>Leiby, Paul Newsome:</t>
        </r>
        <r>
          <rPr>
            <sz val="9"/>
            <color indexed="81"/>
            <rFont val="Tahoma"/>
            <family val="2"/>
          </rPr>
          <t xml:space="preserve">
No Dependents. Why were the "Increased Feature" columns skipped?</t>
        </r>
      </text>
    </comment>
    <comment ref="B5" authorId="1" shapeId="0" xr:uid="{00000000-0006-0000-0100-000003000000}">
      <text>
        <r>
          <rPr>
            <b/>
            <sz val="9"/>
            <color rgb="FF000000"/>
            <rFont val="Tahoma"/>
            <family val="2"/>
          </rPr>
          <t>ziawadud:changed 25/08/2014</t>
        </r>
      </text>
    </comment>
    <comment ref="B7" authorId="1" shapeId="0" xr:uid="{00000000-0006-0000-0100-000004000000}">
      <text>
        <r>
          <rPr>
            <b/>
            <sz val="9"/>
            <color rgb="FF000000"/>
            <rFont val="Tahoma"/>
            <family val="2"/>
          </rPr>
          <t xml:space="preserve">ziawadud:25/8/2014, definition of demand scenario 6 changed. Check calcul_dem_ldv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ziawadud</author>
  </authors>
  <commentList>
    <comment ref="D102" authorId="0" shapeId="0" xr:uid="{00000000-0006-0000-0200-000001000000}">
      <text>
        <r>
          <rPr>
            <b/>
            <sz val="9"/>
            <color rgb="FF000000"/>
            <rFont val="Tahoma"/>
            <family val="2"/>
          </rPr>
          <t>ziawadud:</t>
        </r>
        <r>
          <rPr>
            <sz val="9"/>
            <color rgb="FF000000"/>
            <rFont val="Tahoma"/>
            <family val="2"/>
          </rPr>
          <t xml:space="preserve">
</t>
        </r>
        <r>
          <rPr>
            <sz val="9"/>
            <color rgb="FF000000"/>
            <rFont val="Tahoma"/>
            <family val="2"/>
          </rPr>
          <t xml:space="preserve">changed 25/08/2014 denominator road transport energy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author>
    <author>ziawadud</author>
  </authors>
  <commentList>
    <comment ref="A23" authorId="0" shapeId="0" xr:uid="{00000000-0006-0000-0800-000001000000}">
      <text>
        <r>
          <rPr>
            <b/>
            <sz val="9"/>
            <color indexed="81"/>
            <rFont val="Tahoma"/>
            <family val="2"/>
          </rPr>
          <t>Paul:</t>
        </r>
        <r>
          <rPr>
            <sz val="9"/>
            <color indexed="81"/>
            <rFont val="Tahoma"/>
            <family val="2"/>
          </rPr>
          <t xml:space="preserve"> Will change with energy intensity</t>
        </r>
        <r>
          <rPr>
            <sz val="9"/>
            <color indexed="81"/>
            <rFont val="Tahoma"/>
            <family val="2"/>
          </rPr>
          <t xml:space="preserve">
</t>
        </r>
      </text>
    </comment>
    <comment ref="A25" authorId="1" shapeId="0" xr:uid="{00000000-0006-0000-0800-000002000000}">
      <text>
        <r>
          <rPr>
            <b/>
            <sz val="9"/>
            <color indexed="81"/>
            <rFont val="Tahoma"/>
            <family val="2"/>
          </rPr>
          <t>ziawadud:</t>
        </r>
        <r>
          <rPr>
            <sz val="9"/>
            <color indexed="81"/>
            <rFont val="Tahoma"/>
            <family val="2"/>
          </rPr>
          <t xml:space="preserve">
insurance costs will change</t>
        </r>
      </text>
    </comment>
    <comment ref="A29" authorId="1" shapeId="0" xr:uid="{00000000-0006-0000-0800-000003000000}">
      <text>
        <r>
          <rPr>
            <b/>
            <sz val="9"/>
            <color indexed="81"/>
            <rFont val="Tahoma"/>
            <family val="2"/>
          </rPr>
          <t>ziawadud:</t>
        </r>
        <r>
          <rPr>
            <sz val="9"/>
            <color indexed="81"/>
            <rFont val="Tahoma"/>
            <family val="2"/>
          </rPr>
          <t xml:space="preserve">
VoT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author>
    <author>ziawadud</author>
  </authors>
  <commentList>
    <comment ref="A23" authorId="0" shapeId="0" xr:uid="{00000000-0006-0000-0900-000001000000}">
      <text>
        <r>
          <rPr>
            <b/>
            <sz val="9"/>
            <color indexed="81"/>
            <rFont val="Tahoma"/>
            <family val="2"/>
          </rPr>
          <t xml:space="preserve">Paul: </t>
        </r>
        <r>
          <rPr>
            <sz val="9"/>
            <color indexed="81"/>
            <rFont val="Tahoma"/>
            <family val="2"/>
          </rPr>
          <t>This will change with Energy Intensity scenario, and then have demand rebound.  Need to link.</t>
        </r>
      </text>
    </comment>
    <comment ref="A25" authorId="1" shapeId="0" xr:uid="{00000000-0006-0000-0900-000002000000}">
      <text>
        <r>
          <rPr>
            <b/>
            <sz val="9"/>
            <color indexed="81"/>
            <rFont val="Tahoma"/>
            <family val="2"/>
          </rPr>
          <t>ziawadud:</t>
        </r>
        <r>
          <rPr>
            <sz val="9"/>
            <color indexed="81"/>
            <rFont val="Tahoma"/>
            <family val="2"/>
          </rPr>
          <t xml:space="preserve">
insurance costs will change</t>
        </r>
      </text>
    </comment>
    <comment ref="A29" authorId="1" shapeId="0" xr:uid="{00000000-0006-0000-0900-000003000000}">
      <text>
        <r>
          <rPr>
            <b/>
            <sz val="9"/>
            <color indexed="81"/>
            <rFont val="Tahoma"/>
            <family val="2"/>
          </rPr>
          <t>ziawadud:</t>
        </r>
        <r>
          <rPr>
            <sz val="9"/>
            <color indexed="81"/>
            <rFont val="Tahoma"/>
            <family val="2"/>
          </rPr>
          <t xml:space="preserve">
VoT will change</t>
        </r>
      </text>
    </comment>
  </commentList>
</comments>
</file>

<file path=xl/sharedStrings.xml><?xml version="1.0" encoding="utf-8"?>
<sst xmlns="http://schemas.openxmlformats.org/spreadsheetml/2006/main" count="8495" uniqueCount="3461">
  <si>
    <t>TST005:da_CompressedNat</t>
  </si>
  <si>
    <t>TST005:da_LiquefiedPetr</t>
  </si>
  <si>
    <t>TST005:ea_LiquefiedPetr</t>
  </si>
  <si>
    <t>TST005:ea_FuelCellGasol</t>
  </si>
  <si>
    <t>TST005:ea_FuelCellMetha</t>
  </si>
  <si>
    <t>TST005:ea_FuelCellHydro</t>
  </si>
  <si>
    <t>TST005:ea_TotalAlternat</t>
  </si>
  <si>
    <t>TST005:fa_PercentAltern</t>
  </si>
  <si>
    <t>TST005:fa_TotalNewCarSa</t>
  </si>
  <si>
    <t>TST005:ga_GasolineICEVe</t>
  </si>
  <si>
    <t>TST005:ga_TDIDieselICE</t>
  </si>
  <si>
    <t>TST005:ga_TotalConventi</t>
  </si>
  <si>
    <t>TST005:ha_Ethanol-FlexF</t>
  </si>
  <si>
    <t>TST005:ha_EthanolICE</t>
  </si>
  <si>
    <t>TST005:ha_ElectricVehic</t>
  </si>
  <si>
    <t>TST005:ha_Plug-inGasoli</t>
  </si>
  <si>
    <t>TST005:ha_Plug-in40Hybd</t>
  </si>
  <si>
    <t>TST005:ha_Electric-Dies</t>
  </si>
  <si>
    <t>TST005:ha_Electric-Gaso</t>
  </si>
  <si>
    <t>TST005:ha_CompressedNat</t>
  </si>
  <si>
    <t>TST005:ia_CompressedNat</t>
  </si>
  <si>
    <t>TST005:ia_LiquefiedPetr</t>
  </si>
  <si>
    <t>TST005:ja_LiquefiedPetr</t>
  </si>
  <si>
    <t>TST005:ja_FuelCellGasol</t>
  </si>
  <si>
    <t>TST005:ja_FuelCellMetha</t>
  </si>
  <si>
    <t>TST005:ja_FuelCellHydro</t>
  </si>
  <si>
    <t>TST005:ja_TotalAlternat</t>
  </si>
  <si>
    <t>TST005:ka_PercentAltern</t>
  </si>
  <si>
    <t>TST005:ka_TotalNewTruck</t>
  </si>
  <si>
    <t>TST005:la_PercentTotalA</t>
  </si>
  <si>
    <t>TST005:la_EPACTLegislat</t>
  </si>
  <si>
    <t>TST005:la_ZEVPLegislati</t>
  </si>
  <si>
    <t>TST005:ma_TotalVehicles</t>
  </si>
  <si>
    <t>TST006</t>
  </si>
  <si>
    <t>TST006:ba_GasolineICEVe</t>
  </si>
  <si>
    <t>TST006:ba_TDIDieselICE</t>
  </si>
  <si>
    <t>TST006:ba_TotalConventi</t>
  </si>
  <si>
    <t>TST006:ca_Ethanol-FlexF</t>
  </si>
  <si>
    <t>TST006:ca_EthanolICE</t>
  </si>
  <si>
    <t>TST006:ca_ElectricVehic</t>
  </si>
  <si>
    <t>TST006:ca_Plug-inGasoli</t>
  </si>
  <si>
    <t>TST006:ca_Plug-in40Hybd</t>
  </si>
  <si>
    <t>TST006:ca_Electric-Dies</t>
  </si>
  <si>
    <t>TST006:ca_Electric-Gaso</t>
  </si>
  <si>
    <t>TST006:ca_CompressedNat</t>
  </si>
  <si>
    <t>TST006:da_CompressedNat</t>
  </si>
  <si>
    <t>TST006:da_LiquefiedPetr</t>
  </si>
  <si>
    <t>TST006:ea_LiquefiedPetr</t>
  </si>
  <si>
    <t>TST006:ea_FuelCellGasol</t>
  </si>
  <si>
    <t>TST006:ea_FuelCellMetha</t>
  </si>
  <si>
    <t>TST006:ea_FuelCellHydro</t>
  </si>
  <si>
    <t>TST006:ea_TotalAlternat</t>
  </si>
  <si>
    <t>TST006:fa_PercentAltern</t>
  </si>
  <si>
    <t>TST006:fa_TotalNewCarSa</t>
  </si>
  <si>
    <t>TST006:ga_GasolineICEVe</t>
  </si>
  <si>
    <t>TST006:ga_TDIDieselICE</t>
  </si>
  <si>
    <t>TST006:ga_TotalConventi</t>
  </si>
  <si>
    <t>TST006:ha_Ethanol-FlexF</t>
  </si>
  <si>
    <t>TST006:ha_EthanolICE</t>
  </si>
  <si>
    <t>TST006:ha_ElectricVehic</t>
  </si>
  <si>
    <t>TST006:ha_Plug-inGasoli</t>
  </si>
  <si>
    <t>TST006:ha_Plug-in40Hybd</t>
  </si>
  <si>
    <t>TST006:ha_Electric-Dies</t>
  </si>
  <si>
    <t>TST006:ha_Electric-Gaso</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</si>
  <si>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</si>
  <si>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</si>
  <si>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</si>
  <si>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</si>
  <si>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</si>
  <si>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</si>
  <si>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</si>
  <si>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</si>
  <si>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</si>
  <si>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</si>
  <si>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</si>
  <si>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</si>
  <si>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</si>
  <si>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</si>
  <si>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</si>
  <si>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</si>
  <si>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</si>
  <si>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</si>
  <si>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</si>
  <si>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</si>
  <si>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</si>
  <si>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</si>
  <si>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</si>
  <si>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</si>
  <si>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</si>
  <si>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</si>
  <si>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</si>
  <si>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</si>
  <si>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</si>
  <si>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</si>
  <si>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</si>
  <si>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</si>
  <si>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</si>
  <si>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</si>
  <si>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</si>
  <si>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</si>
  <si>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</si>
  <si>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</si>
  <si>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</si>
  <si>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</si>
  <si>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</si>
  <si>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</si>
  <si>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</si>
  <si>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</si>
  <si>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</si>
  <si>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</si>
  <si>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</si>
  <si>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</si>
  <si>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</si>
  <si>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</si>
  <si>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</si>
  <si>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</si>
  <si>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</si>
  <si>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</si>
  <si>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</si>
  <si>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Aviation</t>
  </si>
  <si>
    <t>TEU000:ea_ResidualFuelU</t>
  </si>
  <si>
    <t xml:space="preserve">   Residual Fuel Oil</t>
  </si>
  <si>
    <t>TEU000:ea_DistillateFue</t>
  </si>
  <si>
    <t xml:space="preserve">   Distillate Fuel Oil</t>
  </si>
  <si>
    <t>TEU000:fa_Total</t>
  </si>
  <si>
    <t>Total</t>
  </si>
  <si>
    <t>Energy Use by Type</t>
  </si>
  <si>
    <t>TEU000:ga_MotorGasoline</t>
  </si>
  <si>
    <t xml:space="preserve">   Motor Gasoline</t>
  </si>
  <si>
    <t>TEU000:ga_Distillate(di</t>
  </si>
  <si>
    <t xml:space="preserve">   Diesel 5/</t>
  </si>
  <si>
    <t>TEU000:ga_JetFuel(keros</t>
  </si>
  <si>
    <t xml:space="preserve">   Jet Fuel (kerosene &amp; naphtha)</t>
  </si>
  <si>
    <t>TEU000:ga_ResidualOil</t>
  </si>
  <si>
    <t>TEU000:ga_AviationGasol</t>
  </si>
  <si>
    <t xml:space="preserve">   Aviation Gasoline</t>
  </si>
  <si>
    <t>TEU000:ga_LiquefiedPetr</t>
  </si>
  <si>
    <t xml:space="preserve">   Liquefied Petroleum Gases</t>
  </si>
  <si>
    <t>TEU000:ga_Lubricants</t>
  </si>
  <si>
    <t>TEU000:ga_PetroleumSubt</t>
  </si>
  <si>
    <t xml:space="preserve"> Petroleum Subtotal</t>
  </si>
  <si>
    <t>TEU000:ga_Methanol</t>
  </si>
  <si>
    <t xml:space="preserve"> M85</t>
  </si>
  <si>
    <t>TEU000:ga_Ethanol</t>
  </si>
  <si>
    <t xml:space="preserve"> E85</t>
  </si>
  <si>
    <t>TEU000:ga_Electricity</t>
  </si>
  <si>
    <t xml:space="preserve"> Electricity</t>
  </si>
  <si>
    <t>TEU000:ga_CompressedNat</t>
  </si>
  <si>
    <t xml:space="preserve"> Compressed Natural Gas</t>
  </si>
  <si>
    <t>TEU000:ga_LiquidHydroge</t>
  </si>
  <si>
    <t xml:space="preserve"> Liquid Hydrogen</t>
  </si>
  <si>
    <t>TEU000:ga_PipelineFuelN</t>
  </si>
  <si>
    <t xml:space="preserve"> Pipeline Fuel Natural Gas</t>
  </si>
  <si>
    <t>TEU000:ha_TotalConsumpt</t>
  </si>
  <si>
    <t>Total Consumption</t>
  </si>
  <si>
    <t xml:space="preserve">    1/ Commercial light trucks from 8,500 to 10,000 pounds.</t>
  </si>
  <si>
    <t xml:space="preserve">    2/ Does not include commercial bus and military use.</t>
  </si>
  <si>
    <t>TMK000:ab_VariableCompr</t>
  </si>
  <si>
    <t>Light-Duty Vehicle Total</t>
  </si>
  <si>
    <t>TMK000:bb_UnitBodyConst</t>
  </si>
  <si>
    <t>TMK000:bb_MaterialSubst</t>
  </si>
  <si>
    <t>TMK000:cb_MaterialSubst</t>
  </si>
  <si>
    <t>TMK000:db_MaterialSubst</t>
  </si>
  <si>
    <t>TMK000:eb_MaterialSubst</t>
  </si>
  <si>
    <t>TMK000:eb_DragReduction</t>
  </si>
  <si>
    <t>TMK000:fb_DragReduction</t>
  </si>
  <si>
    <t>TMK000:gb_DragReduction</t>
  </si>
  <si>
    <t>TMK000:hb_DragReduction</t>
  </si>
  <si>
    <t>TMK000:hb_Roll-OverTech</t>
  </si>
  <si>
    <t>TMK000:hb_SideImpactTec</t>
  </si>
  <si>
    <t>TMK000:hb_AdvancedLowLo</t>
  </si>
  <si>
    <t>TMK000:hb_EarlyTorqueCo</t>
  </si>
  <si>
    <t>TMK000:hb_AggressiveShi</t>
  </si>
  <si>
    <t>TMK000:hb_4-SpeedAutoma</t>
  </si>
  <si>
    <t>TMK000:hb_5-SpeedAutoma</t>
  </si>
  <si>
    <t>TMK000:hb_6-SpeedAutoma</t>
  </si>
  <si>
    <t>TMK000:hb_6-SpeedManual</t>
  </si>
  <si>
    <t>TMK000:hb_CVT</t>
  </si>
  <si>
    <t>TMK000:hb_AutomatedManu</t>
  </si>
  <si>
    <t>TMK000:hb_RollerCam</t>
  </si>
  <si>
    <t>TMK000:hb_OHC/AdvOHV-4C</t>
  </si>
  <si>
    <t>TMK000:hb_OHC/AdvOHV-6C</t>
  </si>
  <si>
    <t>TMK000:hb_OHC/AdvOHV-8C</t>
  </si>
  <si>
    <t>TMK000:hb_4-Valve/4-Cyl</t>
  </si>
  <si>
    <t>TMK000:hb_4-Valve/6-Cyl</t>
  </si>
  <si>
    <t>TMK000:hb_4-Valve/8-Cyl</t>
  </si>
  <si>
    <t>TMK000:hb_5-Valve/6-Cyl</t>
  </si>
  <si>
    <t>TMK000:hb_VVT-4Cylinder</t>
  </si>
  <si>
    <t>TMK000:hb_VVT-6Cylinder</t>
  </si>
  <si>
    <t>TMK000:hb_VVT-8Cylinder</t>
  </si>
  <si>
    <t>TMK000:hb_VVL-4Cylinder</t>
  </si>
  <si>
    <t>TMK000:hb_VVL-6Cylinder</t>
  </si>
  <si>
    <t>TMK000:hb_VVL-8Cylinder</t>
  </si>
  <si>
    <t>TMK000:hb_CamlessValveA</t>
  </si>
  <si>
    <t>TMK000:ib_CamlessValveA</t>
  </si>
  <si>
    <t>TMK000:jb_CamlessValveA</t>
  </si>
  <si>
    <t>TMK000:jb_CylinderDeact</t>
  </si>
  <si>
    <t>TMK000:jb_Turbocharging</t>
  </si>
  <si>
    <t>TMK000:jb_EngineFrictio</t>
  </si>
  <si>
    <t>TMK000:kb_EngineFrictio</t>
  </si>
  <si>
    <t>TMK000:lb_EngineFrictio</t>
  </si>
  <si>
    <t>TMK000:mb_EngineFrictio</t>
  </si>
  <si>
    <t>TMK000:mb_Stoichiometri</t>
  </si>
  <si>
    <t>TMK000:nb_Stoichiometri</t>
  </si>
  <si>
    <t>TMK000:nb_LeanBurnGDI</t>
  </si>
  <si>
    <t>TMK000:nb_5W-30EngineOi</t>
  </si>
  <si>
    <t>TMK000:nb_5W-20EngineOi</t>
  </si>
  <si>
    <t>TMK000:nb_0W-20EngineOi</t>
  </si>
  <si>
    <t>TMK000:nb_ElectricPower</t>
  </si>
  <si>
    <t>TMK000:nb_ImprovedAlter</t>
  </si>
  <si>
    <t>TMK000:nb_ImprovedOil/W</t>
  </si>
  <si>
    <t>TMK000:nb_ElectricOil/W</t>
  </si>
  <si>
    <t>TMK000:nb_TiresII</t>
  </si>
  <si>
    <t>TMK000:nb_TiresIII</t>
  </si>
  <si>
    <t>TMK000:nb_TiresIV</t>
  </si>
  <si>
    <t>TMK000:nb_FrontWheelDri</t>
  </si>
  <si>
    <t>TMK000:nb_FourWheelDriv</t>
  </si>
  <si>
    <t>TMK000:nb_42V-LaunchAss</t>
  </si>
  <si>
    <t>TMK000:nb_42V-EngineOff</t>
  </si>
  <si>
    <t>TMK000:nb_Tier2Emission</t>
  </si>
  <si>
    <t>TMK000:nb_IncreasedSize</t>
  </si>
  <si>
    <t>TMK000:nb_VariableCompr</t>
  </si>
  <si>
    <t>LDF000</t>
  </si>
  <si>
    <t>(miles per gallon)</t>
  </si>
  <si>
    <t>Gasoline</t>
  </si>
  <si>
    <t>LDF000:ba_Mini-compactC</t>
  </si>
  <si>
    <t xml:space="preserve">  Mini-compact Cars</t>
  </si>
  <si>
    <t>LDF000:ba_SubcompactCar</t>
  </si>
  <si>
    <t xml:space="preserve">  Subcompact Cars</t>
  </si>
  <si>
    <t>LDF000:ba_CompactCars</t>
  </si>
  <si>
    <t xml:space="preserve">  Compact Cars</t>
  </si>
  <si>
    <t>LDF000:ba_MidsizeCars</t>
  </si>
  <si>
    <t xml:space="preserve">  Midsize Cars</t>
  </si>
  <si>
    <t>LDF000:ba_LargeCars</t>
  </si>
  <si>
    <t xml:space="preserve">  Large Cars</t>
  </si>
  <si>
    <t>LDF000:ba_TwoSeaterCars</t>
  </si>
  <si>
    <t xml:space="preserve">  Two Seater Cars</t>
  </si>
  <si>
    <t>LDF000:ba_SmallPickup</t>
  </si>
  <si>
    <t xml:space="preserve">  Small Pickup</t>
  </si>
  <si>
    <t>LDF000:ba_LargePickup</t>
  </si>
  <si>
    <t xml:space="preserve">  Large Pickup</t>
  </si>
  <si>
    <t>LDF000:ba_SmallVan</t>
  </si>
  <si>
    <t xml:space="preserve">  Small Van</t>
  </si>
  <si>
    <t>LDF000:ba_LargeVan</t>
  </si>
  <si>
    <t xml:space="preserve">  Large Van</t>
  </si>
  <si>
    <t>LDF000:ba_SmallUtility</t>
  </si>
  <si>
    <t xml:space="preserve">  Small Utility</t>
  </si>
  <si>
    <t>LDF000:ba_LargeUtility</t>
  </si>
  <si>
    <t xml:space="preserve">  Large Utility</t>
  </si>
  <si>
    <t>Turbo Direct Injection Diesel</t>
  </si>
  <si>
    <t>LDF000:ca_Mini-compactC</t>
  </si>
  <si>
    <t>LDF000:ca_SubcompactCar</t>
  </si>
  <si>
    <t>LDF000:ca_CompactCars</t>
  </si>
  <si>
    <t>LDF000:ca_MidsizeCars</t>
  </si>
  <si>
    <t>LDF000:ca_LargeCars</t>
  </si>
  <si>
    <t>LDF000:ca_TwoSeaterCars</t>
  </si>
  <si>
    <t>LDF000:ca_SmallPickup</t>
  </si>
  <si>
    <t>LDF000:ca_LargePickup</t>
  </si>
  <si>
    <t>LDF000:ca_SmallVan</t>
  </si>
  <si>
    <t>LDF000:ca_LargeVan</t>
  </si>
  <si>
    <t>LDF000:ca_SmallUtility</t>
  </si>
  <si>
    <t>LDF000:ca_LargeUtility</t>
  </si>
  <si>
    <t>Plug-in 10 Gasoline Hybrid</t>
  </si>
  <si>
    <t>LDF000:fa_Mini-compactC</t>
  </si>
  <si>
    <t>LDF000:fa_SubcompactCar</t>
  </si>
  <si>
    <t>LDF000:fa_CompactCars</t>
  </si>
  <si>
    <t>LDF000:fa_MidsizeCars</t>
  </si>
  <si>
    <t>LDF000:fa_LargeCars</t>
  </si>
  <si>
    <t>LDF000:fa_TwoSeaterCars</t>
  </si>
  <si>
    <t>LDF000:fa_SmallPickup</t>
  </si>
  <si>
    <t>LDF000:fa_LargePickup</t>
  </si>
  <si>
    <t>LDF000:fa_SmallVan</t>
  </si>
  <si>
    <t>LDF000:fa_LargeVan</t>
  </si>
  <si>
    <t>LDF000:fa_SmallUtility</t>
  </si>
  <si>
    <t>LDF000:fa_LargeUtility</t>
  </si>
  <si>
    <t>Plug-in 40 Gasoline Hybrid</t>
  </si>
  <si>
    <t>LDF000:da_Mini-compactC</t>
  </si>
  <si>
    <t>LDF000:da_SubcompactCar</t>
  </si>
  <si>
    <t>LDF000:da_CompactCars</t>
  </si>
  <si>
    <t>LDF000:da_MidsizeCars</t>
  </si>
  <si>
    <t>LDF000:da_LargeCars</t>
  </si>
  <si>
    <t>LDF000:da_TwoSeaterCars</t>
  </si>
  <si>
    <t>LDF000:da_SmallPickup</t>
  </si>
  <si>
    <t>LDF000:da_LargePickup</t>
  </si>
  <si>
    <t>LDF000:da_SmallVan</t>
  </si>
  <si>
    <t>LDF000:da_LargeVan</t>
  </si>
  <si>
    <t>LDF000:da_SmallUtility</t>
  </si>
  <si>
    <t>LDF000:da_LargeUtility</t>
  </si>
  <si>
    <t>Ethanol</t>
  </si>
  <si>
    <t>LDF000:ga_Mini-compactC</t>
  </si>
  <si>
    <t>LDF000:ga_SubcompactCar</t>
  </si>
  <si>
    <t>LDF000:ga_CompactCars</t>
  </si>
  <si>
    <t>LDF000:ga_MidsizeCars</t>
  </si>
  <si>
    <t>LDF000:ga_LargeCars</t>
  </si>
  <si>
    <t>LDF000:ga_TwoSeaterCars</t>
  </si>
  <si>
    <t>LDF000:ga_SmallPickup</t>
  </si>
  <si>
    <t>LDF000:ga_LargePickup</t>
  </si>
  <si>
    <t>LDF000:ga_SmallVan</t>
  </si>
  <si>
    <t>LDF000:ga_LargeVan</t>
  </si>
  <si>
    <t>LDF000:ga_SmallUtility</t>
  </si>
  <si>
    <t>LDF000:ga_LargeUtility</t>
  </si>
  <si>
    <t>Ethanol Flex</t>
  </si>
  <si>
    <t>LDF000:ha_Mini-compactC</t>
  </si>
  <si>
    <t>LDF000:ha_SubcompactCar</t>
  </si>
  <si>
    <t>LDF000:ha_CompactCars</t>
  </si>
  <si>
    <t>LDF000:ha_MidsizeCars</t>
  </si>
  <si>
    <t>LDF000:ha_LargeCars</t>
  </si>
  <si>
    <t>LDF000:ha_TwoSeaterCars</t>
  </si>
  <si>
    <t>LDF000:ha_SmallPickup</t>
  </si>
  <si>
    <t>LDF000:ha_LargePickup</t>
  </si>
  <si>
    <t>LDF000:ha_SmallVan</t>
  </si>
  <si>
    <t>LDF000:ha_LargeVan</t>
  </si>
  <si>
    <t>LDF000:ha_SmallUtility</t>
  </si>
  <si>
    <t>LDF000:ha_LargeUtility</t>
  </si>
  <si>
    <t>Compressed Natural Gas</t>
  </si>
  <si>
    <t>LDF000:ja_Mini-compactC</t>
  </si>
  <si>
    <t>LDF000:ja_SubcompactCar</t>
  </si>
  <si>
    <t>LDF000:ja_CompactCars</t>
  </si>
  <si>
    <t>LDF000:ja_MidsizeCars</t>
  </si>
  <si>
    <t>LDF000:ja_LargeCars</t>
  </si>
  <si>
    <t>LDF000:ja_TwoSeaterCars</t>
  </si>
  <si>
    <t>LDF000:ja_SmallPickup</t>
  </si>
  <si>
    <t>LDF000:ja_LargePickup</t>
  </si>
  <si>
    <t>LDF000:ja_SmallVan</t>
  </si>
  <si>
    <t>LDF000:ja_LargeVan</t>
  </si>
  <si>
    <t>LDF000:ja_SmallUtility</t>
  </si>
  <si>
    <t>LDF000:ja_LargeUtility</t>
  </si>
  <si>
    <t>Compressed Natural Gas Bi-Fuel</t>
  </si>
  <si>
    <t>LDF000:ka_Mini-compactC</t>
  </si>
  <si>
    <t>LDF000:ka_SubcompactCar</t>
  </si>
  <si>
    <t>LDF000:ka_CompactCars</t>
  </si>
  <si>
    <t>LDF000:ka_MidsizeCars</t>
  </si>
  <si>
    <t>LDF000:ka_LargeCars</t>
  </si>
  <si>
    <t>LDF000:ka_TwoSeaterCars</t>
  </si>
  <si>
    <t>LDF000:ka_SmallPickup</t>
  </si>
  <si>
    <t>LDF000:ka_LargePickup</t>
  </si>
  <si>
    <t>LDF000:ka_SmallVan</t>
  </si>
  <si>
    <t>LDF000:ka_LargeVan</t>
  </si>
  <si>
    <t>LDF000:ka_SmallUtility</t>
  </si>
  <si>
    <t>LDF000:ka_LargeUtility</t>
  </si>
  <si>
    <t>Liquefied Petroleum Gases</t>
  </si>
  <si>
    <t>LDF000:la_Mini-compactC</t>
  </si>
  <si>
    <t>LDF000:la_SubcompactCar</t>
  </si>
  <si>
    <t>LDF000:la_CompactCars</t>
  </si>
  <si>
    <t>LDF000:la_MidsizeCars</t>
  </si>
  <si>
    <t>LDF000:la_LargeCars</t>
  </si>
  <si>
    <t>LDF000:la_TwoSeaterCars</t>
  </si>
  <si>
    <t>LDF000:la_SmallPickup</t>
  </si>
  <si>
    <t>LDF000:la_LargePickup</t>
  </si>
  <si>
    <t>LDF000:la_SmallVan</t>
  </si>
  <si>
    <t>LDF000:la_LargeVan</t>
  </si>
  <si>
    <t>LDF000:la_SmallUtility</t>
  </si>
  <si>
    <t>LDF000:la_LargeUtility</t>
  </si>
  <si>
    <t>Liquefied Petroleum Gases Bi-Fuel</t>
  </si>
  <si>
    <t>LDF000:na_Mini-compactC</t>
  </si>
  <si>
    <t>LDF000:na_SubcompactCar</t>
  </si>
  <si>
    <t>LDF000:na_CompactCars</t>
  </si>
  <si>
    <t>LDF000:na_MidsizeCars</t>
  </si>
  <si>
    <t>LDF000:na_LargeCars</t>
  </si>
  <si>
    <t>LDF000:na_TwoSeaterCars</t>
  </si>
  <si>
    <t>LDF000:na_SmallPickup</t>
  </si>
  <si>
    <t>LDF000:na_LargePickup</t>
  </si>
  <si>
    <t>LDF000:na_SmallVan</t>
  </si>
  <si>
    <t>LDF000:na_LargeVan</t>
  </si>
  <si>
    <t>LDF000:na_SmallUtility</t>
  </si>
  <si>
    <t>LDF000:na_LargeUtility</t>
  </si>
  <si>
    <t>Electric</t>
  </si>
  <si>
    <t>LDF000:oa_Mini-compactC</t>
  </si>
  <si>
    <t>LDF000:oa_SubcompactCar</t>
  </si>
  <si>
    <t>LDF000:oa_CompactCars</t>
  </si>
  <si>
    <t>LDF000:oa_MidsizeCars</t>
  </si>
  <si>
    <t>LDF000:oa_LargeCars</t>
  </si>
  <si>
    <t>LDF000:oa_TwoSeaterCars</t>
  </si>
  <si>
    <t>LDF000:oa_SmallPickup</t>
  </si>
  <si>
    <t>LDF000:oa_LargePickup</t>
  </si>
  <si>
    <t>LDF000:oa_SmallVan</t>
  </si>
  <si>
    <t>LDF000:oa_LargeVan</t>
  </si>
  <si>
    <t>LDF000:oa_SmallUtility</t>
  </si>
  <si>
    <t>LDF000:oa_LargeUtility</t>
  </si>
  <si>
    <t>Diesel-Electric Hybrid</t>
  </si>
  <si>
    <t>LDF000:pa_Mini-compactC</t>
  </si>
  <si>
    <t>LDF000:pa_SubcompactCar</t>
  </si>
  <si>
    <t>LDF000:pa_CompactCars</t>
  </si>
  <si>
    <t>LDF000:pa_MidsizeCars</t>
  </si>
  <si>
    <t>LDF000:pa_LargeCars</t>
  </si>
  <si>
    <t>LDF000:pa_TwoSeaterCars</t>
  </si>
  <si>
    <t>LDF000:pa_SmallPickup</t>
  </si>
  <si>
    <t>LDF000:pa_LargePickup</t>
  </si>
  <si>
    <t>LDF000:pa_SmallVan</t>
  </si>
  <si>
    <t>LDF000:pa_LargeVan</t>
  </si>
  <si>
    <t>LDF000:pa_SmallUtility</t>
  </si>
  <si>
    <t>LDF000:pa_LargeUtility</t>
  </si>
  <si>
    <t>Gasoline-Electric Hybrid</t>
  </si>
  <si>
    <t>LDF000:ra_Mini-compactC</t>
  </si>
  <si>
    <t>LDF000:ra_SubcompactCar</t>
  </si>
  <si>
    <t>LDF000:ra_CompactCars</t>
  </si>
  <si>
    <t>LDF000:ra_MidsizeCars</t>
  </si>
  <si>
    <t>LDF000:ra_LargeCars</t>
  </si>
  <si>
    <t>LDF000:ra_TwoSeaterCars</t>
  </si>
  <si>
    <t>LDF000:ra_SmallPickup</t>
  </si>
  <si>
    <t>LDF000:ra_LargePickup</t>
  </si>
  <si>
    <t>LDF000:ra_SmallVan</t>
  </si>
  <si>
    <t>LDF000:ra_LargeVan</t>
  </si>
  <si>
    <t>LDF000:ra_SmallUtility</t>
  </si>
  <si>
    <t>LDF000:ra_LargeUtility</t>
  </si>
  <si>
    <t>Fuel Cell Methanol</t>
  </si>
  <si>
    <t>LDF000:sa_Mini-compactC</t>
  </si>
  <si>
    <t>LDF000:sa_SubcompactCar</t>
  </si>
  <si>
    <t>LDF000:sa_CompactCars</t>
  </si>
  <si>
    <t>LDF000:sa_MidsizeCars</t>
  </si>
  <si>
    <t>LDF000:sa_LargeCars</t>
  </si>
  <si>
    <t>LDF000:sa_TwoSeaterCars</t>
  </si>
  <si>
    <t>LDF000:sa_SmallPickup</t>
  </si>
  <si>
    <t>LDF000:sa_LargePickup</t>
  </si>
  <si>
    <t>LDF000:sa_SmallVan</t>
  </si>
  <si>
    <t>LDF000:sa_LargeVan</t>
  </si>
  <si>
    <t>LDF000:sa_SmallUtility</t>
  </si>
  <si>
    <t>LDF000:sa_LargeUtility</t>
  </si>
  <si>
    <t>Fuel Cell Hydrogen</t>
  </si>
  <si>
    <t>LDF000:ta_Mini-compactC</t>
  </si>
  <si>
    <t>LDF000:ta_SubcompactCar</t>
  </si>
  <si>
    <t>LDF000:ta_CompactCars</t>
  </si>
  <si>
    <t>LDF000:ta_MidsizeCars</t>
  </si>
  <si>
    <t>LDF000:ta_LargeCars</t>
  </si>
  <si>
    <t>LDF000:ta_TwoSeaterCars</t>
  </si>
  <si>
    <t>LDF000:ta_SmallPickup</t>
  </si>
  <si>
    <t>LDF000:ta_LargePickup</t>
  </si>
  <si>
    <t>LDF000:ta_SmallVan</t>
  </si>
  <si>
    <t>LDF000:ta_LargeVan</t>
  </si>
  <si>
    <t>LDF000:ta_SmallUtility</t>
  </si>
  <si>
    <t>LDF000:ta_LargeUtility</t>
  </si>
  <si>
    <t>Fuel Cell Gasoline</t>
  </si>
  <si>
    <t>LDF000:va_Mini-compactC</t>
  </si>
  <si>
    <t>LDF000:va_SubcompactCar</t>
  </si>
  <si>
    <t>LDF000:va_CompactCars</t>
  </si>
  <si>
    <t>LDF000:va_MidsizeCars</t>
  </si>
  <si>
    <t>LDF000:va_LargeCars</t>
  </si>
  <si>
    <t>LDF000:va_TwoSeaterCars</t>
  </si>
  <si>
    <t>LDF000:va_SmallPickup</t>
  </si>
  <si>
    <t>LDF000:va_LargePickup</t>
  </si>
  <si>
    <t>LDF000:va_SmallVan</t>
  </si>
  <si>
    <t>LDF000:va_LargeVan</t>
  </si>
  <si>
    <t>LDF000:va_SmallUtility</t>
  </si>
  <si>
    <t>LDF000:va_LargeUtility</t>
  </si>
  <si>
    <t>LDP000</t>
  </si>
  <si>
    <t>(thousand 2008 dollars)</t>
  </si>
  <si>
    <t>LDP000:ba_Mini-compactC</t>
  </si>
  <si>
    <t>LDP000:ba_SubcompactCar</t>
  </si>
  <si>
    <t>LDP000:ba_CompactCars</t>
  </si>
  <si>
    <t>LDP000:ba_MidsizeCars</t>
  </si>
  <si>
    <t>LDP000:ba_LargeCars</t>
  </si>
  <si>
    <t>LDP000:ba_TwoSeaterCars</t>
  </si>
  <si>
    <t>LDP000:ba_SmallPickup</t>
  </si>
  <si>
    <t>LDP000:ba_LargePickup</t>
  </si>
  <si>
    <t>LDP000:ba_SmallVan</t>
  </si>
  <si>
    <t>LDP000:ba_LargeVan</t>
  </si>
  <si>
    <t>LDP000:ba_SmallUtility</t>
  </si>
  <si>
    <t>LDP000:ba_LargeUtility</t>
  </si>
  <si>
    <t>LDP000:ca_Mini-compactC</t>
  </si>
  <si>
    <t>LDP000:ca_SubcompactCar</t>
  </si>
  <si>
    <t>LDP000:ca_CompactCars</t>
  </si>
  <si>
    <t>LDP000:ca_MidsizeCars</t>
  </si>
  <si>
    <t>LDP000:ca_LargeCars</t>
  </si>
  <si>
    <t>LDP000:ca_TwoSeaterCars</t>
  </si>
  <si>
    <t>LDP000:ca_SmallPickup</t>
  </si>
  <si>
    <t>LDP000:ca_LargePickup</t>
  </si>
  <si>
    <t>LDP000:ca_SmallVan</t>
  </si>
  <si>
    <t>LDP000:ca_LargeVan</t>
  </si>
  <si>
    <t>LDP000:ca_SmallUtility</t>
  </si>
  <si>
    <t>LDP000:ca_LargeUtility</t>
  </si>
  <si>
    <t>LDP000:fa_Mini-compactC</t>
  </si>
  <si>
    <t>LDP000:fa_SubcompactCar</t>
  </si>
  <si>
    <t>LDP000:fa_CompactCars</t>
  </si>
  <si>
    <t>LDP000:fa_MidsizeCars</t>
  </si>
  <si>
    <t>LDP000:fa_LargeCars</t>
  </si>
  <si>
    <t>LDP000:fa_TwoSeaterCars</t>
  </si>
  <si>
    <t>LDP000:fa_SmallPickup</t>
  </si>
  <si>
    <t>LDP000:fa_LargePickup</t>
  </si>
  <si>
    <t>LDP000:fa_SmallVan</t>
  </si>
  <si>
    <t>LDP000:fa_LargeVan</t>
  </si>
  <si>
    <t>LDP000:fa_SmallUtility</t>
  </si>
  <si>
    <t>LDP000:fa_LargeUtility</t>
  </si>
  <si>
    <t>LDP000:da_Mini-compactC</t>
  </si>
  <si>
    <t>LDP000:da_SubcompactCar</t>
  </si>
  <si>
    <t>LDP000:da_CompactCars</t>
  </si>
  <si>
    <t>LDP000:da_MidsizeCars</t>
  </si>
  <si>
    <t>LDP000:da_LargeCars</t>
  </si>
  <si>
    <t>LDP000:da_TwoSeaterCars</t>
  </si>
  <si>
    <t>LDP000:da_SmallPickup</t>
  </si>
  <si>
    <t>LDP000:da_LargePickup</t>
  </si>
  <si>
    <t>LDP000:da_SmallVan</t>
  </si>
  <si>
    <t>LDP000:da_LargeVan</t>
  </si>
  <si>
    <t>LDP000:da_SmallUtility</t>
  </si>
  <si>
    <t>LDP000:da_LargeUtility</t>
  </si>
  <si>
    <t>LDP000:ga_Mini-compactC</t>
  </si>
  <si>
    <t>LDP000:ga_SubcompactCar</t>
  </si>
  <si>
    <t>LDP000:ga_CompactCars</t>
  </si>
  <si>
    <t>LDP000:ga_MidsizeCars</t>
  </si>
  <si>
    <t>LDP000:ga_LargeCars</t>
  </si>
  <si>
    <t>LDP000:ga_TwoSeaterCars</t>
  </si>
  <si>
    <t>LDP000:ga_SmallPickup</t>
  </si>
  <si>
    <t>LDP000:ga_LargePickup</t>
  </si>
  <si>
    <t>LDP000:ga_SmallVan</t>
  </si>
  <si>
    <t>LDP000:ga_LargeVan</t>
  </si>
  <si>
    <t>LDP000:ga_SmallUtility</t>
  </si>
  <si>
    <t>LDP000:ga_LargeUtility</t>
  </si>
  <si>
    <t>LDP000:ha_Mini-compactC</t>
  </si>
  <si>
    <t>LDP000:ha_SubcompactCar</t>
  </si>
  <si>
    <t>LDP000:ha_CompactCars</t>
  </si>
  <si>
    <t>LDP000:ha_MidsizeCars</t>
  </si>
  <si>
    <t>LDP000:ha_LargeCars</t>
  </si>
  <si>
    <t>LDP000:ha_TwoSeaterCars</t>
  </si>
  <si>
    <t>LDP000:ha_SmallPickup</t>
  </si>
  <si>
    <t>LDP000:ha_LargePickup</t>
  </si>
  <si>
    <t>LDP000:ha_SmallVan</t>
  </si>
  <si>
    <t>LDP000:ha_LargeVan</t>
  </si>
  <si>
    <t>LDP000:ha_SmallUtility</t>
  </si>
  <si>
    <t>LDP000:ha_LargeUtility</t>
  </si>
  <si>
    <t>LDP000:ja_Mini-compactC</t>
  </si>
  <si>
    <t>LDP000:ja_SubcompactCar</t>
  </si>
  <si>
    <t>LDP000:ja_CompactCars</t>
  </si>
  <si>
    <t>LDP000:ja_MidsizeCars</t>
  </si>
  <si>
    <t>LDP000:ja_LargeCars</t>
  </si>
  <si>
    <t>LDP000:ja_TwoSeaterCars</t>
  </si>
  <si>
    <t>LDP000:ja_SmallPickup</t>
  </si>
  <si>
    <t>LDP000:ja_LargePickup</t>
  </si>
  <si>
    <t>LDP000:ja_SmallVan</t>
  </si>
  <si>
    <t>LDP000:ja_LargeVan</t>
  </si>
  <si>
    <t>LDP000:ja_SmallUtility</t>
  </si>
  <si>
    <t>LDP000:ja_LargeUtility</t>
  </si>
  <si>
    <t>LDP000:ka_Mini-compactC</t>
  </si>
  <si>
    <t xml:space="preserve"> December 2009</t>
  </si>
  <si>
    <t xml:space="preserve">Fleet Fact Book, various issues (Redondo Beach, California); Federal Highway Administration, Highway Statistics 2007 (Washington, DC, October 2008); and </t>
  </si>
  <si>
    <t>EIA, AEO2010 National Energy Modeling System run aeo2010r.d111809a.  Projections:  EIA, AEO2010 National Energy Modeling System run aeo2010r.d111809a.</t>
  </si>
  <si>
    <t>Defense Energy Support Center, Fact Book:  Fiscal Year 2008; and EIA, AEO2010 National Energy Modeling System run aeo2010r.d111809a.</t>
  </si>
  <si>
    <t xml:space="preserve">    Sources:  2007 and 2008 values derived using: U.S. Department of Transportation, RSPA, Air Carrier Statistics Monthly, August 2007/2008 (Washington, DC, 1999);</t>
  </si>
  <si>
    <t>U.S. Department of Transportation, RSPA, Air Carrier Statistics Monthly, August 2007/2008 (Washington, DC, 1999); Green, D.L., "Energy Efficiency Improvement</t>
  </si>
  <si>
    <t>Potential of Commercial Aircraft to 2010," ORNL-6622, 6/1990; Rathi, A. B. Peterson, and D. Greene, Air Transport Energy Use Model, Oak Ridge National</t>
  </si>
  <si>
    <t>Table 18.  Carbon Dioxide Emissions by Sector and Source</t>
  </si>
  <si>
    <t xml:space="preserve">   Petroleum</t>
  </si>
  <si>
    <t xml:space="preserve">   Natural Gas</t>
  </si>
  <si>
    <t xml:space="preserve">   Coal</t>
  </si>
  <si>
    <t xml:space="preserve">   Electricity 1/</t>
  </si>
  <si>
    <t xml:space="preserve">   Natural Gas 3/</t>
  </si>
  <si>
    <t xml:space="preserve">   Petroleum 4/</t>
  </si>
  <si>
    <t xml:space="preserve">   Natural Gas 5/</t>
  </si>
  <si>
    <t xml:space="preserve"> Electric Power 6/</t>
  </si>
  <si>
    <t xml:space="preserve">   Other 7/</t>
  </si>
  <si>
    <t xml:space="preserve"> Total by Fuel</t>
  </si>
  <si>
    <t xml:space="preserve">   Petroleum 3/</t>
  </si>
  <si>
    <t xml:space="preserve"> Carbon Dioxide Emissions (tons per person)</t>
  </si>
  <si>
    <t xml:space="preserve">   1/ Emissions from the electric power sector are distributed to the end-use sectors.</t>
  </si>
  <si>
    <t xml:space="preserve">   2/ Fuel consumption includes energy for combined heat and power plants, except those plants whose primary business is to sell electricity, or electricity and heat, to the public.</t>
  </si>
  <si>
    <t xml:space="preserve">   3/ Includes lease and plant fuel.</t>
  </si>
  <si>
    <t xml:space="preserve">   4/ This includes carbon dioxide from international bunker fuels, both civilian and military, which are excluded from the accounting of carbon dioxide emissions</t>
  </si>
  <si>
    <t>under the United Nations convention.  From 1990 through 2008, international bunker fuels accounted for 86 to 130 million metric tons annually.</t>
  </si>
  <si>
    <t xml:space="preserve">   5/ Includes pipeline fuel natural gas and compressed natural gas used as vehicle fuel.</t>
  </si>
  <si>
    <t xml:space="preserve">   6/ Includes electricity-only and combined heat and power plants whose primary business is to sell electricity, or electricity and heat, to the public.</t>
  </si>
  <si>
    <t xml:space="preserve">   7/ Includes emissions from geothermal power and nonbiogenic emissions from municipal waste.</t>
  </si>
  <si>
    <t>Carbon Dioxide Emission Factors  (1980 - 2006)</t>
  </si>
  <si>
    <t>(Million metric tons carbon dioxide per quadrillion Btu)</t>
  </si>
  <si>
    <t>Emissions Coefficients</t>
  </si>
  <si>
    <t>P2006</t>
  </si>
  <si>
    <t>PETROLEUM</t>
  </si>
  <si>
    <t>Motor Gasoline(A)</t>
  </si>
  <si>
    <t>LPG (Fuel Use)</t>
  </si>
  <si>
    <t>Jet Fuel</t>
  </si>
  <si>
    <t>Distillate Fuel</t>
  </si>
  <si>
    <t>Residual Fuel</t>
  </si>
  <si>
    <t>Asphalt &amp; Road Oil</t>
  </si>
  <si>
    <t>Lubricants</t>
  </si>
  <si>
    <t>Petrochem Feed</t>
  </si>
  <si>
    <t>Aviation Gas</t>
  </si>
  <si>
    <t>Kerosene</t>
  </si>
  <si>
    <t>Petroleum Coke</t>
  </si>
  <si>
    <t>Special Naphtha</t>
  </si>
  <si>
    <t>Other: Waxes &amp; Misc.</t>
  </si>
  <si>
    <t>PET. OTHER:</t>
  </si>
  <si>
    <t>AvGas Bl. Components</t>
  </si>
  <si>
    <t>Crude Oil</t>
  </si>
  <si>
    <t>Naphtha &lt;401 deg. F</t>
  </si>
  <si>
    <t>Other Oil &gt;_ 401 deg. F</t>
  </si>
  <si>
    <t>PetChem Feed Still Gas</t>
  </si>
  <si>
    <t>MoGas Bl. Components</t>
  </si>
  <si>
    <t>Misc.</t>
  </si>
  <si>
    <t>Natural Gasoline</t>
  </si>
  <si>
    <t>Plant Condensate</t>
  </si>
  <si>
    <t>Pentanes Plus</t>
  </si>
  <si>
    <t>Still Gas</t>
  </si>
  <si>
    <t>Special Naphthas</t>
  </si>
  <si>
    <t>Unfinished Oils</t>
  </si>
  <si>
    <t>Unfractionated Stream</t>
  </si>
  <si>
    <t>Waxes</t>
  </si>
  <si>
    <t>Residual Fuel-Electric Utility</t>
  </si>
  <si>
    <t>Coal Residential &amp; Commercial</t>
  </si>
  <si>
    <t>Coal Indus. Coking</t>
  </si>
  <si>
    <t>Coal Indus. Other</t>
  </si>
  <si>
    <t>Coal Electric Power</t>
  </si>
  <si>
    <t>FLARE GAS</t>
  </si>
  <si>
    <t>NATURAL GAS</t>
  </si>
  <si>
    <t>CRUDE OIL</t>
  </si>
  <si>
    <t>BIOFUELS</t>
  </si>
  <si>
    <t xml:space="preserve">  Wood</t>
  </si>
  <si>
    <t xml:space="preserve">  Waste Energy</t>
  </si>
  <si>
    <t xml:space="preserve">  Alcohol Fuels</t>
  </si>
  <si>
    <r>
      <t>Carbon</t>
    </r>
    <r>
      <rPr>
        <b/>
        <sz val="12"/>
        <rFont val="Arial MT"/>
      </rPr>
      <t xml:space="preserve"> Emission Factors </t>
    </r>
  </si>
  <si>
    <t>(Million metric tons carbon per quadrillion Btu)</t>
  </si>
  <si>
    <t>Coal Electric Power Sector</t>
  </si>
  <si>
    <t>Electricity Emissions Factors</t>
  </si>
  <si>
    <t>Reference</t>
  </si>
  <si>
    <t>Ethanol Emissions Factors</t>
  </si>
  <si>
    <t>EMISSIONS FACTORS</t>
  </si>
  <si>
    <t>Gasohol Emissions Factors</t>
  </si>
  <si>
    <t>Blend %</t>
  </si>
  <si>
    <t>Discrepancy</t>
  </si>
  <si>
    <t xml:space="preserve">    3/ Does not include military jet fuel use.</t>
  </si>
  <si>
    <t xml:space="preserve">    4/ Does not include military residual oil.</t>
  </si>
  <si>
    <t xml:space="preserve">    5/ Includes all military distillates.</t>
  </si>
  <si>
    <t xml:space="preserve">    Btu = British thermal unit.</t>
  </si>
  <si>
    <t xml:space="preserve">    Note:  Totals may not equal sum of components due to independent rounding.</t>
  </si>
  <si>
    <t>TEF000</t>
  </si>
  <si>
    <t>Light-Duty Vehicle</t>
  </si>
  <si>
    <t>TEF000:ba_MotorGasoline</t>
  </si>
  <si>
    <t xml:space="preserve"> Motor Gasoline</t>
  </si>
  <si>
    <t>TEF000:ba_Ethanol</t>
  </si>
  <si>
    <t xml:space="preserve"> Ethanol</t>
  </si>
  <si>
    <t>TEF000:ba_CompressedNat</t>
  </si>
  <si>
    <t>TEF000:ba_LiquefiedPetr</t>
  </si>
  <si>
    <t xml:space="preserve"> Liquefied Petroleum Gases</t>
  </si>
  <si>
    <t>TEF000:ba_Electricity</t>
  </si>
  <si>
    <t>TEF000:ba_LiquidHydroge</t>
  </si>
  <si>
    <t>TEF000:ba_Distillate(di</t>
  </si>
  <si>
    <t xml:space="preserve"> Distillate Fuel Oil (diesel)</t>
  </si>
  <si>
    <t>TEF000:ba_Total</t>
  </si>
  <si>
    <t xml:space="preserve">    Total</t>
  </si>
  <si>
    <t>Commercial Light Trucks 1/</t>
  </si>
  <si>
    <t>TEF000:clt_MotorGas</t>
  </si>
  <si>
    <t>TEF000:clt_Diesel</t>
  </si>
  <si>
    <t>TEF000:ca_CommercialLig</t>
  </si>
  <si>
    <t>Freight Trucks 2/</t>
  </si>
  <si>
    <t>TEF000:da_MotorGasoline</t>
  </si>
  <si>
    <t>TEF000:da_Distillate(di</t>
  </si>
  <si>
    <t>TEF000:da_CompressedNat</t>
  </si>
  <si>
    <t>TEF000:da_LiquefiedPetr</t>
  </si>
  <si>
    <t>TEF000:da_Total</t>
  </si>
  <si>
    <t>Freight Rail 3/</t>
  </si>
  <si>
    <t>TEF000:ea_Distillate(di</t>
  </si>
  <si>
    <t>TEF000:ea_Total</t>
  </si>
  <si>
    <t>Domestic Shipping</t>
  </si>
  <si>
    <t>TEF000:fa_Distillate(di</t>
  </si>
  <si>
    <t>TEF000:fa_ResidualOil</t>
  </si>
  <si>
    <t xml:space="preserve"> Residual Oil</t>
  </si>
  <si>
    <t>TEF000:fa_Total</t>
  </si>
  <si>
    <t>International Shipping</t>
  </si>
  <si>
    <t>TEF000:ga_Distillate(di</t>
  </si>
  <si>
    <t>TEF000:ga_ResidualOil</t>
  </si>
  <si>
    <t>TEF000:ga_Total</t>
  </si>
  <si>
    <t>Air Transportation</t>
  </si>
  <si>
    <t>TEF000:ha_JetFuel</t>
  </si>
  <si>
    <t xml:space="preserve"> Jet Fuel</t>
  </si>
  <si>
    <t>TEF000:ha_AviationGasol</t>
  </si>
  <si>
    <t xml:space="preserve"> Aviation Gasoline</t>
  </si>
  <si>
    <t>TEF000:ha_Total</t>
  </si>
  <si>
    <t>Miscellaneous Transportation</t>
  </si>
  <si>
    <t>TEF000:ia_JetFuel</t>
  </si>
  <si>
    <t xml:space="preserve">   Jet Fuel</t>
  </si>
  <si>
    <t>TEF000:ia_ResidualFuel</t>
  </si>
  <si>
    <t>TEF000:ia_Distillate</t>
  </si>
  <si>
    <t xml:space="preserve">   Distillates and Diesel</t>
  </si>
  <si>
    <t>TEF000:ia_Total</t>
  </si>
  <si>
    <t xml:space="preserve">     Total</t>
  </si>
  <si>
    <t xml:space="preserve"> Bus Transportation</t>
  </si>
  <si>
    <t xml:space="preserve">   Transit Bus</t>
  </si>
  <si>
    <t>TEF000:ja_TransitBus(mo</t>
  </si>
  <si>
    <t xml:space="preserve">     Motor Gasoline</t>
  </si>
  <si>
    <t>TEF000:ja_TransitBus(di</t>
  </si>
  <si>
    <t xml:space="preserve">     Distillate Fuel Oil (diesel)</t>
  </si>
  <si>
    <t>TEF000:bus_transit_CNG</t>
  </si>
  <si>
    <t xml:space="preserve">     Compressed Natural Gas</t>
  </si>
  <si>
    <t>TEF000:bus_transit_LPG</t>
  </si>
  <si>
    <t xml:space="preserve">     Liquefied Petroleum Gases</t>
  </si>
  <si>
    <t>TEF000:bus_transit_tot</t>
  </si>
  <si>
    <t xml:space="preserve">       Total Transit Bus</t>
  </si>
  <si>
    <t xml:space="preserve">   Intercity Bus</t>
  </si>
  <si>
    <t>TEF000:bus_inter_motor</t>
  </si>
  <si>
    <t>TEF000:ja_IntercityBus(</t>
  </si>
  <si>
    <t>TEF000:bus_inter_CNG</t>
  </si>
  <si>
    <t>TEF000:bus_inter_LPG</t>
  </si>
  <si>
    <t>TEF000:bus_inter_total</t>
  </si>
  <si>
    <t xml:space="preserve">       Total Intercity Bus</t>
  </si>
  <si>
    <t xml:space="preserve">   School Bus</t>
  </si>
  <si>
    <t>TEF000:ja_SchoolBus(mot</t>
  </si>
  <si>
    <t>TEF000:ja_SchoolBus(die</t>
  </si>
  <si>
    <t>TEF000:bus_school_CNG</t>
  </si>
  <si>
    <t>TEF000:bus_school_LPG</t>
  </si>
  <si>
    <t>TEF000:bus_school_total</t>
  </si>
  <si>
    <t xml:space="preserve">       Total School Bus</t>
  </si>
  <si>
    <t>TEF000:ja_Total</t>
  </si>
  <si>
    <t xml:space="preserve">         Total Bus</t>
  </si>
  <si>
    <t xml:space="preserve"> Rail Transportation</t>
  </si>
  <si>
    <t>TEF000:ka_IntercityRail</t>
  </si>
  <si>
    <t>TEF000:la_IntercityRail</t>
  </si>
  <si>
    <t>TEF000:la_TransitRail(e</t>
  </si>
  <si>
    <t>TEF000:la_CommuterRail(</t>
  </si>
  <si>
    <t>TEF000:ma_CommuterRail(</t>
  </si>
  <si>
    <t>TEF000:ma_Total</t>
  </si>
  <si>
    <t>TEF000:na_RecreationBoa</t>
  </si>
  <si>
    <t>TEF000:na_RecreateGas</t>
  </si>
  <si>
    <t xml:space="preserve">   Gasoline</t>
  </si>
  <si>
    <t>TEF000:na_RecreateDies</t>
  </si>
  <si>
    <t xml:space="preserve">   Distillate Fuel Oil (diesel)</t>
  </si>
  <si>
    <t>TEF000:na_Lubricants</t>
  </si>
  <si>
    <t xml:space="preserve"> Lubricants</t>
  </si>
  <si>
    <t>TEF000:na_PipelineFuelN</t>
  </si>
  <si>
    <t>TEF000:oa_TotalMiscella</t>
  </si>
  <si>
    <t xml:space="preserve"> Total Miscellaneous</t>
  </si>
  <si>
    <t>TEF000:pa_TotalConsumpt</t>
  </si>
  <si>
    <t xml:space="preserve">    1/ Commercial trucks from 8,500 to 10,000 pounds.</t>
  </si>
  <si>
    <t xml:space="preserve">    2/ Does not include military distillate.  Does not include commercial buses.</t>
  </si>
  <si>
    <t xml:space="preserve">    3/ Does not include passenger rail.</t>
  </si>
  <si>
    <t xml:space="preserve">    - - = Not applicable.</t>
  </si>
  <si>
    <t>TCT000</t>
  </si>
  <si>
    <t xml:space="preserve"> Technology Type</t>
  </si>
  <si>
    <t>Light-Duty Consumption by Technology Type</t>
  </si>
  <si>
    <t>Conventional Vehicles 1/</t>
  </si>
  <si>
    <t>TCT000:ba_GasolineICEVe</t>
  </si>
  <si>
    <t xml:space="preserve">  Gasoline ICE Vehicles</t>
  </si>
  <si>
    <t>TCT000:ba_TDIDieselICE</t>
  </si>
  <si>
    <t xml:space="preserve">  TDI Diesel ICE</t>
  </si>
  <si>
    <t>TCT000:ba_TotalConvent</t>
  </si>
  <si>
    <t xml:space="preserve">    Total Conventional</t>
  </si>
  <si>
    <t>Alternative-Fuel Vehicles</t>
  </si>
  <si>
    <t>TCT000:ca_Ethanol-FlexF</t>
  </si>
  <si>
    <t xml:space="preserve">  Ethanol-Flex Fuel ICE</t>
  </si>
  <si>
    <t>TCT000:ca_EthanolICE</t>
  </si>
  <si>
    <t xml:space="preserve">  Ethanol ICE</t>
  </si>
  <si>
    <t>TCT000:ea_ElectricVehic</t>
  </si>
  <si>
    <t xml:space="preserve">  Electric Vehicle</t>
  </si>
  <si>
    <t>TCT000:ea_Plug-inGasoli</t>
  </si>
  <si>
    <t xml:space="preserve">  Plug-in 10 Gasoline Hybrid</t>
  </si>
  <si>
    <t>TCT000:ca_Plug-in40Hybd</t>
  </si>
  <si>
    <t xml:space="preserve">  Plug-in 40 Gasoline Hybrid</t>
  </si>
  <si>
    <t>TCT000:ea_Electric-Dies</t>
  </si>
  <si>
    <t xml:space="preserve">  Electric-Diesel Hybrid</t>
  </si>
  <si>
    <t>TCT000:ea_Electric-Gaso</t>
  </si>
  <si>
    <t xml:space="preserve">  Electric-Gasoline Hybrid</t>
  </si>
  <si>
    <t>TCT000:ca_CompressedNat</t>
  </si>
  <si>
    <t xml:space="preserve">  Compressed Natural Gas ICE</t>
  </si>
  <si>
    <t>TCT000:da_CompressedNat</t>
  </si>
  <si>
    <t xml:space="preserve">  Compressed Natural Gas Bi-fuel</t>
  </si>
  <si>
    <t>TCT000:da_LiquefiedPetr</t>
  </si>
  <si>
    <t xml:space="preserve">  Liquefied Petroleum Gases ICE</t>
  </si>
  <si>
    <t>TCT000:ea_LiquefiedPetr</t>
  </si>
  <si>
    <t xml:space="preserve">  Liquefied Petroleum Gases Bi-fuel</t>
  </si>
  <si>
    <t>TCT000:fa_FuelCellGasol</t>
  </si>
  <si>
    <t xml:space="preserve">  Fuel Cell Gasoline</t>
  </si>
  <si>
    <t>TCT000:fa_FuelCellMetha</t>
  </si>
  <si>
    <t xml:space="preserve">  Fuel Cell Methanol</t>
  </si>
  <si>
    <t>TCT000:fa_FuelCellHydro</t>
  </si>
  <si>
    <t xml:space="preserve">  Fuel Cell Hydrogen</t>
  </si>
  <si>
    <t>TCT000:fa_TotalAlternat</t>
  </si>
  <si>
    <t xml:space="preserve">    Total Alternative</t>
  </si>
  <si>
    <t>TCT000:fa_TotalTotal</t>
  </si>
  <si>
    <t>Light-Duty Consumption by Fuel Type 1/</t>
  </si>
  <si>
    <t>TCT000:ga_MotorGasoline</t>
  </si>
  <si>
    <t>TCT000:ga_Distillate(di</t>
  </si>
  <si>
    <t>TCT000:ga_Methanol</t>
  </si>
  <si>
    <t xml:space="preserve"> Methanol</t>
  </si>
  <si>
    <t>TCT000:ga_Ethanol</t>
  </si>
  <si>
    <t>TCT000:ga_CompressedNat</t>
  </si>
  <si>
    <t>TCT000:ga_LiquefiedPetr</t>
  </si>
  <si>
    <t>TCT000:ga_Electricity</t>
  </si>
  <si>
    <t>TCT000:ga_LiquidHydroge</t>
  </si>
  <si>
    <t xml:space="preserve">    1/ Includes personal vehicles and fleet vehicles.  Includes both cars and trucks.</t>
  </si>
  <si>
    <t xml:space="preserve">    ICE = Internal combustion engine.</t>
  </si>
  <si>
    <t>TST000</t>
  </si>
  <si>
    <t>(thousands)</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</si>
  <si>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</si>
  <si>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</si>
  <si>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</si>
  <si>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</si>
  <si>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</si>
  <si>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</si>
  <si>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</si>
  <si>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</si>
  <si>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</si>
  <si>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</si>
  <si>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</si>
  <si>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TST000:ca_EthanolICE</t>
  </si>
  <si>
    <t xml:space="preserve">   Ethanol ICE</t>
  </si>
  <si>
    <t>TST000:ca_ElectricVehic</t>
  </si>
  <si>
    <t xml:space="preserve">   Electric Vehicle</t>
  </si>
  <si>
    <t>TST000:ca_Plug-inGasoli</t>
  </si>
  <si>
    <t xml:space="preserve">   Plug-in 10 Gasoline Hybrid</t>
  </si>
  <si>
    <t>TST000:ca_Plug-in40Hybd</t>
  </si>
  <si>
    <t xml:space="preserve">   Plug-in 40 Gasoline Hybrid</t>
  </si>
  <si>
    <t>TST000:ca_Electric-Dies</t>
  </si>
  <si>
    <t xml:space="preserve">   Electric-Diesel Hybrid</t>
  </si>
  <si>
    <t>TST000:ca_Electric-Gaso</t>
  </si>
  <si>
    <t xml:space="preserve">   Electric-Gasoline Hybrid</t>
  </si>
  <si>
    <t>TST000:ca_CompressedNat</t>
  </si>
  <si>
    <t xml:space="preserve">   Compressed Natural Gas ICE</t>
  </si>
  <si>
    <t>TST000:da_CompressedNat</t>
  </si>
  <si>
    <t xml:space="preserve">   Compressed Natural Gas Bi-fuel</t>
  </si>
  <si>
    <t>TST000:da_LiquefiedPetr</t>
  </si>
  <si>
    <t xml:space="preserve">   Liquefied Petroleum Gases ICE</t>
  </si>
  <si>
    <t>TST000:ea_LiquefiedPetr</t>
  </si>
  <si>
    <t xml:space="preserve">   Liquefied Petroleum Gases Bi-fuel</t>
  </si>
  <si>
    <t>TST000:ea_FuelCellGasol</t>
  </si>
  <si>
    <t xml:space="preserve">   Fuel Cell Gasoline</t>
  </si>
  <si>
    <t>TST000:ea_FuelCellMetha</t>
  </si>
  <si>
    <t xml:space="preserve">   Fuel Cell Methanol</t>
  </si>
  <si>
    <t>TST000:ea_FuelCellHydro</t>
  </si>
  <si>
    <t xml:space="preserve">   Fuel Cell Hydrogen</t>
  </si>
  <si>
    <t>TST000:ea_TotalAlternat</t>
  </si>
  <si>
    <t xml:space="preserve">     Total Alternative Cars</t>
  </si>
  <si>
    <t>TST000:fa_PercentAltern</t>
  </si>
  <si>
    <t>Percent Alternative Car Sales</t>
  </si>
  <si>
    <t>TST000:fa_TotalNewCarSa</t>
  </si>
  <si>
    <t>Total New Car Sales</t>
  </si>
  <si>
    <t>Projections:  EIA AEO2010 National Energy Modeling System run aeo2010r.d111809a.</t>
  </si>
  <si>
    <t xml:space="preserve">    Sources:  2007 and 2008 values derived using:  Oak Ridge National Laboratory, Transportation Energy Data Book:  Edition 28 and Annual (Oak Ridge, TN, 2009); United States Department of Transportation,</t>
  </si>
  <si>
    <t>1989 Carload Waybill Statistics Traffic and Revenue by Commodity Classes, September 1991 and prior issues; Reebie Associates, TRANSEARCH Database, (Greenwich, Connecticut, 1989); Army Corps of</t>
  </si>
  <si>
    <t>Modeling System run aeo2010r.d111809a.  Projections:  EIA, AEO2010 National Energy Modeling System run aeo2010r.d111809a.</t>
  </si>
  <si>
    <t>LDR000:oa_TwoSeaterCars</t>
  </si>
  <si>
    <t>LDR000:oa_SmallPickup</t>
  </si>
  <si>
    <t>LDR000:oa_LargePickup</t>
  </si>
  <si>
    <t>LDR000:oa_SmallVan</t>
  </si>
  <si>
    <t>LDR000:oa_LargeVan</t>
  </si>
  <si>
    <t>LDR000:oa_SmallUtility</t>
  </si>
  <si>
    <t>LDR000:oa_LargeUtility</t>
  </si>
  <si>
    <t>LDR000:pa_Mini-compactC</t>
  </si>
  <si>
    <t>LDR000:pa_SubcompactCar</t>
  </si>
  <si>
    <t>LDR000:pa_CompactCars</t>
  </si>
  <si>
    <t>LDR000:pa_MidsizeCars</t>
  </si>
  <si>
    <t>LDR000:pa_LargeCars</t>
  </si>
  <si>
    <t>LDR000:pa_TwoSeaterCars</t>
  </si>
  <si>
    <t>LDR000:pa_SmallPickup</t>
  </si>
  <si>
    <t>LDR000:pa_LargePickup</t>
  </si>
  <si>
    <t>LDR000:pa_SmallVan</t>
  </si>
  <si>
    <t>LDR000:pa_LargeVan</t>
  </si>
  <si>
    <t>LDR000:pa_SmallUtility</t>
  </si>
  <si>
    <t>LDR000:pa_LargeUtility</t>
  </si>
  <si>
    <t>http://www.eia.doe.gov/cneaf/alt_trans98/table1.html; Federal Highway Administration, Highway Statistics 2007 (Washington, DC, October 2008); Oak Ridge National Transportation Energy</t>
  </si>
  <si>
    <t>Highway Statistics 2007 (Washington, DC, October 2008); United States Department of Commerce, Bureau of the Census, "Vehicle Inventory and Use Survey," EC02TV</t>
  </si>
  <si>
    <t>(Washington, DC, December 2004); and EIA, AEO2010 National Energy Modeling System run aeo2010r.d111809a.  Projections:  EIA, AEO2010 National Energy Modeling System</t>
  </si>
  <si>
    <t xml:space="preserve">    Sources:  2007 and 2008 values derived using:  Federal Highway Administration, Highway Statistics 2007 (Washington, DC, October 2008); Oak Ridge National Laboratory, Transportation Energy</t>
  </si>
  <si>
    <t>Data Book:  28 and Annual (Oak Ridge, TN, 2009); United States Department of Commerce, Bureau of the Census, "Vehicle Inventory and Use Survey," EC02TV (Washington, DC, December 2004); and</t>
  </si>
  <si>
    <t>Mitigation Policies by Mode, Vehicle Type and Fuel</t>
  </si>
  <si>
    <t>Energy Efficiency</t>
  </si>
  <si>
    <t>Fuel Economy/Emissions Standards</t>
  </si>
  <si>
    <t>Fuel Price Impacts</t>
  </si>
  <si>
    <t>Vehicle Travel</t>
  </si>
  <si>
    <t>Ridesharing</t>
  </si>
  <si>
    <t>Driver Behavior &amp; Maintenance</t>
  </si>
  <si>
    <t>Land Use &amp; Infrastructure</t>
  </si>
  <si>
    <t>Fuel Carbon Intensity</t>
  </si>
  <si>
    <t>Low Carbon Fuel Standard</t>
  </si>
  <si>
    <t>Advanced Technology</t>
  </si>
  <si>
    <t>Freight Logistics</t>
  </si>
  <si>
    <t>HEAVY-DUTY VEHICLES</t>
  </si>
  <si>
    <t>LIGHT-DUTY VEHICLES</t>
  </si>
  <si>
    <t>AIRCRAFT</t>
  </si>
  <si>
    <t>Carbon Price</t>
  </si>
  <si>
    <t>Advanced Biofuel</t>
  </si>
  <si>
    <t>Operational</t>
  </si>
  <si>
    <t>Hydrogen</t>
  </si>
  <si>
    <t>Routing &amp; Flight Paths</t>
  </si>
  <si>
    <t>RAIL</t>
  </si>
  <si>
    <t>SHIPPING</t>
  </si>
  <si>
    <t>RECREATIONAL</t>
  </si>
  <si>
    <t>MILITARY</t>
  </si>
  <si>
    <t>Notes</t>
  </si>
  <si>
    <t>Motor fuel tax indexed to inflation and energy efficiency.</t>
  </si>
  <si>
    <t>Motor fuel tax indexed to inflation and energy efficiency plus carbon price.</t>
  </si>
  <si>
    <t>Market success of battery electric or hydrogen fuel cell vehicles as envisioned in optimistic scenario of NAS.</t>
  </si>
  <si>
    <t>Carbon price of $50/tCO2 in 2035, $75/tCO2 in 2050</t>
  </si>
  <si>
    <t>Low Carbon Fuels</t>
  </si>
  <si>
    <t>Should rebound elasticities decrease over time with inverse of per capita income?</t>
  </si>
  <si>
    <t>Improved Traffic Flow</t>
  </si>
  <si>
    <t>New Car EPA Test</t>
  </si>
  <si>
    <t>Light Truck EPA Test</t>
  </si>
  <si>
    <t>On-Road Vehicle Stock</t>
  </si>
  <si>
    <t>LDP000:ta_LargeVan</t>
  </si>
  <si>
    <t>LDP000:ta_SmallUtility</t>
  </si>
  <si>
    <t>LDP000:ta_LargeUtility</t>
  </si>
  <si>
    <t>LDP000:va_Mini-compactC</t>
  </si>
  <si>
    <t>LDP000:va_SubcompactCar</t>
  </si>
  <si>
    <t>LDP000:va_CompactCars</t>
  </si>
  <si>
    <t>LDP000:va_MidsizeCars</t>
  </si>
  <si>
    <t>LDP000:va_LargeCars</t>
  </si>
  <si>
    <t>LDP000:va_TwoSeaterCars</t>
  </si>
  <si>
    <t>LDP000:va_SmallPickup</t>
  </si>
  <si>
    <t>LDP000:va_LargePickup</t>
  </si>
  <si>
    <t>LDP000:va_SmallVan</t>
  </si>
  <si>
    <t>LDP000:va_LargeVan</t>
  </si>
  <si>
    <t>LDP000:va_SmallUtility</t>
  </si>
  <si>
    <t>LDP000:va_LargeUtility</t>
  </si>
  <si>
    <t>Average Price</t>
  </si>
  <si>
    <t>LDP000:wa_Cars</t>
  </si>
  <si>
    <t xml:space="preserve">  Cars</t>
  </si>
  <si>
    <t>LDP000:wa_Trucks</t>
  </si>
  <si>
    <t xml:space="preserve">  Trucks</t>
  </si>
  <si>
    <t>LDP000:wa_LightDutyVehi</t>
  </si>
  <si>
    <t xml:space="preserve">    Light Duty Vehicles</t>
  </si>
  <si>
    <t>LDR000</t>
  </si>
  <si>
    <t>(miles)</t>
  </si>
  <si>
    <t>LDR000:ba_Mini-compactC</t>
  </si>
  <si>
    <t>LDR000:ba_SubcompactCar</t>
  </si>
  <si>
    <t>LDR000:ba_CompactCars</t>
  </si>
  <si>
    <t>LDR000:ba_MidsizeCars</t>
  </si>
  <si>
    <t>LDR000:ba_LargeCars</t>
  </si>
  <si>
    <t>LDR000:ba_TwoSeaterCars</t>
  </si>
  <si>
    <t>LDR000:ba_SmallPickup</t>
  </si>
  <si>
    <t>LDR000:ba_LargePickup</t>
  </si>
  <si>
    <t>LDR000:ba_SmallVan</t>
  </si>
  <si>
    <t>LDR000:ba_LargeVan</t>
  </si>
  <si>
    <t>LDR000:ba_SmallUtility</t>
  </si>
  <si>
    <t>LDR000:ba_LargeUtility</t>
  </si>
  <si>
    <t>LDR000:ca_Mini-compactC</t>
  </si>
  <si>
    <t>LDR000:ca_SubcompactCar</t>
  </si>
  <si>
    <t>LDR000:ca_CompactCars</t>
  </si>
  <si>
    <t>LDR000:ca_MidsizeCars</t>
  </si>
  <si>
    <t>LDR000:ca_LargeCars</t>
  </si>
  <si>
    <t>LDR000:ca_TwoSeaterCars</t>
  </si>
  <si>
    <t>LDR000:ca_SmallPickup</t>
  </si>
  <si>
    <t>LDR000:ca_LargePickup</t>
  </si>
  <si>
    <t>LDR000:ca_SmallVan</t>
  </si>
  <si>
    <t>LDR000:ca_LargeVan</t>
  </si>
  <si>
    <t>LDR000:ca_SmallUtility</t>
  </si>
  <si>
    <t>LDR000:ca_LargeUtility</t>
  </si>
  <si>
    <t>LDR000:fa_Mini-compactC</t>
  </si>
  <si>
    <t>LDR000:fa_SubcompactCar</t>
  </si>
  <si>
    <t>LDR000:fa_CompactCars</t>
  </si>
  <si>
    <t>LDR000:fa_MidsizeCars</t>
  </si>
  <si>
    <t>LDR000:fa_LargeCars</t>
  </si>
  <si>
    <t>LDR000:fa_TwoSeaterCars</t>
  </si>
  <si>
    <t>LDR000:fa_SmallPickup</t>
  </si>
  <si>
    <t>LDR000:fa_LargePickup</t>
  </si>
  <si>
    <t>LDR000:fa_SmallVan</t>
  </si>
  <si>
    <t>LDR000:fa_LargeVan</t>
  </si>
  <si>
    <t>LDR000:fa_SmallUtility</t>
  </si>
  <si>
    <t>LDR000:fa_LargeUtility</t>
  </si>
  <si>
    <t>LDR000:da_Mini-compactC</t>
  </si>
  <si>
    <t>LDR000:da_SubcompactCar</t>
  </si>
  <si>
    <t>LDR000:da_CompactCars</t>
  </si>
  <si>
    <t>LDR000:da_MidsizeCars</t>
  </si>
  <si>
    <t>LDR000:da_LargeCars</t>
  </si>
  <si>
    <t>LDR000:da_TwoSeaterCars</t>
  </si>
  <si>
    <t>LDR000:da_SmallPickup</t>
  </si>
  <si>
    <t>LDR000:da_LargePickup</t>
  </si>
  <si>
    <t>LDR000:da_SmallVan</t>
  </si>
  <si>
    <t>LDR000:da_LargeVan</t>
  </si>
  <si>
    <t>LDR000:da_SmallUtility</t>
  </si>
  <si>
    <t>LDR000:da_LargeUtility</t>
  </si>
  <si>
    <t>LDR000:ga_Mini-compactC</t>
  </si>
  <si>
    <t>LDR000:ga_SubcompactCar</t>
  </si>
  <si>
    <t>LDR000:ga_CompactCars</t>
  </si>
  <si>
    <t>LDR000:ga_MidsizeCars</t>
  </si>
  <si>
    <t>LDR000:ga_LargeCars</t>
  </si>
  <si>
    <t>LDR000:ga_TwoSeaterCars</t>
  </si>
  <si>
    <t>LDR000:ga_SmallPickup</t>
  </si>
  <si>
    <t>LDR000:ga_LargePickup</t>
  </si>
  <si>
    <t>LDR000:ga_SmallVan</t>
  </si>
  <si>
    <t>LDR000:ga_LargeVan</t>
  </si>
  <si>
    <t>LDR000:ga_SmallUtility</t>
  </si>
  <si>
    <t>LDR000:ga_LargeUtility</t>
  </si>
  <si>
    <t>LDR000:ha_Mini-compactC</t>
  </si>
  <si>
    <t>LDR000:ha_SubcompactCar</t>
  </si>
  <si>
    <t>LDR000:ha_CompactCars</t>
  </si>
  <si>
    <t>LDR000:ha_MidsizeCars</t>
  </si>
  <si>
    <t>LDR000:ha_LargeCars</t>
  </si>
  <si>
    <t>LDR000:ha_TwoSeaterCars</t>
  </si>
  <si>
    <t>LDR000:ha_SmallPickup</t>
  </si>
  <si>
    <t>LDR000:ha_LargePickup</t>
  </si>
  <si>
    <t>LDR000:ha_SmallVan</t>
  </si>
  <si>
    <t>LDR000:ha_LargeVan</t>
  </si>
  <si>
    <t>LDR000:ha_SmallUtility</t>
  </si>
  <si>
    <t>LDR000:ha_LargeUtility</t>
  </si>
  <si>
    <t>LDR000:ja_Mini-compactC</t>
  </si>
  <si>
    <t>LDR000:ja_SubcompactCar</t>
  </si>
  <si>
    <t>LDR000:ja_CompactCars</t>
  </si>
  <si>
    <t>LDR000:ja_MidsizeCars</t>
  </si>
  <si>
    <t>LDR000:ja_LargeCars</t>
  </si>
  <si>
    <t>LDR000:ja_TwoSeaterCars</t>
  </si>
  <si>
    <t>LDR000:ja_SmallPickup</t>
  </si>
  <si>
    <t>LDR000:ja_LargePickup</t>
  </si>
  <si>
    <t>LDR000:ja_SmallVan</t>
  </si>
  <si>
    <t>LDR000:ja_LargeVan</t>
  </si>
  <si>
    <t>LDR000:ja_SmallUtility</t>
  </si>
  <si>
    <t>LDR000:ja_LargeUtility</t>
  </si>
  <si>
    <t>LDR000:ka_Mini-compactC</t>
  </si>
  <si>
    <t>LDR000:ka_SubcompactCar</t>
  </si>
  <si>
    <t>LDR000:ka_CompactCars</t>
  </si>
  <si>
    <t>LDR000:ka_MidsizeCars</t>
  </si>
  <si>
    <t>LDR000:ka_LargeCars</t>
  </si>
  <si>
    <t>LDR000:ka_TwoSeaterCars</t>
  </si>
  <si>
    <t>LDR000:ka_SmallPickup</t>
  </si>
  <si>
    <t>LDR000:ka_LargePickup</t>
  </si>
  <si>
    <t>LDR000:ka_SmallVan</t>
  </si>
  <si>
    <t>LDR000:ka_LargeVan</t>
  </si>
  <si>
    <t>LDR000:ka_SmallUtility</t>
  </si>
  <si>
    <t>LDR000:ka_LargeUtility</t>
  </si>
  <si>
    <t>LDR000:la_Mini-compactC</t>
  </si>
  <si>
    <t>LDR000:la_SubcompactCar</t>
  </si>
  <si>
    <t>LDR000:la_CompactCars</t>
  </si>
  <si>
    <t>LDR000:la_MidsizeCars</t>
  </si>
  <si>
    <t>LDR000:la_LargeCars</t>
  </si>
  <si>
    <t>LDR000:la_TwoSeaterCars</t>
  </si>
  <si>
    <t>LDR000:la_SmallPickup</t>
  </si>
  <si>
    <t>LDR000:la_LargePickup</t>
  </si>
  <si>
    <t>LDR000:la_SmallVan</t>
  </si>
  <si>
    <t>LDR000:la_LargeVan</t>
  </si>
  <si>
    <t>LDR000:la_SmallUtility</t>
  </si>
  <si>
    <t>LDR000:la_LargeUtility</t>
  </si>
  <si>
    <t>LDR000:na_Mini-compactC</t>
  </si>
  <si>
    <t>LDR000:na_SubcompactCar</t>
  </si>
  <si>
    <t>LDR000:na_CompactCars</t>
  </si>
  <si>
    <t>LDR000:na_MidsizeCars</t>
  </si>
  <si>
    <t>LDR000:na_LargeCars</t>
  </si>
  <si>
    <t>LDR000:na_TwoSeaterCars</t>
  </si>
  <si>
    <t>LDR000:na_SmallPickup</t>
  </si>
  <si>
    <t>LDR000:na_LargePickup</t>
  </si>
  <si>
    <t>LDR000:na_SmallVan</t>
  </si>
  <si>
    <t>LDR000:na_LargeVan</t>
  </si>
  <si>
    <t>LDR000:na_SmallUtility</t>
  </si>
  <si>
    <t>LDR000:na_LargeUtility</t>
  </si>
  <si>
    <t>LDR000:oa_Mini-compactC</t>
  </si>
  <si>
    <t>LDR000:oa_SubcompactCar</t>
  </si>
  <si>
    <t>LDR000:oa_CompactCars</t>
  </si>
  <si>
    <t>LDR000:oa_MidsizeCars</t>
  </si>
  <si>
    <t>LDR000:oa_LargeCars</t>
  </si>
  <si>
    <t>Click on link below to go to table.  Press Ctrl+Home to return here.</t>
  </si>
  <si>
    <t>TEU000</t>
  </si>
  <si>
    <t>(trillion Btu)</t>
  </si>
  <si>
    <t/>
  </si>
  <si>
    <t>2008-</t>
  </si>
  <si>
    <t xml:space="preserve"> Mode and Type</t>
  </si>
  <si>
    <t>Energy Use by Mode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</si>
  <si>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</si>
  <si>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</si>
  <si>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</si>
  <si>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</si>
  <si>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</si>
  <si>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</si>
  <si>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</si>
  <si>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</si>
  <si>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</si>
  <si>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TMK000:ta_DragReduction</t>
  </si>
  <si>
    <t>TMK000:ua_DragReduction</t>
  </si>
  <si>
    <t>TMK000:ua_Roll-OverTech</t>
  </si>
  <si>
    <t>TMK000:ua_SideImpactTec</t>
  </si>
  <si>
    <t>TMK000:ua_AdvancedLowLo</t>
  </si>
  <si>
    <t>TMK000:ua_EarlyTorqueCo</t>
  </si>
  <si>
    <t>TMK000:ua_AggressiveShi</t>
  </si>
  <si>
    <t>TMK000:ua_4-SpeedAutoma</t>
  </si>
  <si>
    <t>TMK000:ua_5-SpeedAutoma</t>
  </si>
  <si>
    <t>TMK000:ua_6-SpeedAutoma</t>
  </si>
  <si>
    <t>TMK000:ua_6-SpeedManual</t>
  </si>
  <si>
    <t>TMK000:ua_CVT</t>
  </si>
  <si>
    <t>TMK000:ua_AutomatedManu</t>
  </si>
  <si>
    <t>TMK000:ua_RollerCam</t>
  </si>
  <si>
    <t>TMK000:ua_OHC/AdvOHV-4C</t>
  </si>
  <si>
    <t>TMK000:ua_OHC/AdvOHV-6C</t>
  </si>
  <si>
    <t>TMK000:ua_OHC/AdvOHV-8C</t>
  </si>
  <si>
    <t>TMK000:ua_4-Valve/4-Cyl</t>
  </si>
  <si>
    <t>TMK000:ua_4-Valve/6-Cyl</t>
  </si>
  <si>
    <t>TMK000:ua_4-Valve/8-Cyl</t>
  </si>
  <si>
    <t>TMK000:ua_5-Valve/6-Cyl</t>
  </si>
  <si>
    <t>TMK000:ua_VVT-4Cylinder</t>
  </si>
  <si>
    <t>TMK000:ua_VVT-6Cylinder</t>
  </si>
  <si>
    <t>TMK000:ua_VVT-8Cylinder</t>
  </si>
  <si>
    <t>TMK000:ua_VVL-4Cylinder</t>
  </si>
  <si>
    <t>TMK000:ua_VVL-6Cylinder</t>
  </si>
  <si>
    <t>TMK000:ua_VVL-8Cylinder</t>
  </si>
  <si>
    <t>TMK000:ua_CamlessValveA</t>
  </si>
  <si>
    <t>TMK000:va_CamlessValveA</t>
  </si>
  <si>
    <t>TMK000:wa_CamlessValveA</t>
  </si>
  <si>
    <t>TMK000:wa_CylinderDeact</t>
  </si>
  <si>
    <t>TMK000:wa_Turbocharging</t>
  </si>
  <si>
    <t>TMK000:wa_EngineFrictio</t>
  </si>
  <si>
    <t>TMK000:xa_EngineFrictio</t>
  </si>
  <si>
    <t>TMK000:ya_EngineFrictio</t>
  </si>
  <si>
    <t>TMK000:za_EngineFrictio</t>
  </si>
  <si>
    <t>TMK000:za_Stoichiometri</t>
  </si>
  <si>
    <t>TMK000:ab_Stoichiometri</t>
  </si>
  <si>
    <t>TMK000:ab_LeanBurnGDI</t>
  </si>
  <si>
    <t>TMK000:ab_5W-30EngineOi</t>
  </si>
  <si>
    <t>TMK000:ab_5W-20EngineOi</t>
  </si>
  <si>
    <t>TMK000:ab_0W-20EngineOi</t>
  </si>
  <si>
    <t>TMK000:ab_ElectricPower</t>
  </si>
  <si>
    <t>TMK000:ab_ImprovedAlter</t>
  </si>
  <si>
    <t>TMK000:ab_ImprovedOil/W</t>
  </si>
  <si>
    <t>TMK000:ab_ElectricOil/W</t>
  </si>
  <si>
    <t>TMK000:ab_TiresII</t>
  </si>
  <si>
    <t>TMK000:ab_TiresIII</t>
  </si>
  <si>
    <t>TMK000:ab_TiresIV</t>
  </si>
  <si>
    <t>TMK000:ab_FrontWheelDri</t>
  </si>
  <si>
    <t>TMK000:ab_FourWheelDriv</t>
  </si>
  <si>
    <t>TMK000:ab_42V-LaunchAss</t>
  </si>
  <si>
    <t>TMK000:ab_42V-EngineOff</t>
  </si>
  <si>
    <t>TMK000:ab_Tier2Emission</t>
  </si>
  <si>
    <t>TMK000:ab_IncreasedSize</t>
  </si>
  <si>
    <t>FTE000:ma_MediumAverage</t>
  </si>
  <si>
    <t>FTE000:na_Diesel</t>
  </si>
  <si>
    <t>FTE000:na_Gasoline</t>
  </si>
  <si>
    <t>FTE000:na_LiquefiedPetr</t>
  </si>
  <si>
    <t>FTE000:na_CompressedNat</t>
  </si>
  <si>
    <t>FTE000:na_HeavyAverage</t>
  </si>
  <si>
    <t>FTE000:na_Average</t>
  </si>
  <si>
    <t xml:space="preserve">  Sales (millions)</t>
  </si>
  <si>
    <t>FTE000:oa_Diesel</t>
  </si>
  <si>
    <t>FTE000:oa_Gasoline</t>
  </si>
  <si>
    <t>FTE000:oa_LiquefiedPetr</t>
  </si>
  <si>
    <t>FTE000:oa_CompressedNat</t>
  </si>
  <si>
    <t>FTE000:oa_MediumSubtota</t>
  </si>
  <si>
    <t>FTE000:pa_Diesel</t>
  </si>
  <si>
    <t>FTE000:pa_Gasoline</t>
  </si>
  <si>
    <t>FTE000:pa_LiquefiedPetr</t>
  </si>
  <si>
    <t>FTE000:pa_CompressedNat</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</si>
  <si>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</si>
  <si>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</si>
  <si>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</si>
  <si>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</si>
  <si>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</si>
  <si>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</si>
  <si>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</si>
  <si>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</si>
  <si>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</si>
  <si>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</si>
  <si>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FTE000:qa_ResidualOil</t>
  </si>
  <si>
    <t>FTE000:qa_Electricity</t>
  </si>
  <si>
    <t xml:space="preserve">   Electricity</t>
  </si>
  <si>
    <t>FTE000:ra_TonMilesShipp</t>
  </si>
  <si>
    <t xml:space="preserve"> Ton Miles Shipping (billion)</t>
  </si>
  <si>
    <t>FTE000:ra_FuelEfficienc</t>
  </si>
  <si>
    <t>FTE000:ra_Distillate(di</t>
  </si>
  <si>
    <t>FTE000:ra_ResidualOil</t>
  </si>
  <si>
    <t>FTE000:ra_MotorGasoline</t>
  </si>
  <si>
    <t>FTE000:sa_GrossTrade(bi</t>
  </si>
  <si>
    <t xml:space="preserve"> Gross Trade (billion 2000 dollars)</t>
  </si>
  <si>
    <t>FTE000:sa_Exports(billi</t>
  </si>
  <si>
    <t xml:space="preserve"> Exports (billion 2000 dollars)</t>
  </si>
  <si>
    <t>FTE000:sa_Imports(billi</t>
  </si>
  <si>
    <t xml:space="preserve"> Imports (billion 2000 dollars)</t>
  </si>
  <si>
    <t>FTE000:sa_Distillate(di</t>
  </si>
  <si>
    <t>TST008:ba_TDIDieselICE</t>
  </si>
  <si>
    <t>TST008:ba_TotalConventi</t>
  </si>
  <si>
    <t>TST008:ca_Ethanol-FlexF</t>
  </si>
  <si>
    <t>TST008:ca_EthanolICE</t>
  </si>
  <si>
    <t>TST008:ca_ElectricVehic</t>
  </si>
  <si>
    <t>TST008:ca_Plug-inGasoli</t>
  </si>
  <si>
    <t>TST008:ca_Plug-in40Hybd</t>
  </si>
  <si>
    <t>TST008:ca_Electric-Dies</t>
  </si>
  <si>
    <t>TST008:ca_Electric-Gaso</t>
  </si>
  <si>
    <t>TST008:ca_CompressedNat</t>
  </si>
  <si>
    <t>TST008:da_CompressedNat</t>
  </si>
  <si>
    <t>TST008:da_LiquefiedPetr</t>
  </si>
  <si>
    <t>TST008:ea_LiquefiedPetr</t>
  </si>
  <si>
    <t>TST008:ea_FuelCellGasol</t>
  </si>
  <si>
    <t>TST008:ea_FuelCellMetha</t>
  </si>
  <si>
    <t>TST008:ea_FuelCellHydro</t>
  </si>
  <si>
    <t>TST008:ea_TotalAlternat</t>
  </si>
  <si>
    <t>TST008:fa_PercentAltern</t>
  </si>
  <si>
    <t>TST008:fa_TotalNewCarSa</t>
  </si>
  <si>
    <t>TST008:ga_GasolineICEVe</t>
  </si>
  <si>
    <t>TST008:ga_TDIDieselICE</t>
  </si>
  <si>
    <t>TST008:ga_TotalConventi</t>
  </si>
  <si>
    <t>TST008:ha_Ethanol-FlexF</t>
  </si>
  <si>
    <t>TST008:ha_EthanolICE</t>
  </si>
  <si>
    <t>TST008:ha_ElectricVehic</t>
  </si>
  <si>
    <t>TST008:ha_Plug-inGasoli</t>
  </si>
  <si>
    <t>TST008:ha_Plug-in40Hybd</t>
  </si>
  <si>
    <t>TST008:ha_Electric-Dies</t>
  </si>
  <si>
    <t>TST008:ha_Electric-Gaso</t>
  </si>
  <si>
    <t>TST008:ha_CompressedNat</t>
  </si>
  <si>
    <t>TST008:ia_CompressedNat</t>
  </si>
  <si>
    <t>TST008:ia_LiquefiedPetr</t>
  </si>
  <si>
    <t>TST008:ja_LiquefiedPetr</t>
  </si>
  <si>
    <t>TST008:ja_FuelCellGasol</t>
  </si>
  <si>
    <t>TST008:ja_FuelCellMetha</t>
  </si>
  <si>
    <t>TST008:ja_FuelCellHydro</t>
  </si>
  <si>
    <t>TST008:ja_TotalAlternat</t>
  </si>
  <si>
    <t>TST008:ka_PercentAltern</t>
  </si>
  <si>
    <t>TST008:ka_TotalNewTruck</t>
  </si>
  <si>
    <t>TST008:la_PercentTotalA</t>
  </si>
  <si>
    <t>TST008:la_EPACTLegislat</t>
  </si>
  <si>
    <t>TST008:la_ZEVPLegislati</t>
  </si>
  <si>
    <t>TST008:ma_TotalVehicles</t>
  </si>
  <si>
    <t>TST009</t>
  </si>
  <si>
    <t>TST009:ba_GasolineICEVe</t>
  </si>
  <si>
    <t>TST009:ba_TDIDieselICE</t>
  </si>
  <si>
    <t>TST009:ba_TotalConventi</t>
  </si>
  <si>
    <t>TST009:ca_Ethanol-FlexF</t>
  </si>
  <si>
    <t>TST009:ca_EthanolICE</t>
  </si>
  <si>
    <t>TST009:ca_ElectricVehic</t>
  </si>
  <si>
    <t>TST009:ca_Plug-inGasoli</t>
  </si>
  <si>
    <t>TST009:ca_Plug-in40Hybd</t>
  </si>
  <si>
    <t>TST009:ca_Electric-Dies</t>
  </si>
  <si>
    <t>TST009:ca_Electric-Gaso</t>
  </si>
  <si>
    <t>TST009:ca_CompressedNat</t>
  </si>
  <si>
    <t>TST009:da_CompressedNat</t>
  </si>
  <si>
    <t>TST009:da_LiquefiedPetr</t>
  </si>
  <si>
    <t>TST009:ea_LiquefiedPetr</t>
  </si>
  <si>
    <t>TST009:ea_FuelCellGasol</t>
  </si>
  <si>
    <t>TST009:ea_FuelCellMetha</t>
  </si>
  <si>
    <t>TST009:ea_FuelCellHydro</t>
  </si>
  <si>
    <t>TST009:ea_TotalAlternat</t>
  </si>
  <si>
    <t>TST009:fa_PercentAltern</t>
  </si>
  <si>
    <t>TST009:fa_TotalNewCarSa</t>
  </si>
  <si>
    <t>TST009:ga_GasolineICEVe</t>
  </si>
  <si>
    <t>TST009:ga_TDIDieselICE</t>
  </si>
  <si>
    <t>TST009:ga_TotalConventi</t>
  </si>
  <si>
    <t>TST009:ha_Ethanol-FlexF</t>
  </si>
  <si>
    <t>TST009:ha_EthanolICE</t>
  </si>
  <si>
    <t>TST009:ha_ElectricVehic</t>
  </si>
  <si>
    <t>TST009:ha_Plug-inGasoli</t>
  </si>
  <si>
    <t>TST009:ha_Plug-in40Hybd</t>
  </si>
  <si>
    <t>TST009:ha_Electric-Dies</t>
  </si>
  <si>
    <t>TST009:ha_Electric-Gaso</t>
  </si>
  <si>
    <t>TST009:ha_CompressedNat</t>
  </si>
  <si>
    <t>TST009:ia_CompressedNat</t>
  </si>
  <si>
    <t>TST009:ia_LiquefiedPetr</t>
  </si>
  <si>
    <t>TST009:ja_LiquefiedPetr</t>
  </si>
  <si>
    <t>TST009:ja_FuelCellGasol</t>
  </si>
  <si>
    <t>TST009:ja_FuelCellMetha</t>
  </si>
  <si>
    <t>TST009:ja_FuelCellHydro</t>
  </si>
  <si>
    <t>TST009:ja_TotalAlternat</t>
  </si>
  <si>
    <t>TST009:ka_PercentAltern</t>
  </si>
  <si>
    <t>TST009:ka_TotalNewTruck</t>
  </si>
  <si>
    <t>TST009:la_PercentTotalA</t>
  </si>
  <si>
    <t>TST009:la_EPACTLegislat</t>
  </si>
  <si>
    <t>TST009:la_ZEVPLegislati</t>
  </si>
  <si>
    <t>TST009:ma_TotalVehicles</t>
  </si>
  <si>
    <t xml:space="preserve">    Sources:  2007 and 2008 values derived using:  Energy Information Administration (EIA), Annual Energy Review 2008, DOE/EIA-0384(2008) (Washington, DC, June 2009);</t>
  </si>
  <si>
    <t>EIA, Fuel Oil and Kerosene Sales 2007, DOE/EIA-0535(2007) (Washington, DC, December 2008); EIA, State Energy Data Report 2007, DOE/EIA-0214(2007)</t>
  </si>
  <si>
    <t>(Washington, DC, August 2009); Oak Ridge National Laboratory, Transportation Energy Data Book:  Edition 28 and Annual (Oak Ridge, TN, 2009);</t>
  </si>
  <si>
    <t>Projections:  EIA, AEO2010 National Energy Modeling System run aeo2010r.d111809a.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</si>
  <si>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</si>
  <si>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</si>
  <si>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</si>
  <si>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</si>
  <si>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</si>
  <si>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</si>
  <si>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</si>
  <si>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</si>
  <si>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TST000:ha_EthanolICE</t>
  </si>
  <si>
    <t>TST000:ha_ElectricVehic</t>
  </si>
  <si>
    <t>TST000:ha_Plug-inGasoli</t>
  </si>
  <si>
    <t>TST000:ha_Plug-in40Hybd</t>
  </si>
  <si>
    <t>TST000:ha_Electric-Dies</t>
  </si>
  <si>
    <t>TST000:ha_Electric-Gaso</t>
  </si>
  <si>
    <t>TST000:ha_CompressedNat</t>
  </si>
  <si>
    <t>TST000:ia_CompressedNat</t>
  </si>
  <si>
    <t>TST000:ia_LiquefiedPetr</t>
  </si>
  <si>
    <t>TST000:ja_LiquefiedPetr</t>
  </si>
  <si>
    <t>TST000:ja_FuelCellGasol</t>
  </si>
  <si>
    <t>TST000:ja_FuelCellMetha</t>
  </si>
  <si>
    <t>TST000:ja_FuelCellHydro</t>
  </si>
  <si>
    <t>TST000:ja_TotalAlternat</t>
  </si>
  <si>
    <t xml:space="preserve">     Total Alternative Light Trucks</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</si>
  <si>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</si>
  <si>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</si>
  <si>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</si>
  <si>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</si>
  <si>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</si>
  <si>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</si>
  <si>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</si>
  <si>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</si>
  <si>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</si>
  <si>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</si>
  <si>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TST000:ma_TotalVehicles</t>
  </si>
  <si>
    <t>Total Vehicles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</si>
  <si>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</si>
  <si>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</si>
  <si>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</si>
  <si>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</si>
  <si>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TSK000</t>
  </si>
  <si>
    <t>(millions)</t>
  </si>
  <si>
    <t>Car Stock 1/</t>
  </si>
  <si>
    <t>TSK000:ba_GasolineICEVe</t>
  </si>
  <si>
    <t>TSK000:ba_TDIDieselICE</t>
  </si>
  <si>
    <t>TSK000:ba_TotalConventi</t>
  </si>
  <si>
    <t>TSK000:ca_Ethanol-FlexF</t>
  </si>
  <si>
    <t>TSK000:ca_EthanolICE</t>
  </si>
  <si>
    <t>TSK000:ca_ElectricVehic</t>
  </si>
  <si>
    <t>TSK000:ca_Plug-inGasoli</t>
  </si>
  <si>
    <t>TSK000:ca_Plug-in40Hybd</t>
  </si>
  <si>
    <t>TSK000:ca_Electric-Dies</t>
  </si>
  <si>
    <t>TSK000:ca_Electric-Gaso</t>
  </si>
  <si>
    <t>TSK000:ca_CompressedNat</t>
  </si>
  <si>
    <t>TSK000:da_CompressedNat</t>
  </si>
  <si>
    <t>TSK000:da_LiquefiedPetr</t>
  </si>
  <si>
    <t>TSK000:ea_LiquefiedPetr</t>
  </si>
  <si>
    <t>TSK000:ea_FuelCellGasol</t>
  </si>
  <si>
    <t>TSK000:ea_FuelCellMetha</t>
  </si>
  <si>
    <t>TSK000:ea_FuelCellHydro</t>
  </si>
  <si>
    <t>TSK000:ea_TotalAlternat</t>
  </si>
  <si>
    <t>TSK000:fa_TotalNewCarSa</t>
  </si>
  <si>
    <t>Total Car Stock</t>
  </si>
  <si>
    <t>Light Truck Stock 1/</t>
  </si>
  <si>
    <t>TSK000:ga_GasolineICEVe</t>
  </si>
  <si>
    <t>TSK000:ga_TDIDieselICE</t>
  </si>
  <si>
    <t>TSK000:ga_TotalConventi</t>
  </si>
  <si>
    <t>TSK000:ha_Ethanol-FlexF</t>
  </si>
  <si>
    <t>TSK000:ha_EthanolICE</t>
  </si>
  <si>
    <t>TSK000:ha_ElectricVehic</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</si>
  <si>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</si>
  <si>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</si>
  <si>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</si>
  <si>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</si>
  <si>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</si>
  <si>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</si>
  <si>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</si>
  <si>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</si>
  <si>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</si>
  <si>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</si>
  <si>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</si>
  <si>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</si>
  <si>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Total Light Truck Stock</t>
  </si>
  <si>
    <t>TSK000:la_TotalVehicleS</t>
  </si>
  <si>
    <t>Total Stock</t>
  </si>
  <si>
    <t xml:space="preserve">    1/ Includes personal and fleet vehicles.</t>
  </si>
  <si>
    <t>MPG000</t>
  </si>
  <si>
    <t>(miles per gallon gasoline equivalent)</t>
  </si>
  <si>
    <t>New Car Miles per Gallon 1/</t>
  </si>
  <si>
    <t>MPG000:ba_GasolineICEVe</t>
  </si>
  <si>
    <t>MPG000:ba_TDIDieselICE</t>
  </si>
  <si>
    <t>MPG000:ca_Ethanol-FlexF</t>
  </si>
  <si>
    <t>MPG000:ca_EthanolICE</t>
  </si>
  <si>
    <t>MPG000:ca_ElectricVehic</t>
  </si>
  <si>
    <t>MPG000:ca_Plug-inGasoli</t>
  </si>
  <si>
    <t>MPG000:ca_Plug-in40Hybd</t>
  </si>
  <si>
    <t>MPG000:ca_Electric-Dies</t>
  </si>
  <si>
    <t>MPG000:ca_Electric-Gaso</t>
  </si>
  <si>
    <t>MPG000:ca_CompressedNat</t>
  </si>
  <si>
    <t>MPG000:da_CompressedNat</t>
  </si>
  <si>
    <t>MPG000:da_LiquefiedPetr</t>
  </si>
  <si>
    <t>MPG000:ea_LiquefiedPetr</t>
  </si>
  <si>
    <t>MPG000:ea_FuelCellGasol</t>
  </si>
  <si>
    <t>MPG000:ea_FuelCellMetha</t>
  </si>
  <si>
    <t>MPG000:ea_FuelCellHydro</t>
  </si>
  <si>
    <t>MPG000:fa_TotalNewCarSa</t>
  </si>
  <si>
    <t xml:space="preserve"> Average New Cars Miles per Gallon</t>
  </si>
  <si>
    <t>New Light Truck Miles per Gallon 1/</t>
  </si>
  <si>
    <t>MPG000:ga_GasolineICEVe</t>
  </si>
  <si>
    <t>MPG000:ga_TDIDieselICE</t>
  </si>
  <si>
    <t>MPG000:ha_Ethanol-FlexF</t>
  </si>
  <si>
    <t>MPG000:ha_EthanolICE</t>
  </si>
  <si>
    <t>MPG000:ha_ElectricVehic</t>
  </si>
  <si>
    <t>MPG000:ha_Plug-inGasoli</t>
  </si>
  <si>
    <t>MPG000:ha_Plug-in40Hybd</t>
  </si>
  <si>
    <t>MPG000:ha_Electric-Dies</t>
  </si>
  <si>
    <t>MPG000:ha_Electric-Gaso</t>
  </si>
  <si>
    <t>MPG000:ha_CompressedNat</t>
  </si>
  <si>
    <t>MPG000:ia_CompressedNat</t>
  </si>
  <si>
    <t>MPG000:ia_LiquefiedPetr</t>
  </si>
  <si>
    <t>MPG000:ja_LiquefiedPetr</t>
  </si>
  <si>
    <t>MPG000:ja_FuelCellGasol</t>
  </si>
  <si>
    <t>MPG000:ja_FuelCellMetha</t>
  </si>
  <si>
    <t>MPG000:ja_FuelCellHydro</t>
  </si>
  <si>
    <t>MPG000:ka_TotalNewTruck</t>
  </si>
  <si>
    <t xml:space="preserve"> Average Light Truck Miles per Gallon</t>
  </si>
  <si>
    <t>MPG000:na_AverageNewTru</t>
  </si>
  <si>
    <t>Average New Vehicle Miles per Gallon</t>
  </si>
  <si>
    <t>MPG000:oa_FleetAverageS</t>
  </si>
  <si>
    <t>Average Car Stock Miles per Gallon 2/</t>
  </si>
  <si>
    <t>MPG000:pa_FleetAverageS</t>
  </si>
  <si>
    <t>Average Light Truck Stock Miles per Gallon 2/</t>
  </si>
  <si>
    <t>MPG000:qa_FleetAverageS</t>
  </si>
  <si>
    <t>Average Vehicle Stock Miles per Gallon 2/</t>
  </si>
  <si>
    <t xml:space="preserve">    1/ Fuel efficiencies are EPA rated.  Includes personal and fleet vehicles.</t>
  </si>
  <si>
    <t xml:space="preserve">    2/ Stock values are on-road efficiencies.  Includes personal vehicles and fleet vehicles.</t>
  </si>
  <si>
    <t>VMT000</t>
  </si>
  <si>
    <t>(billion miles, unless otherwise noted)</t>
  </si>
  <si>
    <t>VMT000:aa_GasolineICEVe</t>
  </si>
  <si>
    <t>VMT000:aa_TDIDieselICE</t>
  </si>
  <si>
    <t>Alternative-Fuel Vehicles 1/</t>
  </si>
  <si>
    <t>VMT000:ba_Ethanol-FlexF</t>
  </si>
  <si>
    <t>VMT000:ba_EthanolICE</t>
  </si>
  <si>
    <t>VMT000:da_ElectricVehic</t>
  </si>
  <si>
    <t>VMT000:da_PlugIn10</t>
  </si>
  <si>
    <t>VMT000:ba_PlugIn40</t>
  </si>
  <si>
    <t>VMT000:ca_ElectricDiesl</t>
  </si>
  <si>
    <t>VMT000:ca_LiquefiedPetr</t>
  </si>
  <si>
    <t>VMT000:ba_CompressedICE</t>
  </si>
  <si>
    <t>VMT000:ca_CompressedBi-</t>
  </si>
  <si>
    <t>VMT000:da_LiquefiedPetr</t>
  </si>
  <si>
    <t>VMT000:ba_FuelCellGas</t>
  </si>
  <si>
    <t>VMT000:da_FuelCellMeth</t>
  </si>
  <si>
    <t>VMT000:da_FuelCellHydro</t>
  </si>
  <si>
    <t>VMT000:ea_TotalVMT(bill</t>
  </si>
  <si>
    <t xml:space="preserve">  Total VMT (billion miles)</t>
  </si>
  <si>
    <t>VMT000:ea_VMT/DrivingPo</t>
  </si>
  <si>
    <t xml:space="preserve">  VMT/Driving Population (thousand miles)</t>
  </si>
  <si>
    <t>VMT000:ea_DrivingPopula</t>
  </si>
  <si>
    <t xml:space="preserve">  Driving Population (million)</t>
  </si>
  <si>
    <t>Price Effects</t>
  </si>
  <si>
    <t>VMT000:fa_MotorGasoline</t>
  </si>
  <si>
    <t>VMT000:fa_FleetMilesper</t>
  </si>
  <si>
    <t xml:space="preserve">  Fleet Miles per Gallon</t>
  </si>
  <si>
    <t>VMT000:fa_RealCostofDri</t>
  </si>
  <si>
    <t xml:space="preserve">  Real Cost of Driving per Mile (1987 cents)</t>
  </si>
  <si>
    <t>VMT000:fa_PointPriceEla</t>
  </si>
  <si>
    <t>Point Price Elasticity</t>
  </si>
  <si>
    <t xml:space="preserve">    1/ Includes personal and fleet vehicles.  Includes both cars and light trucks.</t>
  </si>
  <si>
    <t xml:space="preserve">    VMT = Vehicle miles traveled.</t>
  </si>
  <si>
    <t>ATE000:fa_NotUSTotal</t>
  </si>
  <si>
    <t>ATE000:fa_NotUSNarrow</t>
  </si>
  <si>
    <t>ATE000:fa_NotUSWide</t>
  </si>
  <si>
    <t>ATE000:fa_NotUSRegJet</t>
  </si>
  <si>
    <t>ATE000:fa_WorldTotal</t>
  </si>
  <si>
    <t xml:space="preserve">  World Total</t>
  </si>
  <si>
    <t>ATE000:fa_WorldNarrow</t>
  </si>
  <si>
    <t>ATE000:fa_WorldWide</t>
  </si>
  <si>
    <t>ATE000:fa_WorldRegJet</t>
  </si>
  <si>
    <t>Aircraft Sales</t>
  </si>
  <si>
    <t>ATE000:sal_U.S.Total</t>
  </si>
  <si>
    <t>ATE000:sal_USNarrowBody</t>
  </si>
  <si>
    <t>ATE000:sal_USWideBody</t>
  </si>
  <si>
    <t>ATE000:sal_USRegional</t>
  </si>
  <si>
    <t>ATE000:sal_NotUSTotal</t>
  </si>
  <si>
    <t>ATE000:sal_NotUSNarrow</t>
  </si>
  <si>
    <t>ATE000:sal_NotUSWide</t>
  </si>
  <si>
    <t>ATE000:sal_NotUSRegJet</t>
  </si>
  <si>
    <t>ATE000:sal_WorldTotal</t>
  </si>
  <si>
    <t>ATE000:sal_WorldNarrow</t>
  </si>
  <si>
    <t>ATE000:sal_WorldWide</t>
  </si>
  <si>
    <t>ATE000:sal_WorldRegJet</t>
  </si>
  <si>
    <t>Aircraft Stock</t>
  </si>
  <si>
    <t>ATE000:stk_U.S.Total</t>
  </si>
  <si>
    <t>ATE000:stk_USNarrowBody</t>
  </si>
  <si>
    <t>ATE000:stk_USWideBody</t>
  </si>
  <si>
    <t>ATE000:stk_USRegional</t>
  </si>
  <si>
    <t>ATE000:stk_NotUSTotal</t>
  </si>
  <si>
    <t>ATE000:stk_NotUSNarrow</t>
  </si>
  <si>
    <t>ATE000:stk_NotUSWide</t>
  </si>
  <si>
    <t>ATE000:stk_NotUSRegJet</t>
  </si>
  <si>
    <t>ATE000:stk_WorldTotal</t>
  </si>
  <si>
    <t>ATE000:stk_WorldNarrow</t>
  </si>
  <si>
    <t>ATE000:stk_WorldWide</t>
  </si>
  <si>
    <t>ATE000:stk_WorldRegJet</t>
  </si>
  <si>
    <t>Aircraft Active Stock</t>
  </si>
  <si>
    <t>ATE000:act_U.S.Total</t>
  </si>
  <si>
    <t>ATE000:act_USNarrowBody</t>
  </si>
  <si>
    <t>ATE000:act_USWideBody</t>
  </si>
  <si>
    <t>ATE000:act_USRegional</t>
  </si>
  <si>
    <t>ATE000:act_NotUSTotal</t>
  </si>
  <si>
    <t>ATE000:act_NotUSNarrow</t>
  </si>
  <si>
    <t>ATE000:act_NotUSWide</t>
  </si>
  <si>
    <t>ATE000:act_NotUSRegJet</t>
  </si>
  <si>
    <t>ATE000:act_WorldTotal</t>
  </si>
  <si>
    <t>ATE000:act_WorldNarrow</t>
  </si>
  <si>
    <t>ATE000:act_WorldWide</t>
  </si>
  <si>
    <t>ATE000:act_WorldRegJet</t>
  </si>
  <si>
    <t>Aircraft Parked Stock</t>
  </si>
  <si>
    <t>ATE000:prk_U.S.Total</t>
  </si>
  <si>
    <t>ATE000:prk_USNarrowBody</t>
  </si>
  <si>
    <t>ATE000:prk_USWideBody</t>
  </si>
  <si>
    <t>ATE000:prk_USRegional</t>
  </si>
  <si>
    <t>ATE000:prk_NotUSTotal</t>
  </si>
  <si>
    <t>ATE000:prk_NotUSNarrow</t>
  </si>
  <si>
    <t>ATE000:prk_NotUSWide</t>
  </si>
  <si>
    <t>ATE000:prk_NotUSRegJet</t>
  </si>
  <si>
    <t>ATE000:prk_WorldTotal</t>
  </si>
  <si>
    <t>ATE000:prk_WorldNarrow</t>
  </si>
  <si>
    <t>ATE000:prk_WorldWide</t>
  </si>
  <si>
    <t>ATE000:prk_WorldRegJet</t>
  </si>
  <si>
    <t>Aircraft Cargo Stock</t>
  </si>
  <si>
    <t>ATE000:crg_U.S.Total</t>
  </si>
  <si>
    <t>ATE000:crg_USNarrowBody</t>
  </si>
  <si>
    <t>ATE000:crg_USWideBody</t>
  </si>
  <si>
    <t>ATE000:crg_USRegional</t>
  </si>
  <si>
    <t>ATE000:crg_NotUSTotal</t>
  </si>
  <si>
    <t>ATE000:crg_NotUSNarrow</t>
  </si>
  <si>
    <t>ATE000:crg_NotUSWide</t>
  </si>
  <si>
    <t>ATE000:crg_NotUSRegJet</t>
  </si>
  <si>
    <t>ATE000:crg_WorldTotal</t>
  </si>
  <si>
    <t>ATE000:crg_WorldNarrow</t>
  </si>
  <si>
    <t>ATE000:crg_WorldWide</t>
  </si>
  <si>
    <t>ATE000:crg_WorldRegJet</t>
  </si>
  <si>
    <t>Advanced Technology Penetration</t>
  </si>
  <si>
    <t>ATE000:la_Ultra-highByp</t>
  </si>
  <si>
    <t xml:space="preserve">  Ultra-high Bypass Turbofan</t>
  </si>
  <si>
    <t>ATE000:la_PropfanOpenRo</t>
  </si>
  <si>
    <t xml:space="preserve">  Propfan (Open Rotor Turbofan)</t>
  </si>
  <si>
    <t>ATE000:la_CounterRotati</t>
  </si>
  <si>
    <t xml:space="preserve">  Counter Rotating Propfan</t>
  </si>
  <si>
    <t>ATE000:la_GearedTurbofa</t>
  </si>
  <si>
    <t xml:space="preserve">  Geared Turbofan</t>
  </si>
  <si>
    <t>ATE000:la_Thermodynamic</t>
  </si>
  <si>
    <t xml:space="preserve">  Thermodynamics</t>
  </si>
  <si>
    <t>ATE000:la_LaminarFlowCo</t>
  </si>
  <si>
    <t xml:space="preserve">  Laminar Flow Control</t>
  </si>
  <si>
    <t>2030-2035</t>
  </si>
  <si>
    <t>2025-2030</t>
  </si>
  <si>
    <t>LDP000:ra_LargeUtility</t>
  </si>
  <si>
    <t>FTE000:sa_ResidualOil</t>
  </si>
  <si>
    <t xml:space="preserve">    MPG = Miles per gallon.</t>
  </si>
  <si>
    <t>TMK000</t>
  </si>
  <si>
    <t>(percent)</t>
  </si>
  <si>
    <t xml:space="preserve"> Technology</t>
  </si>
  <si>
    <t>Car</t>
  </si>
  <si>
    <t>TMK000:ba_UnitBodyConst</t>
  </si>
  <si>
    <t xml:space="preserve">  Unit Body Construction</t>
  </si>
  <si>
    <t>TMK000:ba_MaterialSubst</t>
  </si>
  <si>
    <t xml:space="preserve">  Material Substitution II</t>
  </si>
  <si>
    <t>TMK000:ca_MaterialSubst</t>
  </si>
  <si>
    <t xml:space="preserve">  Material Substitution III</t>
  </si>
  <si>
    <t>TMK000:da_MaterialSubst</t>
  </si>
  <si>
    <t xml:space="preserve">  Material Substitution IV</t>
  </si>
  <si>
    <t>TMK000:ea_MaterialSubst</t>
  </si>
  <si>
    <t xml:space="preserve">  Material Substitution V</t>
  </si>
  <si>
    <t>TMK000:ea_DragReduction</t>
  </si>
  <si>
    <t xml:space="preserve">  Drag Reduction II</t>
  </si>
  <si>
    <t>TMK000:fa_DragReduction</t>
  </si>
  <si>
    <t xml:space="preserve">  Drag Reduction III</t>
  </si>
  <si>
    <t>TMK000:ga_DragReduction</t>
  </si>
  <si>
    <t xml:space="preserve">  Drag Reduction IV</t>
  </si>
  <si>
    <t>TMK000:ha_DragReduction</t>
  </si>
  <si>
    <t xml:space="preserve">  Drag Reduction V</t>
  </si>
  <si>
    <t>TMK000:ha_Roll-OverTech</t>
  </si>
  <si>
    <t xml:space="preserve">  Roll-Over Technology</t>
  </si>
  <si>
    <t>TMK000:ha_SideImpactTec</t>
  </si>
  <si>
    <t xml:space="preserve">  Side Impact Technology</t>
  </si>
  <si>
    <t>TMK000:ha_AdvancedLowLo</t>
  </si>
  <si>
    <t xml:space="preserve">  Advanced Low Loss Torque Converter</t>
  </si>
  <si>
    <t>TMK000:ha_EarlyTorqueCo</t>
  </si>
  <si>
    <t xml:space="preserve">  Early Torque Converter Lockup</t>
  </si>
  <si>
    <t>TMK000:ha_AggressiveShi</t>
  </si>
  <si>
    <t xml:space="preserve">  Aggressive Shift Logic</t>
  </si>
  <si>
    <t>TMK000:ha_4-SpeedAutoma</t>
  </si>
  <si>
    <t xml:space="preserve">  4-Speed Automatic</t>
  </si>
  <si>
    <t>TMK000:ha_5-SpeedAutoma</t>
  </si>
  <si>
    <t xml:space="preserve">  5-Speed Automatic</t>
  </si>
  <si>
    <t>TMK000:ha_6-SpeedAutoma</t>
  </si>
  <si>
    <t xml:space="preserve">  6-Speed Automatic</t>
  </si>
  <si>
    <t>TMK000:ha_6-SpeedManual</t>
  </si>
  <si>
    <t xml:space="preserve">  6-Speed Manual</t>
  </si>
  <si>
    <t>TMK000:ha_CVT</t>
  </si>
  <si>
    <t xml:space="preserve">  CVT</t>
  </si>
  <si>
    <t>TMK000:ha_AutomatedManu</t>
  </si>
  <si>
    <t>TMK000:ha_RollerCam</t>
  </si>
  <si>
    <t xml:space="preserve">  Roller Cam</t>
  </si>
  <si>
    <t>TMK000:ha_OHC/AdvOHV-4C</t>
  </si>
  <si>
    <t xml:space="preserve">  OHC/AdvOHV-4 Cylinder</t>
  </si>
  <si>
    <t>TMK000:ha_OHC/AdvOHV-6C</t>
  </si>
  <si>
    <t xml:space="preserve">  OHC/AdvOHV-6 Cylinder</t>
  </si>
  <si>
    <t>TMK000:ha_OHC/AdvOHV-8C</t>
  </si>
  <si>
    <t xml:space="preserve">  OHC/AdvOHV-8 Cylinder</t>
  </si>
  <si>
    <t>TMK000:ha_4-Valve/4-Cyl</t>
  </si>
  <si>
    <t xml:space="preserve">  4-Valve/4-Cylinder</t>
  </si>
  <si>
    <t>TMK000:ha_4-Valve/6-Cyl</t>
  </si>
  <si>
    <t xml:space="preserve">  4-Valve/6-Cylinder</t>
  </si>
  <si>
    <t>TMK000:ha_4-Valve/8-Cyl</t>
  </si>
  <si>
    <t xml:space="preserve">  4-Valve/8-Cylinder</t>
  </si>
  <si>
    <t>TMK000:ha_5-Valve/6-Cyl</t>
  </si>
  <si>
    <t xml:space="preserve">  5-Valve/6-Cylinder</t>
  </si>
  <si>
    <t>TMK000:ha_VVT-4Cylinder</t>
  </si>
  <si>
    <t xml:space="preserve">  VVT-4 Cylinder</t>
  </si>
  <si>
    <t>TMK000:ha_VVT-6Cylinder</t>
  </si>
  <si>
    <t xml:space="preserve">  VVT-6 Cylinder</t>
  </si>
  <si>
    <t>TMK000:ha_VVT-8Cylinder</t>
  </si>
  <si>
    <t xml:space="preserve">  VVT-8 Cylinder</t>
  </si>
  <si>
    <t>TMK000:ha_VVL-4Cylinder</t>
  </si>
  <si>
    <t xml:space="preserve">  VVL-4 Cylinder</t>
  </si>
  <si>
    <t>TMK000:ha_VVL-6Cylinder</t>
  </si>
  <si>
    <t xml:space="preserve">  VVL-6 Cylinder</t>
  </si>
  <si>
    <t>TMK000:ha_VVL-8Cylinder</t>
  </si>
  <si>
    <t xml:space="preserve">  VVL-8 Cylinder</t>
  </si>
  <si>
    <t>TMK000:ha_CamlessValveA</t>
  </si>
  <si>
    <t>TMK000:ia_CamlessValveA</t>
  </si>
  <si>
    <t>TMK000:ja_CamlessValveA</t>
  </si>
  <si>
    <t>TMK000:ja_CylinderDeact</t>
  </si>
  <si>
    <t xml:space="preserve">  Cylinder Deactivation</t>
  </si>
  <si>
    <t>TMK000:ja_Turbocharging</t>
  </si>
  <si>
    <t xml:space="preserve">  Turbocharging/Supercharging</t>
  </si>
  <si>
    <t>TMK000:ja_EngineFrictio</t>
  </si>
  <si>
    <t xml:space="preserve">  Engine Friction Reduction I</t>
  </si>
  <si>
    <t>TMK000:ka_EngineFrictio</t>
  </si>
  <si>
    <t xml:space="preserve">  Engine Friction Reduction II</t>
  </si>
  <si>
    <t>TMK000:la_EngineFrictio</t>
  </si>
  <si>
    <t xml:space="preserve">  Engine Friction Reduction III</t>
  </si>
  <si>
    <t>TMK000:ma_EngineFrictio</t>
  </si>
  <si>
    <t xml:space="preserve">  Engine Friction Reduction IV</t>
  </si>
  <si>
    <t>TMK000:ma_Stoichiometri</t>
  </si>
  <si>
    <t xml:space="preserve">  Stoichiometric GDI/4-Cylinder</t>
  </si>
  <si>
    <t>TMK000:na_Stoichiometri</t>
  </si>
  <si>
    <t xml:space="preserve">  Stoichiometric GDI/6-Cylinder</t>
  </si>
  <si>
    <t>TMK000:na_LeanBurnGDI</t>
  </si>
  <si>
    <t xml:space="preserve">  Lean Burn GDI</t>
  </si>
  <si>
    <t>TMK000:na_5W-30EngineOi</t>
  </si>
  <si>
    <t xml:space="preserve">  5W-30 Engine Oil</t>
  </si>
  <si>
    <t>TMK000:na_5W-20EngineOi</t>
  </si>
  <si>
    <t xml:space="preserve">  5W-20 Engine Oil</t>
  </si>
  <si>
    <t>TMK000:na_0W-20EngineOi</t>
  </si>
  <si>
    <t xml:space="preserve">  0W-20 Engine Oil</t>
  </si>
  <si>
    <t>TMK000:na_ElectricPower</t>
  </si>
  <si>
    <t xml:space="preserve">  Electric Power Steering</t>
  </si>
  <si>
    <t>TMK000:na_ImprovedAlter</t>
  </si>
  <si>
    <t xml:space="preserve">  Improved Alternator</t>
  </si>
  <si>
    <t>TMK000:na_ImprovedOil/W</t>
  </si>
  <si>
    <t xml:space="preserve">  Improved Oil/Water Pump</t>
  </si>
  <si>
    <t>TMK000:na_ElectricOil/W</t>
  </si>
  <si>
    <t xml:space="preserve">  Electric Oil/Water Pump</t>
  </si>
  <si>
    <t>TMK000:na_TiresII</t>
  </si>
  <si>
    <t xml:space="preserve">  Tires II</t>
  </si>
  <si>
    <t>TMK000:na_TiresIII</t>
  </si>
  <si>
    <t xml:space="preserve">  Tires III</t>
  </si>
  <si>
    <t>TMK000:na_TiresIV</t>
  </si>
  <si>
    <t xml:space="preserve">  Tires IV</t>
  </si>
  <si>
    <t>TMK000:na_FrontWheelDri</t>
  </si>
  <si>
    <t xml:space="preserve">  Front Wheel Drive</t>
  </si>
  <si>
    <t>TMK000:na_FourWheelDriv</t>
  </si>
  <si>
    <t xml:space="preserve">  Four Wheel Drive Improvements</t>
  </si>
  <si>
    <t>TMK000:na_42V-LaunchAss</t>
  </si>
  <si>
    <t xml:space="preserve">  42V-Launch Assist and Regen</t>
  </si>
  <si>
    <t>TMK000:na_42V-EngineOff</t>
  </si>
  <si>
    <t xml:space="preserve">  42V-Engine Off at Idle</t>
  </si>
  <si>
    <t>TMK000:na_Tier2Emission</t>
  </si>
  <si>
    <t xml:space="preserve">  Tier 2 Emissions Technology</t>
  </si>
  <si>
    <t>TMK000:na_IncreasedSize</t>
  </si>
  <si>
    <t xml:space="preserve">  Increased Size/Weight</t>
  </si>
  <si>
    <t>TMK000:na_VariableCompr</t>
  </si>
  <si>
    <t xml:space="preserve">  Variable Compression Ratio</t>
  </si>
  <si>
    <t>Light Truck</t>
  </si>
  <si>
    <t>TMK000:oa_UnitBodyConst</t>
  </si>
  <si>
    <t>TMK000:oa_MaterialSubst</t>
  </si>
  <si>
    <t>TMK000:pa_MaterialSubst</t>
  </si>
  <si>
    <t>TMK000:qa_MaterialSubst</t>
  </si>
  <si>
    <t>TMK000:ra_MaterialSubst</t>
  </si>
  <si>
    <t>TMK000:ra_DragReduction</t>
  </si>
  <si>
    <t>TMK000:sa_DragReduction</t>
  </si>
  <si>
    <t>Department of Defense, Defense Fuel Supply Center; and EIA, AEO2010 National Energy Modeling System run aeo2010r.d111809a.</t>
  </si>
  <si>
    <t xml:space="preserve"> Recreational Boats</t>
  </si>
  <si>
    <t>United States</t>
  </si>
  <si>
    <t xml:space="preserve">    Sources:  2007 and 2008 compressed natural gas volumes:  Energy Information Administration (EIA), AEO2010 National Energy Modeling System run aeo2010r.d111809a.  Other</t>
  </si>
  <si>
    <t>2007 and 2008 values derived using:  EIA, Annual Energy Review 2008, DOE/EIA-0384(2008) (Washington, DC, June 2009); EIA, Fuel Oil and Kerosene Sales 2007, DOE/EIA-0535(2007)</t>
  </si>
  <si>
    <t>(Washington, DC, December 2008); EIA, State Energy Data Report 2007, DOE/EIA-0214(2007) (Washington, DC, August 2009); Oak Ridge National Laboratory, Transportation Energy</t>
  </si>
  <si>
    <t>Data Book:  Edition 28 and Annual (Oak Ridge, TN, 2009); Department of Defense, Defense Fuel Supply Center; and EIA, AEO2010 National Energy Modeling System run aeo2010r.d111809a.</t>
  </si>
  <si>
    <t xml:space="preserve">    Source:  Energy Information Administration, AEO2010 National Energy Modeling System run aeo2010r.d111809a.</t>
  </si>
  <si>
    <t>New England</t>
  </si>
  <si>
    <t>Middle Atlantic</t>
  </si>
  <si>
    <t>East North Central</t>
  </si>
  <si>
    <t>West North Central</t>
  </si>
  <si>
    <t>South Atlantic</t>
  </si>
  <si>
    <t>East South Central</t>
  </si>
  <si>
    <t>West South Central</t>
  </si>
  <si>
    <t>Mountain</t>
  </si>
  <si>
    <t>Pacific</t>
  </si>
  <si>
    <t xml:space="preserve">    Sources:  2007 and 2008 values derived using:  Energy Information Administration (EIA), Household Vehicles Energy Consumption 1994, DOE/EIA-0464(94) (Washington, DC, August 1997);</t>
  </si>
  <si>
    <t>EIA, Describing Current and Potential Markets for Alternative-Fuel Vehicles, DOE/EIA-0604(96) (Washington, DC, March 1996); EIA, Alternatives to Traditional Transportation Fuels 1998,</t>
  </si>
  <si>
    <t>Data Book:  28 and Annual (Oak Ridge, TN, 2009); and EIA, AEO2010 National Energy Modeling System run aeo2010r.d111809a.</t>
  </si>
  <si>
    <t xml:space="preserve">    Sources:  2007 and 2008 derived using:  Energy and Environmental Analysis Inc., Updates to the Fuel Economy Model (Washington, DC, June 1998), prepared for Energy Information</t>
  </si>
  <si>
    <t>run aeo2010r.d111809a.</t>
  </si>
  <si>
    <t>Vehicle Miles Traveled Equation Components</t>
  </si>
  <si>
    <t>Energy Information Administration (EIA), AEO2010 National Energy Modeling System run aeo2010r.d111809a.  Projections:  EIA, AEO2010 National Energy Modeling System run aeo2010r.d111809a.</t>
  </si>
  <si>
    <t xml:space="preserve">  Motor Gasoline Price (1987 dollars per million Btu)</t>
  </si>
  <si>
    <t xml:space="preserve">   Sources:  2007 and 2008 values derived using:  Energy and Environmental Analysis Inc., Updates to the Fuel Economy Model (Washington, DC, June 1998), prepared for Energy Information</t>
  </si>
  <si>
    <t>prepared for the U.S. Department of Energy, Office of Transportation Technologies, and Office of Policy, Planning, and Analysis; and EIA, AEO2010 National Energy Modeling System run</t>
  </si>
  <si>
    <t>run aeo2010r.d111809a.  Projections:  EIA, AEO2010 National Energy Modeling System run aeo2010r.d111809a.</t>
  </si>
  <si>
    <t xml:space="preserve">    Sources:  2007 and 2008 values derived using:  Oak Ridge National Laboratory, "Fleet Vehicles in the United States:  Composition, Operating Characteristics, and Fueling Practices"</t>
  </si>
  <si>
    <t>(Oak Ridge, TN, March 1992), prepared for the Department of Energy, Office of Transportation Technologies, and Office of Policy, Planning, and Analysis; Bobit Publishing Company, Fleet Fact</t>
  </si>
  <si>
    <t>(Oak Ridge, TN, March 1992), prepared for the Department of Energy, Office of Transportation Technologies, and Office of Policy, Planning, and Analysis; Bobit Publishing Company,</t>
  </si>
  <si>
    <t xml:space="preserve"> Total Cars</t>
  </si>
  <si>
    <t>TFV000:ga_GasolineICEVe</t>
  </si>
  <si>
    <t>TFV000:ga_TDIDieselICE</t>
  </si>
  <si>
    <t>TFV000:ga_TotalConventi</t>
  </si>
  <si>
    <t>TFV000:ha_Ethanol-FlexF</t>
  </si>
  <si>
    <t>TFV000:ha_EthanolICE</t>
  </si>
  <si>
    <t>TFV000:ha_ElectricVehic</t>
  </si>
  <si>
    <t>TFV000:ha_Plug-inGasoli</t>
  </si>
  <si>
    <t>TFV000:ha_Plug-in40Hybd</t>
  </si>
  <si>
    <t>TFV000:ha_Electric-Dies</t>
  </si>
  <si>
    <t>TFV000:ha_Electric-Gaso</t>
  </si>
  <si>
    <t>TFV000:ha_CompressedNat</t>
  </si>
  <si>
    <t>TFV000:ia_CompressedNat</t>
  </si>
  <si>
    <t>TFV000:ia_LiquefiedPetr</t>
  </si>
  <si>
    <t>TFV000:ja_LiquefiedPetr</t>
  </si>
  <si>
    <t>TFV000:ja_FuelCellGasol</t>
  </si>
  <si>
    <t>TFV000:ja_FuelCellMetha</t>
  </si>
  <si>
    <t>TFV000:ja_FuelCellHydro</t>
  </si>
  <si>
    <t>TFV000:ja_TotalAlternat</t>
  </si>
  <si>
    <t>TFV000:ka_TotalNewTruck</t>
  </si>
  <si>
    <t xml:space="preserve"> Total Light Trucks</t>
  </si>
  <si>
    <t>TFV000:la_TotalFleetVeh</t>
  </si>
  <si>
    <t>TFV000:clt_MotorGasICE</t>
  </si>
  <si>
    <t>TFV000:clt_DieselTDI</t>
  </si>
  <si>
    <t>TFV000:ma_CommercialLig</t>
  </si>
  <si>
    <t>ATE000</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</si>
  <si>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</si>
  <si>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</si>
  <si>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</si>
  <si>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</si>
  <si>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</si>
  <si>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</si>
  <si>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</si>
  <si>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</si>
  <si>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</si>
  <si>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</si>
  <si>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Travel Demand</t>
  </si>
  <si>
    <t>LDP000:sa_Mini-compactC</t>
  </si>
  <si>
    <t>LDP000:sa_SubcompactCar</t>
  </si>
  <si>
    <t>LDP000:sa_CompactCars</t>
  </si>
  <si>
    <t>LDP000:sa_MidsizeCars</t>
  </si>
  <si>
    <t>LDP000:sa_LargeCars</t>
  </si>
  <si>
    <t>LDP000:sa_TwoSeaterCars</t>
  </si>
  <si>
    <t>LDP000:sa_SmallPickup</t>
  </si>
  <si>
    <t>LDP000:sa_LargePickup</t>
  </si>
  <si>
    <t>LDP000:sa_SmallVan</t>
  </si>
  <si>
    <t>LDP000:sa_LargeVan</t>
  </si>
  <si>
    <t>LDP000:sa_SmallUtility</t>
  </si>
  <si>
    <t>LDP000:sa_LargeUtility</t>
  </si>
  <si>
    <t>LDP000:ta_Mini-compactC</t>
  </si>
  <si>
    <t>LDP000:ta_SubcompactCar</t>
  </si>
  <si>
    <t>LDP000:ta_CompactCars</t>
  </si>
  <si>
    <t>LDP000:ta_MidsizeCars</t>
  </si>
  <si>
    <t>LDP000:ta_LargeCars</t>
  </si>
  <si>
    <t>LDR000:ra_Mini-compactC</t>
  </si>
  <si>
    <t>LDR000:ra_SubcompactCar</t>
  </si>
  <si>
    <t>LDR000:ra_CompactCars</t>
  </si>
  <si>
    <t>LDR000:ra_MidsizeCars</t>
  </si>
  <si>
    <t>LDR000:ra_LargeCars</t>
  </si>
  <si>
    <t>LDR000:ra_TwoSeaterCars</t>
  </si>
  <si>
    <t>LDR000:ra_SmallPickup</t>
  </si>
  <si>
    <t>LDR000:ra_LargePickup</t>
  </si>
  <si>
    <t>LDR000:ra_SmallVan</t>
  </si>
  <si>
    <t>LDR000:ra_LargeVan</t>
  </si>
  <si>
    <t>LDR000:ra_SmallUtility</t>
  </si>
  <si>
    <t>LDR000:ra_LargeUtility</t>
  </si>
  <si>
    <t>LDR000:sa_Mini-compactC</t>
  </si>
  <si>
    <t>LDR000:sa_SubcompactCar</t>
  </si>
  <si>
    <t>LDR000:sa_CompactCars</t>
  </si>
  <si>
    <t>LDR000:sa_MidsizeCars</t>
  </si>
  <si>
    <t>LDR000:sa_LargeCars</t>
  </si>
  <si>
    <t>LDR000:sa_TwoSeaterCars</t>
  </si>
  <si>
    <t>LDR000:sa_SmallPickup</t>
  </si>
  <si>
    <t>LDR000:sa_LargePickup</t>
  </si>
  <si>
    <t>LDR000:sa_SmallVan</t>
  </si>
  <si>
    <t>LDR000:sa_LargeVan</t>
  </si>
  <si>
    <t>LDR000:sa_SmallUtility</t>
  </si>
  <si>
    <t>LDR000:sa_LargeUtility</t>
  </si>
  <si>
    <t>LDR000:ta_Mini-compactC</t>
  </si>
  <si>
    <t>LDR000:ta_SubcompactCar</t>
  </si>
  <si>
    <t>LDR000:ta_CompactCars</t>
  </si>
  <si>
    <t>LDR000:ta_MidsizeCars</t>
  </si>
  <si>
    <t>LDR000:ta_LargeCars</t>
  </si>
  <si>
    <t>LDR000:ta_TwoSeaterCars</t>
  </si>
  <si>
    <t>LDR000:ta_SmallPickup</t>
  </si>
  <si>
    <t>LDR000:ta_LargePickup</t>
  </si>
  <si>
    <t>LDR000:ta_SmallVan</t>
  </si>
  <si>
    <t>LDR000:ta_LargeVan</t>
  </si>
  <si>
    <t>LDR000:ta_SmallUtility</t>
  </si>
  <si>
    <t>LDR000:ta_LargeUtility</t>
  </si>
  <si>
    <t>LDR000:va_Mini-compactC</t>
  </si>
  <si>
    <t>LDR000:va_SubcompactCar</t>
  </si>
  <si>
    <t>LDR000:va_CompactCars</t>
  </si>
  <si>
    <t>LDR000:va_MidsizeCars</t>
  </si>
  <si>
    <t>LDR000:va_LargeCars</t>
  </si>
  <si>
    <t>LDR000:va_TwoSeaterCars</t>
  </si>
  <si>
    <t>LDR000:va_SmallPickup</t>
  </si>
  <si>
    <t>LDR000:va_LargePickup</t>
  </si>
  <si>
    <t>LDR000:va_SmallVan</t>
  </si>
  <si>
    <t>LDR000:va_LargeVan</t>
  </si>
  <si>
    <t>LDR000:va_SmallUtility</t>
  </si>
  <si>
    <t>LDR000:va_LargeUtility</t>
  </si>
  <si>
    <t>TST001</t>
  </si>
  <si>
    <t>TST001:ba_GasolineICEVe</t>
  </si>
  <si>
    <t>TST001:ba_TDIDieselICE</t>
  </si>
  <si>
    <t>TST001:ba_TotalConventi</t>
  </si>
  <si>
    <t>TST001:ca_Ethanol-FlexF</t>
  </si>
  <si>
    <t>TST001:ca_EthanolICE</t>
  </si>
  <si>
    <t>TST001:ca_ElectricVehic</t>
  </si>
  <si>
    <t>TST001:ca_Plug-inGasoli</t>
  </si>
  <si>
    <t>TST001:ca_Plug-in40Hybd</t>
  </si>
  <si>
    <t>TST001:ca_Electric-Dies</t>
  </si>
  <si>
    <t>TST001:ca_Electric-Gaso</t>
  </si>
  <si>
    <t>TST001:ca_CompressedNat</t>
  </si>
  <si>
    <t>TST001:da_CompressedNat</t>
  </si>
  <si>
    <t>TST001:da_LiquefiedPetr</t>
  </si>
  <si>
    <t>TST001:ea_LiquefiedPetr</t>
  </si>
  <si>
    <t>TST001:ea_FuelCellGasol</t>
  </si>
  <si>
    <t>TST001:ea_FuelCellMetha</t>
  </si>
  <si>
    <t>TST001:ea_FuelCellHydro</t>
  </si>
  <si>
    <t>TST001:ea_TotalAlternat</t>
  </si>
  <si>
    <t>TST001:fa_PercentAltern</t>
  </si>
  <si>
    <t>TST001:fa_TotalNewCarSa</t>
  </si>
  <si>
    <t>TST001:ga_GasolineICEVe</t>
  </si>
  <si>
    <t>TST001:ga_TDIDieselICE</t>
  </si>
  <si>
    <t>TST001:ga_TotalConventi</t>
  </si>
  <si>
    <t>TST001:ha_Ethanol-FlexF</t>
  </si>
  <si>
    <t>TST001:ha_EthanolICE</t>
  </si>
  <si>
    <t>TST001:ha_ElectricVehic</t>
  </si>
  <si>
    <t>TST001:ha_Plug-inGasoli</t>
  </si>
  <si>
    <t>TST001:ha_Plug-in40Hybd</t>
  </si>
  <si>
    <t>TST001:ha_Electric-Dies</t>
  </si>
  <si>
    <t>TST001:ha_Electric-Gaso</t>
  </si>
  <si>
    <t>TST001:ha_CompressedNat</t>
  </si>
  <si>
    <t>TST001:ia_CompressedNat</t>
  </si>
  <si>
    <t>TST001:ia_LiquefiedPetr</t>
  </si>
  <si>
    <t>TST001:ja_LiquefiedPetr</t>
  </si>
  <si>
    <t>TST001:ja_FuelCellGasol</t>
  </si>
  <si>
    <t>TST001:ja_FuelCellMetha</t>
  </si>
  <si>
    <t>TST001:ja_FuelCellHydro</t>
  </si>
  <si>
    <t>TST001:ja_TotalAlternat</t>
  </si>
  <si>
    <t>TST001:ka_PercentAltern</t>
  </si>
  <si>
    <t>TST001:ka_TotalNewTruck</t>
  </si>
  <si>
    <t>TST001:la_PercentTotalA</t>
  </si>
  <si>
    <t>TST001:la_EPACTLegislat</t>
  </si>
  <si>
    <t>TST001:la_ZEVPLegislati</t>
  </si>
  <si>
    <t>TST001:ma_TotalVehicles</t>
  </si>
  <si>
    <t>TST002</t>
  </si>
  <si>
    <t>TST002:ba_GasolineICEVe</t>
  </si>
  <si>
    <t>TST002:ba_TDIDieselICE</t>
  </si>
  <si>
    <t>TST002:ba_TotalConventi</t>
  </si>
  <si>
    <t>TST002:ca_Ethanol-FlexF</t>
  </si>
  <si>
    <t>TST002:ca_EthanolICE</t>
  </si>
  <si>
    <t>TST002:ca_ElectricVehic</t>
  </si>
  <si>
    <t>TST002:ca_Plug-inGasoli</t>
  </si>
  <si>
    <t>TST002:ca_Plug-in40Hybd</t>
  </si>
  <si>
    <t>TST002:ca_Electric-Dies</t>
  </si>
  <si>
    <t>TST002:ca_Electric-Gaso</t>
  </si>
  <si>
    <t>TST002:ca_CompressedNat</t>
  </si>
  <si>
    <t>TST002:da_CompressedNat</t>
  </si>
  <si>
    <t>TST002:da_LiquefiedPetr</t>
  </si>
  <si>
    <t>TST002:ea_LiquefiedPetr</t>
  </si>
  <si>
    <t>TST002:ea_FuelCellGasol</t>
  </si>
  <si>
    <t>TST002:ea_FuelCellMetha</t>
  </si>
  <si>
    <t>TST002:ea_FuelCellHydro</t>
  </si>
  <si>
    <t>TST002:ea_TotalAlternat</t>
  </si>
  <si>
    <t>TST002:fa_PercentAltern</t>
  </si>
  <si>
    <t>TST002:fa_TotalNewCarSa</t>
  </si>
  <si>
    <t>TST002:ga_GasolineICEVe</t>
  </si>
  <si>
    <t>TST002:ga_TDIDieselICE</t>
  </si>
  <si>
    <t>TST002:ga_TotalConventi</t>
  </si>
  <si>
    <t>TST002:ha_Ethanol-FlexF</t>
  </si>
  <si>
    <t>TST002:ha_EthanolICE</t>
  </si>
  <si>
    <t>TST002:ha_ElectricVehic</t>
  </si>
  <si>
    <t>TST002:ha_Plug-inGasoli</t>
  </si>
  <si>
    <t>TST002:ha_Plug-in40Hybd</t>
  </si>
  <si>
    <t>TST002:ha_Electric-Dies</t>
  </si>
  <si>
    <t>TST002:ha_Electric-Gaso</t>
  </si>
  <si>
    <t>TST002:ha_CompressedNat</t>
  </si>
  <si>
    <t>TST002:ia_CompressedNat</t>
  </si>
  <si>
    <t>TST002:ia_LiquefiedPetr</t>
  </si>
  <si>
    <t>TST002:ja_LiquefiedPetr</t>
  </si>
  <si>
    <t>TST002:ja_FuelCellGasol</t>
  </si>
  <si>
    <t>TST002:ja_FuelCellMetha</t>
  </si>
  <si>
    <t>TST002:ja_FuelCellHydro</t>
  </si>
  <si>
    <t>TST002:ja_TotalAlternat</t>
  </si>
  <si>
    <t>TST002:ka_PercentAltern</t>
  </si>
  <si>
    <t>TST002:ka_TotalNewTruck</t>
  </si>
  <si>
    <t>TST002:la_PercentTotalA</t>
  </si>
  <si>
    <t>TST002:la_EPACTLegislat</t>
  </si>
  <si>
    <t>TST002:la_ZEVPLegislati</t>
  </si>
  <si>
    <t>TST002:ma_TotalVehicles</t>
  </si>
  <si>
    <t>TST003</t>
  </si>
  <si>
    <t>TST003:ba_GasolineICEVe</t>
  </si>
  <si>
    <t>TST003:ba_TDIDieselICE</t>
  </si>
  <si>
    <t>TST003:ba_TotalConventi</t>
  </si>
  <si>
    <t>TST003:ca_Ethanol-FlexF</t>
  </si>
  <si>
    <t>TST003:ca_EthanolICE</t>
  </si>
  <si>
    <t>TST003:ca_ElectricVehic</t>
  </si>
  <si>
    <t>TST003:ca_Plug-inGasoli</t>
  </si>
  <si>
    <t>TST003:ca_Plug-in40Hybd</t>
  </si>
  <si>
    <t>TST003:ca_Electric-Dies</t>
  </si>
  <si>
    <t>TST003:ca_Electric-Gaso</t>
  </si>
  <si>
    <t>TST003:ca_CompressedNat</t>
  </si>
  <si>
    <t>TST003:da_CompressedNat</t>
  </si>
  <si>
    <t>TST003:da_LiquefiedPetr</t>
  </si>
  <si>
    <t>TST003:ea_LiquefiedPetr</t>
  </si>
  <si>
    <t>TST003:ea_FuelCellGasol</t>
  </si>
  <si>
    <t>TST003:ea_FuelCellMetha</t>
  </si>
  <si>
    <t>TST003:ea_FuelCellHydro</t>
  </si>
  <si>
    <t>TST003:ea_TotalAlternat</t>
  </si>
  <si>
    <t>TST003:fa_PercentAltern</t>
  </si>
  <si>
    <t>TST003:fa_TotalNewCarSa</t>
  </si>
  <si>
    <t>TST003:ga_GasolineICEVe</t>
  </si>
  <si>
    <t>TST003:ga_TDIDieselICE</t>
  </si>
  <si>
    <t>TST003:ga_TotalConventi</t>
  </si>
  <si>
    <t>TST003:ha_Ethanol-FlexF</t>
  </si>
  <si>
    <t>TST003:ha_EthanolICE</t>
  </si>
  <si>
    <t>TST003:ha_ElectricVehic</t>
  </si>
  <si>
    <t>TST003:ha_Plug-inGasoli</t>
  </si>
  <si>
    <t>TST003:ha_Plug-in40Hybd</t>
  </si>
  <si>
    <t>TST003:ha_Electric-Dies</t>
  </si>
  <si>
    <t>TST003:ha_Electric-Gaso</t>
  </si>
  <si>
    <t>TST003:ha_CompressedNat</t>
  </si>
  <si>
    <t>TST003:ia_CompressedNat</t>
  </si>
  <si>
    <t>TST003:ia_LiquefiedPetr</t>
  </si>
  <si>
    <t>TST003:ja_LiquefiedPetr</t>
  </si>
  <si>
    <t>TST003:ja_FuelCellGasol</t>
  </si>
  <si>
    <t>TST003:ja_FuelCellMetha</t>
  </si>
  <si>
    <t>TST003:ja_FuelCellHydro</t>
  </si>
  <si>
    <t>TST003:ja_TotalAlternat</t>
  </si>
  <si>
    <t>TST003:ka_PercentAltern</t>
  </si>
  <si>
    <t>TST003:ka_TotalNewTruck</t>
  </si>
  <si>
    <t>TST003:la_PercentTotalA</t>
  </si>
  <si>
    <t>TST003:la_EPACTLegislat</t>
  </si>
  <si>
    <t>TST003:la_ZEVPLegislati</t>
  </si>
  <si>
    <t>TST003:ma_TotalVehicles</t>
  </si>
  <si>
    <t>TST004</t>
  </si>
  <si>
    <t>TST004:ba_GasolineICEVe</t>
  </si>
  <si>
    <t>TST004:ba_TDIDieselICE</t>
  </si>
  <si>
    <t>TST004:ba_TotalConventi</t>
  </si>
  <si>
    <t>TST004:ca_Ethanol-FlexF</t>
  </si>
  <si>
    <t>TST004:ca_EthanolICE</t>
  </si>
  <si>
    <t>TST004:ca_ElectricVehic</t>
  </si>
  <si>
    <t>TST004:ca_Plug-inGasoli</t>
  </si>
  <si>
    <t>TST004:ca_Plug-in40Hybd</t>
  </si>
  <si>
    <t>TST004:ca_Electric-Dies</t>
  </si>
  <si>
    <t>TST004:ca_Electric-Gaso</t>
  </si>
  <si>
    <t>TST004:ca_CompressedNat</t>
  </si>
  <si>
    <t>TST004:da_CompressedNat</t>
  </si>
  <si>
    <t>TST004:da_LiquefiedPetr</t>
  </si>
  <si>
    <t>TST004:ea_LiquefiedPetr</t>
  </si>
  <si>
    <t>TST004:ea_FuelCellGasol</t>
  </si>
  <si>
    <t>TST004:ea_FuelCellMetha</t>
  </si>
  <si>
    <t>TST004:ea_FuelCellHydro</t>
  </si>
  <si>
    <t>TST004:ea_TotalAlternat</t>
  </si>
  <si>
    <t>TST004:fa_PercentAltern</t>
  </si>
  <si>
    <t>TST004:fa_TotalNewCarSa</t>
  </si>
  <si>
    <t>TST004:ga_GasolineICEVe</t>
  </si>
  <si>
    <t>TST004:ga_TDIDieselICE</t>
  </si>
  <si>
    <t>TST004:ga_TotalConventi</t>
  </si>
  <si>
    <t>TST004:ha_Ethanol-FlexF</t>
  </si>
  <si>
    <t>TST004:ha_EthanolICE</t>
  </si>
  <si>
    <t>TST004:ha_ElectricVehic</t>
  </si>
  <si>
    <t>TST004:ha_Plug-inGasoli</t>
  </si>
  <si>
    <t>TST004:ha_Plug-in40Hybd</t>
  </si>
  <si>
    <t>TST004:ha_Electric-Dies</t>
  </si>
  <si>
    <t>TST004:ha_Electric-Gaso</t>
  </si>
  <si>
    <t>TST004:ha_CompressedNat</t>
  </si>
  <si>
    <t>TST004:ia_CompressedNat</t>
  </si>
  <si>
    <t>TST004:ia_LiquefiedPetr</t>
  </si>
  <si>
    <t>TST004:ja_LiquefiedPetr</t>
  </si>
  <si>
    <t>TST004:ja_FuelCellGasol</t>
  </si>
  <si>
    <t>TST004:ja_FuelCellMetha</t>
  </si>
  <si>
    <t>TST004:ja_FuelCellHydro</t>
  </si>
  <si>
    <t>TST004:ja_TotalAlternat</t>
  </si>
  <si>
    <t>TST004:ka_PercentAltern</t>
  </si>
  <si>
    <t>TST004:ka_TotalNewTruck</t>
  </si>
  <si>
    <t>TST004:la_PercentTotalA</t>
  </si>
  <si>
    <t>TST004:la_EPACTLegislat</t>
  </si>
  <si>
    <t>TST004:la_ZEVPLegislati</t>
  </si>
  <si>
    <t>TST004:ma_TotalVehicles</t>
  </si>
  <si>
    <t>TST005</t>
  </si>
  <si>
    <t>TST005:ba_GasolineICEVe</t>
  </si>
  <si>
    <t>TST005:ba_TDIDieselICE</t>
  </si>
  <si>
    <t>TST005:ba_TotalConventi</t>
  </si>
  <si>
    <t>TST005:ca_Ethanol-FlexF</t>
  </si>
  <si>
    <t>TST005:ca_EthanolICE</t>
  </si>
  <si>
    <t>TST005:ca_ElectricVehic</t>
  </si>
  <si>
    <t>TST005:ca_Plug-inGasoli</t>
  </si>
  <si>
    <t>TST005:ca_Plug-in40Hybd</t>
  </si>
  <si>
    <t>TST005:ca_Electric-Dies</t>
  </si>
  <si>
    <t>TST005:ca_Electric-Gaso</t>
  </si>
  <si>
    <t>TST005:ca_CompressedNat</t>
  </si>
  <si>
    <t xml:space="preserve">  Revenue Passenger Miles (billion miles)</t>
  </si>
  <si>
    <t>ATE000:da_RevDomestic</t>
  </si>
  <si>
    <t xml:space="preserve">    Domestic</t>
  </si>
  <si>
    <t>ATE000:ea_RevInternat</t>
  </si>
  <si>
    <t xml:space="preserve">    International</t>
  </si>
  <si>
    <t>ATE000:ea_RevNotUS</t>
  </si>
  <si>
    <t xml:space="preserve">  Load Factor (fraction of seats filled)</t>
  </si>
  <si>
    <t>ATE000:da_LoadFactor,Do</t>
  </si>
  <si>
    <t>ATE000:ea_LoadFactor,In</t>
  </si>
  <si>
    <t>ATE000:ea_LoadFactor,No</t>
  </si>
  <si>
    <t xml:space="preserve">  Freight Revenue Ton Miles (billion miles)</t>
  </si>
  <si>
    <t>ATE000:ea_FreRevUnited</t>
  </si>
  <si>
    <t xml:space="preserve">    United States</t>
  </si>
  <si>
    <t>ATE000:ea_FreRevNotUS</t>
  </si>
  <si>
    <t>ATE000:ea_FreRevWorld</t>
  </si>
  <si>
    <t xml:space="preserve">    World</t>
  </si>
  <si>
    <t>Seat Miles Demanded (billion miles)</t>
  </si>
  <si>
    <t>ATE000:fa_U.S.Total</t>
  </si>
  <si>
    <t>ATE000:fa_USNarrowBody</t>
  </si>
  <si>
    <t xml:space="preserve">    Narrow Body Aircraft</t>
  </si>
  <si>
    <t>ATE000:fa_USWideBody</t>
  </si>
  <si>
    <t xml:space="preserve">    Wide Body Aircraft</t>
  </si>
  <si>
    <t>ATE000:fa_USRegional</t>
  </si>
  <si>
    <t xml:space="preserve">    Regional Jets</t>
  </si>
  <si>
    <t>LDP000:ka_SubcompactCar</t>
  </si>
  <si>
    <t>LDP000:ka_CompactCars</t>
  </si>
  <si>
    <t>LDP000:ka_MidsizeCars</t>
  </si>
  <si>
    <t>LDP000:ka_LargeCars</t>
  </si>
  <si>
    <t>LDP000:ka_TwoSeaterCars</t>
  </si>
  <si>
    <t>LDP000:ka_SmallPickup</t>
  </si>
  <si>
    <t>LDP000:ka_LargePickup</t>
  </si>
  <si>
    <t>LDP000:ka_SmallVan</t>
  </si>
  <si>
    <t>LDP000:ka_LargeVan</t>
  </si>
  <si>
    <t>LDP000:ka_SmallUtility</t>
  </si>
  <si>
    <t>LDP000:ka_LargeUtility</t>
  </si>
  <si>
    <t>LDP000:la_Mini-compactC</t>
  </si>
  <si>
    <t>LDP000:la_SubcompactCar</t>
  </si>
  <si>
    <t>LDP000:la_CompactCars</t>
  </si>
  <si>
    <t>LDP000:la_MidsizeCars</t>
  </si>
  <si>
    <t>LDP000:la_LargeCars</t>
  </si>
  <si>
    <t>LDP000:la_TwoSeaterCars</t>
  </si>
  <si>
    <t>LDP000:la_SmallPickup</t>
  </si>
  <si>
    <t>LDP000:la_LargePickup</t>
  </si>
  <si>
    <t>LDP000:la_SmallVan</t>
  </si>
  <si>
    <t>LDP000:la_LargeVan</t>
  </si>
  <si>
    <t>LDP000:la_SmallUtility</t>
  </si>
  <si>
    <t>LDP000:la_LargeUtility</t>
  </si>
  <si>
    <t>LDP000:na_Mini-compactC</t>
  </si>
  <si>
    <t>LDP000:na_SubcompactCar</t>
  </si>
  <si>
    <t>LDP000:na_CompactCars</t>
  </si>
  <si>
    <t>LDP000:na_MidsizeCars</t>
  </si>
  <si>
    <t>LDP000:na_LargeCars</t>
  </si>
  <si>
    <t>LDP000:na_TwoSeaterCars</t>
  </si>
  <si>
    <t>LDP000:na_SmallPickup</t>
  </si>
  <si>
    <t>LDP000:na_LargePickup</t>
  </si>
  <si>
    <t>LDP000:na_SmallVan</t>
  </si>
  <si>
    <t>LDP000:na_LargeVan</t>
  </si>
  <si>
    <t>LDP000:na_SmallUtility</t>
  </si>
  <si>
    <t>LDP000:na_LargeUtility</t>
  </si>
  <si>
    <t>LDP000:oa_Mini-compactC</t>
  </si>
  <si>
    <t>LDP000:oa_SubcompactCar</t>
  </si>
  <si>
    <t>LDP000:oa_CompactCars</t>
  </si>
  <si>
    <t>LDP000:oa_MidsizeCars</t>
  </si>
  <si>
    <t>LDP000:oa_LargeCars</t>
  </si>
  <si>
    <t>LDP000:oa_TwoSeaterCars</t>
  </si>
  <si>
    <t>LDP000:oa_SmallPickup</t>
  </si>
  <si>
    <t>LDP000:oa_LargePickup</t>
  </si>
  <si>
    <t>LDP000:oa_SmallVan</t>
  </si>
  <si>
    <t>LDP000:oa_LargeVan</t>
  </si>
  <si>
    <t>LDP000:oa_SmallUtility</t>
  </si>
  <si>
    <t>LDP000:oa_LargeUtility</t>
  </si>
  <si>
    <t>LDP000:pa_Mini-compactC</t>
  </si>
  <si>
    <t>LDP000:pa_SubcompactCar</t>
  </si>
  <si>
    <t>LDP000:pa_CompactCars</t>
  </si>
  <si>
    <t>LDP000:pa_MidsizeCars</t>
  </si>
  <si>
    <t>LDP000:pa_LargeCars</t>
  </si>
  <si>
    <t>LDP000:pa_TwoSeaterCars</t>
  </si>
  <si>
    <t>LDP000:pa_SmallPickup</t>
  </si>
  <si>
    <t>LDP000:pa_LargePickup</t>
  </si>
  <si>
    <t>LDP000:pa_SmallVan</t>
  </si>
  <si>
    <t>LDP000:pa_LargeVan</t>
  </si>
  <si>
    <t>LDP000:pa_SmallUtility</t>
  </si>
  <si>
    <t>LDP000:pa_LargeUtility</t>
  </si>
  <si>
    <t>LDP000:ra_Mini-compactC</t>
  </si>
  <si>
    <t>LDP000:ra_SubcompactCar</t>
  </si>
  <si>
    <t>LDP000:ra_CompactCars</t>
  </si>
  <si>
    <t>LDP000:ra_MidsizeCars</t>
  </si>
  <si>
    <t>LDP000:ra_LargeCars</t>
  </si>
  <si>
    <t>LDP000:ra_TwoSeaterCars</t>
  </si>
  <si>
    <t>LDP000:ra_SmallPickup</t>
  </si>
  <si>
    <t>LDP000:ra_LargePickup</t>
  </si>
  <si>
    <t>LDP000:ra_SmallVan</t>
  </si>
  <si>
    <t>LDP000:ra_LargeVan</t>
  </si>
  <si>
    <t>LDP000:ra_SmallUtility</t>
  </si>
  <si>
    <t>Transportation</t>
  </si>
  <si>
    <t xml:space="preserve">  Light-Duty Vehicles</t>
  </si>
  <si>
    <t xml:space="preserve">  Commercial Light Trucks 5/</t>
  </si>
  <si>
    <t xml:space="preserve">  Bus Transportation</t>
  </si>
  <si>
    <t xml:space="preserve">  Freight Trucks</t>
  </si>
  <si>
    <t xml:space="preserve">  Rail, Passenger</t>
  </si>
  <si>
    <t xml:space="preserve">  Rail, Freight</t>
  </si>
  <si>
    <t xml:space="preserve">  Shipping, Domestic</t>
  </si>
  <si>
    <t xml:space="preserve">  Shipping, International</t>
  </si>
  <si>
    <t xml:space="preserve">  Recreational Boats</t>
  </si>
  <si>
    <t xml:space="preserve">  Air</t>
  </si>
  <si>
    <t xml:space="preserve">  Military Use</t>
  </si>
  <si>
    <t xml:space="preserve">  Lubricants</t>
  </si>
  <si>
    <t xml:space="preserve">  Pipeline Fuel</t>
  </si>
  <si>
    <t xml:space="preserve">  Discrepancy 2/</t>
  </si>
  <si>
    <t xml:space="preserve">    Total Transportation</t>
  </si>
  <si>
    <t>Table 19.  Energy-Related Carbon Dioxide Emissions by End Use</t>
  </si>
  <si>
    <t>(million metric tons carbon dioxide equivalent, unless otherwise noted)</t>
  </si>
  <si>
    <t xml:space="preserve"> Sector and Source</t>
  </si>
  <si>
    <t>Residential</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</si>
  <si>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</si>
  <si>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</si>
  <si>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</si>
  <si>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</si>
  <si>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</si>
  <si>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</si>
  <si>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</si>
  <si>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</si>
  <si>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</si>
  <si>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</si>
  <si>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Color Televisions and Set-Top Boxes</t>
  </si>
  <si>
    <t xml:space="preserve">  Personal Computers and Related Equipment</t>
  </si>
  <si>
    <t xml:space="preserve">  Furnace Fans and Boiler Circulation Pumps</t>
  </si>
  <si>
    <t xml:space="preserve">  Other Uses</t>
  </si>
  <si>
    <t xml:space="preserve">     Total Residential</t>
  </si>
  <si>
    <t>Commercial</t>
  </si>
  <si>
    <t xml:space="preserve">  Space Heating 3/</t>
  </si>
  <si>
    <t xml:space="preserve">  Space Cooling 3/</t>
  </si>
  <si>
    <t xml:space="preserve">  Water Heating 3/</t>
  </si>
  <si>
    <t xml:space="preserve">  Ventilation</t>
  </si>
  <si>
    <t xml:space="preserve">  Office Equipment (PC)</t>
  </si>
  <si>
    <t xml:space="preserve">  Office Equipment (non-PC)</t>
  </si>
  <si>
    <t xml:space="preserve">  Other Uses 4/</t>
  </si>
  <si>
    <t xml:space="preserve">     Total Commercial</t>
  </si>
  <si>
    <t>Industrial</t>
  </si>
  <si>
    <t xml:space="preserve">  Manufacturing</t>
  </si>
  <si>
    <t xml:space="preserve">    Refining</t>
  </si>
  <si>
    <t xml:space="preserve">    Food Products</t>
  </si>
  <si>
    <t xml:space="preserve">    Paper Products</t>
  </si>
  <si>
    <t xml:space="preserve">    Bulk Chemicals</t>
  </si>
  <si>
    <t xml:space="preserve">    Glass</t>
  </si>
  <si>
    <t xml:space="preserve">    Cement Manufacturing</t>
  </si>
  <si>
    <t xml:space="preserve">    Iron and Steel</t>
  </si>
  <si>
    <t xml:space="preserve">    Aluminum</t>
  </si>
  <si>
    <t xml:space="preserve">    Fabricated Metal Products</t>
  </si>
  <si>
    <t xml:space="preserve">    Machinery</t>
  </si>
  <si>
    <t xml:space="preserve">    Computers and Electronics</t>
  </si>
  <si>
    <t xml:space="preserve">    Transportation Equipment</t>
  </si>
  <si>
    <t xml:space="preserve">    Electrical Equipment</t>
  </si>
  <si>
    <t xml:space="preserve">    Wood products</t>
  </si>
  <si>
    <t xml:space="preserve">    Plastics</t>
  </si>
  <si>
    <t xml:space="preserve">    Balance of Manufacturing</t>
  </si>
  <si>
    <t xml:space="preserve">      Total Manufacturing</t>
  </si>
  <si>
    <t xml:space="preserve">  Nonmanufacturing</t>
  </si>
  <si>
    <t xml:space="preserve">    Agriculture</t>
  </si>
  <si>
    <t xml:space="preserve">    Mining</t>
  </si>
  <si>
    <t xml:space="preserve">    Construction</t>
  </si>
  <si>
    <t xml:space="preserve">      Total Nonmanufacturing</t>
  </si>
  <si>
    <t xml:space="preserve">  Total Industrial</t>
  </si>
  <si>
    <t xml:space="preserve">  1/ Does not include water heating portion of load.</t>
  </si>
  <si>
    <t xml:space="preserve">  2/ Represents differences between total emissions by end-use and total emissions by fuel as reported in Table 18.  Emissions by</t>
  </si>
  <si>
    <t>fuel may reflect benchmarking and other modeling adjustments to energy use and the associated emissions that are not assigned to specific end uses.</t>
  </si>
  <si>
    <t xml:space="preserve">  3/ Includes emissions related to fuel consumption for district services.</t>
  </si>
  <si>
    <t xml:space="preserve">  4/ Includes miscellaneous uses, such as service station equipment, automated teller machines, telecommunications equipment, medical</t>
  </si>
  <si>
    <t>equipment, pumps, emergency generators, combined heat and power in commercial buildings, manufacturing performed in commercial buildings,</t>
  </si>
  <si>
    <t>and cooking (distillate), plus emissions from residual fuel oil, liquefied petroleum gases, coal, motor gasoline, and kerosene.</t>
  </si>
  <si>
    <t xml:space="preserve">  5/ Commercial trucks 8,500 to 10,000 pounds.</t>
  </si>
  <si>
    <t xml:space="preserve">  - - = Not applicable.</t>
  </si>
  <si>
    <t xml:space="preserve">  Note:  Totals may not equal sum of components due to independent rounding.  Data for 2007 and 2008 are model results and may differ slightly from official EIA data reports.</t>
  </si>
  <si>
    <t xml:space="preserve">   Sources:  2007 and 2008 emissions and emission factors:  Energy Information Administration (EIA),</t>
  </si>
  <si>
    <t>Emissions of Greenhouse Gases in the United States 2008, DOE/EIA-0573(2008) (Washington, DC, December 2009).</t>
  </si>
  <si>
    <t>Table 7.  Transportation Sector Key Indicators and Delivered Energy Consumption</t>
  </si>
  <si>
    <t xml:space="preserve"> Key Indicators and Consumption</t>
  </si>
  <si>
    <t>Key Indicators</t>
  </si>
  <si>
    <t>Travel Indicators</t>
  </si>
  <si>
    <t xml:space="preserve"> (billion vehicle miles traveled)</t>
  </si>
  <si>
    <t xml:space="preserve">   Light-Duty Vehicles &lt; 8500 pounds</t>
  </si>
  <si>
    <t xml:space="preserve">   Freight Trucks &gt; 10000 pounds</t>
  </si>
  <si>
    <t xml:space="preserve"> (billion seat miles available)</t>
  </si>
  <si>
    <t xml:space="preserve">   Air</t>
  </si>
  <si>
    <t xml:space="preserve"> (billion ton miles traveled)</t>
  </si>
  <si>
    <t xml:space="preserve">   Domestic Shipping</t>
  </si>
  <si>
    <t>Energy Efficiency Indicators</t>
  </si>
  <si>
    <t xml:space="preserve"> (miles per gallon)</t>
  </si>
  <si>
    <t xml:space="preserve">   New Light-Duty Vehicle CAFE Standard 2/</t>
  </si>
  <si>
    <t xml:space="preserve">     New Car</t>
  </si>
  <si>
    <t xml:space="preserve">     New Light Truck</t>
  </si>
  <si>
    <t xml:space="preserve">   Compliance New Light-Duty Vehicle 3/</t>
  </si>
  <si>
    <t xml:space="preserve">   Tested New Light-Duty Vehicle 4/</t>
  </si>
  <si>
    <t xml:space="preserve">   On-Road New Light-Duty Vehicle 5/</t>
  </si>
  <si>
    <t xml:space="preserve">   Light-Duty Stock 6/</t>
  </si>
  <si>
    <t xml:space="preserve">   New Commercial Light Truck 1/</t>
  </si>
  <si>
    <t xml:space="preserve">   Stock Commercial Light Truck 1/</t>
  </si>
  <si>
    <t xml:space="preserve">   Freight Truck</t>
  </si>
  <si>
    <t xml:space="preserve"> (seat miles per gallon)</t>
  </si>
  <si>
    <t xml:space="preserve">   Aircraft</t>
  </si>
  <si>
    <t xml:space="preserve"> (ton miles/thousand Btu)</t>
  </si>
  <si>
    <t xml:space="preserve">  (quadrillion Btu)</t>
  </si>
  <si>
    <t xml:space="preserve">    Light-Duty Vehicles</t>
  </si>
  <si>
    <t xml:space="preserve">    Commercial Light Trucks 1/</t>
  </si>
  <si>
    <t xml:space="preserve">    Bus Transportation</t>
  </si>
  <si>
    <t xml:space="preserve">    Freight Trucks</t>
  </si>
  <si>
    <t xml:space="preserve">    Rail, Passenger</t>
  </si>
  <si>
    <t xml:space="preserve">    Rail, Freight</t>
  </si>
  <si>
    <t xml:space="preserve">    Shipping, Domestic</t>
  </si>
  <si>
    <t xml:space="preserve">    Shipping, International</t>
  </si>
  <si>
    <t xml:space="preserve">    Recreational Boats</t>
  </si>
  <si>
    <t xml:space="preserve">    Air</t>
  </si>
  <si>
    <t xml:space="preserve">    Military Use</t>
  </si>
  <si>
    <t xml:space="preserve">    Lubricants</t>
  </si>
  <si>
    <t xml:space="preserve">    Pipeline Fuel</t>
  </si>
  <si>
    <t xml:space="preserve">      Total</t>
  </si>
  <si>
    <t xml:space="preserve">  (million barrels per day oil equivalent)</t>
  </si>
  <si>
    <t xml:space="preserve">   1/ Commercial trucks 8,500 to 10,000 pounds.</t>
  </si>
  <si>
    <t xml:space="preserve">   2/ CAFE standard based on projected new vehicle sales.</t>
  </si>
  <si>
    <t xml:space="preserve">   3/ Includes CAFE credits for alternative fueled vehicles sales, but does not include banked credits used for compliance.</t>
  </si>
  <si>
    <t xml:space="preserve">   4/ Environmental Protection Agency rated miles per gallon.</t>
  </si>
  <si>
    <t xml:space="preserve">   5/ Tested new vehicle efficiency revised for on-road performance.</t>
  </si>
  <si>
    <t xml:space="preserve">   6/ Combined car and light truck "on-the-road" estimate.</t>
  </si>
  <si>
    <t xml:space="preserve">   Btu = British thermal unit.</t>
  </si>
  <si>
    <t xml:space="preserve">   Note:  Totals may not equal sum of components due to independent rounding.  Data for 2007 and 2008 are model results and may differ slightly from official EIA data reports.</t>
  </si>
  <si>
    <t xml:space="preserve">   Sources:  2007 and 2008:  Energy Information Administration (EIA), Natural Gas Annual 2007, DOE/EIA-0131(2007) (Washington, DC, January, 2009); EIA, Annual Energy Review</t>
  </si>
  <si>
    <t>2008, DOE/EIA-0384(2008) (Washington, DC, June 2009); Federal Highway Administration, Highway Statistics 2007 (Washington, DC, October 2008);</t>
  </si>
  <si>
    <t>Oak Ridge National Laboratory, Transportation Energy Data Book:  Edition 28 and Annual (Oak Ridge, TN, 2009);</t>
  </si>
  <si>
    <t>National Highway Traffic and Safety Administration, Summary of Fuel Economy Performance (Washington, DC, January 15, 2008);</t>
  </si>
  <si>
    <t>U.S. Department of Commerce, Bureau of the Census, "Vehicle Inventory and Use Survey," EC97TV (Washington, DC, December 2004);</t>
  </si>
  <si>
    <t>EIA, Alternatives to Traditional Transportation Fuels 2006 (Part II - User and Fuel Data), May 2008;</t>
  </si>
  <si>
    <t>EIA, State Energy Data Report 2007, DOE/EIA-0214(2007) (Washington, DC, August 2009);</t>
  </si>
  <si>
    <t>U.S. Department of Transportation, Research and Special Programs Administration, Air Carrier Statistics Monthly,</t>
  </si>
  <si>
    <t>December 2008/2007 (Washington, DC, 2008); EIA, Fuel Oil and Kerosene Sales 2007, DOE/EIA-0535(2007) (Washington, DC, December 2008);</t>
  </si>
  <si>
    <t>and United States Department of Defense, Defense Fuel Supply Center.  Projections:  EIA, AEO2010 National Energy Modeling System run aeo2010r.d111809a.</t>
  </si>
  <si>
    <t>Table 20.  Macroeconomic Indicators</t>
  </si>
  <si>
    <t>(billion 2000 chain-weighted dollars, unless otherwise noted)</t>
  </si>
  <si>
    <t>Real Gross Domestic Product</t>
  </si>
  <si>
    <t>Components of Real Gross Domestic Product</t>
  </si>
  <si>
    <t xml:space="preserve">  Real Consumption</t>
  </si>
  <si>
    <t xml:space="preserve">  Real Investment</t>
  </si>
  <si>
    <t xml:space="preserve">  Real Government Spending</t>
  </si>
  <si>
    <t xml:space="preserve">  Real Exports</t>
  </si>
  <si>
    <t xml:space="preserve">  Real Imports</t>
  </si>
  <si>
    <t>Energy Intensity</t>
  </si>
  <si>
    <t xml:space="preserve"> (thousand Btu per 2000 dollar of GDP)</t>
  </si>
  <si>
    <t xml:space="preserve">  Delivered Energy</t>
  </si>
  <si>
    <t xml:space="preserve">  Total Energy</t>
  </si>
  <si>
    <t>Price Indices</t>
  </si>
  <si>
    <t xml:space="preserve">  GDP Chain-type Price Index (2000=1.000)</t>
  </si>
  <si>
    <t xml:space="preserve">  Consumer Price Index (1982-84=1.00)</t>
  </si>
  <si>
    <t xml:space="preserve">    All-urban</t>
  </si>
  <si>
    <t xml:space="preserve">    Energy Commodities and Services</t>
  </si>
  <si>
    <t xml:space="preserve">  Wholesale Price Index (1982=1.00)</t>
  </si>
  <si>
    <t xml:space="preserve">    All Commodities</t>
  </si>
  <si>
    <t xml:space="preserve">    Fuel and Power</t>
  </si>
  <si>
    <t xml:space="preserve">    Metals and Metal Products</t>
  </si>
  <si>
    <t>Interest Rates (percent, nominal)</t>
  </si>
  <si>
    <t xml:space="preserve">  Federal Funds Rate</t>
  </si>
  <si>
    <t xml:space="preserve">  10-Year Treasury Note</t>
  </si>
  <si>
    <t xml:space="preserve">  AA Utility Bond Rate</t>
  </si>
  <si>
    <t>Value of Shipments (billion 2000 dollars)</t>
  </si>
  <si>
    <t xml:space="preserve">  Service Sectors</t>
  </si>
  <si>
    <t xml:space="preserve">    Agriculture, Mining, and Construction</t>
  </si>
  <si>
    <t xml:space="preserve">    Manufacturing</t>
  </si>
  <si>
    <t xml:space="preserve">      Energy Intensive</t>
  </si>
  <si>
    <t xml:space="preserve">      Non-energy Intensive</t>
  </si>
  <si>
    <t xml:space="preserve">  Total</t>
  </si>
  <si>
    <t>Population and Employment (millions)</t>
  </si>
  <si>
    <t xml:space="preserve">  Population, with Armed Forces Overseas</t>
  </si>
  <si>
    <t xml:space="preserve">  Population, aged 16 and over</t>
  </si>
  <si>
    <t xml:space="preserve">  Population, over age 65</t>
  </si>
  <si>
    <t xml:space="preserve">  Employment, Nonfarm</t>
  </si>
  <si>
    <t xml:space="preserve">  Employment, Manufacturing</t>
  </si>
  <si>
    <t>Key Labor Indicators</t>
  </si>
  <si>
    <t xml:space="preserve">  Labor Force (millions)</t>
  </si>
  <si>
    <t xml:space="preserve">  Nonfarm Labor Productivity (1992=1.00)</t>
  </si>
  <si>
    <t xml:space="preserve">  Unemployment Rate (percent)</t>
  </si>
  <si>
    <t>Key Indicators for Energy Demand</t>
  </si>
  <si>
    <t xml:space="preserve">  Real Disposable Personal Income</t>
  </si>
  <si>
    <t xml:space="preserve">  Housing Starts (millions)</t>
  </si>
  <si>
    <t xml:space="preserve">  Commercial Floorspace (billion square feet)</t>
  </si>
  <si>
    <t xml:space="preserve">  Unit Sales of Light-Duty Vehicles (millions)</t>
  </si>
  <si>
    <t xml:space="preserve">   GDP = Gross domestic product.</t>
  </si>
  <si>
    <t xml:space="preserve">   - - = Not applicable.</t>
  </si>
  <si>
    <t xml:space="preserve">   Sources:  2007 and 2008:  IHS Global Insight, Global Insight Industry and Employment models, August 2009.</t>
  </si>
  <si>
    <t>Projections:  Energy Information Administration, AEO2010 National Energy Modeling System run aeo2010r.d111809a.</t>
  </si>
  <si>
    <t>Table 12.  Petroleum Product Prices</t>
  </si>
  <si>
    <t>(2008 cents per gallon, unless otherwise noted)</t>
  </si>
  <si>
    <t xml:space="preserve"> Sector and Fuel</t>
  </si>
  <si>
    <t>Crude Oil Prices (2008 dollars per barrel)</t>
  </si>
  <si>
    <t xml:space="preserve">   Imported Low-Sulfur Light Crude Oil 1/</t>
  </si>
  <si>
    <t xml:space="preserve">   Imported Crude Oil 1/</t>
  </si>
  <si>
    <t xml:space="preserve"> Delivered Sector Product Prices</t>
  </si>
  <si>
    <t xml:space="preserve"> Residential</t>
  </si>
  <si>
    <t xml:space="preserve"> Commercial</t>
  </si>
  <si>
    <t xml:space="preserve">   Residual Fuel Oil (2008 dollars per barrel)</t>
  </si>
  <si>
    <t xml:space="preserve"> Industrial 2/</t>
  </si>
  <si>
    <t xml:space="preserve"> Transportation</t>
  </si>
  <si>
    <t xml:space="preserve">   Ethanol (E85) 3/</t>
  </si>
  <si>
    <t xml:space="preserve">   Ethanol Wholesale Price</t>
  </si>
  <si>
    <t xml:space="preserve">   Motor Gasoline 4/</t>
  </si>
  <si>
    <t xml:space="preserve">   Jet Fuel 5/</t>
  </si>
  <si>
    <t xml:space="preserve">   Diesel Fuel (distillate fuel oil) 6/</t>
  </si>
  <si>
    <t xml:space="preserve"> Electric Power 7/</t>
  </si>
  <si>
    <t xml:space="preserve"> Refined Petroleum Product Prices 8/</t>
  </si>
  <si>
    <t xml:space="preserve">     Average</t>
  </si>
  <si>
    <t>Prices in Nominal Dollars</t>
  </si>
  <si>
    <t>Crude Oil Prices (nominal dollars per barrel)</t>
  </si>
  <si>
    <t>Delivered Sector Product Prices</t>
  </si>
  <si>
    <t>Nominal Cents per Gallon</t>
  </si>
  <si>
    <t xml:space="preserve">   Residual Fuel Oil (dollars per barrel)</t>
  </si>
  <si>
    <t xml:space="preserve">   1/ Weighted average price delivered to U.S. refiners.</t>
  </si>
  <si>
    <t xml:space="preserve">   2/ Includes energy for combined heat and power plants, except those whose primary business is to sell electricity, or electricity and heat, to the public.</t>
  </si>
  <si>
    <t xml:space="preserve">   3/ E85 refers to a blend of 85 percent ethanol (renewable) and 15 percent motor gasoline (nonrenewable).  To address</t>
  </si>
  <si>
    <t>cold starting issues, the percentage of ethanol varies seasonally.  The annual average ethanol content of 74 percent is used for this forecast.</t>
  </si>
  <si>
    <t xml:space="preserve">   4/ Sales weighted-average price for all grades.  Includes Federal, State, and local taxes.</t>
  </si>
  <si>
    <t xml:space="preserve">   5/ Includes only kerosene type.</t>
  </si>
  <si>
    <t xml:space="preserve">   6/ Diesel fuel for on-road use.  Includes Federal and State taxes while excluding county and local taxes.</t>
  </si>
  <si>
    <t xml:space="preserve">   7/ Includes electricity-only and combined heat and power plants whose primary business is to sell electricity,</t>
  </si>
  <si>
    <t>or electricity and heat, to the public.  Includes small power producers and exempt wholesale generators.</t>
  </si>
  <si>
    <t xml:space="preserve">   8/ Weighted averages of end-use fuel prices are derived from the prices in each sector and the corresponding sectoral consumption.</t>
  </si>
  <si>
    <t xml:space="preserve">   Note:  Data for 2007 and 2008 are model results and may differ slightly from official EIA data reports.</t>
  </si>
  <si>
    <t xml:space="preserve">   Sources:  2007 and 2008 imported low sulfur light crude oil price:  Energy Information Administration (EIA), Form EIA-856, "Monthly Foreign Crude Oil Acquisition Report."</t>
  </si>
  <si>
    <t>2007 and 2008 imported crude oil price:  EIA, Annual Energy Review 2008, DOE/EIA-0384(2008) (Washington, DC, June 2009).</t>
  </si>
  <si>
    <t>2007 and 2008 prices for motor gasoline, distillate fuel oil, and jet fuel are based on:  EIA, Petroleum Marketing Annual 2008, DOE/EIA-0487(2008) (Washington, DC, August 2009).</t>
  </si>
  <si>
    <t>2007 and 2008 residential, commercial, industrial, and transportation sector petroleum product prices are derived from:  EIA, Form EIA-782A, "Refiners'/Gas Plant Operators' Monthly</t>
  </si>
  <si>
    <t>Petroleum Product Sales Report."  2007 and 2008 electric power prices based on:  Federal Energy Regulatory Commission, FERC Form 423,</t>
  </si>
  <si>
    <t>"Monthly Report of Cost and Quality of Fuels for Electric Plants."  2007 and 2008 E85 prices derived from monthly prices in the Clean Cities Alternative Fuel Price Report.  2007 and</t>
  </si>
  <si>
    <t>2008 wholesale ethanol prices derived from Bloomberg U.S. average rack price.  Projections:  EIA, AEO2010 National Energy Modeling System run aeo2010r.d111809a.</t>
  </si>
  <si>
    <t>Laboratory, April 1991, Draft; Energy Information Administration (EIA), State Energy Data Report 2007, DOE/EIA-0214(2007) (Washington, DC, August 2009); Department of Defense,</t>
  </si>
  <si>
    <t>Engineers, Waterborne Commerce of the United States, (New Orleans), 1991 and prior issues; U.S. Department of Commerce, Bureau of the Census, "Vehicle  Inventory and Use Survey," EC02TV</t>
  </si>
  <si>
    <t>(Washington, DC, December 2004); Federal Highway Administration, Highway Statistics 2007 (Washington, DC, October 2008); and Energy Information Administration (EIA), AEO2010 National Energy</t>
  </si>
  <si>
    <t xml:space="preserve">    Btu = British thermal units.</t>
  </si>
  <si>
    <t>TCA000</t>
  </si>
  <si>
    <t xml:space="preserve"> Class Attributes</t>
  </si>
  <si>
    <t>Personal Vehicles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</si>
  <si>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</si>
  <si>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</si>
  <si>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</si>
  <si>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</si>
  <si>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</si>
  <si>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</si>
  <si>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</si>
  <si>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</si>
  <si>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</si>
  <si>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</si>
  <si>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</si>
  <si>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</si>
  <si>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</si>
  <si>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</si>
  <si>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</si>
  <si>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</si>
  <si>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</si>
  <si>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</si>
  <si>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</si>
  <si>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</si>
  <si>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</si>
  <si>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</si>
  <si>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</si>
  <si>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</si>
  <si>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</si>
  <si>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</si>
  <si>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</si>
  <si>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</si>
  <si>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</si>
  <si>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</si>
  <si>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</si>
  <si>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</si>
  <si>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</si>
  <si>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</si>
  <si>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</si>
  <si>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</si>
  <si>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</si>
  <si>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</si>
  <si>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</si>
  <si>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</si>
  <si>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</si>
  <si>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</si>
  <si>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</si>
  <si>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</si>
  <si>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</si>
  <si>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</si>
  <si>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</si>
  <si>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</si>
  <si>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</si>
  <si>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</si>
  <si>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</si>
  <si>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</si>
  <si>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</si>
  <si>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</si>
  <si>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</si>
  <si>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</si>
  <si>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</si>
  <si>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Fleet Vehicles</t>
  </si>
  <si>
    <t>TCA000:ga_Cars</t>
  </si>
  <si>
    <t>TCA000:ga_LightTrucks</t>
  </si>
  <si>
    <t xml:space="preserve"> Average On-Road Miles per Gallon</t>
  </si>
  <si>
    <t>TCA000:ha_Cars</t>
  </si>
  <si>
    <t>TCA000:ha_LightTrucks</t>
  </si>
  <si>
    <t>New Vehicle Sales Shares (percent)</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</si>
  <si>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</si>
  <si>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</si>
  <si>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</si>
  <si>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</si>
  <si>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</si>
  <si>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</si>
  <si>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</si>
  <si>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</si>
  <si>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</si>
  <si>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</si>
  <si>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</si>
  <si>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</si>
  <si>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</si>
  <si>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</si>
  <si>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</si>
  <si>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</si>
  <si>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</si>
  <si>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</si>
  <si>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</si>
  <si>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</si>
  <si>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</si>
  <si>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</si>
  <si>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</si>
  <si>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</si>
  <si>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New Vehicle Average Horsepower</t>
  </si>
  <si>
    <t>TCA000:ja_Minicompact</t>
  </si>
  <si>
    <t>TCA000:ja_Subcompact</t>
  </si>
  <si>
    <t>TCA000:ja_Compact</t>
  </si>
  <si>
    <t>TCA000:ja_Midsize</t>
  </si>
  <si>
    <t>TCA000:ja_Large</t>
  </si>
  <si>
    <t>TCA000:ja_TwoSeater</t>
  </si>
  <si>
    <t>TCA000:ja_AverageNewCar</t>
  </si>
  <si>
    <t xml:space="preserve"> Average New Car</t>
  </si>
  <si>
    <t>TCA000:ka_SmallPickup</t>
  </si>
  <si>
    <t>TCA000:ka_LargePickup</t>
  </si>
  <si>
    <t>TCA000:ka_SmallVan</t>
  </si>
  <si>
    <t>TCA000:ka_LargeVan</t>
  </si>
  <si>
    <t>TCA000:ka_SmallUtility</t>
  </si>
  <si>
    <t>TCA000:ka_LargeUtility</t>
  </si>
  <si>
    <t>TCA000:ka_AverageNewLig</t>
  </si>
  <si>
    <t xml:space="preserve"> Average New Light Truck</t>
  </si>
  <si>
    <t>New Vehicle Average Weight</t>
  </si>
  <si>
    <t>TCA000:la_Minicompact</t>
  </si>
  <si>
    <t>TCA000:la_Subcompact</t>
  </si>
  <si>
    <t>TCA000:la_Compact</t>
  </si>
  <si>
    <t>TCA000:la_Midsize</t>
  </si>
  <si>
    <t>TCA000:la_Large</t>
  </si>
  <si>
    <t>TCA000:la_TwoSeater</t>
  </si>
  <si>
    <t>TCA000:la_AverageNewCar</t>
  </si>
  <si>
    <t>TCA000:ma_SmallPickup</t>
  </si>
  <si>
    <t>TCA000:ma_LargePickup</t>
  </si>
  <si>
    <t>TCA000:ma_SmallVan</t>
  </si>
  <si>
    <t>TCA000:ma_LargeVan</t>
  </si>
  <si>
    <t>TCA000:ma_SmallUtility</t>
  </si>
  <si>
    <t>TCA000:ma_LargeUtility</t>
  </si>
  <si>
    <t>TCA000:ma_AverageNewLig</t>
  </si>
  <si>
    <t>Average Weight for the Stock</t>
  </si>
  <si>
    <t>TCA000:na_ConventionalC</t>
  </si>
  <si>
    <t>TCA000:na_ConventionalL</t>
  </si>
  <si>
    <t xml:space="preserve">   1/  Conversion factor used to convert Environmental Protection Agency (EPA) rated efficiency to "on road" miles per gallon.</t>
  </si>
  <si>
    <t xml:space="preserve">   2/  Environmental Protection Agency rated miles per gallon.</t>
  </si>
  <si>
    <t>TFC000</t>
  </si>
  <si>
    <t>Cars 1/</t>
  </si>
  <si>
    <t>TFC000:ba_GasolineICEVe</t>
  </si>
  <si>
    <t>TFC000:ba_TDIDieselICE</t>
  </si>
  <si>
    <t>TFC000:ba_TotalConventi</t>
  </si>
  <si>
    <t>TFC000:ca_Ethanol-FlexF</t>
  </si>
  <si>
    <t>TFC000:ca_EthanolICE</t>
  </si>
  <si>
    <t>TFC000:ca_ElectricVehic</t>
  </si>
  <si>
    <t>TFC000:ca_Plug-inGasoli</t>
  </si>
  <si>
    <t>TFC000:ca_Plug-in40Hybd</t>
  </si>
  <si>
    <t>TFC000:ca_Electric-Dies</t>
  </si>
  <si>
    <t>TFC000:ca_Electric-Gaso</t>
  </si>
  <si>
    <t>TFC000:ca_CompressedNat</t>
  </si>
  <si>
    <t>TFC000:da_CompressedNat</t>
  </si>
  <si>
    <t>TFC000:da_LiquefiedPetr</t>
  </si>
  <si>
    <t>TFC000:ea_LiquefiedPetr</t>
  </si>
  <si>
    <t>TFC000:ea_FuelCellGasol</t>
  </si>
  <si>
    <t>TFC000:ea_FuelCellMetha</t>
  </si>
  <si>
    <t>TFC000:ea_FuelCellHydro</t>
  </si>
  <si>
    <t>TFC000:ea_TotalAlternat</t>
  </si>
  <si>
    <t>TFC000:fa_TotalCar</t>
  </si>
  <si>
    <t xml:space="preserve"> Total Car Consumption</t>
  </si>
  <si>
    <t>Light Trucks 1/</t>
  </si>
  <si>
    <t>TFC000:ga_GasolineICEVe</t>
  </si>
  <si>
    <t>TFC000:ga_TDIDieselICE</t>
  </si>
  <si>
    <t>TFC000:ga_TotalConventi</t>
  </si>
  <si>
    <t>TFC000:ha_Ethanol-FlexF</t>
  </si>
  <si>
    <t>TFC000:ha_EthanolICE</t>
  </si>
  <si>
    <t>TFC000:ha_ElectricVehic</t>
  </si>
  <si>
    <t>TFC000:ha_Plug-in40Hybd</t>
  </si>
  <si>
    <t>TFC000:ha_Electric-Dies</t>
  </si>
  <si>
    <t>TFC000:ha_Electric-Gaso</t>
  </si>
  <si>
    <t>TFC000:ha_CompressedNat</t>
  </si>
  <si>
    <t>TFC000:ia_CompressedNat</t>
  </si>
  <si>
    <t>TFC000:ia_LiquefiedPetr</t>
  </si>
  <si>
    <t>TFC000:ja_LiquefiedPetr</t>
  </si>
  <si>
    <t>TFC000:ja_FuelCellGasol</t>
  </si>
  <si>
    <t>TFC000:ja_FuelCellMetha</t>
  </si>
  <si>
    <t>TFC000:ja_FuelCellHydro</t>
  </si>
  <si>
    <t>TFC000:ja_TotalAlternat</t>
  </si>
  <si>
    <t>TFC000:fa_TotalLightTru</t>
  </si>
  <si>
    <t xml:space="preserve"> Total Light Truck Consumption</t>
  </si>
  <si>
    <t>TFC000:la_TotalFleetVeh</t>
  </si>
  <si>
    <t>Total Fleet Vehicles</t>
  </si>
  <si>
    <t>Commercial Light Trucks 2/</t>
  </si>
  <si>
    <t>TFC000:clt_MotorGasICE</t>
  </si>
  <si>
    <t>TFC000:clt_DieselTDI</t>
  </si>
  <si>
    <t>TFC000:ma_CommercialLig</t>
  </si>
  <si>
    <t xml:space="preserve">      Total Commercial Light Trucks</t>
  </si>
  <si>
    <t xml:space="preserve">    1/ Includes all fleets of 10 or more.</t>
  </si>
  <si>
    <t xml:space="preserve">    2/ Commercial trucks from 8,500 to 10,000 pounds.</t>
  </si>
  <si>
    <t xml:space="preserve">    - - = Not Applicable.</t>
  </si>
  <si>
    <t>TFS000</t>
  </si>
  <si>
    <t>TFS000:ba_GasolineICEVe</t>
  </si>
  <si>
    <t>TFS000:ba_TDIDieselICE</t>
  </si>
  <si>
    <t>TFS000:ba_TotalConventi</t>
  </si>
  <si>
    <t>TFS000:ca_Ethanol-FlexF</t>
  </si>
  <si>
    <t>TFS000:ca_EthanolICE</t>
  </si>
  <si>
    <t>TFS000:ca_ElectricVehic</t>
  </si>
  <si>
    <t>TFS000:ca_Plug-inGasoli</t>
  </si>
  <si>
    <t>TFS000:ca_Plug-in40Hybd</t>
  </si>
  <si>
    <t>TFS000:ca_Electric-Dies</t>
  </si>
  <si>
    <t>TFS000:ca_Electric-Gaso</t>
  </si>
  <si>
    <t>TFS000:ca_CompressedNat</t>
  </si>
  <si>
    <t>TFS000:da_CompressedNat</t>
  </si>
  <si>
    <t>TFS000:da_LiquefiedPetr</t>
  </si>
  <si>
    <t>TFS000:ea_LiquefiedPetr</t>
  </si>
  <si>
    <t>TFS000:ea_FuelCellGasol</t>
  </si>
  <si>
    <t>TFS000:ea_FuelCellMetha</t>
  </si>
  <si>
    <t>TFS000:ea_FuelCellHydro</t>
  </si>
  <si>
    <t>TFS000:ea_TotalAlternat</t>
  </si>
  <si>
    <t>TFS000:fa_TotalNewCarSa</t>
  </si>
  <si>
    <t xml:space="preserve"> Total New Car Sales</t>
  </si>
  <si>
    <t>TFS000:ga_GasolineICEVe</t>
  </si>
  <si>
    <t>TFS000:ga_TDIDieselICE</t>
  </si>
  <si>
    <t>TFS000:ga_TotalConventi</t>
  </si>
  <si>
    <t>TFS000:ha_Ethanol-FlexF</t>
  </si>
  <si>
    <t>TFS000:ha_EthanolICE</t>
  </si>
  <si>
    <t>TFS000:ha_ElectricVehic</t>
  </si>
  <si>
    <t>TFS000:ha_Plug-inGasoli</t>
  </si>
  <si>
    <t>TFS000:ha_Plug-in40Hybd</t>
  </si>
  <si>
    <t>TFS000:ha_Electric-Dies</t>
  </si>
  <si>
    <t>TFS000:ha_Electric-Gaso</t>
  </si>
  <si>
    <t>TFS000:ha_CompressedNat</t>
  </si>
  <si>
    <t>TFS000:ia_CompressedNat</t>
  </si>
  <si>
    <t>TFS000:ia_LiquefiedPetr</t>
  </si>
  <si>
    <t>TFS000:ja_LiquefiedPetr</t>
  </si>
  <si>
    <t>TFS000:ja_FuelCellGasol</t>
  </si>
  <si>
    <t>TFS000:ja_FuelCellMetha</t>
  </si>
  <si>
    <t>TFS000:ja_FuelCellHydro</t>
  </si>
  <si>
    <t>TFS000:ja_TotalAlternat</t>
  </si>
  <si>
    <t>TFS000:ka_TotalNewTruck</t>
  </si>
  <si>
    <t xml:space="preserve"> Total New Light Truck Sales</t>
  </si>
  <si>
    <t>TFS000:la_TotalFleetVeh</t>
  </si>
  <si>
    <t>TFS000:clt_MotorGasICE</t>
  </si>
  <si>
    <t>TFS000:clt_DieselTDI</t>
  </si>
  <si>
    <t>TFS000:ma_CommercialLig</t>
  </si>
  <si>
    <t>TFL000</t>
  </si>
  <si>
    <t>TFL000:ba_GasolineICEVe</t>
  </si>
  <si>
    <t>TFL000:ba_TDIDieselICE</t>
  </si>
  <si>
    <t>TFL000:ba_TotalConventi</t>
  </si>
  <si>
    <t>TFL000:ca_Ethanol-FlexF</t>
  </si>
  <si>
    <t>TFL000:ca_EthanolICE</t>
  </si>
  <si>
    <t>TFL000:ca_ElectricVehic</t>
  </si>
  <si>
    <t>TFL000:ca_Plug-inGasoli</t>
  </si>
  <si>
    <t>TFL000:ca_Plug-in40Hybd</t>
  </si>
  <si>
    <t>TFL000:ca_Electric-Dies</t>
  </si>
  <si>
    <t>TFL000:ca_Electric-Gaso</t>
  </si>
  <si>
    <t>TFL000:ca_CompressedNat</t>
  </si>
  <si>
    <t>TFL000:da_CompressedNat</t>
  </si>
  <si>
    <t>TFL000:da_LiquefiedPetr</t>
  </si>
  <si>
    <t>TFL000:ea_LiquefiedPetr</t>
  </si>
  <si>
    <t>TFL000:ea_FuelCellGasol</t>
  </si>
  <si>
    <t>TFL000:ea_FuelCellMetha</t>
  </si>
  <si>
    <t>TFL000:ea_FuelCellHydro</t>
  </si>
  <si>
    <t>TFL000:ea_TotalAlternat</t>
  </si>
  <si>
    <t>TFL000:fa_TotalNewCarSa</t>
  </si>
  <si>
    <t xml:space="preserve"> Total Car Stock</t>
  </si>
  <si>
    <t>Light Truck Stock 2/</t>
  </si>
  <si>
    <t>TFL000:ga_GasolineICEVe</t>
  </si>
  <si>
    <t>TFL000:ga_TDIDieselICE</t>
  </si>
  <si>
    <t>TFL000:ga_TotalConventi</t>
  </si>
  <si>
    <t>TFL000:ha_Ethanol-FlexF</t>
  </si>
  <si>
    <t>TFL000:ha_EthanolICE</t>
  </si>
  <si>
    <t>TFL000:ha_ElectricVehic</t>
  </si>
  <si>
    <t>TFL000:ha_Plug-inGasoli</t>
  </si>
  <si>
    <t>TFL000:ha_Plug-in40Hybd</t>
  </si>
  <si>
    <t>TFL000:ha_Electric-Dies</t>
  </si>
  <si>
    <t>TFL000:ha_Electric-Gaso</t>
  </si>
  <si>
    <t>TFL000:ha_CompressedNat</t>
  </si>
  <si>
    <t>TFL000:ia_CompressedNat</t>
  </si>
  <si>
    <t>TFL000:ia_LiquefiedPetr</t>
  </si>
  <si>
    <t>TFL000:ja_LiquefiedPetr</t>
  </si>
  <si>
    <t>TFL000:ja_FuelCellGasol</t>
  </si>
  <si>
    <t>TFL000:ja_FuelCellMetha</t>
  </si>
  <si>
    <t>TFL000:ja_FuelCellHydro</t>
  </si>
  <si>
    <t>TFL000:ja_TotalAlternat</t>
  </si>
  <si>
    <t>TFL000:ka_TotalNewTruck</t>
  </si>
  <si>
    <t xml:space="preserve"> Total Light Truck Stock</t>
  </si>
  <si>
    <t>TFL000:la_TotalFleetVeh</t>
  </si>
  <si>
    <t>TFL000:clt_MotorGasICE</t>
  </si>
  <si>
    <t>TFL000:clt_DieselTDI</t>
  </si>
  <si>
    <t>TFL000:ma_CommercialLig</t>
  </si>
  <si>
    <t>TFV000</t>
  </si>
  <si>
    <t>(billion miles)</t>
  </si>
  <si>
    <t>TFV000:ba_GasolineICEVe</t>
  </si>
  <si>
    <t>TFV000:ba_TDIDieselICE</t>
  </si>
  <si>
    <t>TFV000:ba_TotalConventi</t>
  </si>
  <si>
    <t>TFV000:ca_Ethanol-FlexF</t>
  </si>
  <si>
    <t>TFV000:ca_EthanolICE</t>
  </si>
  <si>
    <t>TFV000:ca_ElectricVehic</t>
  </si>
  <si>
    <t>TFV000:ca_Plug-inGasoli</t>
  </si>
  <si>
    <t>TFV000:ca_Plug-in40Hybd</t>
  </si>
  <si>
    <t>TFV000:ca_Electric-Dies</t>
  </si>
  <si>
    <t>TFV000:ca_Electric-Gaso</t>
  </si>
  <si>
    <t>TFV000:ca_CompressedNat</t>
  </si>
  <si>
    <t>TFV000:da_CompressedNat</t>
  </si>
  <si>
    <t>TFV000:da_LiquefiedPetr</t>
  </si>
  <si>
    <t>TFV000:ea_LiquefiedPetr</t>
  </si>
  <si>
    <t>TFV000:ea_FuelCellGasol</t>
  </si>
  <si>
    <t>TFV000:ea_FuelCellMetha</t>
  </si>
  <si>
    <t>TFV000:ea_FuelCellHydro</t>
  </si>
  <si>
    <t>TFV000:ea_TotalAlternat</t>
  </si>
  <si>
    <t>TFV000:fa_TotalNewCarSa</t>
  </si>
  <si>
    <t>- -</t>
  </si>
  <si>
    <t>FTE000:ja_Gasoline</t>
  </si>
  <si>
    <t>FTE000:ja_LiquefiedPetr</t>
  </si>
  <si>
    <t>FTE000:ja_CompressedNat</t>
  </si>
  <si>
    <t>FTE000:ja_MediumSubtota</t>
  </si>
  <si>
    <t>FTE000:ka_Diesel</t>
  </si>
  <si>
    <t>FTE000:ka_Gasoline</t>
  </si>
  <si>
    <t>FTE000:ka_LiquefiedPetr</t>
  </si>
  <si>
    <t>FTE000:ka_CompressedNat</t>
  </si>
  <si>
    <t>FTE000:ka_HeavySubtotal</t>
  </si>
  <si>
    <t>FTE000:ka_TotalStock</t>
  </si>
  <si>
    <t xml:space="preserve">    Total Stock</t>
  </si>
  <si>
    <t>New Trucks by Size Class</t>
  </si>
  <si>
    <t>FTE000:ma_Diesel</t>
  </si>
  <si>
    <t>FTE000:ma_Gasoline</t>
  </si>
  <si>
    <t>FTE000:ma_LiquefiedPetr</t>
  </si>
  <si>
    <t>FTE000:ma_CompressedNat</t>
  </si>
  <si>
    <t>TST006:ha_CompressedNat</t>
  </si>
  <si>
    <t>TST006:ia_CompressedNat</t>
  </si>
  <si>
    <t>TST006:ia_LiquefiedPetr</t>
  </si>
  <si>
    <t>TST006:ja_LiquefiedPetr</t>
  </si>
  <si>
    <t>TST006:ja_FuelCellGasol</t>
  </si>
  <si>
    <t>TST006:ja_FuelCellMetha</t>
  </si>
  <si>
    <t>TST006:ja_FuelCellHydro</t>
  </si>
  <si>
    <t>TST006:ja_TotalAlternat</t>
  </si>
  <si>
    <t>TST006:ka_PercentAltern</t>
  </si>
  <si>
    <t>TST006:ka_TotalNewTruck</t>
  </si>
  <si>
    <t>TST006:la_PercentTotalA</t>
  </si>
  <si>
    <t>TST006:la_EPACTLegislat</t>
  </si>
  <si>
    <t>TST006:la_ZEVPLegislati</t>
  </si>
  <si>
    <t>TST006:ma_TotalVehicles</t>
  </si>
  <si>
    <t>TST007</t>
  </si>
  <si>
    <t>TST007:ba_GasolineICEVe</t>
  </si>
  <si>
    <t>TST007:ba_TDIDieselICE</t>
  </si>
  <si>
    <t>TST007:ba_TotalConventi</t>
  </si>
  <si>
    <t>TST007:ca_Ethanol-FlexF</t>
  </si>
  <si>
    <t>TST007:ca_EthanolICE</t>
  </si>
  <si>
    <t>TST007:ca_ElectricVehic</t>
  </si>
  <si>
    <t>TST007:ca_Plug-inGasoli</t>
  </si>
  <si>
    <t>TST007:ca_Plug-in40Hybd</t>
  </si>
  <si>
    <t>TST007:ca_Electric-Dies</t>
  </si>
  <si>
    <t>TST007:ca_Electric-Gaso</t>
  </si>
  <si>
    <t>TST007:ca_CompressedNat</t>
  </si>
  <si>
    <t>TST007:da_CompressedNat</t>
  </si>
  <si>
    <t>TST007:da_LiquefiedPetr</t>
  </si>
  <si>
    <t>TST007:ea_LiquefiedPetr</t>
  </si>
  <si>
    <t>TST007:ea_FuelCellGasol</t>
  </si>
  <si>
    <t>TST007:ea_FuelCellMetha</t>
  </si>
  <si>
    <t>TST007:ea_FuelCellHydro</t>
  </si>
  <si>
    <t>TST007:ea_TotalAlternat</t>
  </si>
  <si>
    <t>TST007:fa_PercentAltern</t>
  </si>
  <si>
    <t>TST007:fa_TotalNewCarSa</t>
  </si>
  <si>
    <t>TST007:ga_GasolineICEVe</t>
  </si>
  <si>
    <t>TST007:ga_TDIDieselICE</t>
  </si>
  <si>
    <t>TST007:ga_TotalConventi</t>
  </si>
  <si>
    <t>TST007:ha_Ethanol-FlexF</t>
  </si>
  <si>
    <t>TST007:ha_EthanolICE</t>
  </si>
  <si>
    <t>TST007:ha_ElectricVehic</t>
  </si>
  <si>
    <t>TST007:ha_Plug-inGasoli</t>
  </si>
  <si>
    <t>TST007:ha_Plug-in40Hybd</t>
  </si>
  <si>
    <t>TST007:ha_Electric-Dies</t>
  </si>
  <si>
    <t>TST007:ha_Electric-Gaso</t>
  </si>
  <si>
    <t>TST007:ha_CompressedNat</t>
  </si>
  <si>
    <t>TST007:ia_CompressedNat</t>
  </si>
  <si>
    <t>TST007:ia_LiquefiedPetr</t>
  </si>
  <si>
    <t>TST007:ja_LiquefiedPetr</t>
  </si>
  <si>
    <t>TST007:ja_FuelCellGasol</t>
  </si>
  <si>
    <t>TST007:ja_FuelCellMetha</t>
  </si>
  <si>
    <t>TST007:ja_FuelCellHydro</t>
  </si>
  <si>
    <t>TST007:ja_TotalAlternat</t>
  </si>
  <si>
    <t>TST007:ka_PercentAltern</t>
  </si>
  <si>
    <t>TST007:ka_TotalNewTruck</t>
  </si>
  <si>
    <t>TST007:la_PercentTotalA</t>
  </si>
  <si>
    <t>TST007:la_EPACTLegislat</t>
  </si>
  <si>
    <t>TST007:la_ZEVPLegislati</t>
  </si>
  <si>
    <t>TST007:ma_TotalVehicles</t>
  </si>
  <si>
    <t>TST008</t>
  </si>
  <si>
    <t>TST008:ba_GasolineICEVe</t>
  </si>
  <si>
    <t>Check with John Maples.</t>
  </si>
  <si>
    <t>Hydrogen Emissions Factors</t>
  </si>
  <si>
    <t>Liquid Hydrogen</t>
  </si>
  <si>
    <t>Compressed Hydrogen</t>
  </si>
  <si>
    <r>
      <t>Transportation Carbon Dioxide Emissions - Estimated Reference Scenario  (Millions of Metric Tons of CO</t>
    </r>
    <r>
      <rPr>
        <b/>
        <vertAlign val="subscript"/>
        <sz val="10"/>
        <rFont val="Arial"/>
        <family val="2"/>
      </rPr>
      <t>2</t>
    </r>
    <r>
      <rPr>
        <b/>
        <sz val="10"/>
        <rFont val="Arial"/>
        <family val="2"/>
      </rPr>
      <t>)</t>
    </r>
  </si>
  <si>
    <t>Scenario Blend %</t>
  </si>
  <si>
    <t>Red. Rate</t>
  </si>
  <si>
    <r>
      <t>REFERENCE CASE AND MITIGATION CASE CO</t>
    </r>
    <r>
      <rPr>
        <b/>
        <vertAlign val="subscript"/>
        <sz val="10"/>
        <rFont val="Arial"/>
        <family val="2"/>
      </rPr>
      <t>2</t>
    </r>
    <r>
      <rPr>
        <b/>
        <sz val="10"/>
        <rFont val="Arial"/>
        <family val="2"/>
      </rPr>
      <t xml:space="preserve"> EMISSIONS</t>
    </r>
  </si>
  <si>
    <t>Efficiency Factors</t>
  </si>
  <si>
    <t>Fuel Carbon Intensities</t>
  </si>
  <si>
    <t>Modal Shares/Activity Factors</t>
  </si>
  <si>
    <t>(Reductions are negative fractions -1 &lt; X &lt; 0)</t>
  </si>
  <si>
    <t>(Changes in relative modal activities are positive or negative numbers, e.g., a 10% decrease in activity is -0.1, a 5% increase is +0.05)</t>
  </si>
  <si>
    <t>Rebound Elasticities</t>
  </si>
  <si>
    <t>(Input as 1+Elasticity, i.e., if elastiticy is -0.1, enter 1-0.1=0.9)</t>
  </si>
  <si>
    <t>Administration (EIA); National Highway Traffic and Safety Administration, Fuel Economy Reports from Auto Manufacturers, 2007; Federal Highway Administration, Highway Statistics</t>
  </si>
  <si>
    <t>2007 (Washington, DC, October 2008); Oak Ridge National Laboratory, "Fleet Vehicles in the United States:  Composition, Operating Characteristics, and Fueling Practices" (Oak Ridge, TN, March 1992),</t>
  </si>
  <si>
    <t>Administration (EIA); National Highway Traffic and Safety Administration,  Fuel Economy Reports from Auto Manufacturers, (Washington DC, January 2008); Federal Highway Administration,</t>
  </si>
  <si>
    <t>Book, various issues (Redondo Beach, California); United States Department of Commerce, Bureau of the Census, "Vehicle Inventory and Use Survey," EC02TV (Washington, DC, December 2004);</t>
  </si>
  <si>
    <t>Federal Highway Administration, Highway Statistics 2007 (Washington, DC, December 2008); AEO2010 National Energy Modeling System run aeo2010r.d11809a.</t>
  </si>
  <si>
    <t>Fleet Fact Book, various issues (Redondo Beach, California); United States Department of Commerce, Bureau of the Census, "Vehicle Inventory and Use Survey," EC02TV</t>
  </si>
  <si>
    <t>(Washington, DC, December 2004); Federal Highway Administration, Highway Statistics 2007 (Washington, DC, December 2004); Describing Current and Potential Markets</t>
  </si>
  <si>
    <t>for Alternative-Fuel Vehicles, DOE/EIA-0604(96) (Washington, DC, March 1996); EIA, Alternatives to Traditional Transportation Fuels 1998,</t>
  </si>
  <si>
    <t>http://www.eia.doe.gov/cneaf/alt_trans98/table1.html; and EIA, AEO2010 National Energy Modeling System run aeo2010r.d111809a.</t>
  </si>
  <si>
    <t>Table 45.  Transportation Sector Energy Use by Mode and Type</t>
  </si>
  <si>
    <t>Table 46.  Transportation Sector Energy Use by Fuel Type Within a Mode</t>
  </si>
  <si>
    <t>Table 47.  Light-Duty Vehicle Energy Consumption by Technology Type and Fuel Type</t>
  </si>
  <si>
    <t>Table 48.  Light-Duty Vehicle Sales by Technology Type - New England</t>
  </si>
  <si>
    <t>Table 49.  Light-Duty Vehicle Sales by Technology Type - Middle Atlantic</t>
  </si>
  <si>
    <t>Table 50.  Light-Duty Vehicle Sales by Technology Type - East North Central</t>
  </si>
  <si>
    <t>Table 51.  Light-Duty Vehicle Sales by Technology Type - West North Central</t>
  </si>
  <si>
    <t>Table 52.  Light-Duty Vehicle Sales by Technology Type - South Atlantic</t>
  </si>
  <si>
    <t>Table 53.  Light-Duty Vehicle Sales by Technology Type - East South Central</t>
  </si>
  <si>
    <t>Table 54.  Light-Duty Vehicle Sales by Technology Type - West South Central</t>
  </si>
  <si>
    <t>Table 55.  Light-Duty Vehicle Sales by Technology Type - Mountain</t>
  </si>
  <si>
    <t>Table 56.  Light-Duty Vehicle Sales by Technology Type - Pacific</t>
  </si>
  <si>
    <t>Table 57.  Light-Duty Vehicle Sales by Technology Type - United States</t>
  </si>
  <si>
    <t>Table 58.  Light-Duty Vehicle Stock by Technology Type</t>
  </si>
  <si>
    <t>Table 59.  Light-Duty Vehicle Miles per Gallon by Technology Type</t>
  </si>
  <si>
    <t>Table 60.  Light-Duty Vehicle Miles Traveled by Technology Type</t>
  </si>
  <si>
    <t>Table 61.  Summary of New Light-Duty Vehicle Size Class Attributes</t>
  </si>
  <si>
    <t>Table 62.  Transportation Fleet Car and Truck Fuel Consumption by Type and Technology</t>
  </si>
  <si>
    <t>Table 63.  Transportation Fleet Car and Truck Sales by Type and Technology</t>
  </si>
  <si>
    <t>Table 64.  Transportation Fleet Car and Truck Stock by Type and Technology</t>
  </si>
  <si>
    <t>Table 65.  Transportation Fleet Car and Truck Vehicle Miles Traveled by Type and Technology</t>
  </si>
  <si>
    <t>Table 66.  Air Travel Energy Use</t>
  </si>
  <si>
    <t>Table 67.  Freight Transportation Energy Use</t>
  </si>
  <si>
    <t>Table 68.  Technology Market Penetration in Light-Duty Vehicles</t>
  </si>
  <si>
    <t>Table 69.  New Light-Duty Vehicle Fuel Economy</t>
  </si>
  <si>
    <t>Table 70.  New Light-Duty Vehicle Prices</t>
  </si>
  <si>
    <t>Table 71.  New Light-Duty Vehicle Range</t>
  </si>
  <si>
    <t>Table 48.  Light-Duty Vehicle Sales by Technology Type</t>
  </si>
  <si>
    <t>Table 49.  Light-Duty Vehicle Sales by Technology Type</t>
  </si>
  <si>
    <t>Table 50.  Light-Duty Vehicle Sales by Technology Type</t>
  </si>
  <si>
    <t>Table 51.  Light-Duty Vehicle Sales by Technology Type</t>
  </si>
  <si>
    <t>Table 52.  Light-Duty Vehicle Sales by Technology Type</t>
  </si>
  <si>
    <t>Table 53.  Light-Duty Vehicle Sales by Technology Type</t>
  </si>
  <si>
    <t>Table 54.  Light-Duty Vehicle Sales by Technology Type</t>
  </si>
  <si>
    <t>Table 55.  Light-Duty Vehicle Sales by Technology Type</t>
  </si>
  <si>
    <t>Table 56.  Light-Duty Vehicle Sales by Technology Type</t>
  </si>
  <si>
    <t>Table 57.  Light-Duty Vehicle Sales by Technology Type</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</si>
  <si>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</si>
  <si>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</si>
  <si>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</si>
  <si>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</si>
  <si>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</si>
  <si>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</si>
  <si>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</si>
  <si>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</si>
  <si>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</si>
  <si>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</si>
  <si>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</si>
  <si>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</si>
  <si>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</si>
  <si>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</si>
  <si>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</si>
  <si>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</si>
  <si>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</si>
  <si>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</si>
  <si>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</si>
  <si>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ATE000:oa_JetFuelWorld</t>
  </si>
  <si>
    <t xml:space="preserve">  Commercial Jet Fuel</t>
  </si>
  <si>
    <t>ATE000:oa_JetFuelUS</t>
  </si>
  <si>
    <t>ATE000:oa_JetFuelNonUS</t>
  </si>
  <si>
    <t>ATE000:oa_AviationGasol</t>
  </si>
  <si>
    <t>ATE000:pa_JetFuelUS</t>
  </si>
  <si>
    <t xml:space="preserve">    1/ Assumed to be the same as International US.</t>
  </si>
  <si>
    <t xml:space="preserve">    2/ Non-U.S. efficiency is assumed to equal U.S. efficiency.</t>
  </si>
  <si>
    <t>FTE000</t>
  </si>
  <si>
    <t xml:space="preserve"> Technology and Fuel Type</t>
  </si>
  <si>
    <t>Existing Trucks by Size Class</t>
  </si>
  <si>
    <t xml:space="preserve">  Vehicle Miles Traveled (billion miles)</t>
  </si>
  <si>
    <t xml:space="preserve">    Medium</t>
  </si>
  <si>
    <t>FTE000:ca_Diesel</t>
  </si>
  <si>
    <t xml:space="preserve">      Diesel</t>
  </si>
  <si>
    <t>FTE000:ca_Gasoline</t>
  </si>
  <si>
    <t xml:space="preserve">      Motor Gasoline</t>
  </si>
  <si>
    <t>FTE000:ca_LiquefiedPetr</t>
  </si>
  <si>
    <t xml:space="preserve">      Liquefied Petroleum Gases</t>
  </si>
  <si>
    <t>FTE000:ca_CompressedNat</t>
  </si>
  <si>
    <t xml:space="preserve">      Compressed Natural Gas</t>
  </si>
  <si>
    <t>FTE000:ca_MediumSubtota</t>
  </si>
  <si>
    <t xml:space="preserve">        Medium Subtotal</t>
  </si>
  <si>
    <t xml:space="preserve">    Heavy</t>
  </si>
  <si>
    <t>FTE000:da_Diesel</t>
  </si>
  <si>
    <t>FTE000:da_Gasoline</t>
  </si>
  <si>
    <t>FTE000:da_LiquefiedPetr</t>
  </si>
  <si>
    <t>FTE000:da_CompressedNat</t>
  </si>
  <si>
    <t>FTE000:da_HeavySubtotal</t>
  </si>
  <si>
    <t xml:space="preserve">        Heavy Subtotal</t>
  </si>
  <si>
    <t>FTE000:da_TotalVehicleM</t>
  </si>
  <si>
    <t xml:space="preserve">    Total Vehicle Miles Traveled</t>
  </si>
  <si>
    <t xml:space="preserve">  Consumption (trillion Btu)</t>
  </si>
  <si>
    <t>FTE000:ea_Diesel</t>
  </si>
  <si>
    <t>FTE000:ea_Gasoline</t>
  </si>
  <si>
    <t>FTE000:ea_LiquefiedPetr</t>
  </si>
  <si>
    <t>FTE000:ea_CompressedNat</t>
  </si>
  <si>
    <t>FTE000:ea_MediumSubtota</t>
  </si>
  <si>
    <t>FTE000:fa_Diesel</t>
  </si>
  <si>
    <t>FTE000:fa_Gasoline</t>
  </si>
  <si>
    <t>FTE000:fa_LiquefiedPetr</t>
  </si>
  <si>
    <t>FTE000:fa_CompressedNat</t>
  </si>
  <si>
    <t>FTE000:fa_HeavySubtotal</t>
  </si>
  <si>
    <t xml:space="preserve">    Medium and Heavy Total</t>
  </si>
  <si>
    <t>FTE000:ga_Diesel</t>
  </si>
  <si>
    <t>FTE000:ga_Gasoline</t>
  </si>
  <si>
    <t>FTE000:ga_LiquefiedPetr</t>
  </si>
  <si>
    <t>FTE000:ga_CompressedNat</t>
  </si>
  <si>
    <t>FTE000:ga_Total</t>
  </si>
  <si>
    <t xml:space="preserve">        Total</t>
  </si>
  <si>
    <t xml:space="preserve">  Fuel Efficiency (gasoline equivalent MPG)</t>
  </si>
  <si>
    <t>FTE000:ha_Diesel</t>
  </si>
  <si>
    <t>FTE000:ha_Gasoline</t>
  </si>
  <si>
    <t>FTE000:ha_LiquefiedPetr</t>
  </si>
  <si>
    <t>FTE000:ha_CompressedNat</t>
  </si>
  <si>
    <t>FTE000:ha_MediumAverage</t>
  </si>
  <si>
    <t xml:space="preserve">        Medium Average</t>
  </si>
  <si>
    <t>FTE000:ia_Diesel</t>
  </si>
  <si>
    <t>FTE000:ia_Gasoline</t>
  </si>
  <si>
    <t>FTE000:ia_LiquefiedPetr</t>
  </si>
  <si>
    <t>FTE000:ia_CompressedNat</t>
  </si>
  <si>
    <t>FTE000:ia_HeavyAverage</t>
  </si>
  <si>
    <t xml:space="preserve">        Heavy Average</t>
  </si>
  <si>
    <t>FTE000:ia_Average</t>
  </si>
  <si>
    <t xml:space="preserve">    Average</t>
  </si>
  <si>
    <t xml:space="preserve">  Stock (millions)</t>
  </si>
  <si>
    <t>FTE000:ja_Diesel</t>
  </si>
  <si>
    <t>Report</t>
  </si>
  <si>
    <t>Annual Energy Outlook 2010</t>
  </si>
  <si>
    <t>Scenario</t>
  </si>
  <si>
    <t>aeo2010r</t>
  </si>
  <si>
    <t>Reference case</t>
  </si>
  <si>
    <t>Datekey</t>
  </si>
  <si>
    <t>d111809a</t>
  </si>
  <si>
    <t>Release Date</t>
  </si>
  <si>
    <t>aeo2010r.d111809a</t>
  </si>
  <si>
    <t xml:space="preserve">   Intercity Rail</t>
  </si>
  <si>
    <t xml:space="preserve">      Electricity</t>
  </si>
  <si>
    <t xml:space="preserve">   Transit Rail</t>
  </si>
  <si>
    <t xml:space="preserve">   Commuter Rail</t>
  </si>
  <si>
    <t xml:space="preserve">   Average New Alternative Light Trucks</t>
  </si>
  <si>
    <t xml:space="preserve">  Commercial Aviation Gasoline, United States</t>
  </si>
  <si>
    <t xml:space="preserve">  Military Jet Fuel, United States</t>
  </si>
  <si>
    <t xml:space="preserve">  United States Total</t>
  </si>
  <si>
    <t xml:space="preserve">    Non-United States</t>
  </si>
  <si>
    <t xml:space="preserve">  Non-United States Total</t>
  </si>
  <si>
    <t xml:space="preserve">  Automated Manual Transmission</t>
  </si>
  <si>
    <t xml:space="preserve">  Camless Valve Actuation-8 Cylinder</t>
  </si>
  <si>
    <t xml:space="preserve">  Camless Valve Actuation-4 Cylinder</t>
  </si>
  <si>
    <t xml:space="preserve">  Camless Valve Actuation-6 Cylinder</t>
  </si>
  <si>
    <t>LDP000:ta_TwoSeaterCars</t>
  </si>
  <si>
    <t>LDP000:ta_SmallPickup</t>
  </si>
  <si>
    <t>LDP000:ta_LargePickup</t>
  </si>
  <si>
    <t>LDP000:ta_SmallVan</t>
  </si>
  <si>
    <t>Carbon price assumed to be $50/tCO2 in 2035, $75/tCO2 in 2050</t>
  </si>
  <si>
    <t>Carbon Price on MPG</t>
  </si>
  <si>
    <t>Assumes elasticity of +0.2 which includes salesmix and operation effects but not technology uptake.</t>
  </si>
  <si>
    <t>Higway Fuel Use in billions of gallons</t>
  </si>
  <si>
    <t>Highway VMT in billions</t>
  </si>
  <si>
    <t>Average Highway Miles per Gallon</t>
  </si>
  <si>
    <t>in 2050</t>
  </si>
  <si>
    <t>Road User Tax on Energy</t>
  </si>
  <si>
    <t>in 2050 in the Reference Case but more in the Scenarios</t>
  </si>
  <si>
    <t xml:space="preserve">Highway User Tax on Energy rises from 2010 value of </t>
  </si>
  <si>
    <t>in 2010 to</t>
  </si>
  <si>
    <t>in 2035 &amp;</t>
  </si>
  <si>
    <t>Improvement in miles per gallon relative to Reference Case</t>
  </si>
  <si>
    <t>Feebates</t>
  </si>
  <si>
    <t>Assumes a 10% increase in fuel economy due to additional sales mix shifts</t>
  </si>
  <si>
    <t>of all drivers.</t>
  </si>
  <si>
    <t xml:space="preserve">Driver feedback devices installed on all new cars. Potential </t>
  </si>
  <si>
    <t>MPG improvement realized by</t>
  </si>
  <si>
    <t>The NAS Committee's estimated range of 1-11% assumed</t>
  </si>
  <si>
    <t>by 2035</t>
  </si>
  <si>
    <t>by 2050</t>
  </si>
  <si>
    <t>Traffic Flow Improvement</t>
  </si>
  <si>
    <t>Pay at the Pump Insurance</t>
  </si>
  <si>
    <t xml:space="preserve">Levied on motor fuel/energy at the initial rate of </t>
  </si>
  <si>
    <t>Based on California's LCFS goals.</t>
  </si>
  <si>
    <t>Trip Planning &amp; Route Efficiency</t>
  </si>
  <si>
    <t>Reduction in fuel burn rate.</t>
  </si>
  <si>
    <t>Percent use of low-carbon biofuel from F-T process in 2035</t>
  </si>
  <si>
    <t xml:space="preserve">and % from algae or other advanced sources in 2050 </t>
  </si>
  <si>
    <t xml:space="preserve">Hydrogen used in international flights only at rate of </t>
  </si>
  <si>
    <t>Propulsion/Weight/Drag</t>
  </si>
  <si>
    <t>Fuel Economy/Emissions Stds. Local</t>
  </si>
  <si>
    <t>Fuel Economy/Emissions Stds. Long-haul</t>
  </si>
  <si>
    <t>Switch to hybrid vehicles.</t>
  </si>
  <si>
    <t>Engine efficiency up 10% to 20% + aerodynamic improvements saving increasing fuel economy by 10% to 20%.</t>
  </si>
  <si>
    <t>Reduction in average carbon intensity.</t>
  </si>
  <si>
    <t>Rebound effect included in estimate.</t>
  </si>
  <si>
    <t>Energy intensity reductions due to on-ground and flight changes.</t>
  </si>
  <si>
    <t>Reduced flying distances.</t>
  </si>
  <si>
    <t>High end of range used, assuming that pricing policies will further encourage more compact land use.</t>
  </si>
  <si>
    <t>Assumes elasticity of +0.1 which includes salesmix and operation effects but not technology uptake.</t>
  </si>
  <si>
    <t>POLICY/STRATEGY</t>
  </si>
  <si>
    <t>ContentsDocumentation</t>
  </si>
  <si>
    <t>Prices</t>
  </si>
  <si>
    <t>Macroeconomics</t>
  </si>
  <si>
    <t>Indicators</t>
  </si>
  <si>
    <t>C Emissions Factors</t>
  </si>
  <si>
    <t>C Emissions</t>
  </si>
  <si>
    <t>Energy by Mode &amp; Fuel</t>
  </si>
  <si>
    <t>Mitigation Policies</t>
  </si>
  <si>
    <t>Mitigation</t>
  </si>
  <si>
    <t>Contents and Documentation</t>
  </si>
  <si>
    <t>Source:</t>
  </si>
  <si>
    <t>Sheetname</t>
  </si>
  <si>
    <t>Purpose</t>
  </si>
  <si>
    <t>Spreadsheet supporting Greene, D. L., &amp; Plotkin, S. E. (2011). Reducing Greenhouse Gas Emissions from U.S. Transportation (pp. 1–103). The Center for Climate and Energy Solutions (C2ES). Retrieved from http://www.c2es.org/publications/reducing-ghg-emissions-from-transportation</t>
  </si>
  <si>
    <t>Appendix B: The Kaya Method</t>
  </si>
  <si>
    <t>Adding up the impacts of mitigation actions requires a quantitative representation of transportation’s</t>
  </si>
  <si>
    <t>GHG emissions and their interrelationships. A simple yet rigorous model can be specified using the Kaya identity</t>
  </si>
  <si>
    <t>(McCollum &amp; Yang, 2009). The Kaya identity estimates the GHG emissions from transportation for a future year by</t>
  </si>
  <si>
    <t>decomposing the contributing factors that determine emissions using the equation:</t>
  </si>
  <si>
    <t>Transportation GHG emissions</t>
  </si>
  <si>
    <t>For the equations below, each term listed above is defined as follows:</t>
  </si>
  <si>
    <t>i – transportation mode</t>
  </si>
  <si>
    <t>j – vehicle type</t>
  </si>
  <si>
    <t>k – fuel type</t>
  </si>
  <si>
    <t>t – year</t>
  </si>
  <si>
    <t>M – number of transportation modes</t>
  </si>
  <si>
    <t>V – number of vehicle types</t>
  </si>
  <si>
    <t>N – number of fuel types</t>
  </si>
  <si>
    <t>Qt – the energy services produced</t>
  </si>
  <si>
    <t>Ctk – the carbon intensity of fuel k in year t</t>
  </si>
  <si>
    <t>E – energy use</t>
  </si>
  <si>
    <t>Approach in "Appendix B, The Kaya Method" follows McCollum, D., &amp; Yang, C. (2009). Achieving deep reductions in U.S. transport greenhouse gas emissions: Scenario analysis and policy implications. Energy Policy, 37 (12), 5580-5596.</t>
  </si>
  <si>
    <t>WORKBOOK CONTENTS</t>
  </si>
  <si>
    <t>This sheet, giving summary info and listing component sheets</t>
  </si>
  <si>
    <t>Data: Carbon Dioxide Emission Factors  (1980 - 2006) (Mill MT CO2/Quad) by fuel type (pteroleum product, gas, coal, biofuel) [source?]</t>
  </si>
  <si>
    <t>Data: Transportation activity (VMT, shipping) and efficiency (MPG) projections by sector/mode and vehicle type.  [From AEO 2010 Table 7.  Transportation Sector Key Indicators ]and Delivered Energy Consumption</t>
  </si>
  <si>
    <t>Data: Annual US GDP and deflators, population and activity measures (projections).  [From AEO2010, Table 20.  Macroeconomic Indicators]</t>
  </si>
  <si>
    <t>Data: Annual prices (projections) by sector and petroleum product.  [From AEO2010, Table 12.  Petroleum Product Prices]</t>
  </si>
  <si>
    <t>Data: [AEO2010 Table 19.  Energy-Related Carbon Dioxide Emissions by End Use and Table 18.  Carbon Dioxide Emissions by Sector and Source (Mill MT CO2e)]</t>
  </si>
  <si>
    <t>Data: Energy use (Trill BTU) [AEO2010 Table 45.  Transportation Sector Energy Use by Mode and Type]</t>
  </si>
  <si>
    <t>Scenario Driving Assumptions: Mitigation Policies by Mode, Vehicle Type and Fuel, 2035 and 2050</t>
  </si>
  <si>
    <t>Main Computations: REFERENCE CASE AND MITIGATION CASE Transportation CO2 Emissions</t>
  </si>
  <si>
    <t>Transmitted to Paul Leiby by Steven Plotkin, ANL, 6/25/2013.  This Cover sheet added by Paul Leiby 6/25/2013</t>
  </si>
  <si>
    <t>The Kaya identity states that total GHG emissions are the product of (1) the level of activity (e.g., vehicle miles of travel), (2) the share of activity for each mode, vehicle, and fuel type, (3) the energy intensity of the mode and vehicle type (e.g., energy use per vehicle mile), and (4) the carbon intensity of the fuel type</t>
  </si>
  <si>
    <t>POLICY/MITIGATION OPTION</t>
  </si>
  <si>
    <t xml:space="preserve">AEO 2010 </t>
  </si>
  <si>
    <t>Pricing Policies</t>
  </si>
  <si>
    <t>FREIGHT TRUCKS</t>
  </si>
  <si>
    <t>Low</t>
  </si>
  <si>
    <t>Mid</t>
  </si>
  <si>
    <t>High</t>
  </si>
  <si>
    <t xml:space="preserve">Fuel Economy/Emissions Stds. Long-haul </t>
  </si>
  <si>
    <t xml:space="preserve">Fuel Economy/Emissions Stds. Local </t>
  </si>
  <si>
    <t xml:space="preserve">Pay-at-the-Pump Insurance </t>
  </si>
  <si>
    <t xml:space="preserve">Traffic Flow Improvement </t>
  </si>
  <si>
    <t xml:space="preserve">Automated Highways </t>
  </si>
  <si>
    <t xml:space="preserve">Change in Energy Efficiency for Total Stock (miles per gallon) </t>
  </si>
  <si>
    <t>(2010-2035)</t>
  </si>
  <si>
    <t xml:space="preserve">Road User Tax on Energy </t>
  </si>
  <si>
    <t xml:space="preserve">Change in Fuel Carbon Intensity for Total Stock (gCO 2 e/MJ) </t>
  </si>
  <si>
    <t xml:space="preserve">Change in Vehicle Miles Traveled (billion vehicle miles traveled) </t>
  </si>
  <si>
    <t xml:space="preserve">Advanced Biofuel </t>
  </si>
  <si>
    <t xml:space="preserve">Change Energy Intensity for Total Stock (gallons per seat mile) </t>
  </si>
  <si>
    <t xml:space="preserve">Propulsion/Weight/Drag Improvements </t>
  </si>
  <si>
    <t xml:space="preserve">Operational Improvements </t>
  </si>
  <si>
    <t xml:space="preserve">Hydrogen </t>
  </si>
  <si>
    <t xml:space="preserve">Change in Vehicle Miles Traveled (billion seat miles available) </t>
  </si>
  <si>
    <t xml:space="preserve">Change in Fuel Carbon Intensity for Total Stock (gCO 2 e per MJ) </t>
  </si>
  <si>
    <t xml:space="preserve">Routing &amp; Flight Paths </t>
  </si>
  <si>
    <t xml:space="preserve">Change in Energy Intensity for all Trains (thousand Btus per ton-mile) </t>
  </si>
  <si>
    <t xml:space="preserve">Advanced Technology </t>
  </si>
  <si>
    <t>Change in Energy Intensity for all Ships (thousand Btus per ton-mile)</t>
  </si>
  <si>
    <t xml:space="preserve">Fuel Economy/Emissions Standards </t>
  </si>
  <si>
    <t xml:space="preserve">Driver Behavior &amp; Maintenance </t>
  </si>
  <si>
    <t xml:space="preserve">Improved Traffic Flow </t>
  </si>
  <si>
    <t xml:space="preserve">Carbon Price </t>
  </si>
  <si>
    <t xml:space="preserve">Pay at the Pump Insurance </t>
  </si>
  <si>
    <t xml:space="preserve">Feebates </t>
  </si>
  <si>
    <t xml:space="preserve">Trip Planning &amp; Route Efficiency </t>
  </si>
  <si>
    <t xml:space="preserve">Ridesharing </t>
  </si>
  <si>
    <t xml:space="preserve">Land Use &amp; Infrastructure Development </t>
  </si>
  <si>
    <t xml:space="preserve">LCFS: 2035 / Increased Hydrogen &amp; Electricity: 2050 </t>
  </si>
  <si>
    <t>OLD</t>
  </si>
  <si>
    <t>Alternative assumptions.  Corresponds to Greene and Plotkin 2011, Table 14 "Policy Mitigation and Other Assumptions" (pp. 76-77)</t>
  </si>
  <si>
    <t>Mitigation Policies(2)</t>
  </si>
  <si>
    <t>Scenario Driving Assumptions from report Table 14: Mitigation Policies by Mode, Vehicle Type and Fuel, 2035 and 2050. Low, Mid and High cases.</t>
  </si>
  <si>
    <t xml:space="preserve"> Under “Energy Efficiency,” the percentages represent percent changes in fuel economy (e.g., miles 
per gallon) assumed to be produced by the policies listed, compared to the reference case. Cumulative impacts of 
fuel economy improvements are summed to obtain the total impact. 108  Under “Vehicle Travel,” the percentages 
represent percent changes in vehicle miles of travel. 109  Under “Fuel Carbon Intensity,” the percentages represent 
changes in the average carbon content of energy used. For some modes, “Energy Intensity” is a more commonly 
used measure. Percentage reductions in energy use per unit of activity are combined multiplicatively to avoid 
overestimating their combined impact.</t>
  </si>
  <si>
    <t>Note from P. 79.</t>
  </si>
  <si>
    <t>= The sum over all transportation modes, vehicle types, and fuels of</t>
  </si>
  <si>
    <t>{Energy Services Produced x Energy Intensity x Carbon Intensity}</t>
  </si>
  <si>
    <r>
      <rPr>
        <sz val="10"/>
        <rFont val="Symbol"/>
        <family val="1"/>
        <charset val="2"/>
      </rPr>
      <t>s</t>
    </r>
    <r>
      <rPr>
        <sz val="10"/>
        <rFont val="Arial"/>
        <family val="2"/>
      </rPr>
      <t>tij – share of energy services in transportation mode i by vehicle type j in year t</t>
    </r>
  </si>
  <si>
    <t>etijk – the energy intensity of vehicle j in mode i using fuel type k in year t</t>
  </si>
  <si>
    <r>
      <t xml:space="preserve">stijk – the share of energy-servise share </t>
    </r>
    <r>
      <rPr>
        <sz val="10"/>
        <rFont val="Symbol"/>
        <family val="1"/>
        <charset val="2"/>
      </rPr>
      <t>s</t>
    </r>
    <r>
      <rPr>
        <sz val="10"/>
        <rFont val="Arial"/>
        <family val="2"/>
      </rPr>
      <t>tij produced by fuel type k</t>
    </r>
  </si>
  <si>
    <t xml:space="preserve"> Because energy services (Q) equal energy use (E) divided by energy intensity (e), energy use in the future 
years can be substituted for energy services. </t>
  </si>
  <si>
    <t xml:space="preserve">Impacts were estimated relative to a baseline projection for two future years, 2030 and 2050. Impacts of </t>
  </si>
  <si>
    <t xml:space="preserve">energy intensity improvements were estimated by introducing the ratio of energy intensity in the scenario to energy </t>
  </si>
  <si>
    <t xml:space="preserve">in carbon intensity. Since energy services have been replaced by energy use, shares can be eliminated by replacing </t>
  </si>
  <si>
    <t xml:space="preserve">E with E ijk , and impacts of measure z on energy services shares or any change in the relative amount of activity </t>
  </si>
  <si>
    <t xml:space="preserve">( ijkz ) defined once again as changes relative to the baseline projection. Finally, rebound effects due to reductions in </t>
  </si>
  <si>
    <t xml:space="preserve">energy intensity can be represented by mode and vehicle type specific elasticities (b ij ). This leads to the following </t>
  </si>
  <si>
    <t>implementation of the Kaya identity.</t>
  </si>
  <si>
    <r>
      <t xml:space="preserve">intensity in the baseline projection into Equation 2. Let the impact of measure x on energy intensity be </t>
    </r>
    <r>
      <rPr>
        <sz val="10"/>
        <rFont val="Symbol"/>
        <family val="1"/>
        <charset val="2"/>
      </rPr>
      <t>d_</t>
    </r>
    <r>
      <rPr>
        <sz val="10"/>
        <rFont val="Arial"/>
        <family val="2"/>
      </rPr>
      <t xml:space="preserve">x,  where d_x  </t>
    </r>
  </si>
  <si>
    <t xml:space="preserve">is –1 &lt; d_x  &lt; 0 if the measure reduced energy intensity and &gt; 0 if energy intensity is increased. The relative energy </t>
  </si>
  <si>
    <t>intensity after the impact of measure x is then 1+ d_x.</t>
  </si>
  <si>
    <r>
      <t xml:space="preserve">Let </t>
    </r>
    <r>
      <rPr>
        <sz val="10"/>
        <rFont val="Symbol"/>
        <family val="1"/>
        <charset val="2"/>
      </rPr>
      <t>D</t>
    </r>
    <r>
      <rPr>
        <sz val="10"/>
        <rFont val="Arial"/>
        <family val="2"/>
      </rPr>
      <t xml:space="preserve">_ky  be the impact of measure y on the carbon intensity of fuel k, and –1 &lt; D_ky ky  &lt; 0 indicates a reduction </t>
    </r>
  </si>
  <si>
    <t xml:space="preserve">... The chief limitations of the Kaya method are that it cannot estimate a general equilibrium outcome and that it accounts only for the first order interactions among interventions. </t>
  </si>
  <si>
    <t xml:space="preserve">The advantages of the Kaya method are transparency, repeatability, a rigorous accounting framework, and the ability to avoid double counting when accumulating impacts. </t>
  </si>
  <si>
    <t>Notes from the Appendix B of Greene and Plotkin, 2011</t>
  </si>
  <si>
    <t>(cf reference emissions)</t>
  </si>
  <si>
    <t>*</t>
  </si>
  <si>
    <t>New Stuff</t>
  </si>
  <si>
    <t>Energy intensity</t>
  </si>
  <si>
    <t>Energy</t>
  </si>
  <si>
    <t>VMT/light duty</t>
  </si>
  <si>
    <t>penetration prediction</t>
  </si>
  <si>
    <t>SCENARIO 3</t>
  </si>
  <si>
    <t>Penetration rate=fullyauto/totalstock</t>
  </si>
  <si>
    <t>from elasticity and travelincreases worksheet/ change this for other degrees of automation</t>
  </si>
  <si>
    <t>Increase in VMT for each automated vehicle</t>
  </si>
  <si>
    <t>increase in total VMT</t>
  </si>
  <si>
    <t>Don's numbers go in</t>
  </si>
  <si>
    <t>in 2035</t>
  </si>
  <si>
    <t>New Stuff/calculations/feeds to mitigation calculation page</t>
  </si>
  <si>
    <t>Travel distance will be reduced for intercity and commuter due to modal shift</t>
  </si>
  <si>
    <t>Flying distance will be reduced somewhat due to modal shift, especially for full automation</t>
  </si>
  <si>
    <t>not incorporated yet</t>
  </si>
  <si>
    <t>For automation for personal vehicle, it has been incorporated later : NOTE: light commercial vehicles are automatically given the same changes as per the original worksheet</t>
  </si>
  <si>
    <t>Demand Scenario</t>
  </si>
  <si>
    <t>(based on the elasticity and travel sheet)</t>
  </si>
  <si>
    <t>Driver assistance, but no self-driving, little benefits of comfort (0% reduction in VoT), lower end of insurance benefits (60%)</t>
  </si>
  <si>
    <t>Driver assistance, but no self-driving, so some benefits of comfort (5% reduction in VoT), lower end of insurance benefits (60%)</t>
  </si>
  <si>
    <t>Self driving, so large benefits of comfort + in vehicle use of time (50% reduction in VoT), large benefits of insurance (80%)</t>
  </si>
  <si>
    <t>Extreme case: Self driving, so large benefits of comfort + in vehicle use of time (80% reduction in VoT), large benefits of insurance (80%)</t>
  </si>
  <si>
    <t>Scenario description</t>
  </si>
  <si>
    <t>Effect</t>
  </si>
  <si>
    <t>Kaya Multiplier</t>
  </si>
  <si>
    <t>Mechanism</t>
  </si>
  <si>
    <t>Optimistic</t>
  </si>
  <si>
    <t>Midpoint</t>
  </si>
  <si>
    <t>Pessimistic</t>
  </si>
  <si>
    <t>Platooning</t>
  </si>
  <si>
    <t>De-emphasized performance</t>
  </si>
  <si>
    <t>Improved crash avoidance</t>
  </si>
  <si>
    <t>Eco-driving</t>
  </si>
  <si>
    <t>Congestion mitigation</t>
  </si>
  <si>
    <t>Novel vehicle concepts</t>
  </si>
  <si>
    <t>Higher highway speeds</t>
  </si>
  <si>
    <t>Upper / Lower</t>
  </si>
  <si>
    <t>Lower</t>
  </si>
  <si>
    <t>Upper</t>
  </si>
  <si>
    <t xml:space="preserve"> based on TTI estimates of fuel wasted on congestion, as a % of all on-highway gasoline and diesel as reported by EIA</t>
  </si>
  <si>
    <t>Estimated effects vary widely, but emissions can actually increase under select conditions.</t>
  </si>
  <si>
    <t>Some estimates go higher, but these are mainly in special circumstances (very heavy traffic, zero gaps with other vehicles)</t>
  </si>
  <si>
    <t>Avoiding totaled vehicles</t>
  </si>
  <si>
    <t>maintain current acceleration (8.8 s 0-60 time) instead of continuing 30-year trend (reaching 7.8 s 0-60 time)</t>
  </si>
  <si>
    <t>revert to 1982-level acceleration (16 s 0-60 mph time)</t>
  </si>
  <si>
    <t>Reduced crashworthiness requirements</t>
  </si>
  <si>
    <t>remove safety features &amp; secondary weight</t>
  </si>
  <si>
    <t>Moderate</t>
  </si>
  <si>
    <t>shift everyone into compact class</t>
  </si>
  <si>
    <t>shift everyone into compact class, and remove safety features &amp; secondary weight</t>
  </si>
  <si>
    <t>Scenario Name</t>
  </si>
  <si>
    <t>Have our cake &amp; eat it too</t>
  </si>
  <si>
    <t>Dystopian nightmare</t>
  </si>
  <si>
    <t>Automation totally redefines what it means to travel by car. Drivers become mere occupants, freed to undertake more productive tasks. The perceived cost of the drivers time plummets, and drivers are much more willing to undertake lengthy and frequent journeys. Automated eco-driving fails to catch on, as drivers place a greater premium on travel time than on minimizing energy consumption. Vehicles are also capable of safe travel at higher speeds, increasing highway energy use. Platooning fails to materialize due to a regulatory quagmire, a liability minefield, and policy inaction. Congestion relief from operational improvements is overwhelmed by the sheer increase in traffic volume. Despite all this, the basic structure of the vehicle does not change, and new vehicles continue to see improvements in performance capabilities and continued growth in weight due to new features &amp; functionality.</t>
  </si>
  <si>
    <t>Strong responses</t>
  </si>
  <si>
    <t>Driver assist technologies are the dominant form of automation, but many envisioned benefits are not realized. Platooning is available but not widely used, as some insurers deter its use, and in any case it ends up proving difficult to meet up with other platooners on the highway. Highway speeds increase moderately, however, due to vehicles augmenting their drivers' reactions. Accidents are reduced but not eliminated, so congestion persists and crashworthiness remains an important feature. Since drivers are still in the loop, acceleration continues to improve per historic trends. The mix of vehicle sizes turns out to be largely unaffected by automation, and personal ownership remains the dominant mobility model.Driver-assist eco-driving tools prove relatively ineffective.</t>
  </si>
  <si>
    <t>LDVs</t>
  </si>
  <si>
    <t>HDVs</t>
  </si>
  <si>
    <t>KAYA MULTIPLIERS FOR LDVs</t>
  </si>
  <si>
    <t>KAYA MULTIPLIERS FOR HDVs</t>
  </si>
  <si>
    <t>LDV Multipliers</t>
  </si>
  <si>
    <t>HDV Multipliers</t>
  </si>
  <si>
    <t>Energy Intensity Change LDVs</t>
  </si>
  <si>
    <t>Energy Intensity Change HDVs</t>
  </si>
  <si>
    <t>The Real Cost of Trucking in the United States - Figure from truckersreport.com</t>
  </si>
  <si>
    <t>$1.38/mile average for the industry, or $180,000/year per truck</t>
  </si>
  <si>
    <t>Share</t>
  </si>
  <si>
    <t>Cost $/mi (stated)</t>
  </si>
  <si>
    <t>Cost $/mi (calc)</t>
  </si>
  <si>
    <t xml:space="preserve">    ------------------------------------------</t>
  </si>
  <si>
    <t>---------------------</t>
  </si>
  <si>
    <t>------------</t>
  </si>
  <si>
    <t>Fuel</t>
  </si>
  <si>
    <t>the largest component of which is fuel (20500 gal/year, ~$70,000)</t>
  </si>
  <si>
    <t xml:space="preserve">Cab and Trailer </t>
  </si>
  <si>
    <t>$30,000 annually, 1/5 total purchase cost of a new truck/trailer</t>
  </si>
  <si>
    <t xml:space="preserve">Driver salary </t>
  </si>
  <si>
    <t>"although drivers spend a fair amount of time in docks and traffic, their operating costs are only derived from miles traveled"</t>
  </si>
  <si>
    <t xml:space="preserve">Repairs and Maint </t>
  </si>
  <si>
    <t>~$15,000 annually, air line/hoses, wiring, brakes, etc.</t>
  </si>
  <si>
    <t xml:space="preserve">Insurance </t>
  </si>
  <si>
    <t xml:space="preserve">Tires </t>
  </si>
  <si>
    <t>$250/tire, 16 of 18 tires/year, $4000/yr</t>
  </si>
  <si>
    <t>Permits, license and toll</t>
  </si>
  <si>
    <t>Their Sources: www.truckerinfo.net, www.fhwa.dot.gov, thetruckersreport.com, www.atri-online.gov</t>
  </si>
  <si>
    <t>http://www.thetruckersreport.com/infographics/cost-of-trucking/</t>
  </si>
  <si>
    <t>ATRI sought to estimate, by survey "the full marginal cost of operating a truck one mile 
or one hour in standard operating conditions."</t>
  </si>
  <si>
    <t>Findings:</t>
  </si>
  <si>
    <t>"Total  marginal costs for the industry were $1.73/mile ($88.63/hr)"</t>
  </si>
  <si>
    <t>Of which, Driver compensation $0.603/mi ($25.02/hr)</t>
  </si>
  <si>
    <t>ATRI, An Analysis of the Operational Costs of Trucking</t>
  </si>
  <si>
    <t xml:space="preserve">Motor Carrier Marginal Expenses </t>
  </si>
  <si>
    <t xml:space="preserve"> Costs Per Mile   </t>
  </si>
  <si>
    <t xml:space="preserve">  Costs Per Hour </t>
  </si>
  <si>
    <t>Implied Fraction of total cost/mi</t>
  </si>
  <si>
    <t xml:space="preserve">Vehicle-based </t>
  </si>
  <si>
    <t xml:space="preserve"> </t>
  </si>
  <si>
    <t xml:space="preserve">    Fuel-Oil Costs </t>
  </si>
  <si>
    <t xml:space="preserve">    Truck/Trailer Lease or Purchase Payments </t>
  </si>
  <si>
    <t xml:space="preserve">    Repair and Maintenance </t>
  </si>
  <si>
    <t xml:space="preserve">    Fuel Taxes </t>
  </si>
  <si>
    <t xml:space="preserve">    Truck Insurance Premiums </t>
  </si>
  <si>
    <t xml:space="preserve">    Tires </t>
  </si>
  <si>
    <t xml:space="preserve">    Licensing and OverweightOversize Permits </t>
  </si>
  <si>
    <t xml:space="preserve">    Tolls   </t>
  </si>
  <si>
    <t xml:space="preserve"> Vehicle-based subtotal</t>
  </si>
  <si>
    <t xml:space="preserve">Driver-based  </t>
  </si>
  <si>
    <t xml:space="preserve">    Driver Pay* </t>
  </si>
  <si>
    <t xml:space="preserve">    Driver Benefits </t>
  </si>
  <si>
    <t xml:space="preserve">    Driver Bonus Payments </t>
  </si>
  <si>
    <t xml:space="preserve">  Driver-based subtotal</t>
  </si>
  <si>
    <t xml:space="preserve">Total Marginal Costs   </t>
  </si>
  <si>
    <t xml:space="preserve">    *CPH figures are based on respondents’ actual driver hourly pay rates </t>
  </si>
  <si>
    <t>http://www.atri-online.org/research/results/economicanalysis/Operational_Costs_OnePager.pdf</t>
  </si>
  <si>
    <t>Motor Carrier Marginal Expenses</t>
  </si>
  <si>
    <t>Vehicle-based</t>
  </si>
  <si>
    <t>Fuel &amp; Oil Costs</t>
  </si>
  <si>
    <t>Truck/Trailer Lease or Purchase Payments</t>
  </si>
  <si>
    <t>Repair &amp; Maintenance</t>
  </si>
  <si>
    <t>Truck Insurance Premiums</t>
  </si>
  <si>
    <t>Permits and Licenses</t>
  </si>
  <si>
    <t>Tires</t>
  </si>
  <si>
    <t>Tolls</t>
  </si>
  <si>
    <t>Driver-based</t>
  </si>
  <si>
    <t>Driver Wages</t>
  </si>
  <si>
    <t>Driver Benefits</t>
  </si>
  <si>
    <t>TOTAL†</t>
  </si>
  <si>
    <t>"These costs can then be translated from per-mile calculations to hourly figures, using an empirically-derived average industry operational speed of 39.98 miles per hour."</t>
  </si>
  <si>
    <t>This sheet includes data and side calculations needed to estimate the effect of changed generalized cost on heavy-duty trucking demand.</t>
  </si>
  <si>
    <t>Last modified</t>
  </si>
  <si>
    <t>1. Cost of Truck Driving</t>
  </si>
  <si>
    <t>HeavyDutyDemand</t>
  </si>
  <si>
    <t>Policy+Scenario</t>
  </si>
  <si>
    <t>Energy Intensity Impacts</t>
  </si>
  <si>
    <t>Automated-C</t>
  </si>
  <si>
    <t>Scenario Master</t>
  </si>
  <si>
    <t>Automated-E</t>
  </si>
  <si>
    <t>2. Estimates of HDT Demand elasticity</t>
  </si>
  <si>
    <t>Source</t>
  </si>
  <si>
    <t>Cambridge Systematics, 2009</t>
  </si>
  <si>
    <t>Notes, parameter</t>
  </si>
  <si>
    <t>Graham and Glaister, 2004</t>
  </si>
  <si>
    <t>FHWA/HDR-HLB &amp; ICF 2008</t>
  </si>
  <si>
    <t>VMT own-price elasiticity, for FHWA study.</t>
  </si>
  <si>
    <t>Cross Price elasticity of Rail Freight demand With Respect to Trucking Cost</t>
  </si>
  <si>
    <t>Own-Price elasticity of HD Trucking Demand With Respect to Trucking Cost</t>
  </si>
  <si>
    <t>Breakdown: Total operating costs</t>
  </si>
  <si>
    <t>Dennis, Assoc. Amer. Railroads, 1988.</t>
  </si>
  <si>
    <t>Rail cross-price elasticity</t>
  </si>
  <si>
    <t>Adopted above 1988 study values</t>
  </si>
  <si>
    <t>Synthetic judgement after lit review, own-price elasticity of HDT VMT w/ respect to total cost, capital and operating, per mile.  Long-run.  "Ranges were chosen to include the mojority of estimates while excluding the outliers."</t>
  </si>
  <si>
    <t>Source, Notes</t>
  </si>
  <si>
    <t>Parameter</t>
  </si>
  <si>
    <t>Paul Leiby</t>
  </si>
  <si>
    <t>Created/modified by</t>
  </si>
  <si>
    <t>Winebrake, James J. Erin H. Green, Bryan Comer,  James J. Corbett, Sarah Froman, 2012. "Estimating the direct rebound effect for on-road freight transportation," Energy Policy 48:252-259.</t>
  </si>
  <si>
    <t>Cambridge Systematics 2009.  Assessment of Fuel Economy Technologies for Medium and Heavy Duty Vehicles: Commissioned Paper on Indirect Costs and Alternative Approaches, Draft final paper, Cambridge Systematics, Inc., revised September 21, 2009</t>
  </si>
  <si>
    <t>Winebrake et al. 2012</t>
  </si>
  <si>
    <t>ATRI 2011. "An Analysis of the Operational Costs of Trucking: A 2011 Update"</t>
  </si>
  <si>
    <t>ATRI 2008. "An Analysis of the Operational Costs of Trucking"</t>
  </si>
  <si>
    <t>ATRI 2012. An Analysis of the Operational Costs of Trucking: A 2012 Update, September 2012 (http://www.glostone.com/wp-content/uploads/2012/09/ATRI-Operational-Costs-of-Trucking-2012.pdf)</t>
  </si>
  <si>
    <t>TOTAL</t>
  </si>
  <si>
    <t>ATRI 2012. An Analysis of the Operational Costs of Trucking: A 2012 Update, September 2012</t>
  </si>
  <si>
    <t xml:space="preserve">  Vehicle-based subtotal</t>
  </si>
  <si>
    <t>Table ES1. Average Carrier Costs per Mile, 2008, 2009, 2010 and 2011</t>
  </si>
  <si>
    <t>Motor Carrier Costs</t>
  </si>
  <si>
    <t>ATRI, 2012. "An Analysis of the Operational Costs of Trucking: A 2012 Update"</t>
  </si>
  <si>
    <t>Table ES3. Share of Total Average Cost, 2008, 2009, 2010, 2011</t>
  </si>
  <si>
    <t>http://atri-online.org/2012/09/17/an-analysis-of-the-operational-costs-of-trucking-a-2012-update/</t>
  </si>
  <si>
    <t xml:space="preserve">Also full report available at: </t>
  </si>
  <si>
    <t>(Reference demand for trucking and rail, etc.)</t>
  </si>
  <si>
    <t>Fractional Increase in VMT for HDVs, for Demand Scenarios</t>
  </si>
  <si>
    <t>OUTPUT TO KAYA CALCULATION:</t>
  </si>
  <si>
    <t>INPUTS FROM TRAVEL DEMAND CALCULATION:</t>
  </si>
  <si>
    <t>Fractional Increase in VMT for LDVs, for Demand Scenarios</t>
  </si>
  <si>
    <t>Straight Truck</t>
  </si>
  <si>
    <t>5-axle Tractor/trailer</t>
  </si>
  <si>
    <t>6-axle Tractor/trailer</t>
  </si>
  <si>
    <t>LCVs (Doubles/Triples)</t>
  </si>
  <si>
    <t>ATRI 2012, p. 9</t>
  </si>
  <si>
    <t xml:space="preserve">Percent of Total Trucks </t>
  </si>
  <si>
    <t>Average Miles Driven per Year per</t>
  </si>
  <si>
    <t xml:space="preserve"> Truck Average Truck Age (years)</t>
  </si>
  <si>
    <t xml:space="preserve">Truck Type </t>
  </si>
  <si>
    <t>Weighted average</t>
  </si>
  <si>
    <t>3. Annual VMT per truck</t>
  </si>
  <si>
    <t xml:space="preserve">4. Other parameters possibly needed for demand reponse estimates </t>
  </si>
  <si>
    <t>References</t>
  </si>
  <si>
    <t>HDV (Heavy Duty Vehicle) Calculation</t>
  </si>
  <si>
    <t>Key parameters</t>
  </si>
  <si>
    <t>Note</t>
  </si>
  <si>
    <t>Elasticity of travel with respect to generalized cost (fuel+maintenance+accident+tolls+ TRAVEL time)</t>
  </si>
  <si>
    <t>PL note: key assumption. Does this include mode switchking, vehicle efficiency, locational choices, etc.</t>
  </si>
  <si>
    <t>Reduction in insurance premiums</t>
  </si>
  <si>
    <t>Exclude Wear and Ownership Costs (1 True, 0 False)?</t>
  </si>
  <si>
    <t>Choose 0 or 1 value</t>
  </si>
  <si>
    <t>Incremental vehicle capital cost ("wear and ownership" cost per mile) from automation</t>
  </si>
  <si>
    <t>???</t>
  </si>
  <si>
    <t>Vehicle Cost shares</t>
  </si>
  <si>
    <t>Changed costs under different automation scenarios (scenarios in next sheet)</t>
  </si>
  <si>
    <t>ATRI/2012</t>
  </si>
  <si>
    <t>Cost Fractions</t>
  </si>
  <si>
    <t>Other HDV</t>
  </si>
  <si>
    <t>Class 8 Trk</t>
  </si>
  <si>
    <t>c/mile</t>
  </si>
  <si>
    <t>miles driven (ATRI 2012)</t>
  </si>
  <si>
    <t>Maintenance</t>
  </si>
  <si>
    <t>Accident and Insurance</t>
  </si>
  <si>
    <t>PL note: Cost ratios affected by scenario</t>
  </si>
  <si>
    <t>Wear &amp; ownership</t>
  </si>
  <si>
    <t>Tolls, Fees</t>
  </si>
  <si>
    <t>Parking</t>
  </si>
  <si>
    <t>Time</t>
  </si>
  <si>
    <t>registration</t>
  </si>
  <si>
    <t>total</t>
  </si>
  <si>
    <t>total-ownership</t>
  </si>
  <si>
    <t>Due to vehicle automation</t>
  </si>
  <si>
    <t>% increase in vehicle travel: low elasticity</t>
  </si>
  <si>
    <t>% increase in vehicle travel: high elasticity</t>
  </si>
  <si>
    <t>source</t>
  </si>
  <si>
    <t>local</t>
  </si>
  <si>
    <t>inter-city</t>
  </si>
  <si>
    <t xml:space="preserve">VoT </t>
  </si>
  <si>
    <t>DoT</t>
  </si>
  <si>
    <t>others=local</t>
  </si>
  <si>
    <t>interstate urb+rur = intercity</t>
  </si>
  <si>
    <t>VMT</t>
  </si>
  <si>
    <t>Highway Stat</t>
  </si>
  <si>
    <t>weighted VoT</t>
  </si>
  <si>
    <t>average speed</t>
  </si>
  <si>
    <t>ATRI 2012</t>
  </si>
  <si>
    <t>"average industry operational speed of 39.98 miles per hour"</t>
  </si>
  <si>
    <t>average TTC/mile</t>
  </si>
  <si>
    <t>LDV (Light Duty Vehicle) Calculation</t>
  </si>
  <si>
    <t>HERS-ST/2005</t>
  </si>
  <si>
    <t>AAA/2012</t>
  </si>
  <si>
    <t>avg sedan</t>
  </si>
  <si>
    <t>avg light truck</t>
  </si>
  <si>
    <t>sedan</t>
  </si>
  <si>
    <t>light truck</t>
  </si>
  <si>
    <t>$/mile</t>
  </si>
  <si>
    <t>miles driven (TEDB-31)</t>
  </si>
  <si>
    <t>EPA</t>
  </si>
  <si>
    <t>for average 200 mile trips (average of all flights under 300 miles), aviation and car per passenger mile energy use is roughly similar for current load factor and occupancy rates</t>
  </si>
  <si>
    <t>TEDB: aviation is more fuel efficient overall, but larger travel distances govern that number, and aviation is better for longer travel</t>
  </si>
  <si>
    <t>20.12 billion pass-miles of flights are replaced by cars/highly automated</t>
  </si>
  <si>
    <t>new/old cost ratio</t>
  </si>
  <si>
    <t>Vot</t>
  </si>
  <si>
    <t>Insurance</t>
  </si>
  <si>
    <t>Vehicle Capital cost (wear and ownership)</t>
  </si>
  <si>
    <t>assumption</t>
  </si>
  <si>
    <t>celent</t>
  </si>
  <si>
    <t>how to justify these?</t>
  </si>
  <si>
    <t>http://www.glostone.com/wp-content/uploads/2012/09/ATRI-Operational-Costs-of-Trucking-2012.pdf</t>
  </si>
  <si>
    <t>Cambridge Systematics 2009</t>
  </si>
  <si>
    <t>Dummy values</t>
  </si>
  <si>
    <t>Maintenance + tires</t>
  </si>
  <si>
    <t>Time = Driver Wages &amp; Benefits</t>
  </si>
  <si>
    <t>Cambridge Sytematics, 2009</t>
  </si>
  <si>
    <t>Med</t>
  </si>
  <si>
    <t>OriginalG&amp;PSheets---&gt;</t>
  </si>
  <si>
    <t>Just a separator sheet, separating new sheet from G&amp;P originals</t>
  </si>
  <si>
    <t>DemandScenarios</t>
  </si>
  <si>
    <t>calcul Dem_LDV</t>
  </si>
  <si>
    <t>calcul Dem_HDV</t>
  </si>
  <si>
    <t>LDV Demand impact (depends on scenario choice in B3)</t>
  </si>
  <si>
    <t>HDV Demand impact (depends on scenario choice in B3)</t>
  </si>
  <si>
    <t>Temporarily assume same HDV penetration as LDV</t>
  </si>
  <si>
    <t>Fuel/changed for TEDB mpg</t>
  </si>
  <si>
    <t>Choose a number between 0 and 1 (1 means full efficiency gain visible)</t>
  </si>
  <si>
    <t>Net Energy Intensity Change by Scenario</t>
  </si>
  <si>
    <t>Cost Per Mile</t>
  </si>
  <si>
    <t>% increase Heavy Duty vehicles VMT demand</t>
  </si>
  <si>
    <t>PL note:based on constant-elasticity analysis</t>
  </si>
  <si>
    <t>PL note: value of time generally ~35-45% of total cost</t>
  </si>
  <si>
    <t>PL note: only running cost IF "Exclude Wear and Ownership" switch set to 1 above.</t>
  </si>
  <si>
    <t>Choose a number between 0 and 1 (1 means full efficiency gain visible).  Expect 1.0 for commercial vehicle operations.</t>
  </si>
  <si>
    <t>following calculation CURRENTLY UNUSED for HDV</t>
  </si>
  <si>
    <t>No separate figure for "local" or intrastate trucking.</t>
  </si>
  <si>
    <t>Dummy values (analysis only for Class 7/8 freight trucking)</t>
  </si>
  <si>
    <t>How Heavy duty travel will change: factors here affect VMT in addition to demand response to cost in "calcul_Dem_HDV" worksheet</t>
  </si>
  <si>
    <t>PL Note: for LDVs and HDVs, factors here combine both the exogenously specified shifts to Modal Shares/Activity levels in "Policy+Scenario", but also the cost-based changes in activity (VMT demand) from the "calcul_Dem_LDV" and "calcul_Dem_HDV" sheets.</t>
  </si>
  <si>
    <t>Import from 'Policy+Scenario' subsheet calculation for currently chosen technology scenario</t>
  </si>
  <si>
    <t>Fuel energy cost reduction (from energy efficiency)</t>
  </si>
  <si>
    <t xml:space="preserve">Share of energy efficiency costs 'visible' to the 'driver' (person making trip choices)  </t>
  </si>
  <si>
    <t>LDV</t>
  </si>
  <si>
    <t>HDV</t>
  </si>
  <si>
    <t>Transportation Energy Use - Fraction Change from Automated Vehicle Scenario vs. Reference</t>
  </si>
  <si>
    <t>this goes to kaya sheet "Scenario Master"</t>
  </si>
  <si>
    <t>No benefits reducing observed costs/mile for VMT demand decision (Test case)</t>
  </si>
  <si>
    <t>Test case: no effect</t>
  </si>
  <si>
    <t>Change</t>
  </si>
  <si>
    <t>VMT/veh</t>
  </si>
  <si>
    <t>EnergyUse</t>
  </si>
  <si>
    <t>LDV/HDV</t>
  </si>
  <si>
    <t>Component Effects for LDV, HDV, and All Transport</t>
  </si>
  <si>
    <t>"At the mean, the estimated short-run gasoline price elasticity of vehicle travel is  0.049 ¼ 463.5n(193.0/1838201), and the long-run elasticity implied by the lagged adjustment formulation is  0.30 at the sample mean values."</t>
  </si>
  <si>
    <t>Greene, D.L., 2012. "Rebound 2007: analysis of U.S. light-duty vehicle travel statistics." Energy Policy 41, 14–28.</t>
  </si>
  <si>
    <t>% increase LD personal vehicles VMTdemand: low elasticity</t>
  </si>
  <si>
    <t>% increase LD personal vehicles VMTdemand: high elasticity</t>
  </si>
  <si>
    <t>(HERS-ST technical report, August 2005 + Graham n Glaister 2002)</t>
  </si>
  <si>
    <t>driving has a natural decay after 60</t>
  </si>
  <si>
    <t>driving remains same as 60, after 60</t>
  </si>
  <si>
    <t>2+ increased number of licenses for young and the old</t>
  </si>
  <si>
    <t>1+ increased number of licenses for young and the old, most likely</t>
  </si>
  <si>
    <t>option</t>
  </si>
  <si>
    <t>multiplier</t>
  </si>
  <si>
    <t>description/NOTE: multiplier is for total VMT, age distribution included already</t>
  </si>
  <si>
    <t>Extreme case with larger VMT elasticity/ will Paul change HDT?</t>
  </si>
  <si>
    <t>Right-sizing</t>
  </si>
  <si>
    <t>Comments</t>
  </si>
  <si>
    <t>scenario 4 with higher elasticity</t>
  </si>
  <si>
    <t>use the following multiplier factors on VMT to account for VMT decline in response to carsharing</t>
  </si>
  <si>
    <t>description/NOTE: multiplier is for total VMT</t>
  </si>
  <si>
    <t>this is the high-end estimate</t>
  </si>
  <si>
    <t>Cautiously optimistic</t>
  </si>
  <si>
    <t>Automation shakes up car travel in a big way. Most of the envisioned responses are large in magnitude -- we see big operational improvements and many fewer accidents. Automated eco-driving and platooning take over, and safety equipment and power become much less important. But at the same time, highway speeds increase markedly and travel demand grows substantially due to lower perceived costs of travel. Widespread adoption of mobility-on-demand services means that vehicles are "right-sized" for each trip.</t>
  </si>
  <si>
    <t xml:space="preserve">All of the potential benefits are realized, with little of the downside. Automation enables much smoother traffic operations and vastly fewer accidents, all but eliminating congestion from our roads. Eco-driving is widely adopted, since it no longer relies on drivers modifying their behaviors. On the highways, speed limits continue to keep traffic to about 70 mph, but ubiquitous platooning greatly reduces aerodynamic losses and fuel consumption. With drivers out of the loop and acceleration no longer important, engine power is greatly dialed back. As accidents become a rarity, vehicles become smaller and shed safety equipment. Despite the greater comfort and productivity of drivers, people still prefer not to be in their cars, and the value of drivers' time declines only by about half. </t>
  </si>
  <si>
    <t>Mainly driver assist, with only slight reduction in costs of travel. Advanced driver assist features enabling platooning about half the time on the highway, and provide drivers with continual feedback to realize some modest eco-driving benefits. Partial congestion relief from fewer accidents, but not from operational improvements.Improved crash avoidance enables partial weight reduction, but drivers are still in the loop and demanding better acceleration.Increases in highway speed are modest.</t>
  </si>
  <si>
    <t>scenario 3 with shift to carsharing</t>
  </si>
  <si>
    <t>FHWA/HDR-HLB Decision Economics, Inc. and ICF International, Freight Benefit/Cost Study: Phase III Analysis of Regional Benefits of Highway-Freight Improvements, prepared for the Federal Highway Administration Office of Freight Management and Operations, February 2008.</t>
  </si>
  <si>
    <r>
      <t xml:space="preserve">Graham D. and Glaister, S. 2004.  Road Traffic Demand Elasticity Estimates: A Review, </t>
    </r>
    <r>
      <rPr>
        <i/>
        <sz val="11"/>
        <rFont val="Times New Roman"/>
        <family val="1"/>
      </rPr>
      <t>Transport Reviews</t>
    </r>
    <r>
      <rPr>
        <sz val="11"/>
        <rFont val="Times New Roman"/>
        <family val="1"/>
      </rPr>
      <t xml:space="preserve">  24(3):261-274, 2004.</t>
    </r>
  </si>
  <si>
    <t>Freight elasticity, table 2 (elasticities of freight demand w.r.t. total freight shipping costs). Enormous variation within one study depending on commodity.</t>
  </si>
  <si>
    <t>Automation advances to Level 2, but many states balk at permitting Level 3 and 4 vehicles onto their roads, effectively shutting these vehicles out of the market. Mid-range benefits are obtained from platooning (both LDVs and HDVs) and low-end benefits from eco-driving in LDVs, mainly through driver-coaching systems and "auto-pilot" features designed to operate the vehicle in specific conditions. Accident rates decline, lowering insurance costs, and more elderly people drive longer, but the cost of in-vehicle time changes only slightly for most drivers.</t>
  </si>
  <si>
    <t>Increased feature content</t>
  </si>
  <si>
    <t>Increased feature</t>
  </si>
  <si>
    <t>scenario 5 with shift to carsharing</t>
  </si>
  <si>
    <t>total road (LDV, LCV, Freight)</t>
  </si>
  <si>
    <t>road tran</t>
  </si>
  <si>
    <t>Further Detail</t>
  </si>
  <si>
    <t>Table of (n Scenarios) x (m Demand Cases), for each scenario a vector of Kaya multipliers is gathered from "Energy Intensity Impacts" for each of the identified mechanisms, with a separate vector for LDV and HDVs.  Similarly, gathers "Fractional Increase in VMT for Demand Scenarios" in a table, for LDVs and HDVs, taking them from 'calcul Dem_LDV' and 'calcul Dem_HDV' respectively.</t>
  </si>
  <si>
    <t>='Energy by Mode &amp; Fuel'!C$156*((1-B$112)*'C Emissions Factors'!$AB$6/1000+(B$112)*'C Emissions Factors'!$AB$50/1000)</t>
  </si>
  <si>
    <t>Mechanism Effects on Intensity can be Optimistic, Midpoint, Pessimistic, or Zero</t>
  </si>
  <si>
    <t>Unused:</t>
  </si>
  <si>
    <t>Increased feature content*</t>
  </si>
  <si>
    <t>Right-sizing*</t>
  </si>
  <si>
    <t>These are summary ranges of percentage effects, gathered as constants in a table, without the backup calculations.</t>
  </si>
  <si>
    <t>Gives a breakdown of the cost components for HD trucking (Fuel, Vehicle, and Driver), along with Estimates of HDT Demand elasticity.</t>
  </si>
  <si>
    <t>Spreadsheet supporting Wadud, MacKenzie and Leiby (2016).</t>
  </si>
  <si>
    <t>Prior file version: "kaya modified 20140825_ZW - DWM - 20150709PLmodified.xlsx"</t>
  </si>
  <si>
    <t>Developed by Wadud, MacKenzie, Leiby 2014-2015. Builds on energy and carbon accounting framework for transportation section developed by Green and Plotkin, 2011.  This Cover sheet added by Paul Leiby 5/25/2016</t>
  </si>
  <si>
    <t>Applies KAYA/ASIF Method to explore energy and carbon implications of automated vehicles.</t>
  </si>
  <si>
    <t>File:</t>
  </si>
  <si>
    <t>CAV Energy ASIF Framwork WadudMacKenzieLeiby V20160525.xlsx</t>
  </si>
  <si>
    <t>Drawing from AEO Table 45.  Transportation Sector Energy Use by Mode and Type</t>
  </si>
  <si>
    <t>Transportation Energy Use - Estimated Reference Scenario  (trillions BTU)</t>
  </si>
  <si>
    <t>Modal Efficiency Factors</t>
  </si>
  <si>
    <t>Transportation Energy Use - Estimated Automated Vehicle Scenario</t>
  </si>
  <si>
    <t>Image of bar charts, stored for record</t>
  </si>
  <si>
    <t>Road tran (LDV &amp; HDV combined)</t>
  </si>
  <si>
    <t>Final Graphs for paper, Wadud, MacKenzie, Leiby 2016</t>
  </si>
  <si>
    <t>Stuck in the middle at Level 2</t>
  </si>
  <si>
    <t>No effect</t>
  </si>
  <si>
    <t>Computes aggregate changes in Energy Use for each Scenario. Drives energy use over time in "Automated-E", and recovers results for net energy changes by road mode from that sheet. Bar charts of net energy changes by 2050</t>
  </si>
  <si>
    <t>Scenario number</t>
  </si>
  <si>
    <t>Energy Use</t>
  </si>
  <si>
    <t>Energy Use LDV or HDV</t>
  </si>
  <si>
    <t>Road Tran</t>
  </si>
  <si>
    <t>Scen Name</t>
  </si>
  <si>
    <t>Percent Effect</t>
  </si>
  <si>
    <t>Generalized Cost</t>
  </si>
  <si>
    <t>Dmnd Scenario</t>
  </si>
  <si>
    <t>Parallel to Automated-E, except Table at row 179 calcuates "Transportation Carbon Dioxide Emissions," instead of "Transportation Energy Use"</t>
  </si>
  <si>
    <t>REFERENCE CASE AND ALTERNATIVE CASE: ENERGY USE vs. Year. Reference energy use path for transportation is altered by AV Penetration Rates, Modal Efficiency Factors, Modal Share Shifts, and Demand (Rebound) adjustments.</t>
  </si>
  <si>
    <t>Year</t>
  </si>
  <si>
    <t>Road Travel Energy Use (ExaJ)</t>
  </si>
  <si>
    <t>Alt Case</t>
  </si>
  <si>
    <t>LDV+HDV</t>
  </si>
  <si>
    <t>Driver assist, limited other benefits</t>
  </si>
  <si>
    <t>Changed costs under different automation scenarios (scenarios in DemandScenarios sheet)</t>
  </si>
  <si>
    <t>Opt</t>
  </si>
  <si>
    <t>Pess</t>
  </si>
  <si>
    <t>Zero</t>
  </si>
  <si>
    <t>Revisions:</t>
  </si>
  <si>
    <t xml:space="preserve">    updated to fix nits found when creating R Version "CAVdecom20170911.Rmd"</t>
  </si>
  <si>
    <t>Version CAV Energy ASIF Framework WadudMacKenzieLeiby V20161024Test20170911.xlsx</t>
  </si>
  <si>
    <t>NA</t>
  </si>
  <si>
    <t>Demand Response Key parameters</t>
  </si>
  <si>
    <t>units</t>
  </si>
  <si>
    <t>This worksheet (optionally) excludes vehicle depreciation cost within generalized cost (thats what the elasticities are for, possibly?)</t>
  </si>
  <si>
    <t>ATRI-2012</t>
  </si>
  <si>
    <t>=VoT/AveSpeed</t>
  </si>
  <si>
    <t>Units, notes</t>
  </si>
  <si>
    <t>mi/yr</t>
  </si>
  <si>
    <t>$/hr. others=local; interstate urb+rur = intercity</t>
  </si>
  <si>
    <t>VoTT</t>
  </si>
  <si>
    <t>mi/hr</t>
  </si>
  <si>
    <t>$/mi</t>
  </si>
  <si>
    <t>weighted_VoTT</t>
  </si>
  <si>
    <t>average_speed</t>
  </si>
  <si>
    <t>average_TTC_per_mile</t>
  </si>
  <si>
    <t>$/hr. VMT-weighted average or local and intercity</t>
  </si>
  <si>
    <t>Annotations and Documentation</t>
  </si>
  <si>
    <t>Table of percent reductions in Energy Intensity, by mechanism and strength-of-effect.  Mechanism Effects on Intensity can be Optimistic, Midpoint, Pessimistic, or Zero (varying from large negative to zero). Ranges of values, for sensitivity cases and scenarios, are constructed for each mechanism *k*, for sensitivity cases *s* from "zero" through "pessimistic," "midcase," and "optimistic." Mechanism intensity effect values $I_{E,tvks}$ are differentiated by year *t* and Vehicle class *v*.</t>
  </si>
  <si>
    <t>None</t>
  </si>
  <si>
    <t>External References</t>
  </si>
  <si>
    <t>This sheet governs the Automated Vehicle Case to be calculated. Tables yield "Net Energy Intensity Change by Scenario" and "Fractional Increase in VMT for Demand Scenarios." Energy Impacts for each Scenario j, Year t, Vehicle class v, and Mechanism k are taken from sheet "Energy Intensity Impacts". Yields "Net Energy Intensity Change by Scenario" as ScenarioMultipliers mu_jtv for Scenario j, Year t, Vehicle class v.</t>
  </si>
  <si>
    <t>Definition of automation demand scenarios/ not penetration scenarios: penetration is assumed 100%</t>
  </si>
  <si>
    <t>DemandScenario</t>
  </si>
  <si>
    <t>VotCost</t>
  </si>
  <si>
    <t>InsuranceCost</t>
  </si>
  <si>
    <t>Description</t>
  </si>
  <si>
    <t>Note: No Differentiation across Year t or VehicleClass v</t>
  </si>
  <si>
    <t>Simple table defining automation demand scenarios (not penetration scenarios: penetration is assumed 100%). DemandScenario d number, decriptive title, and fractional reduction in cost for components VotCost and InsuranceCost (vehicle CapitalCost effect is NA). Note: No Differentiation across Year t or VehicleClass v</t>
  </si>
  <si>
    <t>DemandScenarios' for VoTCost and InsuranceCost reduction by DemandScenario. 
'Policy+Scenario" for FuelCost reduction (all demand scenarios). 
'HeavyDutyDemand' for base HDV Cost component levels.</t>
  </si>
  <si>
    <t>DemandScenarios' for VoTCost and InsuranceCost reduction by DemandScenario. 
'Policy+Scenario" for FuelCost reduction (all demand scenarios)</t>
  </si>
  <si>
    <t>None. 
Used by 'calcul Dem_HDV' and 'calcul Dem_LDV'</t>
  </si>
  <si>
    <t>Calculate fractional change in HDV demand, by DemandScenario d and Year t, based on  changes in time cost, other vehicle fuel and operating costs, and VMT demand elasticity w.r.t generalized cost.</t>
  </si>
  <si>
    <t>Calculate fractional change in LDV demand, by DemandScenario d and Year t, based on changes in time cost, other vehicle fuel and operating costs, and VMT demand elasticity w.r.t generalized cost</t>
  </si>
  <si>
    <t>VoTCost_mult</t>
  </si>
  <si>
    <t>InsuranceCost_Mult</t>
  </si>
  <si>
    <t>VehicleClass</t>
  </si>
  <si>
    <t xml:space="preserve"> 'Energy Intensity Impacts' for intensity effects. 
'calcul Dem_LDV' and 'calcul Dem_HDV' for demand scenario multipliers.
Used by [only]: 'Policy+Scenario'</t>
  </si>
  <si>
    <t xml:space="preserve"> 'Scenario Master' for scenario names, energy multipliers and demand fractional changes.
'Prices' for AEO Price of MotorGasoline in year t (2035).
'Indicators' for Ave MPG from  AEO (Transportation Table 7 in base year 2010 and year t.
'Automated-E' for %change in EnergyUse, for VehicleClass (LDV, HDV, and TotalRoadTransp), by Scenario j and for t=2050.
'Mitigation' for LDV and FreightTruck rebound elasticities (applied to zero values).</t>
  </si>
  <si>
    <t>Direct references: '='Energy by Mode &amp; Fuel'!C$156. Reference data on fuel use and GHG emissions are modified by table of ModalSharesActivity_Changes, by VehicleClass (only LDV and HDV) and year.</t>
  </si>
  <si>
    <t xml:space="preserve"> 'Energy by Mode &amp; Fuel' for reference fuel use by mode (LDV, HDV, rail, air, shipping), fuel, year.
'C Emissions' for GHG emissions by mode &amp; year, and GHG emissions factors by fuel &amp; year.
'Policy+Scenario' for VMT increase by VehicleClass (LDV &amp; HDV) year, calc as 1+CAVpenetration*CAVVMTincrease
'Mitigation' for XXX</t>
  </si>
  <si>
    <t>Calculates table of VMT increase by VehicleClass (LDV &amp; HDV) year, calc as 1+CAVpenetration*CAVVMTincrease.</t>
  </si>
  <si>
    <t>VMT/light duty (unused)</t>
  </si>
  <si>
    <t>Energy (unused)</t>
  </si>
  <si>
    <t>Energy intensity (unused)</t>
  </si>
  <si>
    <t>adjusted total VMT (unused)</t>
  </si>
  <si>
    <t>0 in 2020, linearly increases to 2035 and 2050 value input by user</t>
  </si>
  <si>
    <t>VMT Demand Response: pick up chosen Demand Scenario, and value for chosen scenario, for years 2035 &amp; 2050</t>
  </si>
  <si>
    <t>LDV penetration: automated/total stock</t>
  </si>
  <si>
    <t>HDV penetration: automated/total stock</t>
  </si>
  <si>
    <t>Dmnd change Per CAV, or at total demand impact at full penetration</t>
  </si>
  <si>
    <t>AccidentAndInsurance?  :0.07         :8.45        :8.49           :</t>
  </si>
  <si>
    <t>Following calculation feeds into above table for LDV Time cost per mile</t>
  </si>
  <si>
    <t>Chosen</t>
  </si>
  <si>
    <r>
      <t>Choose 0 or 1 value</t>
    </r>
    <r>
      <rPr>
        <sz val="11"/>
        <color theme="1"/>
        <rFont val="Calibri"/>
        <family val="2"/>
        <scheme val="minor"/>
      </rPr>
      <t xml:space="preserve"> (alters Base cost fractions)</t>
    </r>
  </si>
  <si>
    <r>
      <rPr>
        <sz val="11"/>
        <color theme="1"/>
        <rFont val="Calibri"/>
        <family val="2"/>
        <scheme val="minor"/>
      </rPr>
      <t xml:space="preserve">Base </t>
    </r>
    <r>
      <rPr>
        <sz val="11"/>
        <color theme="1"/>
        <rFont val="Calibri"/>
        <family val="2"/>
        <scheme val="minor"/>
      </rPr>
      <t>Cost Fractions</t>
    </r>
  </si>
  <si>
    <r>
      <t>internet/celent report</t>
    </r>
    <r>
      <rPr>
        <sz val="11"/>
        <color theme="1"/>
        <rFont val="Calibri"/>
        <family val="2"/>
        <scheme val="minor"/>
      </rPr>
      <t xml:space="preserve"> (Unused_</t>
    </r>
  </si>
  <si>
    <r>
      <t>??? Unknown</t>
    </r>
    <r>
      <rPr>
        <sz val="11"/>
        <color theme="1"/>
        <rFont val="Calibri"/>
        <family val="2"/>
        <scheme val="minor"/>
      </rPr>
      <t xml:space="preserve"> (Unused)</t>
    </r>
  </si>
  <si>
    <t>VC</t>
  </si>
  <si>
    <t>Same as DemScen 4</t>
  </si>
  <si>
    <t>Same as DemScen 3</t>
  </si>
  <si>
    <t>Combined (Tech &amp; Dmnd) Scenario</t>
  </si>
  <si>
    <t>Fractional Increase in VMT for Combined Demand Scenarios</t>
  </si>
  <si>
    <t>Comments - LDV</t>
  </si>
  <si>
    <t>Comment - HDV</t>
  </si>
  <si>
    <t>Cost-based response (with ElasVKT) only</t>
  </si>
  <si>
    <t>LDV_VMTIncrease for each automated vehicle</t>
  </si>
  <si>
    <t>LDV_VMTIncreaseRatio_this is linked to calculation sheets</t>
  </si>
  <si>
    <t>LDV_Penetration rate_fullyauto/totalstock</t>
  </si>
  <si>
    <t>HDV_Penetration rate=fullyauto/totalstock</t>
  </si>
  <si>
    <t>HDV_VMTIncrease for each automated vehicle</t>
  </si>
  <si>
    <t>HDV_VMTIncreaseRatio_this is linked to calculation sheet</t>
  </si>
  <si>
    <t>LDV_Energy Intensity Fractional Increase at full adoption</t>
  </si>
  <si>
    <t>LDV_Energy Intensity Multiplier, scaled by penetration</t>
  </si>
  <si>
    <t>HDV_Energy Intensity Fractional Increase at full adoption</t>
  </si>
  <si>
    <t>HDV_Energy Intensity Multiplier, scaled by penetration</t>
  </si>
  <si>
    <t>YearWanted:</t>
  </si>
  <si>
    <t>Tech Scenario</t>
  </si>
  <si>
    <t>Cost-based response (with ElasVKT) with Underserved multiplier effect option 1</t>
  </si>
  <si>
    <t>Cost-based response (with ElasVKT) with Underserved multiplier effect option 3</t>
  </si>
  <si>
    <t>Cost-based response (with ElasVKT) with Underserved multiplier effect option 4</t>
  </si>
  <si>
    <t>use the following multiplier factors on VMT to include larger travel by the Underserved (elderly, handicapped, youth)</t>
  </si>
  <si>
    <t>The VKTIncrease results below reflect:: One TechScenario which determines energy intensity; Travel Costs associated with Demand Scen assumps re Insurance, Veh cost, etc.; Cost-based demand response based on DemandScen ElasVKT; Non-cost demand responses (Underserved and Ridehail/pool).</t>
  </si>
  <si>
    <t>TechScenario Number (1-8)</t>
  </si>
  <si>
    <t>DemandScen is determing by TechScen -&gt;</t>
  </si>
  <si>
    <t>Reorganized and renumbered for graph:</t>
  </si>
  <si>
    <t>TechScen</t>
  </si>
  <si>
    <t>LDV Total</t>
  </si>
  <si>
    <t>CLT Total</t>
  </si>
  <si>
    <t>HDV Total</t>
  </si>
  <si>
    <t>LDV Total Energy</t>
  </si>
  <si>
    <t>CLT Total Energy</t>
  </si>
  <si>
    <t>HDV Total Energy</t>
  </si>
  <si>
    <t>LDV Total Energy Ref</t>
  </si>
  <si>
    <t>CLT Total Energy Ref</t>
  </si>
  <si>
    <t>HDV Total Energy Ref</t>
  </si>
  <si>
    <t>RefEnergyUse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</si>
</sst>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3" formatCode="_(* #,##0.00_);_(* \(#,##0.00\);_(* &quot;-&quot;??_);_(@_)"/>
    <numFmt numFmtId="164" formatCode="0.0%"/>
    <numFmt numFmtId="165" formatCode="0.0"/>
    <numFmt numFmtId="166" formatCode="0.000"/>
    <numFmt numFmtId="167" formatCode="0.00_)"/>
    <numFmt numFmtId="168" formatCode="&quot;$&quot;#,##0.00"/>
    <numFmt numFmtId="169" formatCode="0.0000"/>
    <numFmt numFmtId="170" formatCode="0.00000"/>
    <numFmt numFmtId="171" formatCode="_(* #,##0.000_);_(* \(#,##0.000\);_(* &quot;-&quot;??_);_(@_)"/>
    <numFmt numFmtId="172" formatCode="0.000%"/>
    <numFmt numFmtId="173" formatCode="0.000000"/>
    <numFmt numFmtId="174" formatCode="0.00000000"/>
  </numFmts>
  <fonts count="5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b/>
      <sz val="12"/>
      <name val="Arial"/>
      <family val="2"/>
    </font>
    <font>
      <sz val="8"/>
      <name val="Arial"/>
      <family val="2"/>
    </font>
    <font>
      <i/>
      <sz val="10"/>
      <name val="Arial"/>
      <family val="2"/>
    </font>
    <font>
      <sz val="10"/>
      <name val="Arial"/>
      <family val="2"/>
    </font>
    <font>
      <b/>
      <sz val="12"/>
      <name val="Arial MT"/>
    </font>
    <font>
      <b/>
      <sz val="12"/>
      <color indexed="56"/>
      <name val="Arial MT"/>
    </font>
    <font>
      <sz val="12"/>
      <name val="Arial MT"/>
    </font>
    <font>
      <b/>
      <vertAlign val="subscript"/>
      <sz val="10"/>
      <name val="Arial"/>
      <family val="2"/>
    </font>
    <font>
      <b/>
      <i/>
      <sz val="10"/>
      <name val="Arial"/>
      <family val="2"/>
    </font>
    <font>
      <sz val="10"/>
      <color indexed="10"/>
      <name val="Arial"/>
      <family val="2"/>
    </font>
    <font>
      <sz val="10"/>
      <name val="Symbol"/>
      <family val="1"/>
      <charset val="2"/>
    </font>
    <font>
      <sz val="10"/>
      <color rgb="FFFF0000"/>
      <name val="Arial"/>
      <family val="2"/>
    </font>
    <font>
      <sz val="10"/>
      <name val="Arial"/>
      <family val="2"/>
    </font>
    <font>
      <u/>
      <sz val="10"/>
      <color theme="11"/>
      <name val="Arial"/>
      <family val="2"/>
    </font>
    <font>
      <sz val="11"/>
      <color rgb="FFFF0000"/>
      <name val="Calibri"/>
      <family val="2"/>
      <scheme val="minor"/>
    </font>
    <font>
      <b/>
      <sz val="11"/>
      <color theme="1"/>
      <name val="Calibri"/>
      <family val="2"/>
      <scheme val="minor"/>
    </font>
    <font>
      <b/>
      <sz val="17"/>
      <color rgb="FF333333"/>
      <name val="Arial"/>
      <family val="2"/>
    </font>
    <font>
      <sz val="11"/>
      <color rgb="FF333333"/>
      <name val="Arial"/>
      <family val="2"/>
    </font>
    <font>
      <b/>
      <sz val="11"/>
      <color rgb="FFFF0000"/>
      <name val="Calibri"/>
      <family val="2"/>
      <scheme val="minor"/>
    </font>
    <font>
      <b/>
      <sz val="11"/>
      <name val="Calibri"/>
      <family val="2"/>
      <scheme val="minor"/>
    </font>
    <font>
      <sz val="11"/>
      <name val="Calibri"/>
      <family val="2"/>
      <scheme val="minor"/>
    </font>
    <font>
      <i/>
      <sz val="11"/>
      <color theme="1"/>
      <name val="Calibri"/>
      <family val="2"/>
      <scheme val="minor"/>
    </font>
    <font>
      <b/>
      <sz val="9"/>
      <color indexed="81"/>
      <name val="Tahoma"/>
      <family val="2"/>
    </font>
    <font>
      <sz val="9"/>
      <color indexed="81"/>
      <name val="Tahoma"/>
      <family val="2"/>
    </font>
    <font>
      <sz val="10"/>
      <color rgb="FFFF00FF"/>
      <name val="Arial"/>
      <family val="2"/>
    </font>
    <font>
      <i/>
      <sz val="10"/>
      <color rgb="FFFF00FF"/>
      <name val="Arial"/>
      <family val="2"/>
    </font>
    <font>
      <sz val="11"/>
      <name val="Times New Roman"/>
      <family val="1"/>
    </font>
    <font>
      <i/>
      <sz val="11"/>
      <name val="Times New Roman"/>
      <family val="1"/>
    </font>
    <font>
      <b/>
      <sz val="10"/>
      <color rgb="FFFF0000"/>
      <name val="Arial"/>
      <family val="2"/>
    </font>
    <font>
      <sz val="10"/>
      <color theme="1"/>
      <name val="Arial"/>
      <family val="2"/>
    </font>
    <font>
      <sz val="9"/>
      <name val="Arial"/>
      <family val="2"/>
    </font>
    <font>
      <i/>
      <sz val="11"/>
      <color theme="0" tint="-0.249977111117893"/>
      <name val="Calibri"/>
      <family val="2"/>
      <scheme val="minor"/>
    </font>
    <font>
      <b/>
      <i/>
      <sz val="10"/>
      <color rgb="FFFF0000"/>
      <name val="Arial"/>
      <family val="2"/>
    </font>
    <font>
      <b/>
      <sz val="9"/>
      <color rgb="FF000000"/>
      <name val="Tahoma"/>
      <family val="2"/>
    </font>
    <font>
      <sz val="9"/>
      <color rgb="FF000000"/>
      <name val="Tahoma"/>
      <family val="2"/>
    </font>
  </fonts>
  <fills count="28">
    <fill>
      <patternFill patternType="none"/>
    </fill>
    <fill>
      <patternFill patternType="gray125"/>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CC"/>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FF99"/>
        <bgColor indexed="64"/>
      </patternFill>
    </fill>
    <fill>
      <patternFill patternType="solid">
        <fgColor theme="0" tint="-0.249977111117893"/>
        <bgColor indexed="64"/>
      </patternFill>
    </fill>
    <fill>
      <patternFill patternType="solid">
        <fgColor theme="0" tint="-0.34998626667073579"/>
        <bgColor indexed="64"/>
      </patternFill>
    </fill>
  </fills>
  <borders count="25">
    <border>
      <left/>
      <right/>
      <top/>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78">
    <xf numFmtId="0" fontId="0" fillId="0" borderId="0"/>
    <xf numFmtId="0" fontId="16" fillId="0" borderId="0" applyNumberFormat="0" applyFill="0" applyBorder="0" applyAlignment="0" applyProtection="0"/>
    <xf numFmtId="164" fontId="14" fillId="0" borderId="0" applyFont="0" applyFill="0" applyBorder="0" applyAlignment="0" applyProtection="0"/>
    <xf numFmtId="43" fontId="29"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4" fillId="0" borderId="0"/>
    <xf numFmtId="0" fontId="13" fillId="0" borderId="0"/>
    <xf numFmtId="9" fontId="13"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cellStyleXfs>
  <cellXfs count="470">
    <xf numFmtId="0" fontId="0" fillId="0" borderId="0" xfId="0"/>
    <xf numFmtId="0" fontId="17" fillId="0" borderId="0" xfId="0" applyFont="1"/>
    <xf numFmtId="0" fontId="15" fillId="0" borderId="0" xfId="0" applyFont="1"/>
    <xf numFmtId="0" fontId="18" fillId="0" borderId="0" xfId="0" applyFont="1"/>
    <xf numFmtId="0" fontId="15" fillId="0" borderId="0" xfId="0" applyFont="1" applyAlignment="1">
      <alignment horizontal="right"/>
    </xf>
    <xf numFmtId="0" fontId="19" fillId="0" borderId="0" xfId="0" applyFont="1"/>
    <xf numFmtId="165" fontId="0" fillId="0" borderId="0" xfId="0" applyNumberFormat="1"/>
    <xf numFmtId="164" fontId="0" fillId="0" borderId="0" xfId="2" applyNumberFormat="1" applyFont="1"/>
    <xf numFmtId="165" fontId="15" fillId="0" borderId="0" xfId="0" applyNumberFormat="1" applyFont="1"/>
    <xf numFmtId="164" fontId="15" fillId="0" borderId="0" xfId="2" applyFont="1"/>
    <xf numFmtId="2" fontId="0" fillId="0" borderId="0" xfId="0" applyNumberFormat="1"/>
    <xf numFmtId="2" fontId="15" fillId="0" borderId="0" xfId="0" applyNumberFormat="1" applyFont="1"/>
    <xf numFmtId="166" fontId="0" fillId="0" borderId="0" xfId="0" applyNumberFormat="1"/>
    <xf numFmtId="1" fontId="0" fillId="0" borderId="0" xfId="0" applyNumberFormat="1"/>
    <xf numFmtId="0" fontId="20" fillId="0" borderId="0" xfId="0" applyFont="1"/>
    <xf numFmtId="164" fontId="0" fillId="0" borderId="0" xfId="2" quotePrefix="1" applyNumberFormat="1" applyFont="1" applyAlignment="1">
      <alignment horizontal="center"/>
    </xf>
    <xf numFmtId="0" fontId="0" fillId="0" borderId="0" xfId="0" applyAlignment="1" applyProtection="1">
      <alignment horizontal="left"/>
    </xf>
    <xf numFmtId="0" fontId="16" fillId="0" borderId="0" xfId="1" applyFont="1"/>
    <xf numFmtId="10" fontId="0" fillId="0" borderId="0" xfId="0" applyNumberFormat="1"/>
    <xf numFmtId="164" fontId="15" fillId="0" borderId="0" xfId="0" applyNumberFormat="1" applyFont="1"/>
    <xf numFmtId="2" fontId="20" fillId="0" borderId="0" xfId="0" applyNumberFormat="1" applyFont="1"/>
    <xf numFmtId="1" fontId="15" fillId="0" borderId="0" xfId="0" applyNumberFormat="1" applyFont="1"/>
    <xf numFmtId="164" fontId="15" fillId="0" borderId="0" xfId="2" applyNumberFormat="1" applyFont="1"/>
    <xf numFmtId="0" fontId="21" fillId="0" borderId="0" xfId="0" applyFont="1"/>
    <xf numFmtId="0" fontId="21" fillId="0" borderId="1" xfId="0" applyFont="1" applyBorder="1"/>
    <xf numFmtId="0" fontId="21" fillId="0" borderId="2" xfId="0" applyFont="1" applyBorder="1"/>
    <xf numFmtId="0" fontId="21" fillId="0" borderId="2" xfId="0" applyFont="1" applyBorder="1" applyAlignment="1">
      <alignment horizontal="right"/>
    </xf>
    <xf numFmtId="0" fontId="21" fillId="0" borderId="3" xfId="0" applyFont="1" applyBorder="1" applyAlignment="1">
      <alignment horizontal="right"/>
    </xf>
    <xf numFmtId="2" fontId="21" fillId="0" borderId="0" xfId="0" applyNumberFormat="1" applyFont="1" applyBorder="1"/>
    <xf numFmtId="0" fontId="21" fillId="0" borderId="0" xfId="0" applyFont="1" applyBorder="1"/>
    <xf numFmtId="0" fontId="21" fillId="0" borderId="0" xfId="0" applyFont="1" applyBorder="1" applyAlignment="1">
      <alignment horizontal="right"/>
    </xf>
    <xf numFmtId="2" fontId="0" fillId="0" borderId="0" xfId="0" applyNumberFormat="1" applyFill="1"/>
    <xf numFmtId="0" fontId="22" fillId="0" borderId="0" xfId="0" applyFont="1"/>
    <xf numFmtId="0" fontId="23" fillId="0" borderId="0" xfId="0" applyFont="1"/>
    <xf numFmtId="167" fontId="0" fillId="0" borderId="0" xfId="0" applyNumberFormat="1" applyProtection="1"/>
    <xf numFmtId="2" fontId="0" fillId="0" borderId="0" xfId="0" applyNumberFormat="1" applyProtection="1"/>
    <xf numFmtId="0" fontId="15" fillId="0" borderId="0" xfId="0" applyFont="1" applyAlignment="1">
      <alignment horizontal="center"/>
    </xf>
    <xf numFmtId="0" fontId="25" fillId="0" borderId="0" xfId="0" applyFont="1" applyAlignment="1">
      <alignment horizontal="center"/>
    </xf>
    <xf numFmtId="0" fontId="26" fillId="0" borderId="0" xfId="0" applyFont="1"/>
    <xf numFmtId="0" fontId="0" fillId="0" borderId="0" xfId="0" applyAlignment="1">
      <alignment horizontal="right"/>
    </xf>
    <xf numFmtId="168" fontId="0" fillId="0" borderId="0" xfId="0" applyNumberFormat="1"/>
    <xf numFmtId="0" fontId="20" fillId="0" borderId="0" xfId="0" applyFont="1" applyAlignment="1">
      <alignment horizontal="right"/>
    </xf>
    <xf numFmtId="9" fontId="0" fillId="0" borderId="0" xfId="0" applyNumberFormat="1"/>
    <xf numFmtId="170" fontId="0" fillId="0" borderId="0" xfId="0" applyNumberFormat="1"/>
    <xf numFmtId="0" fontId="16" fillId="0" borderId="0" xfId="1"/>
    <xf numFmtId="0" fontId="20" fillId="0" borderId="0" xfId="0" applyFont="1" applyAlignment="1">
      <alignment wrapText="1"/>
    </xf>
    <xf numFmtId="0" fontId="14" fillId="0" borderId="0" xfId="0" applyFont="1" applyAlignment="1">
      <alignment wrapText="1"/>
    </xf>
    <xf numFmtId="0" fontId="14" fillId="0" borderId="0" xfId="0" applyFont="1"/>
    <xf numFmtId="0" fontId="0" fillId="0" borderId="0" xfId="0" applyAlignment="1">
      <alignment wrapText="1"/>
    </xf>
    <xf numFmtId="0" fontId="19" fillId="0" borderId="0" xfId="0" applyFont="1" applyAlignment="1">
      <alignment horizontal="left"/>
    </xf>
    <xf numFmtId="0" fontId="14" fillId="2" borderId="0" xfId="0" applyFont="1" applyFill="1"/>
    <xf numFmtId="0" fontId="0" fillId="2" borderId="0" xfId="0" applyFill="1"/>
    <xf numFmtId="10" fontId="0" fillId="2" borderId="0" xfId="0" applyNumberFormat="1" applyFill="1"/>
    <xf numFmtId="9" fontId="0" fillId="2" borderId="0" xfId="0" applyNumberFormat="1" applyFill="1"/>
    <xf numFmtId="0" fontId="14" fillId="0" borderId="0" xfId="0" quotePrefix="1" applyFont="1"/>
    <xf numFmtId="0" fontId="14" fillId="0" borderId="0" xfId="0" quotePrefix="1" applyFont="1" applyAlignment="1">
      <alignment wrapText="1"/>
    </xf>
    <xf numFmtId="0" fontId="0" fillId="3" borderId="0" xfId="0" applyFill="1"/>
    <xf numFmtId="0" fontId="15" fillId="4" borderId="0" xfId="0" applyFont="1" applyFill="1"/>
    <xf numFmtId="0" fontId="0" fillId="4" borderId="0" xfId="0" applyFill="1"/>
    <xf numFmtId="2" fontId="0" fillId="4" borderId="0" xfId="0" applyNumberFormat="1" applyFill="1"/>
    <xf numFmtId="0" fontId="15" fillId="5" borderId="0" xfId="0" applyFont="1" applyFill="1"/>
    <xf numFmtId="0" fontId="0" fillId="5" borderId="0" xfId="0" applyFill="1"/>
    <xf numFmtId="164" fontId="0" fillId="5" borderId="0" xfId="0" applyNumberFormat="1" applyFill="1"/>
    <xf numFmtId="2" fontId="0" fillId="5" borderId="0" xfId="0" applyNumberFormat="1" applyFill="1"/>
    <xf numFmtId="0" fontId="15" fillId="6" borderId="0" xfId="0" applyFont="1" applyFill="1"/>
    <xf numFmtId="0" fontId="0" fillId="6" borderId="0" xfId="0" applyFill="1"/>
    <xf numFmtId="0" fontId="15" fillId="7" borderId="0" xfId="0" applyFont="1" applyFill="1"/>
    <xf numFmtId="0" fontId="0" fillId="7" borderId="0" xfId="0" applyFill="1"/>
    <xf numFmtId="169" fontId="0" fillId="7" borderId="0" xfId="0" applyNumberFormat="1" applyFill="1"/>
    <xf numFmtId="0" fontId="15" fillId="8" borderId="0" xfId="0" applyFont="1" applyFill="1"/>
    <xf numFmtId="0" fontId="0" fillId="8" borderId="0" xfId="0" applyFill="1"/>
    <xf numFmtId="169" fontId="0" fillId="8" borderId="0" xfId="0" applyNumberFormat="1" applyFill="1"/>
    <xf numFmtId="2" fontId="0" fillId="6" borderId="0" xfId="0" applyNumberFormat="1" applyFill="1"/>
    <xf numFmtId="0" fontId="14" fillId="6" borderId="0" xfId="0" applyFont="1" applyFill="1" applyAlignment="1">
      <alignment horizontal="right"/>
    </xf>
    <xf numFmtId="164" fontId="0" fillId="6" borderId="0" xfId="0" applyNumberFormat="1" applyFill="1"/>
    <xf numFmtId="0" fontId="14" fillId="6" borderId="0" xfId="0" applyFont="1" applyFill="1"/>
    <xf numFmtId="170" fontId="19" fillId="0" borderId="0" xfId="0" applyNumberFormat="1" applyFont="1"/>
    <xf numFmtId="10" fontId="19" fillId="0" borderId="0" xfId="0" applyNumberFormat="1" applyFont="1"/>
    <xf numFmtId="169" fontId="19" fillId="8" borderId="0" xfId="0" applyNumberFormat="1" applyFont="1" applyFill="1"/>
    <xf numFmtId="0" fontId="0" fillId="9" borderId="0" xfId="0" applyFill="1"/>
    <xf numFmtId="0" fontId="14" fillId="9" borderId="0" xfId="0" applyFont="1" applyFill="1"/>
    <xf numFmtId="0" fontId="0" fillId="10" borderId="0" xfId="0" applyFill="1"/>
    <xf numFmtId="10" fontId="0" fillId="11" borderId="0" xfId="0" applyNumberFormat="1" applyFill="1"/>
    <xf numFmtId="10" fontId="0" fillId="3" borderId="0" xfId="0" applyNumberFormat="1" applyFill="1"/>
    <xf numFmtId="168" fontId="0" fillId="3" borderId="0" xfId="0" applyNumberFormat="1" applyFill="1"/>
    <xf numFmtId="0" fontId="14" fillId="11" borderId="0" xfId="0" applyFont="1" applyFill="1"/>
    <xf numFmtId="1" fontId="0" fillId="11" borderId="0" xfId="0" applyNumberFormat="1" applyFill="1"/>
    <xf numFmtId="2" fontId="0" fillId="11" borderId="0" xfId="0" applyNumberFormat="1" applyFill="1"/>
    <xf numFmtId="0" fontId="28" fillId="0" borderId="0" xfId="0" applyFont="1"/>
    <xf numFmtId="0" fontId="0" fillId="11" borderId="0" xfId="0" applyFill="1"/>
    <xf numFmtId="0" fontId="15" fillId="11" borderId="0" xfId="0" applyFont="1" applyFill="1"/>
    <xf numFmtId="164" fontId="0" fillId="0" borderId="0" xfId="0" applyNumberFormat="1"/>
    <xf numFmtId="0" fontId="0" fillId="0" borderId="0" xfId="0" applyAlignment="1">
      <alignment vertical="top"/>
    </xf>
    <xf numFmtId="164" fontId="0" fillId="0" borderId="0" xfId="2" applyFont="1"/>
    <xf numFmtId="0" fontId="14" fillId="0" borderId="0" xfId="8"/>
    <xf numFmtId="0" fontId="16" fillId="0" borderId="0" xfId="1" applyAlignment="1">
      <alignment horizontal="left"/>
    </xf>
    <xf numFmtId="0" fontId="34" fillId="0" borderId="0" xfId="8" applyFont="1" applyAlignment="1">
      <alignment horizontal="left"/>
    </xf>
    <xf numFmtId="0" fontId="14" fillId="0" borderId="0" xfId="8" applyFont="1"/>
    <xf numFmtId="9" fontId="14" fillId="0" borderId="0" xfId="8" applyNumberFormat="1"/>
    <xf numFmtId="166" fontId="14" fillId="0" borderId="0" xfId="8" applyNumberFormat="1"/>
    <xf numFmtId="0" fontId="15" fillId="0" borderId="0" xfId="8" applyFont="1"/>
    <xf numFmtId="8" fontId="14" fillId="0" borderId="0" xfId="8" applyNumberFormat="1"/>
    <xf numFmtId="0" fontId="19" fillId="0" borderId="0" xfId="8" applyFont="1"/>
    <xf numFmtId="0" fontId="14" fillId="0" borderId="0" xfId="8" applyAlignment="1">
      <alignment horizontal="right"/>
    </xf>
    <xf numFmtId="9" fontId="0" fillId="0" borderId="0" xfId="2" applyNumberFormat="1" applyFont="1"/>
    <xf numFmtId="9" fontId="19" fillId="0" borderId="0" xfId="8" applyNumberFormat="1" applyFont="1"/>
    <xf numFmtId="9" fontId="14" fillId="0" borderId="0" xfId="8" applyNumberFormat="1" applyFont="1"/>
    <xf numFmtId="14" fontId="14" fillId="0" borderId="0" xfId="8" applyNumberFormat="1"/>
    <xf numFmtId="0" fontId="14" fillId="12" borderId="0" xfId="8" applyFill="1"/>
    <xf numFmtId="0" fontId="33" fillId="15" borderId="0" xfId="8" applyFont="1" applyFill="1" applyAlignment="1"/>
    <xf numFmtId="0" fontId="14" fillId="15" borderId="0" xfId="8" applyFill="1"/>
    <xf numFmtId="0" fontId="14" fillId="16" borderId="0" xfId="8" applyFill="1"/>
    <xf numFmtId="14" fontId="14" fillId="16" borderId="0" xfId="8" applyNumberFormat="1" applyFill="1"/>
    <xf numFmtId="0" fontId="14" fillId="10" borderId="0" xfId="8" applyFill="1"/>
    <xf numFmtId="8" fontId="15" fillId="12" borderId="0" xfId="8" applyNumberFormat="1" applyFont="1" applyFill="1"/>
    <xf numFmtId="0" fontId="15" fillId="12" borderId="0" xfId="8" applyFont="1" applyFill="1"/>
    <xf numFmtId="9" fontId="15" fillId="12" borderId="0" xfId="8" applyNumberFormat="1" applyFont="1" applyFill="1"/>
    <xf numFmtId="0" fontId="14" fillId="12" borderId="0" xfId="8" applyFill="1" applyAlignment="1">
      <alignment wrapText="1"/>
    </xf>
    <xf numFmtId="0" fontId="14" fillId="12" borderId="0" xfId="8" applyFont="1" applyFill="1" applyAlignment="1">
      <alignment wrapText="1"/>
    </xf>
    <xf numFmtId="8" fontId="16" fillId="0" borderId="0" xfId="1" applyNumberFormat="1"/>
    <xf numFmtId="2" fontId="14" fillId="0" borderId="0" xfId="8" applyNumberFormat="1"/>
    <xf numFmtId="0" fontId="0" fillId="12" borderId="0" xfId="0" applyFill="1"/>
    <xf numFmtId="0" fontId="14" fillId="12" borderId="0" xfId="0" applyFont="1" applyFill="1"/>
    <xf numFmtId="10" fontId="14" fillId="0" borderId="0" xfId="8" applyNumberFormat="1"/>
    <xf numFmtId="3" fontId="14" fillId="0" borderId="0" xfId="8" applyNumberFormat="1"/>
    <xf numFmtId="0" fontId="15" fillId="12" borderId="0" xfId="8" applyFont="1" applyFill="1" applyAlignment="1">
      <alignment wrapText="1"/>
    </xf>
    <xf numFmtId="0" fontId="32" fillId="0" borderId="0" xfId="9" applyFont="1"/>
    <xf numFmtId="0" fontId="13" fillId="0" borderId="0" xfId="9"/>
    <xf numFmtId="0" fontId="35" fillId="0" borderId="0" xfId="9" applyFont="1"/>
    <xf numFmtId="0" fontId="36" fillId="12" borderId="0" xfId="9" applyFont="1" applyFill="1"/>
    <xf numFmtId="0" fontId="37" fillId="12" borderId="0" xfId="9" applyFont="1" applyFill="1"/>
    <xf numFmtId="0" fontId="13" fillId="18" borderId="0" xfId="9" applyFill="1"/>
    <xf numFmtId="0" fontId="13" fillId="19" borderId="0" xfId="9" applyFill="1"/>
    <xf numFmtId="0" fontId="13" fillId="12" borderId="0" xfId="9" applyFill="1" applyBorder="1"/>
    <xf numFmtId="0" fontId="13" fillId="0" borderId="0" xfId="9" applyFill="1"/>
    <xf numFmtId="0" fontId="13" fillId="0" borderId="0" xfId="9" applyBorder="1"/>
    <xf numFmtId="0" fontId="13" fillId="20" borderId="0" xfId="9" applyFill="1"/>
    <xf numFmtId="0" fontId="13" fillId="21" borderId="0" xfId="9" applyFill="1" applyBorder="1"/>
    <xf numFmtId="0" fontId="13" fillId="8" borderId="0" xfId="9" applyFill="1" applyBorder="1"/>
    <xf numFmtId="0" fontId="13" fillId="21" borderId="0" xfId="9" applyFill="1"/>
    <xf numFmtId="0" fontId="13" fillId="14" borderId="0" xfId="9" applyFill="1"/>
    <xf numFmtId="0" fontId="13" fillId="6" borderId="0" xfId="9" applyFill="1"/>
    <xf numFmtId="0" fontId="13" fillId="17" borderId="0" xfId="9" applyFill="1" applyBorder="1"/>
    <xf numFmtId="2" fontId="13" fillId="8" borderId="0" xfId="9" applyNumberFormat="1" applyFill="1" applyBorder="1"/>
    <xf numFmtId="0" fontId="13" fillId="10" borderId="0" xfId="9" applyFill="1" applyBorder="1"/>
    <xf numFmtId="2" fontId="13" fillId="21" borderId="0" xfId="9" applyNumberFormat="1" applyFill="1" applyBorder="1"/>
    <xf numFmtId="2" fontId="13" fillId="0" borderId="0" xfId="9" applyNumberFormat="1" applyBorder="1"/>
    <xf numFmtId="2" fontId="13" fillId="18" borderId="0" xfId="9" applyNumberFormat="1" applyFill="1" applyBorder="1"/>
    <xf numFmtId="2" fontId="13" fillId="14" borderId="0" xfId="9" applyNumberFormat="1" applyFill="1" applyBorder="1"/>
    <xf numFmtId="2" fontId="13" fillId="6" borderId="0" xfId="9" applyNumberFormat="1" applyFill="1" applyBorder="1"/>
    <xf numFmtId="0" fontId="13" fillId="20" borderId="0" xfId="9" applyFill="1" applyBorder="1"/>
    <xf numFmtId="2" fontId="13" fillId="20" borderId="0" xfId="9" applyNumberFormat="1" applyFill="1" applyBorder="1"/>
    <xf numFmtId="9" fontId="0" fillId="18" borderId="0" xfId="10" applyFont="1" applyFill="1" applyBorder="1"/>
    <xf numFmtId="0" fontId="13" fillId="22" borderId="0" xfId="9" applyFill="1" applyBorder="1"/>
    <xf numFmtId="2" fontId="13" fillId="22" borderId="0" xfId="9" applyNumberFormat="1" applyFill="1" applyBorder="1"/>
    <xf numFmtId="0" fontId="13" fillId="22" borderId="0" xfId="9" applyFill="1"/>
    <xf numFmtId="0" fontId="13" fillId="11" borderId="0" xfId="9" applyFill="1"/>
    <xf numFmtId="10" fontId="13" fillId="11" borderId="0" xfId="9" applyNumberFormat="1" applyFill="1"/>
    <xf numFmtId="0" fontId="13" fillId="0" borderId="5" xfId="9" applyBorder="1"/>
    <xf numFmtId="0" fontId="13" fillId="0" borderId="6" xfId="9" applyBorder="1"/>
    <xf numFmtId="0" fontId="13" fillId="0" borderId="7" xfId="9" applyBorder="1"/>
    <xf numFmtId="0" fontId="13" fillId="0" borderId="0" xfId="9" applyFill="1" applyBorder="1"/>
    <xf numFmtId="0" fontId="13" fillId="0" borderId="8" xfId="9" applyBorder="1"/>
    <xf numFmtId="0" fontId="13" fillId="0" borderId="10" xfId="9" applyBorder="1"/>
    <xf numFmtId="0" fontId="15" fillId="12" borderId="0" xfId="9" applyFont="1" applyFill="1"/>
    <xf numFmtId="0" fontId="13" fillId="12" borderId="0" xfId="9" applyFill="1"/>
    <xf numFmtId="0" fontId="31" fillId="12" borderId="0" xfId="9" applyFont="1" applyFill="1"/>
    <xf numFmtId="10" fontId="13" fillId="12" borderId="0" xfId="9" applyNumberFormat="1" applyFill="1"/>
    <xf numFmtId="0" fontId="13" fillId="13" borderId="0" xfId="9" applyFill="1" applyBorder="1"/>
    <xf numFmtId="0" fontId="41" fillId="0" borderId="0" xfId="0" applyFont="1"/>
    <xf numFmtId="0" fontId="42" fillId="0" borderId="0" xfId="0" applyFont="1"/>
    <xf numFmtId="0" fontId="12" fillId="0" borderId="0" xfId="9" applyFont="1" applyBorder="1"/>
    <xf numFmtId="0" fontId="12" fillId="0" borderId="0" xfId="9" applyFont="1"/>
    <xf numFmtId="0" fontId="15" fillId="23" borderId="4" xfId="0" applyFont="1" applyFill="1" applyBorder="1"/>
    <xf numFmtId="0" fontId="0" fillId="23" borderId="5" xfId="0" applyFill="1" applyBorder="1"/>
    <xf numFmtId="0" fontId="0" fillId="23" borderId="6" xfId="0" applyFill="1" applyBorder="1"/>
    <xf numFmtId="0" fontId="0" fillId="23" borderId="7" xfId="0" applyFill="1" applyBorder="1" applyAlignment="1">
      <alignment wrapText="1"/>
    </xf>
    <xf numFmtId="0" fontId="0" fillId="23" borderId="0" xfId="0" applyFill="1" applyBorder="1" applyAlignment="1">
      <alignment wrapText="1"/>
    </xf>
    <xf numFmtId="0" fontId="0" fillId="23" borderId="8" xfId="0" applyFill="1" applyBorder="1" applyAlignment="1">
      <alignment wrapText="1"/>
    </xf>
    <xf numFmtId="0" fontId="0" fillId="23" borderId="7" xfId="0" applyFill="1" applyBorder="1" applyAlignment="1">
      <alignment vertical="top"/>
    </xf>
    <xf numFmtId="0" fontId="0" fillId="23" borderId="0" xfId="0" applyFill="1" applyBorder="1" applyAlignment="1">
      <alignment vertical="top"/>
    </xf>
    <xf numFmtId="0" fontId="0" fillId="23" borderId="9" xfId="0" applyFill="1" applyBorder="1" applyAlignment="1">
      <alignment vertical="top"/>
    </xf>
    <xf numFmtId="0" fontId="0" fillId="23" borderId="10" xfId="0" applyFill="1" applyBorder="1" applyAlignment="1">
      <alignment vertical="top"/>
    </xf>
    <xf numFmtId="0" fontId="0" fillId="7" borderId="7" xfId="0" applyFill="1" applyBorder="1" applyAlignment="1">
      <alignment wrapText="1"/>
    </xf>
    <xf numFmtId="0" fontId="0" fillId="7" borderId="0" xfId="0" applyFill="1" applyBorder="1" applyAlignment="1">
      <alignment wrapText="1"/>
    </xf>
    <xf numFmtId="0" fontId="0" fillId="7" borderId="8" xfId="0" applyFill="1" applyBorder="1" applyAlignment="1">
      <alignment wrapText="1"/>
    </xf>
    <xf numFmtId="166" fontId="0" fillId="0" borderId="7" xfId="0" applyNumberFormat="1" applyBorder="1" applyAlignment="1">
      <alignment vertical="top"/>
    </xf>
    <xf numFmtId="166" fontId="0" fillId="0" borderId="0" xfId="0" applyNumberFormat="1" applyBorder="1" applyAlignment="1">
      <alignment vertical="top"/>
    </xf>
    <xf numFmtId="166" fontId="0" fillId="0" borderId="8" xfId="0" applyNumberFormat="1" applyBorder="1" applyAlignment="1">
      <alignment vertical="top"/>
    </xf>
    <xf numFmtId="0" fontId="0" fillId="0" borderId="7" xfId="0" applyBorder="1" applyAlignment="1">
      <alignment vertical="top"/>
    </xf>
    <xf numFmtId="0" fontId="0" fillId="0" borderId="0"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10" borderId="0" xfId="0" applyFill="1" applyAlignment="1">
      <alignment vertical="top"/>
    </xf>
    <xf numFmtId="0" fontId="0" fillId="0" borderId="4" xfId="0" applyBorder="1"/>
    <xf numFmtId="0" fontId="0" fillId="0" borderId="5" xfId="0" applyBorder="1" applyAlignment="1">
      <alignment wrapText="1"/>
    </xf>
    <xf numFmtId="0" fontId="0" fillId="0" borderId="7" xfId="0" applyBorder="1" applyAlignment="1">
      <alignment wrapText="1"/>
    </xf>
    <xf numFmtId="0" fontId="0" fillId="0" borderId="0" xfId="0" applyBorder="1" applyAlignment="1">
      <alignment wrapText="1"/>
    </xf>
    <xf numFmtId="0" fontId="15" fillId="0" borderId="7" xfId="0" applyFont="1" applyBorder="1" applyAlignment="1">
      <alignment wrapText="1"/>
    </xf>
    <xf numFmtId="0" fontId="15" fillId="0" borderId="0" xfId="0" applyFont="1" applyBorder="1" applyAlignment="1">
      <alignment wrapText="1"/>
    </xf>
    <xf numFmtId="0" fontId="19" fillId="0" borderId="0" xfId="0" applyFont="1" applyBorder="1" applyAlignment="1">
      <alignment vertical="top" wrapText="1"/>
    </xf>
    <xf numFmtId="0" fontId="19" fillId="0" borderId="10" xfId="0" applyFont="1" applyBorder="1" applyAlignment="1">
      <alignment vertical="top" wrapText="1"/>
    </xf>
    <xf numFmtId="166" fontId="0" fillId="0" borderId="4" xfId="0" applyNumberFormat="1" applyBorder="1" applyAlignment="1">
      <alignment vertical="top"/>
    </xf>
    <xf numFmtId="166" fontId="0" fillId="0" borderId="5" xfId="0" applyNumberFormat="1" applyBorder="1" applyAlignment="1">
      <alignment vertical="top"/>
    </xf>
    <xf numFmtId="166" fontId="0" fillId="0" borderId="6" xfId="0" applyNumberFormat="1" applyBorder="1" applyAlignment="1">
      <alignment vertical="top"/>
    </xf>
    <xf numFmtId="0" fontId="0" fillId="25" borderId="0" xfId="0" applyFill="1"/>
    <xf numFmtId="0" fontId="0" fillId="25" borderId="0" xfId="0" applyFill="1" applyAlignment="1">
      <alignment wrapText="1"/>
    </xf>
    <xf numFmtId="0" fontId="0" fillId="3" borderId="0" xfId="0" applyFill="1" applyAlignment="1">
      <alignment wrapText="1"/>
    </xf>
    <xf numFmtId="0" fontId="0" fillId="0" borderId="0" xfId="0" applyAlignment="1"/>
    <xf numFmtId="0" fontId="15" fillId="0" borderId="0" xfId="0" applyFont="1" applyAlignment="1"/>
    <xf numFmtId="0" fontId="15" fillId="0" borderId="15" xfId="0" applyFont="1" applyBorder="1"/>
    <xf numFmtId="164" fontId="0" fillId="0" borderId="0" xfId="2" applyNumberFormat="1" applyFont="1" applyBorder="1"/>
    <xf numFmtId="171" fontId="0" fillId="0" borderId="0" xfId="3" applyNumberFormat="1" applyFont="1" applyBorder="1"/>
    <xf numFmtId="0" fontId="15" fillId="0" borderId="4" xfId="0" applyFont="1" applyBorder="1"/>
    <xf numFmtId="0" fontId="15" fillId="0" borderId="7" xfId="0" applyFont="1" applyBorder="1"/>
    <xf numFmtId="0" fontId="0" fillId="0" borderId="7" xfId="0" applyBorder="1"/>
    <xf numFmtId="0" fontId="0" fillId="0" borderId="9" xfId="0" applyBorder="1"/>
    <xf numFmtId="164" fontId="0" fillId="0" borderId="10" xfId="2" applyNumberFormat="1" applyFont="1" applyBorder="1"/>
    <xf numFmtId="171" fontId="0" fillId="0" borderId="10" xfId="3" applyNumberFormat="1" applyFont="1" applyBorder="1"/>
    <xf numFmtId="171" fontId="0" fillId="0" borderId="11" xfId="3" applyNumberFormat="1" applyFont="1" applyBorder="1"/>
    <xf numFmtId="0" fontId="0" fillId="0" borderId="16" xfId="0" applyBorder="1"/>
    <xf numFmtId="0" fontId="15" fillId="0" borderId="17" xfId="0" applyFont="1" applyBorder="1"/>
    <xf numFmtId="0" fontId="15" fillId="0" borderId="18" xfId="0" applyFont="1" applyBorder="1"/>
    <xf numFmtId="0" fontId="15" fillId="0" borderId="18" xfId="0" applyFont="1" applyBorder="1" applyAlignment="1">
      <alignment wrapText="1"/>
    </xf>
    <xf numFmtId="164" fontId="0" fillId="0" borderId="4" xfId="2" applyNumberFormat="1" applyFont="1" applyBorder="1" applyAlignment="1"/>
    <xf numFmtId="164" fontId="0" fillId="0" borderId="5" xfId="2" applyNumberFormat="1" applyFont="1" applyBorder="1" applyAlignment="1"/>
    <xf numFmtId="171" fontId="0" fillId="0" borderId="5" xfId="3" applyNumberFormat="1" applyFont="1" applyBorder="1" applyAlignment="1"/>
    <xf numFmtId="171" fontId="0" fillId="0" borderId="6" xfId="3" applyNumberFormat="1" applyFont="1" applyBorder="1" applyAlignment="1"/>
    <xf numFmtId="164" fontId="0" fillId="0" borderId="7" xfId="2" applyNumberFormat="1" applyFont="1" applyBorder="1" applyAlignment="1"/>
    <xf numFmtId="164" fontId="0" fillId="0" borderId="0" xfId="2" applyNumberFormat="1" applyFont="1" applyBorder="1" applyAlignment="1"/>
    <xf numFmtId="171" fontId="0" fillId="0" borderId="0" xfId="3" applyNumberFormat="1" applyFont="1" applyBorder="1" applyAlignment="1"/>
    <xf numFmtId="171" fontId="0" fillId="0" borderId="8" xfId="3" applyNumberFormat="1" applyFont="1" applyBorder="1" applyAlignment="1"/>
    <xf numFmtId="171" fontId="0" fillId="0" borderId="10" xfId="3" applyNumberFormat="1" applyFont="1" applyBorder="1" applyAlignment="1"/>
    <xf numFmtId="171" fontId="0" fillId="0" borderId="11" xfId="3" applyNumberFormat="1" applyFont="1" applyBorder="1" applyAlignment="1"/>
    <xf numFmtId="164" fontId="0" fillId="0" borderId="0" xfId="2" applyNumberFormat="1" applyFont="1" applyAlignment="1"/>
    <xf numFmtId="171" fontId="0" fillId="0" borderId="0" xfId="3" applyNumberFormat="1" applyFont="1" applyAlignment="1"/>
    <xf numFmtId="0" fontId="11" fillId="0" borderId="0" xfId="9" applyFont="1" applyBorder="1"/>
    <xf numFmtId="0" fontId="11" fillId="11" borderId="0" xfId="9" applyFont="1" applyFill="1"/>
    <xf numFmtId="0" fontId="11" fillId="0" borderId="0" xfId="9" applyFont="1"/>
    <xf numFmtId="0" fontId="13" fillId="26" borderId="5" xfId="9" applyFill="1" applyBorder="1"/>
    <xf numFmtId="0" fontId="13" fillId="26" borderId="6" xfId="9" applyFill="1" applyBorder="1"/>
    <xf numFmtId="0" fontId="13" fillId="26" borderId="7" xfId="9" applyFill="1" applyBorder="1"/>
    <xf numFmtId="0" fontId="13" fillId="26" borderId="0" xfId="9" applyFill="1" applyBorder="1"/>
    <xf numFmtId="0" fontId="13" fillId="26" borderId="8" xfId="9" applyFill="1" applyBorder="1"/>
    <xf numFmtId="0" fontId="13" fillId="26" borderId="9" xfId="9" applyFill="1" applyBorder="1"/>
    <xf numFmtId="0" fontId="13" fillId="26" borderId="10" xfId="9" applyFill="1" applyBorder="1"/>
    <xf numFmtId="2" fontId="13" fillId="26" borderId="10" xfId="9" applyNumberFormat="1" applyFill="1" applyBorder="1"/>
    <xf numFmtId="0" fontId="13" fillId="26" borderId="11" xfId="9" applyFill="1" applyBorder="1"/>
    <xf numFmtId="0" fontId="11" fillId="26" borderId="4" xfId="9" applyFont="1" applyFill="1" applyBorder="1"/>
    <xf numFmtId="0" fontId="11" fillId="26" borderId="8" xfId="9" applyFont="1" applyFill="1" applyBorder="1"/>
    <xf numFmtId="10" fontId="13" fillId="18" borderId="0" xfId="9" applyNumberFormat="1" applyFill="1"/>
    <xf numFmtId="164" fontId="0" fillId="6" borderId="0" xfId="2" applyFont="1" applyFill="1"/>
    <xf numFmtId="0" fontId="15" fillId="24" borderId="0" xfId="0" applyFont="1" applyFill="1"/>
    <xf numFmtId="0" fontId="15" fillId="12" borderId="0" xfId="0" applyFont="1" applyFill="1" applyAlignment="1">
      <alignment wrapText="1"/>
    </xf>
    <xf numFmtId="0" fontId="10" fillId="11" borderId="0" xfId="9" applyFont="1" applyFill="1"/>
    <xf numFmtId="0" fontId="10" fillId="0" borderId="0" xfId="9" applyFont="1"/>
    <xf numFmtId="0" fontId="13" fillId="10" borderId="0" xfId="9" applyFill="1"/>
    <xf numFmtId="0" fontId="10" fillId="10" borderId="0" xfId="9" applyFont="1" applyFill="1"/>
    <xf numFmtId="0" fontId="10" fillId="13" borderId="0" xfId="9" applyFont="1" applyFill="1"/>
    <xf numFmtId="0" fontId="13" fillId="13" borderId="0" xfId="9" applyFill="1"/>
    <xf numFmtId="0" fontId="0" fillId="0" borderId="4" xfId="0" applyBorder="1" applyAlignment="1">
      <alignment wrapText="1"/>
    </xf>
    <xf numFmtId="0" fontId="14" fillId="0" borderId="7" xfId="0" applyFont="1" applyBorder="1" applyAlignment="1">
      <alignment vertical="top" wrapText="1"/>
    </xf>
    <xf numFmtId="0" fontId="0" fillId="0" borderId="7" xfId="0" applyBorder="1" applyAlignment="1">
      <alignment vertical="top" wrapText="1"/>
    </xf>
    <xf numFmtId="0" fontId="0" fillId="0" borderId="9" xfId="0" applyBorder="1" applyAlignment="1">
      <alignment vertical="top" wrapText="1"/>
    </xf>
    <xf numFmtId="0" fontId="14" fillId="16" borderId="0" xfId="8" applyFill="1" applyAlignment="1">
      <alignment wrapText="1"/>
    </xf>
    <xf numFmtId="0" fontId="14" fillId="10" borderId="0" xfId="8" applyFill="1" applyAlignment="1">
      <alignment wrapText="1"/>
    </xf>
    <xf numFmtId="0" fontId="0" fillId="0" borderId="7" xfId="0" applyFont="1" applyBorder="1" applyAlignment="1">
      <alignment vertical="top" wrapText="1"/>
    </xf>
    <xf numFmtId="0" fontId="43" fillId="0" borderId="0" xfId="0" applyFont="1"/>
    <xf numFmtId="0" fontId="0" fillId="24" borderId="13" xfId="0" applyFill="1" applyBorder="1" applyAlignment="1">
      <alignment horizontal="center" wrapText="1"/>
    </xf>
    <xf numFmtId="0" fontId="9" fillId="0" borderId="0" xfId="9" applyFont="1"/>
    <xf numFmtId="0" fontId="31" fillId="0" borderId="0" xfId="9" applyFont="1"/>
    <xf numFmtId="0" fontId="14" fillId="24" borderId="13" xfId="0" applyFont="1" applyFill="1" applyBorder="1" applyAlignment="1">
      <alignment horizontal="center" wrapText="1"/>
    </xf>
    <xf numFmtId="0" fontId="14" fillId="25" borderId="0" xfId="0" applyFont="1" applyFill="1"/>
    <xf numFmtId="0" fontId="28" fillId="0" borderId="7" xfId="0" applyFont="1" applyFill="1" applyBorder="1"/>
    <xf numFmtId="171" fontId="28" fillId="0" borderId="10" xfId="3" applyNumberFormat="1" applyFont="1" applyBorder="1" applyAlignment="1"/>
    <xf numFmtId="164" fontId="28" fillId="0" borderId="9" xfId="2" applyNumberFormat="1" applyFont="1" applyBorder="1" applyAlignment="1"/>
    <xf numFmtId="164" fontId="28" fillId="0" borderId="10" xfId="2" applyNumberFormat="1" applyFont="1" applyBorder="1" applyAlignment="1"/>
    <xf numFmtId="0" fontId="8" fillId="0" borderId="0" xfId="9" applyFont="1"/>
    <xf numFmtId="10" fontId="28" fillId="3" borderId="0" xfId="0" applyNumberFormat="1" applyFont="1" applyFill="1"/>
    <xf numFmtId="0" fontId="28" fillId="3" borderId="0" xfId="0" applyFont="1" applyFill="1"/>
    <xf numFmtId="0" fontId="45" fillId="24" borderId="0" xfId="0" applyFont="1" applyFill="1"/>
    <xf numFmtId="0" fontId="45" fillId="0" borderId="0" xfId="0" applyFont="1"/>
    <xf numFmtId="0" fontId="0" fillId="0" borderId="0" xfId="0" quotePrefix="1" applyAlignment="1">
      <alignment wrapText="1"/>
    </xf>
    <xf numFmtId="0" fontId="15" fillId="26" borderId="0" xfId="0" applyFont="1" applyFill="1"/>
    <xf numFmtId="0" fontId="0" fillId="26" borderId="0" xfId="0" applyFill="1" applyAlignment="1">
      <alignment wrapText="1"/>
    </xf>
    <xf numFmtId="0" fontId="0" fillId="26" borderId="0" xfId="0" applyFill="1"/>
    <xf numFmtId="164" fontId="0" fillId="26" borderId="0" xfId="0" applyNumberFormat="1" applyFill="1"/>
    <xf numFmtId="10" fontId="0" fillId="26" borderId="0" xfId="0" applyNumberFormat="1" applyFill="1"/>
    <xf numFmtId="0" fontId="0" fillId="0" borderId="0" xfId="0" applyFont="1" applyFill="1" applyBorder="1"/>
    <xf numFmtId="0" fontId="14" fillId="0" borderId="7" xfId="0" applyFont="1" applyBorder="1"/>
    <xf numFmtId="0" fontId="0" fillId="0" borderId="0" xfId="0" applyFont="1" applyAlignment="1">
      <alignment wrapText="1"/>
    </xf>
    <xf numFmtId="164" fontId="0" fillId="0" borderId="6" xfId="2" applyNumberFormat="1" applyFont="1" applyBorder="1" applyAlignment="1"/>
    <xf numFmtId="164" fontId="0" fillId="0" borderId="8" xfId="2" applyNumberFormat="1" applyFont="1" applyBorder="1" applyAlignment="1"/>
    <xf numFmtId="164" fontId="28" fillId="0" borderId="11" xfId="2" applyNumberFormat="1" applyFont="1" applyBorder="1" applyAlignment="1"/>
    <xf numFmtId="171" fontId="0" fillId="0" borderId="4" xfId="3" applyNumberFormat="1" applyFont="1" applyBorder="1" applyAlignment="1"/>
    <xf numFmtId="171" fontId="0" fillId="0" borderId="7" xfId="3" applyNumberFormat="1" applyFont="1" applyBorder="1" applyAlignment="1"/>
    <xf numFmtId="171" fontId="0" fillId="0" borderId="9" xfId="3" applyNumberFormat="1" applyFont="1" applyBorder="1" applyAlignment="1"/>
    <xf numFmtId="171" fontId="28" fillId="0" borderId="9" xfId="3" applyNumberFormat="1" applyFont="1" applyBorder="1" applyAlignment="1"/>
    <xf numFmtId="171" fontId="28" fillId="0" borderId="11" xfId="3" applyNumberFormat="1" applyFont="1" applyBorder="1" applyAlignment="1"/>
    <xf numFmtId="171" fontId="0" fillId="0" borderId="9" xfId="3" applyNumberFormat="1" applyFont="1" applyBorder="1"/>
    <xf numFmtId="164" fontId="0" fillId="0" borderId="7" xfId="2" applyNumberFormat="1" applyFont="1" applyBorder="1"/>
    <xf numFmtId="164" fontId="0" fillId="0" borderId="9" xfId="2" applyNumberFormat="1" applyFont="1" applyBorder="1"/>
    <xf numFmtId="164" fontId="0" fillId="0" borderId="11" xfId="2" applyNumberFormat="1" applyFont="1" applyBorder="1"/>
    <xf numFmtId="164" fontId="0" fillId="0" borderId="7" xfId="2" applyNumberFormat="1" applyFont="1" applyBorder="1" applyAlignment="1">
      <alignment wrapText="1"/>
    </xf>
    <xf numFmtId="164" fontId="0" fillId="0" borderId="9" xfId="2" applyNumberFormat="1" applyFont="1" applyBorder="1" applyAlignment="1">
      <alignment wrapText="1"/>
    </xf>
    <xf numFmtId="0" fontId="14" fillId="0" borderId="0" xfId="0" applyFont="1" applyAlignment="1"/>
    <xf numFmtId="0" fontId="0" fillId="0" borderId="0" xfId="0" applyFont="1"/>
    <xf numFmtId="0" fontId="19" fillId="6" borderId="0" xfId="0" applyFont="1" applyFill="1" applyAlignment="1">
      <alignment horizontal="right"/>
    </xf>
    <xf numFmtId="2" fontId="19" fillId="6" borderId="0" xfId="0" applyNumberFormat="1" applyFont="1" applyFill="1"/>
    <xf numFmtId="0" fontId="0" fillId="0" borderId="0" xfId="0" applyAlignment="1">
      <alignment horizontal="left"/>
    </xf>
    <xf numFmtId="0" fontId="0" fillId="12" borderId="0" xfId="0" applyFill="1" applyAlignment="1">
      <alignment horizontal="right"/>
    </xf>
    <xf numFmtId="9" fontId="13" fillId="0" borderId="0" xfId="9" applyNumberFormat="1"/>
    <xf numFmtId="166" fontId="0" fillId="0" borderId="0" xfId="0" applyNumberFormat="1" applyAlignment="1">
      <alignment vertical="top"/>
    </xf>
    <xf numFmtId="166" fontId="0" fillId="0" borderId="0" xfId="0" applyNumberFormat="1" applyAlignment="1">
      <alignment vertical="top" wrapText="1"/>
    </xf>
    <xf numFmtId="0" fontId="0" fillId="24" borderId="13" xfId="0" applyFill="1" applyBorder="1" applyAlignment="1">
      <alignment horizontal="center" wrapText="1"/>
    </xf>
    <xf numFmtId="0" fontId="15" fillId="7" borderId="5" xfId="0" applyFont="1" applyFill="1" applyBorder="1" applyAlignment="1">
      <alignment horizontal="center"/>
    </xf>
    <xf numFmtId="0" fontId="15" fillId="17" borderId="5" xfId="0" applyFont="1" applyFill="1" applyBorder="1" applyAlignment="1">
      <alignment horizontal="center"/>
    </xf>
    <xf numFmtId="0" fontId="15" fillId="17" borderId="6" xfId="0" applyFont="1" applyFill="1" applyBorder="1" applyAlignment="1">
      <alignment horizontal="center"/>
    </xf>
    <xf numFmtId="1" fontId="0" fillId="0" borderId="0" xfId="0" applyNumberFormat="1" applyAlignment="1">
      <alignment vertical="top"/>
    </xf>
    <xf numFmtId="0" fontId="7" fillId="20" borderId="0" xfId="9" applyFont="1" applyFill="1"/>
    <xf numFmtId="171" fontId="0" fillId="0" borderId="4" xfId="3" applyNumberFormat="1" applyFont="1" applyBorder="1" applyAlignment="1">
      <alignment horizontal="center"/>
    </xf>
    <xf numFmtId="171" fontId="0" fillId="0" borderId="5" xfId="3" applyNumberFormat="1" applyFont="1" applyBorder="1" applyAlignment="1">
      <alignment horizontal="center"/>
    </xf>
    <xf numFmtId="171" fontId="0" fillId="0" borderId="6" xfId="3" applyNumberFormat="1" applyFont="1" applyBorder="1" applyAlignment="1">
      <alignment horizontal="center"/>
    </xf>
    <xf numFmtId="171" fontId="0" fillId="0" borderId="7" xfId="3" applyNumberFormat="1" applyFont="1" applyBorder="1" applyAlignment="1">
      <alignment horizontal="center"/>
    </xf>
    <xf numFmtId="171" fontId="0" fillId="0" borderId="0" xfId="3" applyNumberFormat="1" applyFont="1" applyBorder="1" applyAlignment="1">
      <alignment horizontal="center"/>
    </xf>
    <xf numFmtId="171" fontId="0" fillId="0" borderId="8" xfId="3" applyNumberFormat="1" applyFont="1" applyBorder="1" applyAlignment="1">
      <alignment horizontal="center"/>
    </xf>
    <xf numFmtId="171" fontId="0" fillId="0" borderId="9" xfId="3" applyNumberFormat="1" applyFont="1" applyBorder="1" applyAlignment="1">
      <alignment horizontal="center"/>
    </xf>
    <xf numFmtId="171" fontId="0" fillId="0" borderId="10" xfId="3" applyNumberFormat="1" applyFont="1" applyBorder="1" applyAlignment="1">
      <alignment horizontal="center"/>
    </xf>
    <xf numFmtId="171" fontId="0" fillId="0" borderId="11" xfId="3" applyNumberFormat="1" applyFont="1" applyBorder="1" applyAlignment="1">
      <alignment horizontal="center"/>
    </xf>
    <xf numFmtId="171" fontId="28" fillId="0" borderId="9" xfId="3" applyNumberFormat="1" applyFont="1" applyBorder="1" applyAlignment="1">
      <alignment horizontal="center"/>
    </xf>
    <xf numFmtId="171" fontId="28" fillId="0" borderId="10" xfId="3" applyNumberFormat="1" applyFont="1" applyBorder="1" applyAlignment="1">
      <alignment horizontal="center"/>
    </xf>
    <xf numFmtId="171" fontId="28" fillId="0" borderId="11" xfId="3" applyNumberFormat="1" applyFont="1" applyBorder="1" applyAlignment="1">
      <alignment horizontal="center"/>
    </xf>
    <xf numFmtId="0" fontId="15" fillId="7" borderId="0" xfId="0" applyFont="1" applyFill="1" applyBorder="1" applyAlignment="1">
      <alignment horizontal="center"/>
    </xf>
    <xf numFmtId="0" fontId="15" fillId="17" borderId="9" xfId="0" applyFont="1" applyFill="1" applyBorder="1" applyAlignment="1"/>
    <xf numFmtId="0" fontId="15" fillId="17" borderId="10" xfId="0" applyFont="1" applyFill="1" applyBorder="1" applyAlignment="1"/>
    <xf numFmtId="0" fontId="15" fillId="17" borderId="11" xfId="0" applyFont="1" applyFill="1" applyBorder="1" applyAlignment="1"/>
    <xf numFmtId="0" fontId="15" fillId="7" borderId="14" xfId="0" applyFont="1" applyFill="1" applyBorder="1" applyAlignment="1">
      <alignment horizontal="center"/>
    </xf>
    <xf numFmtId="164" fontId="46" fillId="0" borderId="8" xfId="2" applyNumberFormat="1" applyFont="1" applyBorder="1" applyAlignment="1"/>
    <xf numFmtId="164" fontId="46" fillId="0" borderId="11" xfId="2" applyNumberFormat="1" applyFont="1" applyBorder="1" applyAlignment="1"/>
    <xf numFmtId="0" fontId="15" fillId="17" borderId="12" xfId="0" applyFont="1" applyFill="1" applyBorder="1" applyAlignment="1"/>
    <xf numFmtId="0" fontId="15" fillId="17" borderId="13" xfId="0" applyFont="1" applyFill="1" applyBorder="1" applyAlignment="1"/>
    <xf numFmtId="0" fontId="15" fillId="17" borderId="14" xfId="0" applyFont="1" applyFill="1" applyBorder="1" applyAlignment="1"/>
    <xf numFmtId="172" fontId="47" fillId="23" borderId="0" xfId="0" applyNumberFormat="1" applyFont="1" applyFill="1" applyBorder="1" applyAlignment="1">
      <alignment vertical="top"/>
    </xf>
    <xf numFmtId="172" fontId="47" fillId="23" borderId="8" xfId="0" applyNumberFormat="1" applyFont="1" applyFill="1" applyBorder="1" applyAlignment="1">
      <alignment vertical="top"/>
    </xf>
    <xf numFmtId="172" fontId="47" fillId="23" borderId="10" xfId="0" applyNumberFormat="1" applyFont="1" applyFill="1" applyBorder="1" applyAlignment="1">
      <alignment vertical="top"/>
    </xf>
    <xf numFmtId="172" fontId="47" fillId="23" borderId="11" xfId="0" applyNumberFormat="1" applyFont="1" applyFill="1" applyBorder="1" applyAlignment="1">
      <alignment vertical="top"/>
    </xf>
    <xf numFmtId="10" fontId="0" fillId="0" borderId="5" xfId="2" applyNumberFormat="1" applyFont="1" applyBorder="1" applyAlignment="1"/>
    <xf numFmtId="10" fontId="0" fillId="0" borderId="0" xfId="2" applyNumberFormat="1" applyFont="1" applyBorder="1" applyAlignment="1"/>
    <xf numFmtId="10" fontId="0" fillId="0" borderId="10" xfId="2" applyNumberFormat="1" applyFont="1" applyBorder="1" applyAlignment="1"/>
    <xf numFmtId="10" fontId="28" fillId="0" borderId="10" xfId="2" applyNumberFormat="1" applyFont="1" applyBorder="1" applyAlignment="1"/>
    <xf numFmtId="166" fontId="28" fillId="0" borderId="0" xfId="0" applyNumberFormat="1" applyFont="1" applyBorder="1" applyAlignment="1">
      <alignment vertical="top"/>
    </xf>
    <xf numFmtId="14" fontId="0" fillId="0" borderId="0" xfId="0" applyNumberFormat="1"/>
    <xf numFmtId="0" fontId="6" fillId="11" borderId="0" xfId="9" applyFont="1" applyFill="1"/>
    <xf numFmtId="0" fontId="48" fillId="0" borderId="0" xfId="9" applyFont="1"/>
    <xf numFmtId="0" fontId="6" fillId="0" borderId="0" xfId="9" applyFont="1" applyBorder="1"/>
    <xf numFmtId="0" fontId="6" fillId="13" borderId="0" xfId="9" applyFont="1" applyFill="1" applyBorder="1"/>
    <xf numFmtId="0" fontId="6" fillId="0" borderId="0" xfId="9" applyFont="1"/>
    <xf numFmtId="0" fontId="0" fillId="18" borderId="0" xfId="10" applyNumberFormat="1" applyFont="1" applyFill="1" applyBorder="1"/>
    <xf numFmtId="0" fontId="0" fillId="21" borderId="0" xfId="10" applyNumberFormat="1" applyFont="1" applyFill="1" applyBorder="1"/>
    <xf numFmtId="0" fontId="0" fillId="14" borderId="0" xfId="10" applyNumberFormat="1" applyFont="1" applyFill="1" applyBorder="1"/>
    <xf numFmtId="0" fontId="0" fillId="6" borderId="0" xfId="10" applyNumberFormat="1" applyFont="1" applyFill="1" applyBorder="1"/>
    <xf numFmtId="0" fontId="13" fillId="11" borderId="0" xfId="9" applyNumberFormat="1" applyFill="1"/>
    <xf numFmtId="0" fontId="13" fillId="17" borderId="0" xfId="9" applyNumberFormat="1" applyFill="1" applyBorder="1"/>
    <xf numFmtId="0" fontId="13" fillId="21" borderId="0" xfId="9" applyNumberFormat="1" applyFill="1" applyBorder="1"/>
    <xf numFmtId="0" fontId="13" fillId="0" borderId="0" xfId="9" applyNumberFormat="1" applyBorder="1"/>
    <xf numFmtId="0" fontId="5" fillId="0" borderId="10" xfId="9" quotePrefix="1" applyFont="1" applyBorder="1"/>
    <xf numFmtId="0" fontId="5" fillId="0" borderId="8" xfId="9" applyFont="1" applyFill="1" applyBorder="1"/>
    <xf numFmtId="0" fontId="5" fillId="0" borderId="8" xfId="9" applyFont="1" applyBorder="1"/>
    <xf numFmtId="0" fontId="5" fillId="0" borderId="7" xfId="9" applyFont="1" applyBorder="1"/>
    <xf numFmtId="0" fontId="5" fillId="0" borderId="11" xfId="9" applyFont="1" applyBorder="1"/>
    <xf numFmtId="0" fontId="5" fillId="0" borderId="9" xfId="9" applyFont="1" applyBorder="1"/>
    <xf numFmtId="0" fontId="4" fillId="0" borderId="0" xfId="9" applyFont="1"/>
    <xf numFmtId="0" fontId="13" fillId="5" borderId="0" xfId="9" applyFill="1"/>
    <xf numFmtId="0" fontId="14" fillId="26" borderId="0" xfId="0" applyFont="1" applyFill="1"/>
    <xf numFmtId="169" fontId="25" fillId="7" borderId="0" xfId="0" applyNumberFormat="1" applyFont="1" applyFill="1"/>
    <xf numFmtId="10" fontId="49" fillId="3" borderId="19" xfId="0" applyNumberFormat="1" applyFont="1" applyFill="1" applyBorder="1"/>
    <xf numFmtId="164" fontId="25" fillId="6" borderId="19" xfId="2" applyFont="1" applyFill="1" applyBorder="1"/>
    <xf numFmtId="0" fontId="3" fillId="0" borderId="0" xfId="9" applyFont="1"/>
    <xf numFmtId="0" fontId="2" fillId="0" borderId="4" xfId="9" applyFont="1" applyBorder="1"/>
    <xf numFmtId="173" fontId="13" fillId="0" borderId="10" xfId="9" applyNumberFormat="1" applyBorder="1"/>
    <xf numFmtId="0" fontId="1" fillId="26" borderId="8" xfId="9" applyFont="1" applyFill="1" applyBorder="1"/>
    <xf numFmtId="170" fontId="13" fillId="8" borderId="0" xfId="9" applyNumberFormat="1" applyFill="1" applyBorder="1"/>
    <xf numFmtId="170" fontId="13" fillId="18" borderId="0" xfId="9" applyNumberFormat="1" applyFill="1"/>
    <xf numFmtId="170" fontId="13" fillId="21" borderId="0" xfId="9" applyNumberFormat="1" applyFill="1"/>
    <xf numFmtId="170" fontId="13" fillId="14" borderId="0" xfId="9" applyNumberFormat="1" applyFill="1"/>
    <xf numFmtId="170" fontId="13" fillId="6" borderId="0" xfId="9" applyNumberFormat="1" applyFill="1"/>
    <xf numFmtId="170" fontId="38" fillId="8" borderId="0" xfId="9" applyNumberFormat="1" applyFont="1" applyFill="1" applyBorder="1"/>
    <xf numFmtId="170" fontId="13" fillId="0" borderId="0" xfId="9" applyNumberFormat="1" applyBorder="1"/>
    <xf numFmtId="170" fontId="13" fillId="18" borderId="0" xfId="9" applyNumberFormat="1" applyFill="1" applyBorder="1"/>
    <xf numFmtId="170" fontId="13" fillId="21" borderId="0" xfId="9" applyNumberFormat="1" applyFill="1" applyBorder="1"/>
    <xf numFmtId="170" fontId="13" fillId="14" borderId="0" xfId="9" applyNumberFormat="1" applyFill="1" applyBorder="1"/>
    <xf numFmtId="170" fontId="13" fillId="6" borderId="0" xfId="9" applyNumberFormat="1" applyFill="1" applyBorder="1"/>
    <xf numFmtId="10" fontId="13" fillId="0" borderId="0" xfId="9" applyNumberFormat="1"/>
    <xf numFmtId="0" fontId="1" fillId="0" borderId="0" xfId="9" applyFont="1"/>
    <xf numFmtId="0" fontId="1" fillId="8" borderId="0" xfId="9" applyFont="1" applyFill="1" applyBorder="1"/>
    <xf numFmtId="0" fontId="13" fillId="27" borderId="0" xfId="9" applyFill="1"/>
    <xf numFmtId="10" fontId="0" fillId="18" borderId="0" xfId="10" applyNumberFormat="1" applyFont="1" applyFill="1" applyBorder="1"/>
    <xf numFmtId="10" fontId="0" fillId="21" borderId="0" xfId="10" applyNumberFormat="1" applyFont="1" applyFill="1" applyBorder="1"/>
    <xf numFmtId="10" fontId="0" fillId="14" borderId="0" xfId="10" applyNumberFormat="1" applyFont="1" applyFill="1" applyBorder="1"/>
    <xf numFmtId="10" fontId="0" fillId="6" borderId="0" xfId="10" applyNumberFormat="1" applyFont="1" applyFill="1" applyBorder="1"/>
    <xf numFmtId="0" fontId="13" fillId="27" borderId="0" xfId="9" applyNumberFormat="1" applyFill="1"/>
    <xf numFmtId="174" fontId="13" fillId="0" borderId="0" xfId="9" applyNumberFormat="1"/>
    <xf numFmtId="174" fontId="13" fillId="0" borderId="0" xfId="9" applyNumberFormat="1" applyFill="1"/>
    <xf numFmtId="174" fontId="31" fillId="0" borderId="0" xfId="9" applyNumberFormat="1" applyFont="1"/>
    <xf numFmtId="0" fontId="1" fillId="12" borderId="0" xfId="9" applyFont="1" applyFill="1"/>
    <xf numFmtId="0" fontId="38" fillId="0" borderId="0" xfId="9" applyFont="1"/>
    <xf numFmtId="0" fontId="19" fillId="10" borderId="0" xfId="8" applyFont="1" applyFill="1"/>
    <xf numFmtId="0" fontId="15" fillId="12" borderId="17" xfId="0" applyFont="1" applyFill="1" applyBorder="1"/>
    <xf numFmtId="0" fontId="0" fillId="12" borderId="18" xfId="0" applyFill="1" applyBorder="1"/>
    <xf numFmtId="0" fontId="0" fillId="0" borderId="18" xfId="0" applyBorder="1" applyAlignment="1">
      <alignment wrapText="1"/>
    </xf>
    <xf numFmtId="0" fontId="19" fillId="0" borderId="20" xfId="0" applyFont="1" applyBorder="1" applyAlignment="1">
      <alignment wrapText="1"/>
    </xf>
    <xf numFmtId="0" fontId="15" fillId="12" borderId="15" xfId="0" applyFont="1" applyFill="1" applyBorder="1"/>
    <xf numFmtId="0" fontId="0" fillId="12" borderId="0" xfId="0" applyFill="1" applyBorder="1"/>
    <xf numFmtId="0" fontId="19" fillId="0" borderId="21" xfId="0" applyFont="1" applyBorder="1" applyAlignment="1">
      <alignment wrapText="1"/>
    </xf>
    <xf numFmtId="0" fontId="14" fillId="12" borderId="0" xfId="0" applyFont="1" applyFill="1" applyBorder="1"/>
    <xf numFmtId="10" fontId="0" fillId="12" borderId="0" xfId="0" applyNumberFormat="1" applyFill="1" applyBorder="1"/>
    <xf numFmtId="10" fontId="14" fillId="12" borderId="0" xfId="0" applyNumberFormat="1" applyFont="1" applyFill="1" applyBorder="1"/>
    <xf numFmtId="10" fontId="0" fillId="0" borderId="0" xfId="0" applyNumberFormat="1" applyBorder="1" applyAlignment="1">
      <alignment wrapText="1"/>
    </xf>
    <xf numFmtId="0" fontId="14" fillId="0" borderId="15" xfId="0" applyFont="1" applyBorder="1"/>
    <xf numFmtId="0" fontId="0" fillId="0" borderId="0" xfId="0" applyBorder="1"/>
    <xf numFmtId="0" fontId="0" fillId="0" borderId="15" xfId="0" applyBorder="1"/>
    <xf numFmtId="169" fontId="0" fillId="0" borderId="0" xfId="0" applyNumberFormat="1" applyFill="1" applyBorder="1"/>
    <xf numFmtId="0" fontId="0" fillId="13" borderId="15" xfId="0" applyFill="1" applyBorder="1"/>
    <xf numFmtId="0" fontId="19" fillId="13" borderId="21" xfId="0" applyFont="1" applyFill="1" applyBorder="1" applyAlignment="1">
      <alignment wrapText="1"/>
    </xf>
    <xf numFmtId="0" fontId="0" fillId="13" borderId="22" xfId="0" applyFill="1" applyBorder="1"/>
    <xf numFmtId="169" fontId="0" fillId="0" borderId="23" xfId="0" applyNumberFormat="1" applyFill="1" applyBorder="1"/>
    <xf numFmtId="0" fontId="0" fillId="0" borderId="23" xfId="0" applyBorder="1" applyAlignment="1">
      <alignment wrapText="1"/>
    </xf>
    <xf numFmtId="0" fontId="19" fillId="13" borderId="24" xfId="0" applyFont="1" applyFill="1" applyBorder="1" applyAlignment="1">
      <alignment wrapText="1"/>
    </xf>
    <xf numFmtId="166" fontId="0" fillId="0" borderId="17" xfId="0" applyNumberFormat="1" applyBorder="1"/>
    <xf numFmtId="166" fontId="0" fillId="0" borderId="20" xfId="0" applyNumberFormat="1" applyBorder="1"/>
    <xf numFmtId="166" fontId="0" fillId="0" borderId="22" xfId="0" applyNumberFormat="1" applyBorder="1"/>
    <xf numFmtId="166" fontId="0" fillId="0" borderId="24" xfId="0" applyNumberFormat="1" applyBorder="1"/>
    <xf numFmtId="0" fontId="0" fillId="0" borderId="0" xfId="0" applyNumberFormat="1"/>
    <xf numFmtId="0" fontId="25" fillId="0" borderId="0" xfId="0" applyNumberFormat="1" applyFont="1" applyFill="1"/>
    <xf numFmtId="0" fontId="0" fillId="0" borderId="0" xfId="0" applyNumberFormat="1" applyFill="1"/>
    <xf numFmtId="0" fontId="42" fillId="0" borderId="0" xfId="0" applyNumberFormat="1" applyFont="1"/>
    <xf numFmtId="0" fontId="0" fillId="8" borderId="0" xfId="0" applyNumberFormat="1" applyFill="1"/>
    <xf numFmtId="10" fontId="0" fillId="8" borderId="0" xfId="0" applyNumberFormat="1" applyFill="1"/>
    <xf numFmtId="0" fontId="15" fillId="16" borderId="0" xfId="8" applyFont="1" applyFill="1"/>
    <xf numFmtId="0" fontId="0" fillId="12" borderId="0" xfId="0" applyNumberFormat="1" applyFill="1" applyAlignment="1">
      <alignment horizontal="right"/>
    </xf>
    <xf numFmtId="0" fontId="0" fillId="12" borderId="0" xfId="2" applyNumberFormat="1" applyFont="1" applyFill="1"/>
    <xf numFmtId="0" fontId="28" fillId="12" borderId="0" xfId="2" applyNumberFormat="1" applyFont="1" applyFill="1"/>
    <xf numFmtId="0" fontId="0" fillId="12" borderId="0" xfId="0" applyNumberFormat="1" applyFill="1"/>
    <xf numFmtId="0" fontId="0" fillId="0" borderId="0" xfId="2" applyNumberFormat="1" applyFont="1"/>
    <xf numFmtId="0" fontId="15" fillId="12" borderId="0" xfId="0" applyFont="1" applyFill="1"/>
    <xf numFmtId="0" fontId="15" fillId="23" borderId="7" xfId="0" applyFont="1" applyFill="1" applyBorder="1" applyAlignment="1">
      <alignment wrapText="1"/>
    </xf>
    <xf numFmtId="0" fontId="15" fillId="23" borderId="0" xfId="0" applyFont="1" applyFill="1" applyBorder="1" applyAlignment="1">
      <alignment wrapText="1"/>
    </xf>
    <xf numFmtId="0" fontId="1" fillId="11" borderId="0" xfId="9" applyFont="1" applyFill="1"/>
    <xf numFmtId="0" fontId="14" fillId="0" borderId="0" xfId="0" applyFont="1" applyAlignment="1">
      <alignment horizontal="right"/>
    </xf>
    <xf numFmtId="0" fontId="14" fillId="4" borderId="0" xfId="0" applyFont="1" applyFill="1"/>
    <xf numFmtId="0" fontId="14" fillId="24" borderId="4" xfId="0" applyFont="1" applyFill="1" applyBorder="1" applyAlignment="1">
      <alignment horizontal="center"/>
    </xf>
    <xf numFmtId="0" fontId="0" fillId="24" borderId="5" xfId="0" applyFill="1" applyBorder="1" applyAlignment="1">
      <alignment horizontal="center"/>
    </xf>
    <xf numFmtId="0" fontId="0" fillId="24" borderId="6" xfId="0" applyFill="1" applyBorder="1" applyAlignment="1">
      <alignment horizontal="center"/>
    </xf>
    <xf numFmtId="0" fontId="0" fillId="24" borderId="13" xfId="0" applyFill="1" applyBorder="1" applyAlignment="1">
      <alignment horizontal="center" wrapText="1"/>
    </xf>
    <xf numFmtId="0" fontId="0" fillId="24" borderId="14" xfId="0" applyFill="1" applyBorder="1" applyAlignment="1">
      <alignment horizontal="center" wrapText="1"/>
    </xf>
    <xf numFmtId="0" fontId="14" fillId="23" borderId="0" xfId="0" applyFont="1" applyFill="1" applyBorder="1" applyAlignment="1">
      <alignment horizontal="center" wrapText="1"/>
    </xf>
    <xf numFmtId="0" fontId="14" fillId="23" borderId="8" xfId="0" applyFont="1" applyFill="1" applyBorder="1" applyAlignment="1">
      <alignment horizontal="center" wrapText="1"/>
    </xf>
    <xf numFmtId="0" fontId="0" fillId="24" borderId="12" xfId="0" applyFill="1" applyBorder="1" applyAlignment="1">
      <alignment horizontal="center" wrapText="1"/>
    </xf>
    <xf numFmtId="0" fontId="15" fillId="17" borderId="4" xfId="0" applyFont="1" applyFill="1" applyBorder="1" applyAlignment="1">
      <alignment horizontal="center"/>
    </xf>
    <xf numFmtId="0" fontId="15" fillId="17" borderId="5" xfId="0" applyFont="1" applyFill="1" applyBorder="1" applyAlignment="1">
      <alignment horizontal="center"/>
    </xf>
    <xf numFmtId="0" fontId="15" fillId="7" borderId="5" xfId="0" applyFont="1" applyFill="1" applyBorder="1" applyAlignment="1">
      <alignment horizontal="center"/>
    </xf>
    <xf numFmtId="0" fontId="15" fillId="7" borderId="6" xfId="0" applyFont="1" applyFill="1" applyBorder="1" applyAlignment="1">
      <alignment horizontal="center"/>
    </xf>
    <xf numFmtId="0" fontId="15" fillId="7" borderId="4" xfId="0" applyFont="1" applyFill="1" applyBorder="1" applyAlignment="1">
      <alignment horizontal="center"/>
    </xf>
    <xf numFmtId="0" fontId="15" fillId="7" borderId="12" xfId="0" applyFont="1" applyFill="1" applyBorder="1" applyAlignment="1">
      <alignment horizontal="center"/>
    </xf>
    <xf numFmtId="0" fontId="15" fillId="7" borderId="13" xfId="0" applyFont="1" applyFill="1" applyBorder="1" applyAlignment="1">
      <alignment horizontal="center"/>
    </xf>
    <xf numFmtId="0" fontId="14" fillId="0" borderId="0" xfId="8" applyAlignment="1">
      <alignment wrapText="1"/>
    </xf>
    <xf numFmtId="0" fontId="14" fillId="16" borderId="0" xfId="8" applyFill="1" applyAlignment="1">
      <alignment wrapText="1"/>
    </xf>
    <xf numFmtId="0" fontId="0" fillId="0" borderId="0" xfId="0" applyAlignment="1">
      <alignment wrapText="1"/>
    </xf>
  </cellXfs>
  <cellStyles count="178">
    <cellStyle name="Comma" xfId="3" builtinId="3"/>
    <cellStyle name="Followed Hyperlink" xfId="4" builtinId="9" hidden="1"/>
    <cellStyle name="Followed Hyperlink" xfId="5" builtinId="9" hidden="1"/>
    <cellStyle name="Followed Hyperlink" xfId="6" builtinId="9" hidden="1"/>
    <cellStyle name="Followed Hyperlink" xfId="7"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Hyperlink" xfId="1" builtinId="8"/>
    <cellStyle name="Normal" xfId="0" builtinId="0"/>
    <cellStyle name="Normal 2" xfId="8" xr:uid="{00000000-0005-0000-0000-0000AE000000}"/>
    <cellStyle name="Normal 3" xfId="9" xr:uid="{00000000-0005-0000-0000-0000AF000000}"/>
    <cellStyle name="Percent" xfId="2" builtinId="5"/>
    <cellStyle name="Percent 2" xfId="10" xr:uid="{00000000-0005-0000-0000-0000B1000000}"/>
  </cellStyles>
  <dxfs count="0"/>
  <tableStyles count="0" defaultTableStyle="TableStyleMedium9" defaultPivotStyle="PivotStyleLight16"/>
  <colors>
    <mruColors>
      <color rgb="FFFF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effectLst/>
          </c:spPr>
          <c:invertIfNegative val="0"/>
          <c:val>
            <c:numRef>
              <c:f>'Policy+Scenario'!$B$103:$D$103</c:f>
              <c:numCache>
                <c:formatCode>General</c:formatCode>
                <c:ptCount val="3"/>
                <c:pt idx="0">
                  <c:v>-0.76934729094400001</c:v>
                </c:pt>
                <c:pt idx="1">
                  <c:v>0.6672605558370428</c:v>
                </c:pt>
                <c:pt idx="2">
                  <c:v>-0.44706404656401144</c:v>
                </c:pt>
              </c:numCache>
            </c:numRef>
          </c:val>
          <c:extLst>
            <c:ext xmlns:c16="http://schemas.microsoft.com/office/drawing/2014/chart" uri="{C3380CC4-5D6E-409C-BE32-E72D297353CC}">
              <c16:uniqueId val="{00000000-D7A7-4369-9F92-0EAF822E6C49}"/>
            </c:ext>
          </c:extLst>
        </c:ser>
        <c:dLbls>
          <c:showLegendKey val="0"/>
          <c:showVal val="0"/>
          <c:showCatName val="0"/>
          <c:showSerName val="0"/>
          <c:showPercent val="0"/>
          <c:showBubbleSize val="0"/>
        </c:dLbls>
        <c:gapWidth val="150"/>
        <c:axId val="-2140733272"/>
        <c:axId val="-2140730328"/>
      </c:barChart>
      <c:catAx>
        <c:axId val="-2140733272"/>
        <c:scaling>
          <c:orientation val="minMax"/>
        </c:scaling>
        <c:delete val="0"/>
        <c:axPos val="b"/>
        <c:majorTickMark val="none"/>
        <c:minorTickMark val="none"/>
        <c:tickLblPos val="none"/>
        <c:crossAx val="-2140730328"/>
        <c:crosses val="autoZero"/>
        <c:auto val="1"/>
        <c:lblAlgn val="ctr"/>
        <c:lblOffset val="100"/>
        <c:noMultiLvlLbl val="0"/>
      </c:catAx>
      <c:valAx>
        <c:axId val="-2140730328"/>
        <c:scaling>
          <c:orientation val="minMax"/>
          <c:max val="1.2"/>
          <c:min val="-0.8"/>
        </c:scaling>
        <c:delete val="0"/>
        <c:axPos val="l"/>
        <c:numFmt formatCode="General" sourceLinked="1"/>
        <c:majorTickMark val="out"/>
        <c:minorTickMark val="none"/>
        <c:tickLblPos val="nextTo"/>
        <c:crossAx val="-2140733272"/>
        <c:crosses val="autoZero"/>
        <c:crossBetween val="between"/>
        <c:majorUnit val="0.4"/>
      </c:valAx>
    </c:plotArea>
    <c:plotVisOnly val="1"/>
    <c:dispBlanksAs val="gap"/>
    <c:showDLblsOverMax val="0"/>
  </c:chart>
  <c:printSettings>
    <c:headerFooter/>
    <c:pageMargins b="1" l="0.750000000000001" r="0.750000000000001"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effectLst/>
          </c:spPr>
          <c:invertIfNegative val="0"/>
          <c:dPt>
            <c:idx val="3"/>
            <c:invertIfNegative val="0"/>
            <c:bubble3D val="0"/>
            <c:spPr>
              <a:solidFill>
                <a:prstClr val="black"/>
              </a:solidFill>
              <a:effectLst/>
            </c:spPr>
            <c:extLst>
              <c:ext xmlns:c16="http://schemas.microsoft.com/office/drawing/2014/chart" uri="{C3380CC4-5D6E-409C-BE32-E72D297353CC}">
                <c16:uniqueId val="{00000001-01C7-4308-8605-7B9E9E09C049}"/>
              </c:ext>
            </c:extLst>
          </c:dPt>
          <c:val>
            <c:numRef>
              <c:f>'Policy+Scenario'!$C$116:$F$116</c:f>
              <c:numCache>
                <c:formatCode>0.0%</c:formatCode>
                <c:ptCount val="4"/>
                <c:pt idx="0">
                  <c:v>-0.71860369495168008</c:v>
                </c:pt>
                <c:pt idx="1">
                  <c:v>0.67116428489700342</c:v>
                </c:pt>
                <c:pt idx="2">
                  <c:v>-0.52974054510126545</c:v>
                </c:pt>
                <c:pt idx="3">
                  <c:v>-0.33597384042460832</c:v>
                </c:pt>
              </c:numCache>
            </c:numRef>
          </c:val>
          <c:extLst>
            <c:ext xmlns:c16="http://schemas.microsoft.com/office/drawing/2014/chart" uri="{C3380CC4-5D6E-409C-BE32-E72D297353CC}">
              <c16:uniqueId val="{00000002-01C7-4308-8605-7B9E9E09C049}"/>
            </c:ext>
          </c:extLst>
        </c:ser>
        <c:ser>
          <c:idx val="1"/>
          <c:order val="1"/>
          <c:spPr>
            <a:effectLst/>
          </c:spPr>
          <c:invertIfNegative val="0"/>
          <c:dPt>
            <c:idx val="3"/>
            <c:invertIfNegative val="0"/>
            <c:bubble3D val="0"/>
            <c:spPr>
              <a:solidFill>
                <a:prstClr val="black"/>
              </a:solidFill>
              <a:effectLst/>
            </c:spPr>
            <c:extLst>
              <c:ext xmlns:c16="http://schemas.microsoft.com/office/drawing/2014/chart" uri="{C3380CC4-5D6E-409C-BE32-E72D297353CC}">
                <c16:uniqueId val="{00000004-01C7-4308-8605-7B9E9E09C049}"/>
              </c:ext>
            </c:extLst>
          </c:dPt>
          <c:val>
            <c:numRef>
              <c:f>'Policy+Scenario'!$C$117:$F$117</c:f>
              <c:numCache>
                <c:formatCode>0.0%</c:formatCode>
                <c:ptCount val="4"/>
                <c:pt idx="0">
                  <c:v>-0.28150000000000008</c:v>
                </c:pt>
                <c:pt idx="1">
                  <c:v>0.68293678828575288</c:v>
                </c:pt>
                <c:pt idx="2">
                  <c:v>0.20919008238331349</c:v>
                </c:pt>
                <c:pt idx="3">
                  <c:v>-0.33597384042460832</c:v>
                </c:pt>
              </c:numCache>
            </c:numRef>
          </c:val>
          <c:extLst>
            <c:ext xmlns:c16="http://schemas.microsoft.com/office/drawing/2014/chart" uri="{C3380CC4-5D6E-409C-BE32-E72D297353CC}">
              <c16:uniqueId val="{00000005-01C7-4308-8605-7B9E9E09C049}"/>
            </c:ext>
          </c:extLst>
        </c:ser>
        <c:dLbls>
          <c:showLegendKey val="0"/>
          <c:showVal val="0"/>
          <c:showCatName val="0"/>
          <c:showSerName val="0"/>
          <c:showPercent val="0"/>
          <c:showBubbleSize val="0"/>
        </c:dLbls>
        <c:gapWidth val="150"/>
        <c:axId val="-2124069432"/>
        <c:axId val="-2124066456"/>
      </c:barChart>
      <c:catAx>
        <c:axId val="-2124069432"/>
        <c:scaling>
          <c:orientation val="minMax"/>
        </c:scaling>
        <c:delete val="0"/>
        <c:axPos val="b"/>
        <c:majorTickMark val="none"/>
        <c:minorTickMark val="none"/>
        <c:tickLblPos val="none"/>
        <c:crossAx val="-2124066456"/>
        <c:crosses val="autoZero"/>
        <c:auto val="1"/>
        <c:lblAlgn val="ctr"/>
        <c:lblOffset val="100"/>
        <c:noMultiLvlLbl val="0"/>
      </c:catAx>
      <c:valAx>
        <c:axId val="-2124066456"/>
        <c:scaling>
          <c:orientation val="minMax"/>
          <c:max val="1.2"/>
          <c:min val="-0.8"/>
        </c:scaling>
        <c:delete val="0"/>
        <c:axPos val="l"/>
        <c:numFmt formatCode="0.0%" sourceLinked="1"/>
        <c:majorTickMark val="out"/>
        <c:minorTickMark val="none"/>
        <c:tickLblPos val="nextTo"/>
        <c:txPr>
          <a:bodyPr/>
          <a:lstStyle/>
          <a:p>
            <a:pPr>
              <a:defRPr sz="1050"/>
            </a:pPr>
            <a:endParaRPr lang="en-US"/>
          </a:p>
        </c:txPr>
        <c:crossAx val="-2124069432"/>
        <c:crosses val="autoZero"/>
        <c:crossBetween val="between"/>
        <c:majorUnit val="0.4"/>
      </c:valAx>
      <c:spPr>
        <a:effectLst/>
      </c:spPr>
    </c:plotArea>
    <c:plotVisOnly val="1"/>
    <c:dispBlanksAs val="gap"/>
    <c:showDLblsOverMax val="0"/>
  </c:chart>
  <c:spPr>
    <a:ln>
      <a:noFill/>
    </a:ln>
  </c:spPr>
  <c:printSettings>
    <c:headerFooter/>
    <c:pageMargins b="1" l="0.750000000000001" r="0.75000000000000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7373802426622"/>
          <c:y val="4.7283405539858797E-2"/>
          <c:w val="0.82787839067352997"/>
          <c:h val="0.90543318892028102"/>
        </c:manualLayout>
      </c:layout>
      <c:barChart>
        <c:barDir val="col"/>
        <c:grouping val="clustered"/>
        <c:varyColors val="0"/>
        <c:ser>
          <c:idx val="0"/>
          <c:order val="0"/>
          <c:tx>
            <c:v>LDV</c:v>
          </c:tx>
          <c:spPr>
            <a:solidFill>
              <a:schemeClr val="accent5">
                <a:lumMod val="50000"/>
              </a:schemeClr>
            </a:solidFill>
            <a:effectLst/>
          </c:spPr>
          <c:invertIfNegative val="0"/>
          <c:dPt>
            <c:idx val="3"/>
            <c:invertIfNegative val="0"/>
            <c:bubble3D val="0"/>
            <c:spPr>
              <a:solidFill>
                <a:schemeClr val="accent4"/>
              </a:solidFill>
              <a:effectLst/>
            </c:spPr>
            <c:extLst>
              <c:ext xmlns:c16="http://schemas.microsoft.com/office/drawing/2014/chart" uri="{C3380CC4-5D6E-409C-BE32-E72D297353CC}">
                <c16:uniqueId val="{00000001-98B2-4B44-8F02-C5DDF7357A17}"/>
              </c:ext>
            </c:extLst>
          </c:dPt>
          <c:val>
            <c:numRef>
              <c:f>'Policy+Scenario'!$C$112:$F$112</c:f>
              <c:numCache>
                <c:formatCode>0.0%</c:formatCode>
                <c:ptCount val="4"/>
                <c:pt idx="0">
                  <c:v>-0.76934729094400001</c:v>
                </c:pt>
                <c:pt idx="1">
                  <c:v>0.6672605558370428</c:v>
                </c:pt>
                <c:pt idx="2">
                  <c:v>-0.61544183609397374</c:v>
                </c:pt>
                <c:pt idx="3">
                  <c:v>-0.44706404656401144</c:v>
                </c:pt>
              </c:numCache>
            </c:numRef>
          </c:val>
          <c:extLst>
            <c:ext xmlns:c16="http://schemas.microsoft.com/office/drawing/2014/chart" uri="{C3380CC4-5D6E-409C-BE32-E72D297353CC}">
              <c16:uniqueId val="{00000002-98B2-4B44-8F02-C5DDF7357A17}"/>
            </c:ext>
          </c:extLst>
        </c:ser>
        <c:ser>
          <c:idx val="1"/>
          <c:order val="1"/>
          <c:tx>
            <c:v>HDV</c:v>
          </c:tx>
          <c:spPr>
            <a:solidFill>
              <a:srgbClr val="FFC000"/>
            </a:solidFill>
            <a:effectLst/>
          </c:spPr>
          <c:invertIfNegative val="0"/>
          <c:dPt>
            <c:idx val="3"/>
            <c:invertIfNegative val="0"/>
            <c:bubble3D val="0"/>
            <c:spPr>
              <a:solidFill>
                <a:schemeClr val="accent4"/>
              </a:solidFill>
              <a:effectLst/>
            </c:spPr>
            <c:extLst>
              <c:ext xmlns:c16="http://schemas.microsoft.com/office/drawing/2014/chart" uri="{C3380CC4-5D6E-409C-BE32-E72D297353CC}">
                <c16:uniqueId val="{00000004-98B2-4B44-8F02-C5DDF7357A17}"/>
              </c:ext>
            </c:extLst>
          </c:dPt>
          <c:val>
            <c:numRef>
              <c:f>'Policy+Scenario'!$C$113:$F$113</c:f>
              <c:numCache>
                <c:formatCode>0.0%</c:formatCode>
                <c:ptCount val="4"/>
                <c:pt idx="0">
                  <c:v>-0.28150000000000008</c:v>
                </c:pt>
                <c:pt idx="1">
                  <c:v>0.42890465309219694</c:v>
                </c:pt>
                <c:pt idx="2">
                  <c:v>2.6667993246743515E-2</c:v>
                </c:pt>
                <c:pt idx="3">
                  <c:v>-0.44706404656401144</c:v>
                </c:pt>
              </c:numCache>
            </c:numRef>
          </c:val>
          <c:extLst>
            <c:ext xmlns:c16="http://schemas.microsoft.com/office/drawing/2014/chart" uri="{C3380CC4-5D6E-409C-BE32-E72D297353CC}">
              <c16:uniqueId val="{00000005-98B2-4B44-8F02-C5DDF7357A17}"/>
            </c:ext>
          </c:extLst>
        </c:ser>
        <c:dLbls>
          <c:showLegendKey val="0"/>
          <c:showVal val="0"/>
          <c:showCatName val="0"/>
          <c:showSerName val="0"/>
          <c:showPercent val="0"/>
          <c:showBubbleSize val="0"/>
        </c:dLbls>
        <c:gapWidth val="150"/>
        <c:axId val="-2139337240"/>
        <c:axId val="-2140046856"/>
      </c:barChart>
      <c:catAx>
        <c:axId val="-2139337240"/>
        <c:scaling>
          <c:orientation val="minMax"/>
        </c:scaling>
        <c:delete val="0"/>
        <c:axPos val="b"/>
        <c:majorTickMark val="none"/>
        <c:minorTickMark val="none"/>
        <c:tickLblPos val="none"/>
        <c:crossAx val="-2140046856"/>
        <c:crosses val="autoZero"/>
        <c:auto val="1"/>
        <c:lblAlgn val="ctr"/>
        <c:lblOffset val="100"/>
        <c:noMultiLvlLbl val="0"/>
      </c:catAx>
      <c:valAx>
        <c:axId val="-2140046856"/>
        <c:scaling>
          <c:orientation val="minMax"/>
          <c:max val="2.5"/>
          <c:min val="-1"/>
        </c:scaling>
        <c:delete val="0"/>
        <c:axPos val="l"/>
        <c:numFmt formatCode="0.0%" sourceLinked="1"/>
        <c:majorTickMark val="out"/>
        <c:minorTickMark val="none"/>
        <c:tickLblPos val="nextTo"/>
        <c:txPr>
          <a:bodyPr/>
          <a:lstStyle/>
          <a:p>
            <a:pPr>
              <a:defRPr sz="1050"/>
            </a:pPr>
            <a:endParaRPr lang="en-US"/>
          </a:p>
        </c:txPr>
        <c:crossAx val="-2139337240"/>
        <c:crosses val="autoZero"/>
        <c:crossBetween val="between"/>
        <c:majorUnit val="1"/>
      </c:valAx>
    </c:plotArea>
    <c:legend>
      <c:legendPos val="t"/>
      <c:layout>
        <c:manualLayout>
          <c:xMode val="edge"/>
          <c:yMode val="edge"/>
          <c:x val="0.158847357788128"/>
          <c:y val="0.10507423453301901"/>
          <c:w val="0.17979832802224399"/>
          <c:h val="0.15072833937204799"/>
        </c:manualLayout>
      </c:layout>
      <c:overlay val="0"/>
    </c:legend>
    <c:plotVisOnly val="1"/>
    <c:dispBlanksAs val="gap"/>
    <c:showDLblsOverMax val="0"/>
  </c:chart>
  <c:spPr>
    <a:ln>
      <a:noFill/>
    </a:ln>
  </c:spPr>
  <c:printSettings>
    <c:headerFooter/>
    <c:pageMargins b="1" l="0.750000000000001" r="0.750000000000001" t="1" header="0.5" footer="0.5"/>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7373802426622"/>
          <c:y val="4.7156744752405E-2"/>
          <c:w val="0.82787839067352997"/>
          <c:h val="0.905686510495191"/>
        </c:manualLayout>
      </c:layout>
      <c:barChart>
        <c:barDir val="col"/>
        <c:grouping val="clustered"/>
        <c:varyColors val="0"/>
        <c:ser>
          <c:idx val="0"/>
          <c:order val="0"/>
          <c:spPr>
            <a:solidFill>
              <a:schemeClr val="accent5">
                <a:lumMod val="50000"/>
              </a:schemeClr>
            </a:solidFill>
            <a:effectLst/>
          </c:spPr>
          <c:invertIfNegative val="0"/>
          <c:dPt>
            <c:idx val="3"/>
            <c:invertIfNegative val="0"/>
            <c:bubble3D val="0"/>
            <c:spPr>
              <a:solidFill>
                <a:schemeClr val="accent4"/>
              </a:solidFill>
              <a:effectLst/>
            </c:spPr>
            <c:extLst>
              <c:ext xmlns:c16="http://schemas.microsoft.com/office/drawing/2014/chart" uri="{C3380CC4-5D6E-409C-BE32-E72D297353CC}">
                <c16:uniqueId val="{00000001-408E-4CF7-A951-FBF6C925705F}"/>
              </c:ext>
            </c:extLst>
          </c:dPt>
          <c:val>
            <c:numRef>
              <c:f>'Policy+Scenario'!$C$116:$F$116</c:f>
              <c:numCache>
                <c:formatCode>0.0%</c:formatCode>
                <c:ptCount val="4"/>
                <c:pt idx="0">
                  <c:v>-0.71860369495168008</c:v>
                </c:pt>
                <c:pt idx="1">
                  <c:v>0.67116428489700342</c:v>
                </c:pt>
                <c:pt idx="2">
                  <c:v>-0.52974054510126545</c:v>
                </c:pt>
                <c:pt idx="3">
                  <c:v>-0.33597384042460832</c:v>
                </c:pt>
              </c:numCache>
            </c:numRef>
          </c:val>
          <c:extLst>
            <c:ext xmlns:c16="http://schemas.microsoft.com/office/drawing/2014/chart" uri="{C3380CC4-5D6E-409C-BE32-E72D297353CC}">
              <c16:uniqueId val="{00000002-408E-4CF7-A951-FBF6C925705F}"/>
            </c:ext>
          </c:extLst>
        </c:ser>
        <c:ser>
          <c:idx val="1"/>
          <c:order val="1"/>
          <c:spPr>
            <a:solidFill>
              <a:srgbClr val="FFC000"/>
            </a:solidFill>
            <a:effectLst/>
          </c:spPr>
          <c:invertIfNegative val="0"/>
          <c:dPt>
            <c:idx val="3"/>
            <c:invertIfNegative val="0"/>
            <c:bubble3D val="0"/>
            <c:spPr>
              <a:solidFill>
                <a:schemeClr val="accent4"/>
              </a:solidFill>
              <a:effectLst/>
            </c:spPr>
            <c:extLst>
              <c:ext xmlns:c16="http://schemas.microsoft.com/office/drawing/2014/chart" uri="{C3380CC4-5D6E-409C-BE32-E72D297353CC}">
                <c16:uniqueId val="{00000004-408E-4CF7-A951-FBF6C925705F}"/>
              </c:ext>
            </c:extLst>
          </c:dPt>
          <c:val>
            <c:numRef>
              <c:f>'Policy+Scenario'!$C$117:$F$117</c:f>
              <c:numCache>
                <c:formatCode>0.0%</c:formatCode>
                <c:ptCount val="4"/>
                <c:pt idx="0">
                  <c:v>-0.28150000000000008</c:v>
                </c:pt>
                <c:pt idx="1">
                  <c:v>0.68293678828575288</c:v>
                </c:pt>
                <c:pt idx="2">
                  <c:v>0.20919008238331349</c:v>
                </c:pt>
                <c:pt idx="3">
                  <c:v>-0.33597384042460832</c:v>
                </c:pt>
              </c:numCache>
            </c:numRef>
          </c:val>
          <c:extLst>
            <c:ext xmlns:c16="http://schemas.microsoft.com/office/drawing/2014/chart" uri="{C3380CC4-5D6E-409C-BE32-E72D297353CC}">
              <c16:uniqueId val="{00000005-408E-4CF7-A951-FBF6C925705F}"/>
            </c:ext>
          </c:extLst>
        </c:ser>
        <c:dLbls>
          <c:showLegendKey val="0"/>
          <c:showVal val="0"/>
          <c:showCatName val="0"/>
          <c:showSerName val="0"/>
          <c:showPercent val="0"/>
          <c:showBubbleSize val="0"/>
        </c:dLbls>
        <c:gapWidth val="150"/>
        <c:axId val="-2139122696"/>
        <c:axId val="-2140050968"/>
      </c:barChart>
      <c:catAx>
        <c:axId val="-2139122696"/>
        <c:scaling>
          <c:orientation val="minMax"/>
        </c:scaling>
        <c:delete val="0"/>
        <c:axPos val="b"/>
        <c:majorTickMark val="none"/>
        <c:minorTickMark val="none"/>
        <c:tickLblPos val="none"/>
        <c:crossAx val="-2140050968"/>
        <c:crosses val="autoZero"/>
        <c:auto val="1"/>
        <c:lblAlgn val="ctr"/>
        <c:lblOffset val="100"/>
        <c:noMultiLvlLbl val="0"/>
      </c:catAx>
      <c:valAx>
        <c:axId val="-2140050968"/>
        <c:scaling>
          <c:orientation val="minMax"/>
          <c:max val="2.5"/>
          <c:min val="-1"/>
        </c:scaling>
        <c:delete val="0"/>
        <c:axPos val="l"/>
        <c:numFmt formatCode="0.0%" sourceLinked="1"/>
        <c:majorTickMark val="out"/>
        <c:minorTickMark val="none"/>
        <c:tickLblPos val="nextTo"/>
        <c:txPr>
          <a:bodyPr/>
          <a:lstStyle/>
          <a:p>
            <a:pPr>
              <a:defRPr sz="1050"/>
            </a:pPr>
            <a:endParaRPr lang="en-US"/>
          </a:p>
        </c:txPr>
        <c:crossAx val="-2139122696"/>
        <c:crosses val="autoZero"/>
        <c:crossBetween val="between"/>
        <c:majorUnit val="1"/>
      </c:valAx>
    </c:plotArea>
    <c:plotVisOnly val="1"/>
    <c:dispBlanksAs val="gap"/>
    <c:showDLblsOverMax val="0"/>
  </c:chart>
  <c:spPr>
    <a:ln>
      <a:noFill/>
    </a:ln>
  </c:spPr>
  <c:printSettings>
    <c:headerFooter/>
    <c:pageMargins b="1" l="0.750000000000001" r="0.750000000000001"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734963590662499"/>
          <c:y val="4.7283405539858797E-2"/>
          <c:w val="0.82790866995706203"/>
          <c:h val="0.90543318892028102"/>
        </c:manualLayout>
      </c:layout>
      <c:barChart>
        <c:barDir val="col"/>
        <c:grouping val="clustered"/>
        <c:varyColors val="0"/>
        <c:ser>
          <c:idx val="0"/>
          <c:order val="0"/>
          <c:tx>
            <c:v>LDV</c:v>
          </c:tx>
          <c:spPr>
            <a:solidFill>
              <a:schemeClr val="accent5">
                <a:lumMod val="50000"/>
              </a:schemeClr>
            </a:solidFill>
            <a:effectLst/>
          </c:spPr>
          <c:invertIfNegative val="0"/>
          <c:dPt>
            <c:idx val="3"/>
            <c:invertIfNegative val="0"/>
            <c:bubble3D val="0"/>
            <c:spPr>
              <a:solidFill>
                <a:schemeClr val="accent4"/>
              </a:solidFill>
              <a:effectLst/>
            </c:spPr>
            <c:extLst>
              <c:ext xmlns:c16="http://schemas.microsoft.com/office/drawing/2014/chart" uri="{C3380CC4-5D6E-409C-BE32-E72D297353CC}">
                <c16:uniqueId val="{00000001-8A98-4081-9BA8-1A42A89D00BF}"/>
              </c:ext>
            </c:extLst>
          </c:dPt>
          <c:val>
            <c:numRef>
              <c:f>'Policy+Scenario'!$C$118:$F$118</c:f>
              <c:numCache>
                <c:formatCode>0.0%</c:formatCode>
                <c:ptCount val="4"/>
                <c:pt idx="0">
                  <c:v>0.34200000000000008</c:v>
                </c:pt>
                <c:pt idx="1">
                  <c:v>0.6467172463450197</c:v>
                </c:pt>
                <c:pt idx="2">
                  <c:v>1.2098945445950164</c:v>
                </c:pt>
                <c:pt idx="3">
                  <c:v>1.01047479701259</c:v>
                </c:pt>
              </c:numCache>
            </c:numRef>
          </c:val>
          <c:extLst>
            <c:ext xmlns:c16="http://schemas.microsoft.com/office/drawing/2014/chart" uri="{C3380CC4-5D6E-409C-BE32-E72D297353CC}">
              <c16:uniqueId val="{00000002-8A98-4081-9BA8-1A42A89D00BF}"/>
            </c:ext>
          </c:extLst>
        </c:ser>
        <c:ser>
          <c:idx val="1"/>
          <c:order val="1"/>
          <c:tx>
            <c:v>HDV</c:v>
          </c:tx>
          <c:spPr>
            <a:solidFill>
              <a:srgbClr val="FFC000"/>
            </a:solidFill>
            <a:effectLst/>
          </c:spPr>
          <c:invertIfNegative val="0"/>
          <c:dPt>
            <c:idx val="3"/>
            <c:invertIfNegative val="0"/>
            <c:bubble3D val="0"/>
            <c:spPr>
              <a:solidFill>
                <a:schemeClr val="accent4"/>
              </a:solidFill>
              <a:effectLst/>
            </c:spPr>
            <c:extLst>
              <c:ext xmlns:c16="http://schemas.microsoft.com/office/drawing/2014/chart" uri="{C3380CC4-5D6E-409C-BE32-E72D297353CC}">
                <c16:uniqueId val="{00000004-8A98-4081-9BA8-1A42A89D00BF}"/>
              </c:ext>
            </c:extLst>
          </c:dPt>
          <c:val>
            <c:numRef>
              <c:f>'Policy+Scenario'!$C$119:$F$119</c:f>
              <c:numCache>
                <c:formatCode>0.0%</c:formatCode>
                <c:ptCount val="4"/>
                <c:pt idx="0">
                  <c:v>0</c:v>
                </c:pt>
                <c:pt idx="1">
                  <c:v>0.44940600008579668</c:v>
                </c:pt>
                <c:pt idx="2">
                  <c:v>0.44940600008579668</c:v>
                </c:pt>
                <c:pt idx="3">
                  <c:v>1.01047479701259</c:v>
                </c:pt>
              </c:numCache>
            </c:numRef>
          </c:val>
          <c:extLst>
            <c:ext xmlns:c16="http://schemas.microsoft.com/office/drawing/2014/chart" uri="{C3380CC4-5D6E-409C-BE32-E72D297353CC}">
              <c16:uniqueId val="{00000005-8A98-4081-9BA8-1A42A89D00BF}"/>
            </c:ext>
          </c:extLst>
        </c:ser>
        <c:dLbls>
          <c:showLegendKey val="0"/>
          <c:showVal val="0"/>
          <c:showCatName val="0"/>
          <c:showSerName val="0"/>
          <c:showPercent val="0"/>
          <c:showBubbleSize val="0"/>
        </c:dLbls>
        <c:gapWidth val="150"/>
        <c:axId val="-2139985816"/>
        <c:axId val="-2139977672"/>
      </c:barChart>
      <c:catAx>
        <c:axId val="-2139985816"/>
        <c:scaling>
          <c:orientation val="minMax"/>
        </c:scaling>
        <c:delete val="0"/>
        <c:axPos val="b"/>
        <c:majorTickMark val="none"/>
        <c:minorTickMark val="none"/>
        <c:tickLblPos val="none"/>
        <c:crossAx val="-2139977672"/>
        <c:crosses val="autoZero"/>
        <c:auto val="1"/>
        <c:lblAlgn val="ctr"/>
        <c:lblOffset val="100"/>
        <c:noMultiLvlLbl val="0"/>
      </c:catAx>
      <c:valAx>
        <c:axId val="-2139977672"/>
        <c:scaling>
          <c:orientation val="minMax"/>
          <c:max val="2.5"/>
          <c:min val="-1"/>
        </c:scaling>
        <c:delete val="0"/>
        <c:axPos val="l"/>
        <c:numFmt formatCode="0.0%" sourceLinked="1"/>
        <c:majorTickMark val="out"/>
        <c:minorTickMark val="none"/>
        <c:tickLblPos val="nextTo"/>
        <c:txPr>
          <a:bodyPr/>
          <a:lstStyle/>
          <a:p>
            <a:pPr>
              <a:defRPr sz="1050"/>
            </a:pPr>
            <a:endParaRPr lang="en-US"/>
          </a:p>
        </c:txPr>
        <c:crossAx val="-2139985816"/>
        <c:crosses val="autoZero"/>
        <c:crossBetween val="between"/>
        <c:majorUnit val="1"/>
      </c:valAx>
    </c:plotArea>
    <c:plotVisOnly val="1"/>
    <c:dispBlanksAs val="gap"/>
    <c:showDLblsOverMax val="0"/>
  </c:chart>
  <c:spPr>
    <a:ln>
      <a:noFill/>
    </a:ln>
  </c:spPr>
  <c:printSettings>
    <c:headerFooter/>
    <c:pageMargins b="1" l="0.750000000000001" r="0.750000000000001"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7373802426622"/>
          <c:y val="4.7156744752405E-2"/>
          <c:w val="0.82787839067352997"/>
          <c:h val="0.905686510495191"/>
        </c:manualLayout>
      </c:layout>
      <c:barChart>
        <c:barDir val="col"/>
        <c:grouping val="clustered"/>
        <c:varyColors val="0"/>
        <c:ser>
          <c:idx val="0"/>
          <c:order val="0"/>
          <c:spPr>
            <a:solidFill>
              <a:schemeClr val="accent5">
                <a:lumMod val="50000"/>
              </a:schemeClr>
            </a:solidFill>
            <a:effectLst/>
          </c:spPr>
          <c:invertIfNegative val="0"/>
          <c:dPt>
            <c:idx val="3"/>
            <c:invertIfNegative val="0"/>
            <c:bubble3D val="0"/>
            <c:spPr>
              <a:solidFill>
                <a:schemeClr val="accent4"/>
              </a:solidFill>
              <a:effectLst/>
            </c:spPr>
            <c:extLst>
              <c:ext xmlns:c16="http://schemas.microsoft.com/office/drawing/2014/chart" uri="{C3380CC4-5D6E-409C-BE32-E72D297353CC}">
                <c16:uniqueId val="{00000001-3664-422D-BDBF-6FBF285BCA8C}"/>
              </c:ext>
            </c:extLst>
          </c:dPt>
          <c:val>
            <c:numRef>
              <c:f>'Policy+Scenario'!$C$114:$F$114</c:f>
              <c:numCache>
                <c:formatCode>0.0%</c:formatCode>
                <c:ptCount val="4"/>
                <c:pt idx="0">
                  <c:v>-0.18680000000000008</c:v>
                </c:pt>
                <c:pt idx="1">
                  <c:v>0.11909661899344881</c:v>
                </c:pt>
                <c:pt idx="2">
                  <c:v>-8.9950629434527585E-2</c:v>
                </c:pt>
                <c:pt idx="3">
                  <c:v>-8.8458168544230054E-2</c:v>
                </c:pt>
              </c:numCache>
            </c:numRef>
          </c:val>
          <c:extLst>
            <c:ext xmlns:c16="http://schemas.microsoft.com/office/drawing/2014/chart" uri="{C3380CC4-5D6E-409C-BE32-E72D297353CC}">
              <c16:uniqueId val="{00000002-3664-422D-BDBF-6FBF285BCA8C}"/>
            </c:ext>
          </c:extLst>
        </c:ser>
        <c:ser>
          <c:idx val="1"/>
          <c:order val="1"/>
          <c:spPr>
            <a:solidFill>
              <a:srgbClr val="FFC000"/>
            </a:solidFill>
            <a:effectLst/>
          </c:spPr>
          <c:invertIfNegative val="0"/>
          <c:dPt>
            <c:idx val="3"/>
            <c:invertIfNegative val="0"/>
            <c:bubble3D val="0"/>
            <c:spPr>
              <a:solidFill>
                <a:schemeClr val="accent4"/>
              </a:solidFill>
              <a:effectLst/>
            </c:spPr>
            <c:extLst>
              <c:ext xmlns:c16="http://schemas.microsoft.com/office/drawing/2014/chart" uri="{C3380CC4-5D6E-409C-BE32-E72D297353CC}">
                <c16:uniqueId val="{00000004-3664-422D-BDBF-6FBF285BCA8C}"/>
              </c:ext>
            </c:extLst>
          </c:dPt>
          <c:val>
            <c:numRef>
              <c:f>'Policy+Scenario'!$C$115:$F$115</c:f>
              <c:numCache>
                <c:formatCode>0.0%</c:formatCode>
                <c:ptCount val="4"/>
                <c:pt idx="0">
                  <c:v>-0.17500000000000004</c:v>
                </c:pt>
                <c:pt idx="1">
                  <c:v>0.10998894566973161</c:v>
                </c:pt>
                <c:pt idx="2">
                  <c:v>-8.4259119822471251E-2</c:v>
                </c:pt>
                <c:pt idx="3">
                  <c:v>-8.8458168544230054E-2</c:v>
                </c:pt>
              </c:numCache>
            </c:numRef>
          </c:val>
          <c:extLst>
            <c:ext xmlns:c16="http://schemas.microsoft.com/office/drawing/2014/chart" uri="{C3380CC4-5D6E-409C-BE32-E72D297353CC}">
              <c16:uniqueId val="{00000005-3664-422D-BDBF-6FBF285BCA8C}"/>
            </c:ext>
          </c:extLst>
        </c:ser>
        <c:dLbls>
          <c:showLegendKey val="0"/>
          <c:showVal val="0"/>
          <c:showCatName val="0"/>
          <c:showSerName val="0"/>
          <c:showPercent val="0"/>
          <c:showBubbleSize val="0"/>
        </c:dLbls>
        <c:gapWidth val="150"/>
        <c:axId val="-2139951608"/>
        <c:axId val="-2140054136"/>
      </c:barChart>
      <c:catAx>
        <c:axId val="-2139951608"/>
        <c:scaling>
          <c:orientation val="minMax"/>
        </c:scaling>
        <c:delete val="0"/>
        <c:axPos val="b"/>
        <c:majorTickMark val="none"/>
        <c:minorTickMark val="none"/>
        <c:tickLblPos val="none"/>
        <c:crossAx val="-2140054136"/>
        <c:crosses val="autoZero"/>
        <c:auto val="1"/>
        <c:lblAlgn val="ctr"/>
        <c:lblOffset val="100"/>
        <c:noMultiLvlLbl val="0"/>
      </c:catAx>
      <c:valAx>
        <c:axId val="-2140054136"/>
        <c:scaling>
          <c:orientation val="minMax"/>
          <c:max val="2.5"/>
          <c:min val="-1"/>
        </c:scaling>
        <c:delete val="0"/>
        <c:axPos val="l"/>
        <c:numFmt formatCode="0.0%" sourceLinked="1"/>
        <c:majorTickMark val="out"/>
        <c:minorTickMark val="none"/>
        <c:tickLblPos val="nextTo"/>
        <c:txPr>
          <a:bodyPr/>
          <a:lstStyle/>
          <a:p>
            <a:pPr>
              <a:defRPr sz="1050"/>
            </a:pPr>
            <a:endParaRPr lang="en-US"/>
          </a:p>
        </c:txPr>
        <c:crossAx val="-2139951608"/>
        <c:crosses val="autoZero"/>
        <c:crossBetween val="between"/>
        <c:majorUnit val="1"/>
      </c:valAx>
    </c:plotArea>
    <c:plotVisOnly val="1"/>
    <c:dispBlanksAs val="gap"/>
    <c:showDLblsOverMax val="0"/>
  </c:chart>
  <c:spPr>
    <a:ln>
      <a:noFill/>
    </a:ln>
  </c:spPr>
  <c:printSettings>
    <c:headerFooter/>
    <c:pageMargins b="1" l="0.750000000000001" r="0.750000000000001"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spPr>
            <a:ln>
              <a:noFill/>
            </a:ln>
            <a:effectLst/>
          </c:spPr>
          <c:invertIfNegative val="0"/>
          <c:dPt>
            <c:idx val="0"/>
            <c:invertIfNegative val="0"/>
            <c:bubble3D val="0"/>
            <c:spPr>
              <a:solidFill>
                <a:schemeClr val="tx1"/>
              </a:solidFill>
              <a:ln>
                <a:solidFill>
                  <a:schemeClr val="tx1"/>
                </a:solidFill>
              </a:ln>
              <a:effectLst/>
            </c:spPr>
            <c:extLst>
              <c:ext xmlns:c16="http://schemas.microsoft.com/office/drawing/2014/chart" uri="{C3380CC4-5D6E-409C-BE32-E72D297353CC}">
                <c16:uniqueId val="{00000001-C928-457B-BD8F-8819D74166FD}"/>
              </c:ext>
            </c:extLst>
          </c:dPt>
          <c:dPt>
            <c:idx val="3"/>
            <c:invertIfNegative val="0"/>
            <c:bubble3D val="0"/>
            <c:extLst>
              <c:ext xmlns:c16="http://schemas.microsoft.com/office/drawing/2014/chart" uri="{C3380CC4-5D6E-409C-BE32-E72D297353CC}">
                <c16:uniqueId val="{00000002-C928-457B-BD8F-8819D74166FD}"/>
              </c:ext>
            </c:extLst>
          </c:dPt>
          <c:val>
            <c:numRef>
              <c:f>'Policy+Scenario'!$H$112:$K$112</c:f>
              <c:numCache>
                <c:formatCode>0.0%</c:formatCode>
                <c:ptCount val="4"/>
                <c:pt idx="0">
                  <c:v>-0.44706404656401144</c:v>
                </c:pt>
                <c:pt idx="1">
                  <c:v>-0.61544183609397374</c:v>
                </c:pt>
                <c:pt idx="2">
                  <c:v>0.6672605558370428</c:v>
                </c:pt>
                <c:pt idx="3">
                  <c:v>-0.76934729094400001</c:v>
                </c:pt>
              </c:numCache>
            </c:numRef>
          </c:val>
          <c:extLst>
            <c:ext xmlns:c16="http://schemas.microsoft.com/office/drawing/2014/chart" uri="{C3380CC4-5D6E-409C-BE32-E72D297353CC}">
              <c16:uniqueId val="{00000003-C928-457B-BD8F-8819D74166FD}"/>
            </c:ext>
          </c:extLst>
        </c:ser>
        <c:ser>
          <c:idx val="1"/>
          <c:order val="1"/>
          <c:spPr>
            <a:ln>
              <a:noFill/>
            </a:ln>
          </c:spPr>
          <c:invertIfNegative val="0"/>
          <c:dPt>
            <c:idx val="0"/>
            <c:invertIfNegative val="0"/>
            <c:bubble3D val="0"/>
            <c:spPr>
              <a:solidFill>
                <a:schemeClr val="tx1"/>
              </a:solidFill>
              <a:ln>
                <a:solidFill>
                  <a:schemeClr val="tx1"/>
                </a:solidFill>
              </a:ln>
            </c:spPr>
            <c:extLst>
              <c:ext xmlns:c16="http://schemas.microsoft.com/office/drawing/2014/chart" uri="{C3380CC4-5D6E-409C-BE32-E72D297353CC}">
                <c16:uniqueId val="{00000005-C928-457B-BD8F-8819D74166FD}"/>
              </c:ext>
            </c:extLst>
          </c:dPt>
          <c:dPt>
            <c:idx val="3"/>
            <c:invertIfNegative val="0"/>
            <c:bubble3D val="0"/>
            <c:spPr>
              <a:ln>
                <a:noFill/>
              </a:ln>
              <a:effectLst/>
            </c:spPr>
            <c:extLst>
              <c:ext xmlns:c16="http://schemas.microsoft.com/office/drawing/2014/chart" uri="{C3380CC4-5D6E-409C-BE32-E72D297353CC}">
                <c16:uniqueId val="{00000007-C928-457B-BD8F-8819D74166FD}"/>
              </c:ext>
            </c:extLst>
          </c:dPt>
          <c:val>
            <c:numRef>
              <c:f>'Policy+Scenario'!$H$113:$K$113</c:f>
              <c:numCache>
                <c:formatCode>0.0%</c:formatCode>
                <c:ptCount val="4"/>
                <c:pt idx="0">
                  <c:v>-0.44706404656401144</c:v>
                </c:pt>
                <c:pt idx="1">
                  <c:v>2.6667993246743515E-2</c:v>
                </c:pt>
                <c:pt idx="2">
                  <c:v>0.42890465309219694</c:v>
                </c:pt>
                <c:pt idx="3">
                  <c:v>-0.28150000000000008</c:v>
                </c:pt>
              </c:numCache>
            </c:numRef>
          </c:val>
          <c:extLst>
            <c:ext xmlns:c16="http://schemas.microsoft.com/office/drawing/2014/chart" uri="{C3380CC4-5D6E-409C-BE32-E72D297353CC}">
              <c16:uniqueId val="{00000008-C928-457B-BD8F-8819D74166FD}"/>
            </c:ext>
          </c:extLst>
        </c:ser>
        <c:dLbls>
          <c:showLegendKey val="0"/>
          <c:showVal val="0"/>
          <c:showCatName val="0"/>
          <c:showSerName val="0"/>
          <c:showPercent val="0"/>
          <c:showBubbleSize val="0"/>
        </c:dLbls>
        <c:gapWidth val="150"/>
        <c:axId val="-2143907384"/>
        <c:axId val="-2143905976"/>
      </c:barChart>
      <c:catAx>
        <c:axId val="-2143907384"/>
        <c:scaling>
          <c:orientation val="minMax"/>
        </c:scaling>
        <c:delete val="0"/>
        <c:axPos val="l"/>
        <c:majorTickMark val="none"/>
        <c:minorTickMark val="none"/>
        <c:tickLblPos val="none"/>
        <c:crossAx val="-2143905976"/>
        <c:crosses val="autoZero"/>
        <c:auto val="1"/>
        <c:lblAlgn val="ctr"/>
        <c:lblOffset val="100"/>
        <c:noMultiLvlLbl val="0"/>
      </c:catAx>
      <c:valAx>
        <c:axId val="-2143905976"/>
        <c:scaling>
          <c:orientation val="minMax"/>
          <c:max val="1.2"/>
          <c:min val="-0.8"/>
        </c:scaling>
        <c:delete val="0"/>
        <c:axPos val="b"/>
        <c:numFmt formatCode="0%" sourceLinked="0"/>
        <c:majorTickMark val="out"/>
        <c:minorTickMark val="none"/>
        <c:tickLblPos val="nextTo"/>
        <c:txPr>
          <a:bodyPr/>
          <a:lstStyle/>
          <a:p>
            <a:pPr>
              <a:defRPr sz="1050"/>
            </a:pPr>
            <a:endParaRPr lang="en-US"/>
          </a:p>
        </c:txPr>
        <c:crossAx val="-2143907384"/>
        <c:crosses val="autoZero"/>
        <c:crossBetween val="between"/>
        <c:majorUnit val="0.4"/>
      </c:valAx>
    </c:plotArea>
    <c:plotVisOnly val="1"/>
    <c:dispBlanksAs val="gap"/>
    <c:showDLblsOverMax val="0"/>
  </c:chart>
  <c:spPr>
    <a:ln>
      <a:noFill/>
    </a:ln>
  </c:spPr>
  <c:printSettings>
    <c:headerFooter/>
    <c:pageMargins b="1" l="0.750000000000001" r="0.750000000000001"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tx>
            <c:v>Light-Duty</c:v>
          </c:tx>
          <c:spPr>
            <a:ln>
              <a:noFill/>
            </a:ln>
            <a:effectLst/>
          </c:spPr>
          <c:invertIfNegative val="0"/>
          <c:dPt>
            <c:idx val="0"/>
            <c:invertIfNegative val="0"/>
            <c:bubble3D val="0"/>
            <c:spPr>
              <a:solidFill>
                <a:schemeClr val="tx1"/>
              </a:solidFill>
              <a:ln>
                <a:solidFill>
                  <a:schemeClr val="tx1"/>
                </a:solidFill>
              </a:ln>
              <a:effectLst/>
            </c:spPr>
            <c:extLst>
              <c:ext xmlns:c16="http://schemas.microsoft.com/office/drawing/2014/chart" uri="{C3380CC4-5D6E-409C-BE32-E72D297353CC}">
                <c16:uniqueId val="{00000001-07CE-4FF0-BAB8-6540FF376D13}"/>
              </c:ext>
            </c:extLst>
          </c:dPt>
          <c:dPt>
            <c:idx val="3"/>
            <c:invertIfNegative val="0"/>
            <c:bubble3D val="0"/>
            <c:extLst>
              <c:ext xmlns:c16="http://schemas.microsoft.com/office/drawing/2014/chart" uri="{C3380CC4-5D6E-409C-BE32-E72D297353CC}">
                <c16:uniqueId val="{00000002-07CE-4FF0-BAB8-6540FF376D13}"/>
              </c:ext>
            </c:extLst>
          </c:dPt>
          <c:val>
            <c:numRef>
              <c:f>'Policy+Scenario'!$H$114:$K$114</c:f>
              <c:numCache>
                <c:formatCode>0.0%</c:formatCode>
                <c:ptCount val="4"/>
                <c:pt idx="0">
                  <c:v>-8.8458168544230054E-2</c:v>
                </c:pt>
                <c:pt idx="1">
                  <c:v>-8.9950629434527585E-2</c:v>
                </c:pt>
                <c:pt idx="2">
                  <c:v>0.11909661899344881</c:v>
                </c:pt>
                <c:pt idx="3">
                  <c:v>-0.18680000000000008</c:v>
                </c:pt>
              </c:numCache>
            </c:numRef>
          </c:val>
          <c:extLst>
            <c:ext xmlns:c16="http://schemas.microsoft.com/office/drawing/2014/chart" uri="{C3380CC4-5D6E-409C-BE32-E72D297353CC}">
              <c16:uniqueId val="{00000003-07CE-4FF0-BAB8-6540FF376D13}"/>
            </c:ext>
          </c:extLst>
        </c:ser>
        <c:ser>
          <c:idx val="1"/>
          <c:order val="1"/>
          <c:tx>
            <c:v>Heavy-Duty</c:v>
          </c:tx>
          <c:spPr>
            <a:ln>
              <a:noFill/>
            </a:ln>
          </c:spPr>
          <c:invertIfNegative val="0"/>
          <c:dPt>
            <c:idx val="0"/>
            <c:invertIfNegative val="0"/>
            <c:bubble3D val="0"/>
            <c:spPr>
              <a:solidFill>
                <a:schemeClr val="tx1"/>
              </a:solidFill>
              <a:ln>
                <a:solidFill>
                  <a:schemeClr val="tx1"/>
                </a:solidFill>
              </a:ln>
            </c:spPr>
            <c:extLst>
              <c:ext xmlns:c16="http://schemas.microsoft.com/office/drawing/2014/chart" uri="{C3380CC4-5D6E-409C-BE32-E72D297353CC}">
                <c16:uniqueId val="{00000005-07CE-4FF0-BAB8-6540FF376D13}"/>
              </c:ext>
            </c:extLst>
          </c:dPt>
          <c:dPt>
            <c:idx val="3"/>
            <c:invertIfNegative val="0"/>
            <c:bubble3D val="0"/>
            <c:spPr>
              <a:ln>
                <a:noFill/>
              </a:ln>
              <a:effectLst/>
            </c:spPr>
            <c:extLst>
              <c:ext xmlns:c16="http://schemas.microsoft.com/office/drawing/2014/chart" uri="{C3380CC4-5D6E-409C-BE32-E72D297353CC}">
                <c16:uniqueId val="{00000007-07CE-4FF0-BAB8-6540FF376D13}"/>
              </c:ext>
            </c:extLst>
          </c:dPt>
          <c:val>
            <c:numRef>
              <c:f>'Policy+Scenario'!$H$115:$K$115</c:f>
              <c:numCache>
                <c:formatCode>0.0%</c:formatCode>
                <c:ptCount val="4"/>
                <c:pt idx="0">
                  <c:v>-8.8458168544230054E-2</c:v>
                </c:pt>
                <c:pt idx="1">
                  <c:v>-8.4259119822471251E-2</c:v>
                </c:pt>
                <c:pt idx="2">
                  <c:v>0.10998894566973161</c:v>
                </c:pt>
                <c:pt idx="3">
                  <c:v>-0.17500000000000004</c:v>
                </c:pt>
              </c:numCache>
            </c:numRef>
          </c:val>
          <c:extLst>
            <c:ext xmlns:c16="http://schemas.microsoft.com/office/drawing/2014/chart" uri="{C3380CC4-5D6E-409C-BE32-E72D297353CC}">
              <c16:uniqueId val="{00000008-07CE-4FF0-BAB8-6540FF376D13}"/>
            </c:ext>
          </c:extLst>
        </c:ser>
        <c:dLbls>
          <c:showLegendKey val="0"/>
          <c:showVal val="0"/>
          <c:showCatName val="0"/>
          <c:showSerName val="0"/>
          <c:showPercent val="0"/>
          <c:showBubbleSize val="0"/>
        </c:dLbls>
        <c:gapWidth val="150"/>
        <c:axId val="-2142650328"/>
        <c:axId val="-2142596808"/>
      </c:barChart>
      <c:catAx>
        <c:axId val="-2142650328"/>
        <c:scaling>
          <c:orientation val="minMax"/>
        </c:scaling>
        <c:delete val="0"/>
        <c:axPos val="l"/>
        <c:majorTickMark val="none"/>
        <c:minorTickMark val="none"/>
        <c:tickLblPos val="none"/>
        <c:crossAx val="-2142596808"/>
        <c:crosses val="autoZero"/>
        <c:auto val="1"/>
        <c:lblAlgn val="ctr"/>
        <c:lblOffset val="100"/>
        <c:noMultiLvlLbl val="0"/>
      </c:catAx>
      <c:valAx>
        <c:axId val="-2142596808"/>
        <c:scaling>
          <c:orientation val="minMax"/>
          <c:max val="1.2"/>
          <c:min val="-0.8"/>
        </c:scaling>
        <c:delete val="0"/>
        <c:axPos val="b"/>
        <c:numFmt formatCode="0%" sourceLinked="0"/>
        <c:majorTickMark val="out"/>
        <c:minorTickMark val="none"/>
        <c:tickLblPos val="nextTo"/>
        <c:txPr>
          <a:bodyPr/>
          <a:lstStyle/>
          <a:p>
            <a:pPr>
              <a:defRPr sz="1050"/>
            </a:pPr>
            <a:endParaRPr lang="en-US"/>
          </a:p>
        </c:txPr>
        <c:crossAx val="-2142650328"/>
        <c:crosses val="autoZero"/>
        <c:crossBetween val="between"/>
        <c:majorUnit val="0.4"/>
      </c:valAx>
    </c:plotArea>
    <c:legend>
      <c:legendPos val="r"/>
      <c:layout>
        <c:manualLayout>
          <c:xMode val="edge"/>
          <c:yMode val="edge"/>
          <c:x val="0.52837505571237597"/>
          <c:y val="9.8170782629443995E-2"/>
          <c:w val="0.47162494428762403"/>
          <c:h val="0.11361369601527101"/>
        </c:manualLayout>
      </c:layout>
      <c:overlay val="1"/>
      <c:txPr>
        <a:bodyPr/>
        <a:lstStyle/>
        <a:p>
          <a:pPr>
            <a:defRPr sz="1200"/>
          </a:pPr>
          <a:endParaRPr lang="en-US"/>
        </a:p>
      </c:txPr>
    </c:legend>
    <c:plotVisOnly val="1"/>
    <c:dispBlanksAs val="gap"/>
    <c:showDLblsOverMax val="0"/>
  </c:chart>
  <c:spPr>
    <a:ln>
      <a:noFill/>
    </a:ln>
  </c:spPr>
  <c:printSettings>
    <c:headerFooter/>
    <c:pageMargins b="1" l="0.750000000000001" r="0.750000000000001"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spPr>
            <a:ln>
              <a:noFill/>
            </a:ln>
            <a:effectLst/>
          </c:spPr>
          <c:invertIfNegative val="0"/>
          <c:dPt>
            <c:idx val="0"/>
            <c:invertIfNegative val="0"/>
            <c:bubble3D val="0"/>
            <c:spPr>
              <a:solidFill>
                <a:schemeClr val="tx1"/>
              </a:solidFill>
              <a:ln>
                <a:solidFill>
                  <a:schemeClr val="tx1"/>
                </a:solidFill>
              </a:ln>
              <a:effectLst/>
            </c:spPr>
            <c:extLst>
              <c:ext xmlns:c16="http://schemas.microsoft.com/office/drawing/2014/chart" uri="{C3380CC4-5D6E-409C-BE32-E72D297353CC}">
                <c16:uniqueId val="{00000001-6A46-4E3B-B332-6178E1161CE4}"/>
              </c:ext>
            </c:extLst>
          </c:dPt>
          <c:dPt>
            <c:idx val="3"/>
            <c:invertIfNegative val="0"/>
            <c:bubble3D val="0"/>
            <c:extLst>
              <c:ext xmlns:c16="http://schemas.microsoft.com/office/drawing/2014/chart" uri="{C3380CC4-5D6E-409C-BE32-E72D297353CC}">
                <c16:uniqueId val="{00000002-6A46-4E3B-B332-6178E1161CE4}"/>
              </c:ext>
            </c:extLst>
          </c:dPt>
          <c:val>
            <c:numRef>
              <c:f>'Policy+Scenario'!$H$116:$K$116</c:f>
              <c:numCache>
                <c:formatCode>0.0%</c:formatCode>
                <c:ptCount val="4"/>
                <c:pt idx="0">
                  <c:v>-0.33597384042460832</c:v>
                </c:pt>
                <c:pt idx="1">
                  <c:v>-0.52974054510126545</c:v>
                </c:pt>
                <c:pt idx="2">
                  <c:v>0.67116428489700342</c:v>
                </c:pt>
                <c:pt idx="3">
                  <c:v>-0.71860369495168008</c:v>
                </c:pt>
              </c:numCache>
            </c:numRef>
          </c:val>
          <c:extLst>
            <c:ext xmlns:c16="http://schemas.microsoft.com/office/drawing/2014/chart" uri="{C3380CC4-5D6E-409C-BE32-E72D297353CC}">
              <c16:uniqueId val="{00000003-6A46-4E3B-B332-6178E1161CE4}"/>
            </c:ext>
          </c:extLst>
        </c:ser>
        <c:ser>
          <c:idx val="1"/>
          <c:order val="1"/>
          <c:spPr>
            <a:ln>
              <a:noFill/>
            </a:ln>
          </c:spPr>
          <c:invertIfNegative val="0"/>
          <c:dPt>
            <c:idx val="0"/>
            <c:invertIfNegative val="0"/>
            <c:bubble3D val="0"/>
            <c:spPr>
              <a:solidFill>
                <a:schemeClr val="tx1"/>
              </a:solidFill>
              <a:ln>
                <a:solidFill>
                  <a:schemeClr val="tx1"/>
                </a:solidFill>
              </a:ln>
            </c:spPr>
            <c:extLst>
              <c:ext xmlns:c16="http://schemas.microsoft.com/office/drawing/2014/chart" uri="{C3380CC4-5D6E-409C-BE32-E72D297353CC}">
                <c16:uniqueId val="{00000005-6A46-4E3B-B332-6178E1161CE4}"/>
              </c:ext>
            </c:extLst>
          </c:dPt>
          <c:dPt>
            <c:idx val="3"/>
            <c:invertIfNegative val="0"/>
            <c:bubble3D val="0"/>
            <c:spPr>
              <a:ln>
                <a:noFill/>
              </a:ln>
              <a:effectLst/>
            </c:spPr>
            <c:extLst>
              <c:ext xmlns:c16="http://schemas.microsoft.com/office/drawing/2014/chart" uri="{C3380CC4-5D6E-409C-BE32-E72D297353CC}">
                <c16:uniqueId val="{00000007-6A46-4E3B-B332-6178E1161CE4}"/>
              </c:ext>
            </c:extLst>
          </c:dPt>
          <c:val>
            <c:numRef>
              <c:f>'Policy+Scenario'!$H$117:$K$117</c:f>
              <c:numCache>
                <c:formatCode>0.0%</c:formatCode>
                <c:ptCount val="4"/>
                <c:pt idx="0">
                  <c:v>-0.33597384042460832</c:v>
                </c:pt>
                <c:pt idx="1">
                  <c:v>0.20919008238331349</c:v>
                </c:pt>
                <c:pt idx="2">
                  <c:v>0.68293678828575288</c:v>
                </c:pt>
                <c:pt idx="3">
                  <c:v>-0.28150000000000008</c:v>
                </c:pt>
              </c:numCache>
            </c:numRef>
          </c:val>
          <c:extLst>
            <c:ext xmlns:c16="http://schemas.microsoft.com/office/drawing/2014/chart" uri="{C3380CC4-5D6E-409C-BE32-E72D297353CC}">
              <c16:uniqueId val="{00000008-6A46-4E3B-B332-6178E1161CE4}"/>
            </c:ext>
          </c:extLst>
        </c:ser>
        <c:dLbls>
          <c:showLegendKey val="0"/>
          <c:showVal val="0"/>
          <c:showCatName val="0"/>
          <c:showSerName val="0"/>
          <c:showPercent val="0"/>
          <c:showBubbleSize val="0"/>
        </c:dLbls>
        <c:gapWidth val="150"/>
        <c:axId val="-2142672312"/>
        <c:axId val="-2142738920"/>
      </c:barChart>
      <c:catAx>
        <c:axId val="-2142672312"/>
        <c:scaling>
          <c:orientation val="minMax"/>
        </c:scaling>
        <c:delete val="0"/>
        <c:axPos val="l"/>
        <c:majorTickMark val="none"/>
        <c:minorTickMark val="none"/>
        <c:tickLblPos val="none"/>
        <c:crossAx val="-2142738920"/>
        <c:crosses val="autoZero"/>
        <c:auto val="1"/>
        <c:lblAlgn val="ctr"/>
        <c:lblOffset val="100"/>
        <c:noMultiLvlLbl val="0"/>
      </c:catAx>
      <c:valAx>
        <c:axId val="-2142738920"/>
        <c:scaling>
          <c:orientation val="minMax"/>
          <c:max val="1.2"/>
          <c:min val="-0.8"/>
        </c:scaling>
        <c:delete val="0"/>
        <c:axPos val="b"/>
        <c:numFmt formatCode="0%" sourceLinked="0"/>
        <c:majorTickMark val="out"/>
        <c:minorTickMark val="none"/>
        <c:tickLblPos val="nextTo"/>
        <c:txPr>
          <a:bodyPr/>
          <a:lstStyle/>
          <a:p>
            <a:pPr>
              <a:defRPr sz="1050"/>
            </a:pPr>
            <a:endParaRPr lang="en-US"/>
          </a:p>
        </c:txPr>
        <c:crossAx val="-2142672312"/>
        <c:crosses val="autoZero"/>
        <c:crossBetween val="between"/>
        <c:majorUnit val="0.4"/>
      </c:valAx>
    </c:plotArea>
    <c:plotVisOnly val="1"/>
    <c:dispBlanksAs val="gap"/>
    <c:showDLblsOverMax val="0"/>
  </c:chart>
  <c:spPr>
    <a:ln>
      <a:noFill/>
    </a:ln>
  </c:spPr>
  <c:printSettings>
    <c:headerFooter/>
    <c:pageMargins b="1" l="0.750000000000001" r="0.750000000000001"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spPr>
            <a:ln>
              <a:noFill/>
            </a:ln>
            <a:effectLst/>
          </c:spPr>
          <c:invertIfNegative val="0"/>
          <c:dPt>
            <c:idx val="0"/>
            <c:invertIfNegative val="0"/>
            <c:bubble3D val="0"/>
            <c:spPr>
              <a:solidFill>
                <a:schemeClr val="tx1"/>
              </a:solidFill>
              <a:ln>
                <a:solidFill>
                  <a:schemeClr val="tx1"/>
                </a:solidFill>
              </a:ln>
              <a:effectLst/>
            </c:spPr>
            <c:extLst>
              <c:ext xmlns:c16="http://schemas.microsoft.com/office/drawing/2014/chart" uri="{C3380CC4-5D6E-409C-BE32-E72D297353CC}">
                <c16:uniqueId val="{00000001-C054-4244-AC29-01B554D87CD3}"/>
              </c:ext>
            </c:extLst>
          </c:dPt>
          <c:dPt>
            <c:idx val="3"/>
            <c:invertIfNegative val="0"/>
            <c:bubble3D val="0"/>
            <c:extLst>
              <c:ext xmlns:c16="http://schemas.microsoft.com/office/drawing/2014/chart" uri="{C3380CC4-5D6E-409C-BE32-E72D297353CC}">
                <c16:uniqueId val="{00000002-C054-4244-AC29-01B554D87CD3}"/>
              </c:ext>
            </c:extLst>
          </c:dPt>
          <c:val>
            <c:numRef>
              <c:f>'Policy+Scenario'!$H$118:$K$118</c:f>
              <c:numCache>
                <c:formatCode>0.0%</c:formatCode>
                <c:ptCount val="4"/>
                <c:pt idx="0">
                  <c:v>1.01047479701259</c:v>
                </c:pt>
                <c:pt idx="1">
                  <c:v>1.2098945445950164</c:v>
                </c:pt>
                <c:pt idx="2">
                  <c:v>0.6467172463450197</c:v>
                </c:pt>
                <c:pt idx="3">
                  <c:v>0.34200000000000008</c:v>
                </c:pt>
              </c:numCache>
            </c:numRef>
          </c:val>
          <c:extLst>
            <c:ext xmlns:c16="http://schemas.microsoft.com/office/drawing/2014/chart" uri="{C3380CC4-5D6E-409C-BE32-E72D297353CC}">
              <c16:uniqueId val="{00000003-C054-4244-AC29-01B554D87CD3}"/>
            </c:ext>
          </c:extLst>
        </c:ser>
        <c:ser>
          <c:idx val="1"/>
          <c:order val="1"/>
          <c:spPr>
            <a:ln>
              <a:noFill/>
            </a:ln>
          </c:spPr>
          <c:invertIfNegative val="0"/>
          <c:dPt>
            <c:idx val="0"/>
            <c:invertIfNegative val="0"/>
            <c:bubble3D val="0"/>
            <c:spPr>
              <a:solidFill>
                <a:schemeClr val="tx1"/>
              </a:solidFill>
              <a:ln>
                <a:solidFill>
                  <a:schemeClr val="tx1"/>
                </a:solidFill>
              </a:ln>
            </c:spPr>
            <c:extLst>
              <c:ext xmlns:c16="http://schemas.microsoft.com/office/drawing/2014/chart" uri="{C3380CC4-5D6E-409C-BE32-E72D297353CC}">
                <c16:uniqueId val="{00000005-C054-4244-AC29-01B554D87CD3}"/>
              </c:ext>
            </c:extLst>
          </c:dPt>
          <c:dPt>
            <c:idx val="3"/>
            <c:invertIfNegative val="0"/>
            <c:bubble3D val="0"/>
            <c:spPr>
              <a:ln>
                <a:noFill/>
              </a:ln>
              <a:effectLst/>
            </c:spPr>
            <c:extLst>
              <c:ext xmlns:c16="http://schemas.microsoft.com/office/drawing/2014/chart" uri="{C3380CC4-5D6E-409C-BE32-E72D297353CC}">
                <c16:uniqueId val="{00000007-C054-4244-AC29-01B554D87CD3}"/>
              </c:ext>
            </c:extLst>
          </c:dPt>
          <c:val>
            <c:numRef>
              <c:f>'Policy+Scenario'!$H$119:$K$119</c:f>
              <c:numCache>
                <c:formatCode>0.0%</c:formatCode>
                <c:ptCount val="4"/>
                <c:pt idx="0">
                  <c:v>1.01047479701259</c:v>
                </c:pt>
                <c:pt idx="1">
                  <c:v>0.44940600008579668</c:v>
                </c:pt>
                <c:pt idx="2">
                  <c:v>0.44940600008579668</c:v>
                </c:pt>
                <c:pt idx="3">
                  <c:v>0</c:v>
                </c:pt>
              </c:numCache>
            </c:numRef>
          </c:val>
          <c:extLst>
            <c:ext xmlns:c16="http://schemas.microsoft.com/office/drawing/2014/chart" uri="{C3380CC4-5D6E-409C-BE32-E72D297353CC}">
              <c16:uniqueId val="{00000008-C054-4244-AC29-01B554D87CD3}"/>
            </c:ext>
          </c:extLst>
        </c:ser>
        <c:dLbls>
          <c:showLegendKey val="0"/>
          <c:showVal val="0"/>
          <c:showCatName val="0"/>
          <c:showSerName val="0"/>
          <c:showPercent val="0"/>
          <c:showBubbleSize val="0"/>
        </c:dLbls>
        <c:gapWidth val="150"/>
        <c:axId val="-2142405144"/>
        <c:axId val="-2142402168"/>
      </c:barChart>
      <c:catAx>
        <c:axId val="-2142405144"/>
        <c:scaling>
          <c:orientation val="minMax"/>
        </c:scaling>
        <c:delete val="0"/>
        <c:axPos val="l"/>
        <c:majorTickMark val="none"/>
        <c:minorTickMark val="none"/>
        <c:tickLblPos val="none"/>
        <c:crossAx val="-2142402168"/>
        <c:crosses val="autoZero"/>
        <c:auto val="1"/>
        <c:lblAlgn val="ctr"/>
        <c:lblOffset val="100"/>
        <c:noMultiLvlLbl val="0"/>
      </c:catAx>
      <c:valAx>
        <c:axId val="-2142402168"/>
        <c:scaling>
          <c:orientation val="minMax"/>
          <c:max val="1.2"/>
          <c:min val="-0.8"/>
        </c:scaling>
        <c:delete val="0"/>
        <c:axPos val="b"/>
        <c:numFmt formatCode="0%" sourceLinked="0"/>
        <c:majorTickMark val="out"/>
        <c:minorTickMark val="none"/>
        <c:tickLblPos val="nextTo"/>
        <c:txPr>
          <a:bodyPr/>
          <a:lstStyle/>
          <a:p>
            <a:pPr>
              <a:defRPr sz="1050"/>
            </a:pPr>
            <a:endParaRPr lang="en-US"/>
          </a:p>
        </c:txPr>
        <c:crossAx val="-2142405144"/>
        <c:crosses val="autoZero"/>
        <c:crossBetween val="between"/>
        <c:majorUnit val="0.4"/>
      </c:valAx>
    </c:plotArea>
    <c:plotVisOnly val="1"/>
    <c:dispBlanksAs val="gap"/>
    <c:showDLblsOverMax val="0"/>
  </c:chart>
  <c:spPr>
    <a:ln>
      <a:noFill/>
    </a:ln>
  </c:spPr>
  <c:printSettings>
    <c:headerFooter/>
    <c:pageMargins b="1" l="0.750000000000001" r="0.750000000000001"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rgbClr val="0000FF"/>
            </a:solidFill>
            <a:effectLst/>
          </c:spPr>
          <c:invertIfNegative val="0"/>
          <c:dPt>
            <c:idx val="3"/>
            <c:invertIfNegative val="0"/>
            <c:bubble3D val="0"/>
            <c:spPr>
              <a:solidFill>
                <a:schemeClr val="tx1"/>
              </a:solidFill>
              <a:effectLst/>
            </c:spPr>
            <c:extLst>
              <c:ext xmlns:c16="http://schemas.microsoft.com/office/drawing/2014/chart" uri="{C3380CC4-5D6E-409C-BE32-E72D297353CC}">
                <c16:uniqueId val="{00000001-E72A-4FF6-BF14-66A4619CDA61}"/>
              </c:ext>
            </c:extLst>
          </c:dPt>
          <c:val>
            <c:numRef>
              <c:f>'Policy+Scenario'!$C$116:$F$116</c:f>
              <c:numCache>
                <c:formatCode>0.0%</c:formatCode>
                <c:ptCount val="4"/>
                <c:pt idx="0">
                  <c:v>-0.71860369495168008</c:v>
                </c:pt>
                <c:pt idx="1">
                  <c:v>0.67116428489700342</c:v>
                </c:pt>
                <c:pt idx="2">
                  <c:v>-0.52974054510126545</c:v>
                </c:pt>
                <c:pt idx="3">
                  <c:v>-0.33597384042460832</c:v>
                </c:pt>
              </c:numCache>
            </c:numRef>
          </c:val>
          <c:extLst>
            <c:ext xmlns:c16="http://schemas.microsoft.com/office/drawing/2014/chart" uri="{C3380CC4-5D6E-409C-BE32-E72D297353CC}">
              <c16:uniqueId val="{00000002-E72A-4FF6-BF14-66A4619CDA61}"/>
            </c:ext>
          </c:extLst>
        </c:ser>
        <c:ser>
          <c:idx val="1"/>
          <c:order val="1"/>
          <c:spPr>
            <a:solidFill>
              <a:srgbClr val="FF0000"/>
            </a:solidFill>
            <a:effectLst/>
          </c:spPr>
          <c:invertIfNegative val="0"/>
          <c:dPt>
            <c:idx val="3"/>
            <c:invertIfNegative val="0"/>
            <c:bubble3D val="0"/>
            <c:spPr>
              <a:solidFill>
                <a:schemeClr val="tx1"/>
              </a:solidFill>
              <a:effectLst/>
            </c:spPr>
            <c:extLst>
              <c:ext xmlns:c16="http://schemas.microsoft.com/office/drawing/2014/chart" uri="{C3380CC4-5D6E-409C-BE32-E72D297353CC}">
                <c16:uniqueId val="{00000004-E72A-4FF6-BF14-66A4619CDA61}"/>
              </c:ext>
            </c:extLst>
          </c:dPt>
          <c:val>
            <c:numRef>
              <c:f>'Policy+Scenario'!$C$117:$F$117</c:f>
              <c:numCache>
                <c:formatCode>0.0%</c:formatCode>
                <c:ptCount val="4"/>
                <c:pt idx="0">
                  <c:v>-0.28150000000000008</c:v>
                </c:pt>
                <c:pt idx="1">
                  <c:v>0.68293678828575288</c:v>
                </c:pt>
                <c:pt idx="2">
                  <c:v>0.20919008238331349</c:v>
                </c:pt>
                <c:pt idx="3">
                  <c:v>-0.33597384042460832</c:v>
                </c:pt>
              </c:numCache>
            </c:numRef>
          </c:val>
          <c:extLst>
            <c:ext xmlns:c16="http://schemas.microsoft.com/office/drawing/2014/chart" uri="{C3380CC4-5D6E-409C-BE32-E72D297353CC}">
              <c16:uniqueId val="{00000005-E72A-4FF6-BF14-66A4619CDA61}"/>
            </c:ext>
          </c:extLst>
        </c:ser>
        <c:dLbls>
          <c:showLegendKey val="0"/>
          <c:showVal val="0"/>
          <c:showCatName val="0"/>
          <c:showSerName val="0"/>
          <c:showPercent val="0"/>
          <c:showBubbleSize val="0"/>
        </c:dLbls>
        <c:gapWidth val="150"/>
        <c:axId val="-2142546792"/>
        <c:axId val="-2142571400"/>
      </c:barChart>
      <c:catAx>
        <c:axId val="-2142546792"/>
        <c:scaling>
          <c:orientation val="minMax"/>
        </c:scaling>
        <c:delete val="0"/>
        <c:axPos val="b"/>
        <c:majorTickMark val="none"/>
        <c:minorTickMark val="none"/>
        <c:tickLblPos val="none"/>
        <c:crossAx val="-2142571400"/>
        <c:crosses val="autoZero"/>
        <c:auto val="1"/>
        <c:lblAlgn val="ctr"/>
        <c:lblOffset val="100"/>
        <c:noMultiLvlLbl val="0"/>
      </c:catAx>
      <c:valAx>
        <c:axId val="-2142571400"/>
        <c:scaling>
          <c:orientation val="minMax"/>
          <c:max val="1.2"/>
          <c:min val="-0.8"/>
        </c:scaling>
        <c:delete val="0"/>
        <c:axPos val="l"/>
        <c:numFmt formatCode="0.0%" sourceLinked="1"/>
        <c:majorTickMark val="out"/>
        <c:minorTickMark val="none"/>
        <c:tickLblPos val="nextTo"/>
        <c:txPr>
          <a:bodyPr/>
          <a:lstStyle/>
          <a:p>
            <a:pPr>
              <a:defRPr sz="1200"/>
            </a:pPr>
            <a:endParaRPr lang="en-US"/>
          </a:p>
        </c:txPr>
        <c:crossAx val="-2142546792"/>
        <c:crosses val="autoZero"/>
        <c:crossBetween val="between"/>
        <c:majorUnit val="0.4"/>
      </c:valAx>
      <c:spPr>
        <a:effectLst/>
      </c:spPr>
    </c:plotArea>
    <c:plotVisOnly val="1"/>
    <c:dispBlanksAs val="gap"/>
    <c:showDLblsOverMax val="0"/>
  </c:chart>
  <c:spPr>
    <a:ln>
      <a:noFill/>
    </a:ln>
  </c:spPr>
  <c:printSettings>
    <c:headerFooter/>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effectLst/>
          </c:spPr>
          <c:invertIfNegative val="0"/>
          <c:val>
            <c:numRef>
              <c:f>'Policy+Scenario'!$B$107:$D$107</c:f>
              <c:numCache>
                <c:formatCode>General</c:formatCode>
                <c:ptCount val="3"/>
                <c:pt idx="0">
                  <c:v>-0.32681322574000005</c:v>
                </c:pt>
                <c:pt idx="1">
                  <c:v>0.14263230980689667</c:v>
                </c:pt>
                <c:pt idx="2">
                  <c:v>-0.19588072995045835</c:v>
                </c:pt>
              </c:numCache>
            </c:numRef>
          </c:val>
          <c:extLst>
            <c:ext xmlns:c16="http://schemas.microsoft.com/office/drawing/2014/chart" uri="{C3380CC4-5D6E-409C-BE32-E72D297353CC}">
              <c16:uniqueId val="{00000000-E12C-4910-AE2D-2199D2E41EC5}"/>
            </c:ext>
          </c:extLst>
        </c:ser>
        <c:dLbls>
          <c:showLegendKey val="0"/>
          <c:showVal val="0"/>
          <c:showCatName val="0"/>
          <c:showSerName val="0"/>
          <c:showPercent val="0"/>
          <c:showBubbleSize val="0"/>
        </c:dLbls>
        <c:gapWidth val="150"/>
        <c:axId val="-2140775560"/>
        <c:axId val="-2140781160"/>
      </c:barChart>
      <c:catAx>
        <c:axId val="-2140775560"/>
        <c:scaling>
          <c:orientation val="minMax"/>
        </c:scaling>
        <c:delete val="0"/>
        <c:axPos val="b"/>
        <c:majorTickMark val="none"/>
        <c:minorTickMark val="none"/>
        <c:tickLblPos val="none"/>
        <c:crossAx val="-2140781160"/>
        <c:crosses val="autoZero"/>
        <c:auto val="1"/>
        <c:lblAlgn val="ctr"/>
        <c:lblOffset val="100"/>
        <c:noMultiLvlLbl val="0"/>
      </c:catAx>
      <c:valAx>
        <c:axId val="-2140781160"/>
        <c:scaling>
          <c:orientation val="minMax"/>
          <c:max val="1.2"/>
          <c:min val="-0.8"/>
        </c:scaling>
        <c:delete val="0"/>
        <c:axPos val="l"/>
        <c:numFmt formatCode="General" sourceLinked="1"/>
        <c:majorTickMark val="out"/>
        <c:minorTickMark val="none"/>
        <c:tickLblPos val="nextTo"/>
        <c:crossAx val="-2140775560"/>
        <c:crosses val="autoZero"/>
        <c:crossBetween val="between"/>
        <c:majorUnit val="0.4"/>
      </c:valAx>
    </c:plotArea>
    <c:plotVisOnly val="1"/>
    <c:dispBlanksAs val="gap"/>
    <c:showDLblsOverMax val="0"/>
  </c:chart>
  <c:printSettings>
    <c:headerFooter/>
    <c:pageMargins b="1" l="0.750000000000001" r="0.750000000000001"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rgbClr val="0000FF"/>
            </a:solidFill>
            <a:effectLst/>
          </c:spPr>
          <c:invertIfNegative val="0"/>
          <c:dPt>
            <c:idx val="3"/>
            <c:invertIfNegative val="0"/>
            <c:bubble3D val="0"/>
            <c:spPr>
              <a:solidFill>
                <a:schemeClr val="tx1"/>
              </a:solidFill>
              <a:effectLst/>
            </c:spPr>
            <c:extLst>
              <c:ext xmlns:c16="http://schemas.microsoft.com/office/drawing/2014/chart" uri="{C3380CC4-5D6E-409C-BE32-E72D297353CC}">
                <c16:uniqueId val="{00000001-FC6E-4CD8-8DD0-11E00339E4FB}"/>
              </c:ext>
            </c:extLst>
          </c:dPt>
          <c:val>
            <c:numRef>
              <c:f>'Policy+Scenario'!$C$112:$F$112</c:f>
              <c:numCache>
                <c:formatCode>0.0%</c:formatCode>
                <c:ptCount val="4"/>
                <c:pt idx="0">
                  <c:v>-0.76934729094400001</c:v>
                </c:pt>
                <c:pt idx="1">
                  <c:v>0.6672605558370428</c:v>
                </c:pt>
                <c:pt idx="2">
                  <c:v>-0.61544183609397374</c:v>
                </c:pt>
                <c:pt idx="3">
                  <c:v>-0.44706404656401144</c:v>
                </c:pt>
              </c:numCache>
            </c:numRef>
          </c:val>
          <c:extLst>
            <c:ext xmlns:c16="http://schemas.microsoft.com/office/drawing/2014/chart" uri="{C3380CC4-5D6E-409C-BE32-E72D297353CC}">
              <c16:uniqueId val="{00000002-FC6E-4CD8-8DD0-11E00339E4FB}"/>
            </c:ext>
          </c:extLst>
        </c:ser>
        <c:ser>
          <c:idx val="1"/>
          <c:order val="1"/>
          <c:spPr>
            <a:solidFill>
              <a:srgbClr val="FF0000"/>
            </a:solidFill>
          </c:spPr>
          <c:invertIfNegative val="0"/>
          <c:dPt>
            <c:idx val="3"/>
            <c:invertIfNegative val="0"/>
            <c:bubble3D val="0"/>
            <c:spPr>
              <a:solidFill>
                <a:schemeClr val="tx1"/>
              </a:solidFill>
              <a:effectLst/>
            </c:spPr>
            <c:extLst>
              <c:ext xmlns:c16="http://schemas.microsoft.com/office/drawing/2014/chart" uri="{C3380CC4-5D6E-409C-BE32-E72D297353CC}">
                <c16:uniqueId val="{00000004-FC6E-4CD8-8DD0-11E00339E4FB}"/>
              </c:ext>
            </c:extLst>
          </c:dPt>
          <c:val>
            <c:numRef>
              <c:f>'Policy+Scenario'!$C$113:$F$113</c:f>
              <c:numCache>
                <c:formatCode>0.0%</c:formatCode>
                <c:ptCount val="4"/>
                <c:pt idx="0">
                  <c:v>-0.28150000000000008</c:v>
                </c:pt>
                <c:pt idx="1">
                  <c:v>0.42890465309219694</c:v>
                </c:pt>
                <c:pt idx="2">
                  <c:v>2.6667993246743515E-2</c:v>
                </c:pt>
                <c:pt idx="3">
                  <c:v>-0.44706404656401144</c:v>
                </c:pt>
              </c:numCache>
            </c:numRef>
          </c:val>
          <c:extLst>
            <c:ext xmlns:c16="http://schemas.microsoft.com/office/drawing/2014/chart" uri="{C3380CC4-5D6E-409C-BE32-E72D297353CC}">
              <c16:uniqueId val="{00000005-FC6E-4CD8-8DD0-11E00339E4FB}"/>
            </c:ext>
          </c:extLst>
        </c:ser>
        <c:dLbls>
          <c:showLegendKey val="0"/>
          <c:showVal val="0"/>
          <c:showCatName val="0"/>
          <c:showSerName val="0"/>
          <c:showPercent val="0"/>
          <c:showBubbleSize val="0"/>
        </c:dLbls>
        <c:gapWidth val="150"/>
        <c:axId val="-2142679624"/>
        <c:axId val="-2142706008"/>
      </c:barChart>
      <c:catAx>
        <c:axId val="-2142679624"/>
        <c:scaling>
          <c:orientation val="minMax"/>
        </c:scaling>
        <c:delete val="0"/>
        <c:axPos val="b"/>
        <c:majorTickMark val="none"/>
        <c:minorTickMark val="none"/>
        <c:tickLblPos val="none"/>
        <c:crossAx val="-2142706008"/>
        <c:crosses val="autoZero"/>
        <c:auto val="1"/>
        <c:lblAlgn val="ctr"/>
        <c:lblOffset val="100"/>
        <c:noMultiLvlLbl val="0"/>
      </c:catAx>
      <c:valAx>
        <c:axId val="-2142706008"/>
        <c:scaling>
          <c:orientation val="minMax"/>
          <c:max val="1.2"/>
          <c:min val="-0.8"/>
        </c:scaling>
        <c:delete val="0"/>
        <c:axPos val="l"/>
        <c:numFmt formatCode="0.0%" sourceLinked="1"/>
        <c:majorTickMark val="out"/>
        <c:minorTickMark val="none"/>
        <c:tickLblPos val="nextTo"/>
        <c:txPr>
          <a:bodyPr/>
          <a:lstStyle/>
          <a:p>
            <a:pPr>
              <a:defRPr sz="1200"/>
            </a:pPr>
            <a:endParaRPr lang="en-US"/>
          </a:p>
        </c:txPr>
        <c:crossAx val="-2142679624"/>
        <c:crosses val="autoZero"/>
        <c:crossBetween val="between"/>
        <c:majorUnit val="0.4"/>
      </c:valAx>
    </c:plotArea>
    <c:plotVisOnly val="1"/>
    <c:dispBlanksAs val="gap"/>
    <c:showDLblsOverMax val="0"/>
  </c:chart>
  <c:spPr>
    <a:ln>
      <a:noFill/>
    </a:ln>
  </c:spPr>
  <c:printSettings>
    <c:headerFooter/>
    <c:pageMargins b="1" l="0.750000000000001" r="0.750000000000001"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ScenGraphs!$A$7</c:f>
              <c:strCache>
                <c:ptCount val="1"/>
                <c:pt idx="0">
                  <c:v>LDV</c:v>
                </c:pt>
              </c:strCache>
            </c:strRef>
          </c:tx>
          <c:spPr>
            <a:solidFill>
              <a:schemeClr val="accent1"/>
            </a:solidFill>
            <a:ln>
              <a:noFill/>
            </a:ln>
            <a:effectLst/>
          </c:spPr>
          <c:cat>
            <c:numRef>
              <c:f>ScenGraphs!$B$6:$AS$6</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ScenGraphs!$B$7:$AS$7</c:f>
              <c:numCache>
                <c:formatCode>0.00</c:formatCode>
                <c:ptCount val="44"/>
                <c:pt idx="0">
                  <c:v>17.530190312425002</c:v>
                </c:pt>
                <c:pt idx="1">
                  <c:v>16.947945659794996</c:v>
                </c:pt>
                <c:pt idx="2">
                  <c:v>16.698020197279998</c:v>
                </c:pt>
                <c:pt idx="3">
                  <c:v>17.053290374344996</c:v>
                </c:pt>
                <c:pt idx="4">
                  <c:v>17.367296064220003</c:v>
                </c:pt>
                <c:pt idx="5">
                  <c:v>17.365309363124993</c:v>
                </c:pt>
                <c:pt idx="6">
                  <c:v>17.292896365964999</c:v>
                </c:pt>
                <c:pt idx="7">
                  <c:v>17.223517036074998</c:v>
                </c:pt>
                <c:pt idx="8">
                  <c:v>17.161730892499996</c:v>
                </c:pt>
                <c:pt idx="9">
                  <c:v>17.101756681885</c:v>
                </c:pt>
                <c:pt idx="10">
                  <c:v>17.131883768285</c:v>
                </c:pt>
                <c:pt idx="11">
                  <c:v>17.06222348451</c:v>
                </c:pt>
                <c:pt idx="12">
                  <c:v>17.116779095909997</c:v>
                </c:pt>
                <c:pt idx="13">
                  <c:v>17.17892936746</c:v>
                </c:pt>
                <c:pt idx="14">
                  <c:v>17.260335930504997</c:v>
                </c:pt>
                <c:pt idx="15">
                  <c:v>17.351212029015002</c:v>
                </c:pt>
                <c:pt idx="16">
                  <c:v>17.450932842404999</c:v>
                </c:pt>
                <c:pt idx="17">
                  <c:v>17.558614802899999</c:v>
                </c:pt>
                <c:pt idx="18">
                  <c:v>17.667609709839994</c:v>
                </c:pt>
                <c:pt idx="19">
                  <c:v>17.783670081544997</c:v>
                </c:pt>
                <c:pt idx="20">
                  <c:v>17.908036178124995</c:v>
                </c:pt>
                <c:pt idx="21">
                  <c:v>17.938388068145006</c:v>
                </c:pt>
                <c:pt idx="22">
                  <c:v>17.988087154789998</c:v>
                </c:pt>
                <c:pt idx="23">
                  <c:v>18.158031649384998</c:v>
                </c:pt>
                <c:pt idx="24">
                  <c:v>18.235461137785002</c:v>
                </c:pt>
                <c:pt idx="25">
                  <c:v>18.323630303579996</c:v>
                </c:pt>
                <c:pt idx="26">
                  <c:v>18.523069416294998</c:v>
                </c:pt>
                <c:pt idx="27">
                  <c:v>18.612075065214999</c:v>
                </c:pt>
                <c:pt idx="28">
                  <c:v>18.70304733647</c:v>
                </c:pt>
                <c:pt idx="29">
                  <c:v>18.830480482259361</c:v>
                </c:pt>
                <c:pt idx="30">
                  <c:v>18.970960705208778</c:v>
                </c:pt>
                <c:pt idx="31">
                  <c:v>19.12256527434845</c:v>
                </c:pt>
                <c:pt idx="32">
                  <c:v>19.283229957943337</c:v>
                </c:pt>
                <c:pt idx="33">
                  <c:v>19.450779193106754</c:v>
                </c:pt>
                <c:pt idx="34">
                  <c:v>19.622962886885237</c:v>
                </c:pt>
                <c:pt idx="35">
                  <c:v>19.797499145232859</c:v>
                </c:pt>
                <c:pt idx="36">
                  <c:v>19.972121926019099</c:v>
                </c:pt>
                <c:pt idx="37">
                  <c:v>20.14463233212981</c:v>
                </c:pt>
                <c:pt idx="38">
                  <c:v>20.312952017349453</c:v>
                </c:pt>
                <c:pt idx="39">
                  <c:v>20.475176986891071</c:v>
                </c:pt>
                <c:pt idx="40">
                  <c:v>20.629629950235419</c:v>
                </c:pt>
                <c:pt idx="41">
                  <c:v>20.774909337600466</c:v>
                </c:pt>
                <c:pt idx="42">
                  <c:v>20.909933130376526</c:v>
                </c:pt>
                <c:pt idx="43">
                  <c:v>21.033975783217414</c:v>
                </c:pt>
              </c:numCache>
            </c:numRef>
          </c:val>
          <c:extLst>
            <c:ext xmlns:c16="http://schemas.microsoft.com/office/drawing/2014/chart" uri="{C3380CC4-5D6E-409C-BE32-E72D297353CC}">
              <c16:uniqueId val="{00000000-EE3F-432A-895B-106343AB7F49}"/>
            </c:ext>
          </c:extLst>
        </c:ser>
        <c:ser>
          <c:idx val="1"/>
          <c:order val="1"/>
          <c:tx>
            <c:strRef>
              <c:f>ScenGraphs!$A$8</c:f>
              <c:strCache>
                <c:ptCount val="1"/>
                <c:pt idx="0">
                  <c:v>HDV</c:v>
                </c:pt>
              </c:strCache>
            </c:strRef>
          </c:tx>
          <c:spPr>
            <a:solidFill>
              <a:schemeClr val="accent2"/>
            </a:solidFill>
            <a:ln>
              <a:noFill/>
            </a:ln>
            <a:effectLst/>
          </c:spPr>
          <c:cat>
            <c:numRef>
              <c:f>ScenGraphs!$B$6:$AS$6</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ScenGraphs!$B$8:$AS$8</c:f>
              <c:numCache>
                <c:formatCode>0.00</c:formatCode>
                <c:ptCount val="44"/>
                <c:pt idx="0">
                  <c:v>5.9746147804599987</c:v>
                </c:pt>
                <c:pt idx="1">
                  <c:v>5.6233954974450002</c:v>
                </c:pt>
                <c:pt idx="2">
                  <c:v>5.044293848065001</c:v>
                </c:pt>
                <c:pt idx="3">
                  <c:v>5.0728055480049994</c:v>
                </c:pt>
                <c:pt idx="4">
                  <c:v>5.322072911014998</c:v>
                </c:pt>
                <c:pt idx="5">
                  <c:v>5.5632591945199996</c:v>
                </c:pt>
                <c:pt idx="6">
                  <c:v>5.7196961116099985</c:v>
                </c:pt>
                <c:pt idx="7">
                  <c:v>5.8093846978999997</c:v>
                </c:pt>
                <c:pt idx="8">
                  <c:v>5.8744442511649995</c:v>
                </c:pt>
                <c:pt idx="9">
                  <c:v>5.9355741119450007</c:v>
                </c:pt>
                <c:pt idx="10">
                  <c:v>5.9994354468499997</c:v>
                </c:pt>
                <c:pt idx="11">
                  <c:v>6.0773420822099995</c:v>
                </c:pt>
                <c:pt idx="12">
                  <c:v>6.166548855274999</c:v>
                </c:pt>
                <c:pt idx="13">
                  <c:v>6.2451962335649993</c:v>
                </c:pt>
                <c:pt idx="14">
                  <c:v>6.2928176253649992</c:v>
                </c:pt>
                <c:pt idx="15">
                  <c:v>6.3340867513899992</c:v>
                </c:pt>
                <c:pt idx="16">
                  <c:v>6.4011568234299991</c:v>
                </c:pt>
                <c:pt idx="17">
                  <c:v>6.4908879072299994</c:v>
                </c:pt>
                <c:pt idx="18">
                  <c:v>6.5872627016099994</c:v>
                </c:pt>
                <c:pt idx="19">
                  <c:v>6.6839590104049993</c:v>
                </c:pt>
                <c:pt idx="20">
                  <c:v>6.776190513835</c:v>
                </c:pt>
                <c:pt idx="21">
                  <c:v>6.8619111354050002</c:v>
                </c:pt>
                <c:pt idx="22">
                  <c:v>6.9490681637399998</c:v>
                </c:pt>
                <c:pt idx="23">
                  <c:v>7.0486335640249989</c:v>
                </c:pt>
                <c:pt idx="24">
                  <c:v>7.1408196254399998</c:v>
                </c:pt>
                <c:pt idx="25">
                  <c:v>7.2300821383749989</c:v>
                </c:pt>
                <c:pt idx="26">
                  <c:v>7.3336902733399993</c:v>
                </c:pt>
                <c:pt idx="27">
                  <c:v>7.4404853596900002</c:v>
                </c:pt>
                <c:pt idx="28">
                  <c:v>7.5602314287549985</c:v>
                </c:pt>
                <c:pt idx="29">
                  <c:v>7.6214920485331774</c:v>
                </c:pt>
                <c:pt idx="30">
                  <c:v>7.6833427749809964</c:v>
                </c:pt>
                <c:pt idx="31">
                  <c:v>7.7457920120475796</c:v>
                </c:pt>
                <c:pt idx="32">
                  <c:v>7.8088483632848078</c:v>
                </c:pt>
                <c:pt idx="33">
                  <c:v>7.8725206382620714</c:v>
                </c:pt>
                <c:pt idx="34">
                  <c:v>7.9368178592090146</c:v>
                </c:pt>
                <c:pt idx="35">
                  <c:v>8.001749267894521</c:v>
                </c:pt>
                <c:pt idx="36">
                  <c:v>8.0673243327506139</c:v>
                </c:pt>
                <c:pt idx="37">
                  <c:v>8.1335527562501753</c:v>
                </c:pt>
                <c:pt idx="38">
                  <c:v>8.2004444825477858</c:v>
                </c:pt>
                <c:pt idx="39">
                  <c:v>8.2680097053932986</c:v>
                </c:pt>
                <c:pt idx="40">
                  <c:v>8.3362588763280829</c:v>
                </c:pt>
                <c:pt idx="41">
                  <c:v>8.4052027131743223</c:v>
                </c:pt>
                <c:pt idx="42">
                  <c:v>8.4748522088280218</c:v>
                </c:pt>
                <c:pt idx="43">
                  <c:v>8.5452186403669046</c:v>
                </c:pt>
              </c:numCache>
            </c:numRef>
          </c:val>
          <c:extLst>
            <c:ext xmlns:c16="http://schemas.microsoft.com/office/drawing/2014/chart" uri="{C3380CC4-5D6E-409C-BE32-E72D297353CC}">
              <c16:uniqueId val="{00000001-EE3F-432A-895B-106343AB7F49}"/>
            </c:ext>
          </c:extLst>
        </c:ser>
        <c:dLbls>
          <c:showLegendKey val="0"/>
          <c:showVal val="0"/>
          <c:showCatName val="0"/>
          <c:showSerName val="0"/>
          <c:showPercent val="0"/>
          <c:showBubbleSize val="0"/>
        </c:dLbls>
        <c:axId val="-2129721592"/>
        <c:axId val="-2129718104"/>
      </c:areaChart>
      <c:catAx>
        <c:axId val="-2129721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718104"/>
        <c:crosses val="autoZero"/>
        <c:auto val="1"/>
        <c:lblAlgn val="ctr"/>
        <c:lblOffset val="100"/>
        <c:noMultiLvlLbl val="0"/>
      </c:catAx>
      <c:valAx>
        <c:axId val="-2129718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7215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ScenGraphs!$A$7</c:f>
              <c:strCache>
                <c:ptCount val="1"/>
                <c:pt idx="0">
                  <c:v>LDV</c:v>
                </c:pt>
              </c:strCache>
            </c:strRef>
          </c:tx>
          <c:spPr>
            <a:solidFill>
              <a:schemeClr val="accent1"/>
            </a:solidFill>
            <a:ln>
              <a:noFill/>
            </a:ln>
            <a:effectLst/>
          </c:spPr>
          <c:cat>
            <c:numRef>
              <c:f>ScenGraphs!$B$6:$AS$6</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ScenGraphs!$B$10:$AS$10</c:f>
              <c:numCache>
                <c:formatCode>0.00</c:formatCode>
                <c:ptCount val="44"/>
                <c:pt idx="0">
                  <c:v>17.530190312425002</c:v>
                </c:pt>
                <c:pt idx="1">
                  <c:v>16.947945659794996</c:v>
                </c:pt>
                <c:pt idx="2">
                  <c:v>16.698020197279998</c:v>
                </c:pt>
                <c:pt idx="3">
                  <c:v>17.053290374344996</c:v>
                </c:pt>
                <c:pt idx="4">
                  <c:v>17.367296064220003</c:v>
                </c:pt>
                <c:pt idx="5">
                  <c:v>17.365309363124993</c:v>
                </c:pt>
                <c:pt idx="6">
                  <c:v>17.292896365964999</c:v>
                </c:pt>
                <c:pt idx="7">
                  <c:v>17.223517036074998</c:v>
                </c:pt>
                <c:pt idx="8">
                  <c:v>17.161730892499996</c:v>
                </c:pt>
                <c:pt idx="9">
                  <c:v>17.101756681885</c:v>
                </c:pt>
                <c:pt idx="10">
                  <c:v>17.131883768285</c:v>
                </c:pt>
                <c:pt idx="11">
                  <c:v>17.06222348451</c:v>
                </c:pt>
                <c:pt idx="12">
                  <c:v>17.116779095909997</c:v>
                </c:pt>
                <c:pt idx="13">
                  <c:v>17.17892936746</c:v>
                </c:pt>
                <c:pt idx="14">
                  <c:v>17.54688485152337</c:v>
                </c:pt>
                <c:pt idx="15">
                  <c:v>17.880766663829537</c:v>
                </c:pt>
                <c:pt idx="16">
                  <c:v>18.177201486503321</c:v>
                </c:pt>
                <c:pt idx="17">
                  <c:v>18.432311503983371</c:v>
                </c:pt>
                <c:pt idx="18">
                  <c:v>18.63590661093793</c:v>
                </c:pt>
                <c:pt idx="19">
                  <c:v>18.790642422576617</c:v>
                </c:pt>
                <c:pt idx="20">
                  <c:v>18.89429270188749</c:v>
                </c:pt>
                <c:pt idx="21">
                  <c:v>18.835657762255622</c:v>
                </c:pt>
                <c:pt idx="22">
                  <c:v>18.731445859156047</c:v>
                </c:pt>
                <c:pt idx="23">
                  <c:v>18.681949882438776</c:v>
                </c:pt>
                <c:pt idx="24">
                  <c:v>18.462809415235341</c:v>
                </c:pt>
                <c:pt idx="25">
                  <c:v>18.177603455747935</c:v>
                </c:pt>
                <c:pt idx="26">
                  <c:v>17.91933662893976</c:v>
                </c:pt>
                <c:pt idx="27">
                  <c:v>17.466649000054062</c:v>
                </c:pt>
                <c:pt idx="28">
                  <c:v>16.927162010705132</c:v>
                </c:pt>
                <c:pt idx="29">
                  <c:v>16.702695515091555</c:v>
                </c:pt>
                <c:pt idx="30">
                  <c:v>16.455399359688542</c:v>
                </c:pt>
                <c:pt idx="31">
                  <c:v>16.182202988152838</c:v>
                </c:pt>
                <c:pt idx="32">
                  <c:v>15.879971402356327</c:v>
                </c:pt>
                <c:pt idx="33">
                  <c:v>15.545576350874626</c:v>
                </c:pt>
                <c:pt idx="34">
                  <c:v>15.17597132263027</c:v>
                </c:pt>
                <c:pt idx="35">
                  <c:v>14.768267562714918</c:v>
                </c:pt>
                <c:pt idx="36">
                  <c:v>14.319807982990033</c:v>
                </c:pt>
                <c:pt idx="37">
                  <c:v>13.828235631132559</c:v>
                </c:pt>
                <c:pt idx="38">
                  <c:v>13.291553333935893</c:v>
                </c:pt>
                <c:pt idx="39">
                  <c:v>12.708171261241576</c:v>
                </c:pt>
                <c:pt idx="40">
                  <c:v>12.076939472913677</c:v>
                </c:pt>
                <c:pt idx="41">
                  <c:v>11.397163008084956</c:v>
                </c:pt>
                <c:pt idx="42">
                  <c:v>10.668597736421313</c:v>
                </c:pt>
                <c:pt idx="43">
                  <c:v>9.8914259861690059</c:v>
                </c:pt>
              </c:numCache>
            </c:numRef>
          </c:val>
          <c:extLst>
            <c:ext xmlns:c16="http://schemas.microsoft.com/office/drawing/2014/chart" uri="{C3380CC4-5D6E-409C-BE32-E72D297353CC}">
              <c16:uniqueId val="{00000000-4AE7-4C8B-9C92-4628756E049C}"/>
            </c:ext>
          </c:extLst>
        </c:ser>
        <c:ser>
          <c:idx val="1"/>
          <c:order val="1"/>
          <c:tx>
            <c:strRef>
              <c:f>ScenGraphs!$A$8</c:f>
              <c:strCache>
                <c:ptCount val="1"/>
                <c:pt idx="0">
                  <c:v>HDV</c:v>
                </c:pt>
              </c:strCache>
            </c:strRef>
          </c:tx>
          <c:spPr>
            <a:solidFill>
              <a:schemeClr val="accent2"/>
            </a:solidFill>
            <a:ln>
              <a:noFill/>
            </a:ln>
            <a:effectLst/>
          </c:spPr>
          <c:cat>
            <c:numRef>
              <c:f>ScenGraphs!$B$6:$AS$6</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ScenGraphs!$B$11:$AS$11</c:f>
              <c:numCache>
                <c:formatCode>0.00</c:formatCode>
                <c:ptCount val="44"/>
                <c:pt idx="0">
                  <c:v>5.9746147804599987</c:v>
                </c:pt>
                <c:pt idx="1">
                  <c:v>5.6233954974450002</c:v>
                </c:pt>
                <c:pt idx="2">
                  <c:v>5.044293848065001</c:v>
                </c:pt>
                <c:pt idx="3">
                  <c:v>5.0728055480049994</c:v>
                </c:pt>
                <c:pt idx="4">
                  <c:v>5.322072911014998</c:v>
                </c:pt>
                <c:pt idx="5">
                  <c:v>5.5632591945199996</c:v>
                </c:pt>
                <c:pt idx="6">
                  <c:v>5.7196961116099985</c:v>
                </c:pt>
                <c:pt idx="7">
                  <c:v>5.8093846978999997</c:v>
                </c:pt>
                <c:pt idx="8">
                  <c:v>5.8744442511649995</c:v>
                </c:pt>
                <c:pt idx="9">
                  <c:v>5.9355741119450007</c:v>
                </c:pt>
                <c:pt idx="10">
                  <c:v>5.9994354468499997</c:v>
                </c:pt>
                <c:pt idx="11">
                  <c:v>6.0773420822099995</c:v>
                </c:pt>
                <c:pt idx="12">
                  <c:v>6.166548855274999</c:v>
                </c:pt>
                <c:pt idx="13">
                  <c:v>6.2451962335649993</c:v>
                </c:pt>
                <c:pt idx="14">
                  <c:v>6.4035120167356352</c:v>
                </c:pt>
                <c:pt idx="15">
                  <c:v>6.5492529557641621</c:v>
                </c:pt>
                <c:pt idx="16">
                  <c:v>6.715318735050503</c:v>
                </c:pt>
                <c:pt idx="17">
                  <c:v>6.8989169761182838</c:v>
                </c:pt>
                <c:pt idx="18">
                  <c:v>7.0830084429631794</c:v>
                </c:pt>
                <c:pt idx="19">
                  <c:v>7.2601830607264954</c:v>
                </c:pt>
                <c:pt idx="20">
                  <c:v>7.4243949673750587</c:v>
                </c:pt>
                <c:pt idx="21">
                  <c:v>7.5725189863732183</c:v>
                </c:pt>
                <c:pt idx="22">
                  <c:v>7.7123749658660339</c:v>
                </c:pt>
                <c:pt idx="23">
                  <c:v>7.8552293650920504</c:v>
                </c:pt>
                <c:pt idx="24">
                  <c:v>7.9785150162819685</c:v>
                </c:pt>
                <c:pt idx="25">
                  <c:v>8.0861459444950174</c:v>
                </c:pt>
                <c:pt idx="26">
                  <c:v>8.1963226775347753</c:v>
                </c:pt>
                <c:pt idx="27">
                  <c:v>8.2959655563752186</c:v>
                </c:pt>
                <c:pt idx="28">
                  <c:v>8.3946314154573596</c:v>
                </c:pt>
                <c:pt idx="29">
                  <c:v>8.5168646272822226</c:v>
                </c:pt>
                <c:pt idx="30">
                  <c:v>8.6351108683703348</c:v>
                </c:pt>
                <c:pt idx="31">
                  <c:v>8.7492471963940801</c:v>
                </c:pt>
                <c:pt idx="32">
                  <c:v>8.8591481447437044</c:v>
                </c:pt>
                <c:pt idx="33">
                  <c:v>8.9646856658548231</c:v>
                </c:pt>
                <c:pt idx="34">
                  <c:v>9.0657290726218864</c:v>
                </c:pt>
                <c:pt idx="35">
                  <c:v>9.1621449778084134</c:v>
                </c:pt>
                <c:pt idx="36">
                  <c:v>9.253797231360462</c:v>
                </c:pt>
                <c:pt idx="37">
                  <c:v>9.3405468555249236</c:v>
                </c:pt>
                <c:pt idx="38">
                  <c:v>9.4222519776692923</c:v>
                </c:pt>
                <c:pt idx="39">
                  <c:v>9.4987677606943972</c:v>
                </c:pt>
                <c:pt idx="40">
                  <c:v>9.5699463309260331</c:v>
                </c:pt>
                <c:pt idx="41">
                  <c:v>9.6356367033656305</c:v>
                </c:pt>
                <c:pt idx="42">
                  <c:v>9.695684704174246</c:v>
                </c:pt>
                <c:pt idx="43">
                  <c:v>9.7499328902575328</c:v>
                </c:pt>
              </c:numCache>
            </c:numRef>
          </c:val>
          <c:extLst>
            <c:ext xmlns:c16="http://schemas.microsoft.com/office/drawing/2014/chart" uri="{C3380CC4-5D6E-409C-BE32-E72D297353CC}">
              <c16:uniqueId val="{00000001-4AE7-4C8B-9C92-4628756E049C}"/>
            </c:ext>
          </c:extLst>
        </c:ser>
        <c:dLbls>
          <c:showLegendKey val="0"/>
          <c:showVal val="0"/>
          <c:showCatName val="0"/>
          <c:showSerName val="0"/>
          <c:showPercent val="0"/>
          <c:showBubbleSize val="0"/>
        </c:dLbls>
        <c:axId val="-2141139560"/>
        <c:axId val="-2141136072"/>
      </c:areaChart>
      <c:catAx>
        <c:axId val="-2141139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136072"/>
        <c:crosses val="autoZero"/>
        <c:auto val="1"/>
        <c:lblAlgn val="ctr"/>
        <c:lblOffset val="100"/>
        <c:noMultiLvlLbl val="0"/>
      </c:catAx>
      <c:valAx>
        <c:axId val="-2141136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1395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U.S Road Vehicle Energy Use</a:t>
            </a:r>
          </a:p>
          <a:p>
            <a:pPr>
              <a:defRPr/>
            </a:pPr>
            <a:r>
              <a:rPr lang="en-US" sz="1600" b="0" i="0" baseline="0">
                <a:effectLst/>
              </a:rPr>
              <a:t>Advanced Automation Scenarios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ScenGraphs!$A$68</c:f>
              <c:strCache>
                <c:ptCount val="1"/>
                <c:pt idx="0">
                  <c:v>Reference</c:v>
                </c:pt>
              </c:strCache>
            </c:strRef>
          </c:tx>
          <c:spPr>
            <a:ln w="44450" cap="rnd">
              <a:solidFill>
                <a:schemeClr val="tx1"/>
              </a:solidFill>
              <a:round/>
            </a:ln>
            <a:effectLst/>
          </c:spPr>
          <c:marker>
            <c:symbol val="none"/>
          </c:marker>
          <c:cat>
            <c:numRef>
              <c:f>ScenGraphs!$B$67:$AS$67</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ScenGraphs!$B$68:$AS$68</c:f>
              <c:numCache>
                <c:formatCode>0.00</c:formatCode>
                <c:ptCount val="44"/>
                <c:pt idx="0">
                  <c:v>23.504805092885</c:v>
                </c:pt>
                <c:pt idx="1">
                  <c:v>22.571341157239996</c:v>
                </c:pt>
                <c:pt idx="2">
                  <c:v>21.742314045344997</c:v>
                </c:pt>
                <c:pt idx="3">
                  <c:v>22.126095922349997</c:v>
                </c:pt>
                <c:pt idx="4">
                  <c:v>22.689368975235002</c:v>
                </c:pt>
                <c:pt idx="5">
                  <c:v>22.928568557644994</c:v>
                </c:pt>
                <c:pt idx="6">
                  <c:v>23.012592477574998</c:v>
                </c:pt>
                <c:pt idx="7">
                  <c:v>23.032901733974999</c:v>
                </c:pt>
                <c:pt idx="8">
                  <c:v>23.036175143664995</c:v>
                </c:pt>
                <c:pt idx="9">
                  <c:v>23.037330793830002</c:v>
                </c:pt>
                <c:pt idx="10">
                  <c:v>23.131319215135001</c:v>
                </c:pt>
                <c:pt idx="11">
                  <c:v>23.139565566719998</c:v>
                </c:pt>
                <c:pt idx="12">
                  <c:v>23.283327951184997</c:v>
                </c:pt>
                <c:pt idx="13">
                  <c:v>23.424125601025001</c:v>
                </c:pt>
                <c:pt idx="14">
                  <c:v>23.553153555869997</c:v>
                </c:pt>
                <c:pt idx="15">
                  <c:v>23.685298780405002</c:v>
                </c:pt>
                <c:pt idx="16">
                  <c:v>23.852089665834999</c:v>
                </c:pt>
                <c:pt idx="17">
                  <c:v>24.04950271013</c:v>
                </c:pt>
                <c:pt idx="18">
                  <c:v>24.254872411449995</c:v>
                </c:pt>
                <c:pt idx="19">
                  <c:v>24.467629091949995</c:v>
                </c:pt>
                <c:pt idx="20">
                  <c:v>24.684226691959996</c:v>
                </c:pt>
                <c:pt idx="21">
                  <c:v>24.800299203550004</c:v>
                </c:pt>
                <c:pt idx="22">
                  <c:v>24.937155318529996</c:v>
                </c:pt>
                <c:pt idx="23">
                  <c:v>25.206665213409998</c:v>
                </c:pt>
                <c:pt idx="24">
                  <c:v>25.376280763225001</c:v>
                </c:pt>
                <c:pt idx="25">
                  <c:v>25.553712441954996</c:v>
                </c:pt>
                <c:pt idx="26">
                  <c:v>25.856759689634998</c:v>
                </c:pt>
                <c:pt idx="27">
                  <c:v>26.052560424905</c:v>
                </c:pt>
                <c:pt idx="28">
                  <c:v>26.263278765224999</c:v>
                </c:pt>
                <c:pt idx="29">
                  <c:v>26.451972530792538</c:v>
                </c:pt>
                <c:pt idx="30">
                  <c:v>26.654303480189775</c:v>
                </c:pt>
                <c:pt idx="31">
                  <c:v>26.86835728639603</c:v>
                </c:pt>
                <c:pt idx="32">
                  <c:v>27.092078321228144</c:v>
                </c:pt>
                <c:pt idx="33">
                  <c:v>27.323299831368825</c:v>
                </c:pt>
                <c:pt idx="34">
                  <c:v>27.559780746094251</c:v>
                </c:pt>
                <c:pt idx="35">
                  <c:v>27.79924841312738</c:v>
                </c:pt>
                <c:pt idx="36">
                  <c:v>28.039446258769715</c:v>
                </c:pt>
                <c:pt idx="37">
                  <c:v>28.278185088379985</c:v>
                </c:pt>
                <c:pt idx="38">
                  <c:v>28.51339649989724</c:v>
                </c:pt>
                <c:pt idx="39">
                  <c:v>28.743186692284368</c:v>
                </c:pt>
                <c:pt idx="40">
                  <c:v>28.9658888265635</c:v>
                </c:pt>
                <c:pt idx="41">
                  <c:v>29.180112050774788</c:v>
                </c:pt>
                <c:pt idx="42">
                  <c:v>29.384785339204548</c:v>
                </c:pt>
                <c:pt idx="43">
                  <c:v>29.579194423584319</c:v>
                </c:pt>
              </c:numCache>
            </c:numRef>
          </c:val>
          <c:smooth val="0"/>
          <c:extLst>
            <c:ext xmlns:c16="http://schemas.microsoft.com/office/drawing/2014/chart" uri="{C3380CC4-5D6E-409C-BE32-E72D297353CC}">
              <c16:uniqueId val="{00000000-5D72-4EDE-920C-62D28E026BFC}"/>
            </c:ext>
          </c:extLst>
        </c:ser>
        <c:ser>
          <c:idx val="1"/>
          <c:order val="1"/>
          <c:tx>
            <c:strRef>
              <c:f>ScenGraphs!$A$69</c:f>
              <c:strCache>
                <c:ptCount val="1"/>
                <c:pt idx="0">
                  <c:v>Cautiously optimistic</c:v>
                </c:pt>
              </c:strCache>
            </c:strRef>
          </c:tx>
          <c:spPr>
            <a:ln w="28575" cap="rnd">
              <a:solidFill>
                <a:schemeClr val="accent2"/>
              </a:solidFill>
              <a:round/>
            </a:ln>
            <a:effectLst/>
          </c:spPr>
          <c:marker>
            <c:symbol val="none"/>
          </c:marker>
          <c:cat>
            <c:numRef>
              <c:f>ScenGraphs!$B$67:$AS$67</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ScenGraphs!$B$69:$AS$69</c:f>
              <c:numCache>
                <c:formatCode>0.00</c:formatCode>
                <c:ptCount val="44"/>
                <c:pt idx="0">
                  <c:v>23.504805092885</c:v>
                </c:pt>
                <c:pt idx="1">
                  <c:v>22.571341157239996</c:v>
                </c:pt>
                <c:pt idx="2">
                  <c:v>21.742314045344997</c:v>
                </c:pt>
                <c:pt idx="3">
                  <c:v>22.126095922349997</c:v>
                </c:pt>
                <c:pt idx="4">
                  <c:v>22.689368975235002</c:v>
                </c:pt>
                <c:pt idx="5">
                  <c:v>22.928568557644994</c:v>
                </c:pt>
                <c:pt idx="6">
                  <c:v>23.012592477574998</c:v>
                </c:pt>
                <c:pt idx="7">
                  <c:v>23.032901733974999</c:v>
                </c:pt>
                <c:pt idx="8">
                  <c:v>23.036175143664995</c:v>
                </c:pt>
                <c:pt idx="9">
                  <c:v>23.037330793830002</c:v>
                </c:pt>
                <c:pt idx="10">
                  <c:v>23.131319215135001</c:v>
                </c:pt>
                <c:pt idx="11">
                  <c:v>23.139565566719998</c:v>
                </c:pt>
                <c:pt idx="12">
                  <c:v>23.283327951184997</c:v>
                </c:pt>
                <c:pt idx="13">
                  <c:v>23.424125601025001</c:v>
                </c:pt>
                <c:pt idx="14">
                  <c:v>23.626711642119055</c:v>
                </c:pt>
                <c:pt idx="15">
                  <c:v>23.808453355408105</c:v>
                </c:pt>
                <c:pt idx="16">
                  <c:v>24.00042369129039</c:v>
                </c:pt>
                <c:pt idx="17">
                  <c:v>24.197935388243337</c:v>
                </c:pt>
                <c:pt idx="18">
                  <c:v>24.377366057273509</c:v>
                </c:pt>
                <c:pt idx="19">
                  <c:v>24.537227966911413</c:v>
                </c:pt>
                <c:pt idx="20">
                  <c:v>24.672977101215778</c:v>
                </c:pt>
                <c:pt idx="21">
                  <c:v>24.679994665301422</c:v>
                </c:pt>
                <c:pt idx="22">
                  <c:v>24.678923741779023</c:v>
                </c:pt>
                <c:pt idx="23">
                  <c:v>24.778318295308107</c:v>
                </c:pt>
                <c:pt idx="24">
                  <c:v>24.748289449119852</c:v>
                </c:pt>
                <c:pt idx="25">
                  <c:v>24.694046366019975</c:v>
                </c:pt>
                <c:pt idx="26">
                  <c:v>24.726587802366765</c:v>
                </c:pt>
                <c:pt idx="27">
                  <c:v>24.622465816062657</c:v>
                </c:pt>
                <c:pt idx="28">
                  <c:v>24.497812092166612</c:v>
                </c:pt>
                <c:pt idx="29">
                  <c:v>24.474852300280986</c:v>
                </c:pt>
                <c:pt idx="30">
                  <c:v>24.457488799891568</c:v>
                </c:pt>
                <c:pt idx="31">
                  <c:v>24.443552306685838</c:v>
                </c:pt>
                <c:pt idx="32">
                  <c:v>24.430806734797407</c:v>
                </c:pt>
                <c:pt idx="33">
                  <c:v>24.416985602685468</c:v>
                </c:pt>
                <c:pt idx="34">
                  <c:v>24.399832789963334</c:v>
                </c:pt>
                <c:pt idx="35">
                  <c:v>24.377146475881514</c:v>
                </c:pt>
                <c:pt idx="36">
                  <c:v>24.346824860521011</c:v>
                </c:pt>
                <c:pt idx="37">
                  <c:v>24.306912088870611</c:v>
                </c:pt>
                <c:pt idx="38">
                  <c:v>24.255642679739484</c:v>
                </c:pt>
                <c:pt idx="39">
                  <c:v>24.191482717119154</c:v>
                </c:pt>
                <c:pt idx="40">
                  <c:v>24.113166098751503</c:v>
                </c:pt>
                <c:pt idx="41">
                  <c:v>24.019724258455572</c:v>
                </c:pt>
                <c:pt idx="42">
                  <c:v>23.910507983447413</c:v>
                </c:pt>
                <c:pt idx="43">
                  <c:v>23.785200228546096</c:v>
                </c:pt>
              </c:numCache>
            </c:numRef>
          </c:val>
          <c:smooth val="0"/>
          <c:extLst>
            <c:ext xmlns:c16="http://schemas.microsoft.com/office/drawing/2014/chart" uri="{C3380CC4-5D6E-409C-BE32-E72D297353CC}">
              <c16:uniqueId val="{00000001-5D72-4EDE-920C-62D28E026BFC}"/>
            </c:ext>
          </c:extLst>
        </c:ser>
        <c:ser>
          <c:idx val="2"/>
          <c:order val="2"/>
          <c:tx>
            <c:strRef>
              <c:f>ScenGraphs!$A$70</c:f>
              <c:strCache>
                <c:ptCount val="1"/>
                <c:pt idx="0">
                  <c:v>Have our cake &amp; eat it too</c:v>
                </c:pt>
              </c:strCache>
            </c:strRef>
          </c:tx>
          <c:spPr>
            <a:ln w="28575" cap="rnd">
              <a:solidFill>
                <a:schemeClr val="accent3"/>
              </a:solidFill>
              <a:round/>
            </a:ln>
            <a:effectLst/>
          </c:spPr>
          <c:marker>
            <c:symbol val="none"/>
          </c:marker>
          <c:cat>
            <c:numRef>
              <c:f>ScenGraphs!$B$67:$AS$67</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ScenGraphs!$B$70:$AS$70</c:f>
              <c:numCache>
                <c:formatCode>0.00</c:formatCode>
                <c:ptCount val="44"/>
                <c:pt idx="0">
                  <c:v>23.504805092885</c:v>
                </c:pt>
                <c:pt idx="1">
                  <c:v>22.571341157239996</c:v>
                </c:pt>
                <c:pt idx="2">
                  <c:v>21.742314045344997</c:v>
                </c:pt>
                <c:pt idx="3">
                  <c:v>22.126095922349997</c:v>
                </c:pt>
                <c:pt idx="4">
                  <c:v>22.689368975235002</c:v>
                </c:pt>
                <c:pt idx="5">
                  <c:v>22.928568557644994</c:v>
                </c:pt>
                <c:pt idx="6">
                  <c:v>23.012592477574998</c:v>
                </c:pt>
                <c:pt idx="7">
                  <c:v>23.032901733974999</c:v>
                </c:pt>
                <c:pt idx="8">
                  <c:v>23.036175143664995</c:v>
                </c:pt>
                <c:pt idx="9">
                  <c:v>23.037330793830002</c:v>
                </c:pt>
                <c:pt idx="10">
                  <c:v>23.131319215135001</c:v>
                </c:pt>
                <c:pt idx="11">
                  <c:v>23.139565566719998</c:v>
                </c:pt>
                <c:pt idx="12">
                  <c:v>23.283327951184997</c:v>
                </c:pt>
                <c:pt idx="13">
                  <c:v>23.424125601025001</c:v>
                </c:pt>
                <c:pt idx="14">
                  <c:v>23.908828312344674</c:v>
                </c:pt>
                <c:pt idx="15">
                  <c:v>24.342692447203532</c:v>
                </c:pt>
                <c:pt idx="16">
                  <c:v>24.754640761042786</c:v>
                </c:pt>
                <c:pt idx="17">
                  <c:v>25.137461942636886</c:v>
                </c:pt>
                <c:pt idx="18">
                  <c:v>25.463905391557461</c:v>
                </c:pt>
                <c:pt idx="19">
                  <c:v>25.729173125123246</c:v>
                </c:pt>
                <c:pt idx="20">
                  <c:v>25.925031865765266</c:v>
                </c:pt>
                <c:pt idx="21">
                  <c:v>25.937899653847602</c:v>
                </c:pt>
                <c:pt idx="22">
                  <c:v>25.891390381775508</c:v>
                </c:pt>
                <c:pt idx="23">
                  <c:v>25.895075465549851</c:v>
                </c:pt>
                <c:pt idx="24">
                  <c:v>25.705062678315375</c:v>
                </c:pt>
                <c:pt idx="25">
                  <c:v>25.427566412207312</c:v>
                </c:pt>
                <c:pt idx="26">
                  <c:v>25.170333364889231</c:v>
                </c:pt>
                <c:pt idx="27">
                  <c:v>24.70357812267196</c:v>
                </c:pt>
                <c:pt idx="28">
                  <c:v>24.141615722797425</c:v>
                </c:pt>
                <c:pt idx="29">
                  <c:v>23.911579905199133</c:v>
                </c:pt>
                <c:pt idx="30">
                  <c:v>23.652627806355252</c:v>
                </c:pt>
                <c:pt idx="31">
                  <c:v>23.361542664915476</c:v>
                </c:pt>
                <c:pt idx="32">
                  <c:v>23.035069241018405</c:v>
                </c:pt>
                <c:pt idx="33">
                  <c:v>22.669987863393899</c:v>
                </c:pt>
                <c:pt idx="34">
                  <c:v>22.263191417739677</c:v>
                </c:pt>
                <c:pt idx="35">
                  <c:v>21.811762300041046</c:v>
                </c:pt>
                <c:pt idx="36">
                  <c:v>21.313046039978325</c:v>
                </c:pt>
                <c:pt idx="37">
                  <c:v>20.764718128452358</c:v>
                </c:pt>
                <c:pt idx="38">
                  <c:v>20.164840584205919</c:v>
                </c:pt>
                <c:pt idx="39">
                  <c:v>19.511904983110966</c:v>
                </c:pt>
                <c:pt idx="40">
                  <c:v>18.804859054425563</c:v>
                </c:pt>
                <c:pt idx="41">
                  <c:v>18.043114513266811</c:v>
                </c:pt>
                <c:pt idx="42">
                  <c:v>17.226534526852781</c:v>
                </c:pt>
                <c:pt idx="43">
                  <c:v>16.355400070473074</c:v>
                </c:pt>
              </c:numCache>
            </c:numRef>
          </c:val>
          <c:smooth val="0"/>
          <c:extLst>
            <c:ext xmlns:c16="http://schemas.microsoft.com/office/drawing/2014/chart" uri="{C3380CC4-5D6E-409C-BE32-E72D297353CC}">
              <c16:uniqueId val="{00000002-5D72-4EDE-920C-62D28E026BFC}"/>
            </c:ext>
          </c:extLst>
        </c:ser>
        <c:ser>
          <c:idx val="3"/>
          <c:order val="3"/>
          <c:tx>
            <c:strRef>
              <c:f>ScenGraphs!$A$71</c:f>
              <c:strCache>
                <c:ptCount val="1"/>
                <c:pt idx="0">
                  <c:v>Dystopian nightmare</c:v>
                </c:pt>
              </c:strCache>
            </c:strRef>
          </c:tx>
          <c:spPr>
            <a:ln w="28575" cap="rnd">
              <a:solidFill>
                <a:schemeClr val="accent4"/>
              </a:solidFill>
              <a:round/>
            </a:ln>
            <a:effectLst/>
          </c:spPr>
          <c:marker>
            <c:symbol val="none"/>
          </c:marker>
          <c:cat>
            <c:numRef>
              <c:f>ScenGraphs!$B$67:$AS$67</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ScenGraphs!$B$71:$AS$71</c:f>
              <c:numCache>
                <c:formatCode>0.00</c:formatCode>
                <c:ptCount val="44"/>
                <c:pt idx="0">
                  <c:v>23.504805092885</c:v>
                </c:pt>
                <c:pt idx="1">
                  <c:v>22.571341157239996</c:v>
                </c:pt>
                <c:pt idx="2">
                  <c:v>21.742314045344997</c:v>
                </c:pt>
                <c:pt idx="3">
                  <c:v>22.126095922349997</c:v>
                </c:pt>
                <c:pt idx="4">
                  <c:v>22.689368975235002</c:v>
                </c:pt>
                <c:pt idx="5">
                  <c:v>22.928568557644994</c:v>
                </c:pt>
                <c:pt idx="6">
                  <c:v>23.012592477574998</c:v>
                </c:pt>
                <c:pt idx="7">
                  <c:v>23.032901733974999</c:v>
                </c:pt>
                <c:pt idx="8">
                  <c:v>23.036175143664995</c:v>
                </c:pt>
                <c:pt idx="9">
                  <c:v>23.037330793830002</c:v>
                </c:pt>
                <c:pt idx="10">
                  <c:v>23.131319215135001</c:v>
                </c:pt>
                <c:pt idx="11">
                  <c:v>23.139565566719998</c:v>
                </c:pt>
                <c:pt idx="12">
                  <c:v>23.283327951184997</c:v>
                </c:pt>
                <c:pt idx="13">
                  <c:v>23.424125601025001</c:v>
                </c:pt>
                <c:pt idx="14">
                  <c:v>23.940984991211401</c:v>
                </c:pt>
                <c:pt idx="15">
                  <c:v>24.488266359481926</c:v>
                </c:pt>
                <c:pt idx="16">
                  <c:v>25.100471850929225</c:v>
                </c:pt>
                <c:pt idx="17">
                  <c:v>25.776428563218829</c:v>
                </c:pt>
                <c:pt idx="18">
                  <c:v>26.494821180020949</c:v>
                </c:pt>
                <c:pt idx="19">
                  <c:v>27.257337560068795</c:v>
                </c:pt>
                <c:pt idx="20">
                  <c:v>28.062449998368113</c:v>
                </c:pt>
                <c:pt idx="21">
                  <c:v>28.78909851064773</c:v>
                </c:pt>
                <c:pt idx="22">
                  <c:v>29.576791542352673</c:v>
                </c:pt>
                <c:pt idx="23">
                  <c:v>30.566903595090121</c:v>
                </c:pt>
                <c:pt idx="24">
                  <c:v>31.478695575198248</c:v>
                </c:pt>
                <c:pt idx="25">
                  <c:v>32.445066030069881</c:v>
                </c:pt>
                <c:pt idx="26">
                  <c:v>33.624995171585709</c:v>
                </c:pt>
                <c:pt idx="27">
                  <c:v>34.712241113271929</c:v>
                </c:pt>
                <c:pt idx="28">
                  <c:v>35.868531976915477</c:v>
                </c:pt>
                <c:pt idx="29">
                  <c:v>37.167236410085081</c:v>
                </c:pt>
                <c:pt idx="30">
                  <c:v>38.514849891282076</c:v>
                </c:pt>
                <c:pt idx="31">
                  <c:v>39.910559924423573</c:v>
                </c:pt>
                <c:pt idx="32">
                  <c:v>41.353003007282936</c:v>
                </c:pt>
                <c:pt idx="33">
                  <c:v>42.840266277067002</c:v>
                </c:pt>
                <c:pt idx="34">
                  <c:v>44.369908228083816</c:v>
                </c:pt>
                <c:pt idx="35">
                  <c:v>45.939000079343828</c:v>
                </c:pt>
                <c:pt idx="36">
                  <c:v>47.544188660575955</c:v>
                </c:pt>
                <c:pt idx="37">
                  <c:v>49.181780853525225</c:v>
                </c:pt>
                <c:pt idx="38">
                  <c:v>50.847848704673773</c:v>
                </c:pt>
                <c:pt idx="39">
                  <c:v>52.538353358076016</c:v>
                </c:pt>
                <c:pt idx="40">
                  <c:v>54.249284992566729</c:v>
                </c:pt>
                <c:pt idx="41">
                  <c:v>55.976815040648759</c:v>
                </c:pt>
                <c:pt idx="42">
                  <c:v>57.717456172811566</c:v>
                </c:pt>
                <c:pt idx="43">
                  <c:v>59.468224904551626</c:v>
                </c:pt>
              </c:numCache>
            </c:numRef>
          </c:val>
          <c:smooth val="0"/>
          <c:extLst>
            <c:ext xmlns:c16="http://schemas.microsoft.com/office/drawing/2014/chart" uri="{C3380CC4-5D6E-409C-BE32-E72D297353CC}">
              <c16:uniqueId val="{00000003-5D72-4EDE-920C-62D28E026BFC}"/>
            </c:ext>
          </c:extLst>
        </c:ser>
        <c:ser>
          <c:idx val="4"/>
          <c:order val="4"/>
          <c:tx>
            <c:strRef>
              <c:f>ScenGraphs!$A$72</c:f>
              <c:strCache>
                <c:ptCount val="1"/>
                <c:pt idx="0">
                  <c:v>Strong responses</c:v>
                </c:pt>
              </c:strCache>
            </c:strRef>
          </c:tx>
          <c:spPr>
            <a:ln w="28575" cap="rnd">
              <a:solidFill>
                <a:schemeClr val="accent5"/>
              </a:solidFill>
              <a:round/>
            </a:ln>
            <a:effectLst/>
          </c:spPr>
          <c:marker>
            <c:symbol val="none"/>
          </c:marker>
          <c:cat>
            <c:numRef>
              <c:f>ScenGraphs!$B$67:$AS$67</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ScenGraphs!$B$72:$AS$72</c:f>
              <c:numCache>
                <c:formatCode>0.00</c:formatCode>
                <c:ptCount val="44"/>
                <c:pt idx="0">
                  <c:v>23.504805092885</c:v>
                </c:pt>
                <c:pt idx="1">
                  <c:v>22.571341157239996</c:v>
                </c:pt>
                <c:pt idx="2">
                  <c:v>21.742314045344997</c:v>
                </c:pt>
                <c:pt idx="3">
                  <c:v>22.126095922349997</c:v>
                </c:pt>
                <c:pt idx="4">
                  <c:v>22.689368975235002</c:v>
                </c:pt>
                <c:pt idx="5">
                  <c:v>22.928568557644994</c:v>
                </c:pt>
                <c:pt idx="6">
                  <c:v>23.012592477574998</c:v>
                </c:pt>
                <c:pt idx="7">
                  <c:v>23.032901733974999</c:v>
                </c:pt>
                <c:pt idx="8">
                  <c:v>23.036175143664995</c:v>
                </c:pt>
                <c:pt idx="9">
                  <c:v>23.037330793830002</c:v>
                </c:pt>
                <c:pt idx="10">
                  <c:v>23.131319215135001</c:v>
                </c:pt>
                <c:pt idx="11">
                  <c:v>23.139565566719998</c:v>
                </c:pt>
                <c:pt idx="12">
                  <c:v>23.283327951184997</c:v>
                </c:pt>
                <c:pt idx="13">
                  <c:v>23.424125601025001</c:v>
                </c:pt>
                <c:pt idx="14">
                  <c:v>23.950396868259006</c:v>
                </c:pt>
                <c:pt idx="15">
                  <c:v>24.4300196195937</c:v>
                </c:pt>
                <c:pt idx="16">
                  <c:v>24.892520221553823</c:v>
                </c:pt>
                <c:pt idx="17">
                  <c:v>25.331228480101654</c:v>
                </c:pt>
                <c:pt idx="18">
                  <c:v>25.71891505390111</c:v>
                </c:pt>
                <c:pt idx="19">
                  <c:v>26.050825483303115</c:v>
                </c:pt>
                <c:pt idx="20">
                  <c:v>26.318687669262548</c:v>
                </c:pt>
                <c:pt idx="21">
                  <c:v>26.40817674862884</c:v>
                </c:pt>
                <c:pt idx="22">
                  <c:v>26.44382082502208</c:v>
                </c:pt>
                <c:pt idx="23">
                  <c:v>26.537179247530826</c:v>
                </c:pt>
                <c:pt idx="24">
                  <c:v>26.441324431517309</c:v>
                </c:pt>
                <c:pt idx="25">
                  <c:v>26.263749400242951</c:v>
                </c:pt>
                <c:pt idx="26">
                  <c:v>26.115659306474534</c:v>
                </c:pt>
                <c:pt idx="27">
                  <c:v>25.762614556429281</c:v>
                </c:pt>
                <c:pt idx="28">
                  <c:v>25.321793426162493</c:v>
                </c:pt>
                <c:pt idx="29">
                  <c:v>25.21956014237378</c:v>
                </c:pt>
                <c:pt idx="30">
                  <c:v>25.090510228058875</c:v>
                </c:pt>
                <c:pt idx="31">
                  <c:v>24.931450184546918</c:v>
                </c:pt>
                <c:pt idx="32">
                  <c:v>24.739119547100032</c:v>
                </c:pt>
                <c:pt idx="33">
                  <c:v>24.510262016729449</c:v>
                </c:pt>
                <c:pt idx="34">
                  <c:v>24.241700395252156</c:v>
                </c:pt>
                <c:pt idx="35">
                  <c:v>23.930412540523331</c:v>
                </c:pt>
                <c:pt idx="36">
                  <c:v>23.573605214350493</c:v>
                </c:pt>
                <c:pt idx="37">
                  <c:v>23.168782486657484</c:v>
                </c:pt>
                <c:pt idx="38">
                  <c:v>22.713805311605185</c:v>
                </c:pt>
                <c:pt idx="39">
                  <c:v>22.206939021935973</c:v>
                </c:pt>
                <c:pt idx="40">
                  <c:v>21.646885803839709</c:v>
                </c:pt>
                <c:pt idx="41">
                  <c:v>21.032799711450586</c:v>
                </c:pt>
                <c:pt idx="42">
                  <c:v>20.364282440595559</c:v>
                </c:pt>
                <c:pt idx="43">
                  <c:v>19.641358876426537</c:v>
                </c:pt>
              </c:numCache>
            </c:numRef>
          </c:val>
          <c:smooth val="0"/>
          <c:extLst>
            <c:ext xmlns:c16="http://schemas.microsoft.com/office/drawing/2014/chart" uri="{C3380CC4-5D6E-409C-BE32-E72D297353CC}">
              <c16:uniqueId val="{00000004-5D72-4EDE-920C-62D28E026BFC}"/>
            </c:ext>
          </c:extLst>
        </c:ser>
        <c:ser>
          <c:idx val="5"/>
          <c:order val="5"/>
          <c:tx>
            <c:strRef>
              <c:f>ScenGraphs!$A$73</c:f>
              <c:strCache>
                <c:ptCount val="1"/>
                <c:pt idx="0">
                  <c:v>Driver assist, limited other benefits</c:v>
                </c:pt>
              </c:strCache>
            </c:strRef>
          </c:tx>
          <c:spPr>
            <a:ln w="28575" cap="rnd">
              <a:solidFill>
                <a:schemeClr val="accent6"/>
              </a:solidFill>
              <a:round/>
            </a:ln>
            <a:effectLst/>
          </c:spPr>
          <c:marker>
            <c:symbol val="none"/>
          </c:marker>
          <c:cat>
            <c:numRef>
              <c:f>ScenGraphs!$B$67:$AS$67</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ScenGraphs!$B$73:$AS$73</c:f>
              <c:numCache>
                <c:formatCode>0.00</c:formatCode>
                <c:ptCount val="44"/>
                <c:pt idx="0">
                  <c:v>23.504805092885</c:v>
                </c:pt>
                <c:pt idx="1">
                  <c:v>22.571341157239996</c:v>
                </c:pt>
                <c:pt idx="2">
                  <c:v>21.742314045344997</c:v>
                </c:pt>
                <c:pt idx="3">
                  <c:v>22.126095922349997</c:v>
                </c:pt>
                <c:pt idx="4">
                  <c:v>22.689368975235002</c:v>
                </c:pt>
                <c:pt idx="5">
                  <c:v>22.928568557644994</c:v>
                </c:pt>
                <c:pt idx="6">
                  <c:v>23.012592477574998</c:v>
                </c:pt>
                <c:pt idx="7">
                  <c:v>23.032901733974999</c:v>
                </c:pt>
                <c:pt idx="8">
                  <c:v>23.036175143664995</c:v>
                </c:pt>
                <c:pt idx="9">
                  <c:v>23.037330793830002</c:v>
                </c:pt>
                <c:pt idx="10">
                  <c:v>23.131319215135001</c:v>
                </c:pt>
                <c:pt idx="11">
                  <c:v>23.139565566719998</c:v>
                </c:pt>
                <c:pt idx="12">
                  <c:v>23.283327951184997</c:v>
                </c:pt>
                <c:pt idx="13">
                  <c:v>23.424125601025001</c:v>
                </c:pt>
                <c:pt idx="14">
                  <c:v>23.602737556274228</c:v>
                </c:pt>
                <c:pt idx="15">
                  <c:v>23.789623479626869</c:v>
                </c:pt>
                <c:pt idx="16">
                  <c:v>24.016588971994466</c:v>
                </c:pt>
                <c:pt idx="17">
                  <c:v>24.279832166743176</c:v>
                </c:pt>
                <c:pt idx="18">
                  <c:v>24.556694963896462</c:v>
                </c:pt>
                <c:pt idx="19">
                  <c:v>24.846751047329537</c:v>
                </c:pt>
                <c:pt idx="20">
                  <c:v>25.146592294607736</c:v>
                </c:pt>
                <c:pt idx="21">
                  <c:v>25.349163614674278</c:v>
                </c:pt>
                <c:pt idx="22">
                  <c:v>25.578194233951894</c:v>
                </c:pt>
                <c:pt idx="23">
                  <c:v>25.94984436024717</c:v>
                </c:pt>
                <c:pt idx="24">
                  <c:v>26.224027858644813</c:v>
                </c:pt>
                <c:pt idx="25">
                  <c:v>26.512134413601409</c:v>
                </c:pt>
                <c:pt idx="26">
                  <c:v>26.938087821172012</c:v>
                </c:pt>
                <c:pt idx="27">
                  <c:v>27.256926758189511</c:v>
                </c:pt>
                <c:pt idx="28">
                  <c:v>27.596606285071289</c:v>
                </c:pt>
                <c:pt idx="29">
                  <c:v>27.927927480081877</c:v>
                </c:pt>
                <c:pt idx="30">
                  <c:v>28.27567314301438</c:v>
                </c:pt>
                <c:pt idx="31">
                  <c:v>28.638024170246361</c:v>
                </c:pt>
                <c:pt idx="32">
                  <c:v>29.012950454684386</c:v>
                </c:pt>
                <c:pt idx="33">
                  <c:v>29.39823909670563</c:v>
                </c:pt>
                <c:pt idx="34">
                  <c:v>29.791531317810559</c:v>
                </c:pt>
                <c:pt idx="35">
                  <c:v>30.190367626585498</c:v>
                </c:pt>
                <c:pt idx="36">
                  <c:v>30.592240407017481</c:v>
                </c:pt>
                <c:pt idx="37">
                  <c:v>30.994652722837003</c:v>
                </c:pt>
                <c:pt idx="38">
                  <c:v>31.395181778724542</c:v>
                </c:pt>
                <c:pt idx="39">
                  <c:v>31.791545170779248</c:v>
                </c:pt>
                <c:pt idx="40">
                  <c:v>32.181667814716555</c:v>
                </c:pt>
                <c:pt idx="41">
                  <c:v>32.563747278790586</c:v>
                </c:pt>
                <c:pt idx="42">
                  <c:v>32.936315183885782</c:v>
                </c:pt>
                <c:pt idx="43">
                  <c:v>33.298292375347245</c:v>
                </c:pt>
              </c:numCache>
            </c:numRef>
          </c:val>
          <c:smooth val="0"/>
          <c:extLst>
            <c:ext xmlns:c16="http://schemas.microsoft.com/office/drawing/2014/chart" uri="{C3380CC4-5D6E-409C-BE32-E72D297353CC}">
              <c16:uniqueId val="{00000005-5D72-4EDE-920C-62D28E026BFC}"/>
            </c:ext>
          </c:extLst>
        </c:ser>
        <c:ser>
          <c:idx val="6"/>
          <c:order val="6"/>
          <c:tx>
            <c:strRef>
              <c:f>ScenGraphs!$A$74</c:f>
              <c:strCache>
                <c:ptCount val="1"/>
                <c:pt idx="0">
                  <c:v>Stuck in the middle at Level 2</c:v>
                </c:pt>
              </c:strCache>
            </c:strRef>
          </c:tx>
          <c:spPr>
            <a:ln w="28575" cap="rnd">
              <a:solidFill>
                <a:schemeClr val="accent1">
                  <a:lumMod val="60000"/>
                </a:schemeClr>
              </a:solidFill>
              <a:round/>
            </a:ln>
            <a:effectLst/>
          </c:spPr>
          <c:marker>
            <c:symbol val="none"/>
          </c:marker>
          <c:cat>
            <c:numRef>
              <c:f>ScenGraphs!$B$67:$AS$67</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ScenGraphs!$B$74:$AS$74</c:f>
              <c:numCache>
                <c:formatCode>0.00</c:formatCode>
                <c:ptCount val="44"/>
                <c:pt idx="0">
                  <c:v>23.504805092885</c:v>
                </c:pt>
                <c:pt idx="1">
                  <c:v>22.571341157239996</c:v>
                </c:pt>
                <c:pt idx="2">
                  <c:v>21.742314045344997</c:v>
                </c:pt>
                <c:pt idx="3">
                  <c:v>22.126095922349997</c:v>
                </c:pt>
                <c:pt idx="4">
                  <c:v>22.689368975235002</c:v>
                </c:pt>
                <c:pt idx="5">
                  <c:v>22.928568557644994</c:v>
                </c:pt>
                <c:pt idx="6">
                  <c:v>23.012592477574998</c:v>
                </c:pt>
                <c:pt idx="7">
                  <c:v>23.032901733974999</c:v>
                </c:pt>
                <c:pt idx="8">
                  <c:v>23.036175143664995</c:v>
                </c:pt>
                <c:pt idx="9">
                  <c:v>23.037330793830002</c:v>
                </c:pt>
                <c:pt idx="10">
                  <c:v>23.131319215135001</c:v>
                </c:pt>
                <c:pt idx="11">
                  <c:v>23.139565566719998</c:v>
                </c:pt>
                <c:pt idx="12">
                  <c:v>23.283327951184997</c:v>
                </c:pt>
                <c:pt idx="13">
                  <c:v>23.424125601025001</c:v>
                </c:pt>
                <c:pt idx="14">
                  <c:v>23.618913484643787</c:v>
                </c:pt>
                <c:pt idx="15">
                  <c:v>23.80200451617317</c:v>
                </c:pt>
                <c:pt idx="16">
                  <c:v>24.004736288172342</c:v>
                </c:pt>
                <c:pt idx="17">
                  <c:v>24.222728827298173</c:v>
                </c:pt>
                <c:pt idx="18">
                  <c:v>24.432688229087322</c:v>
                </c:pt>
                <c:pt idx="19">
                  <c:v>24.6334878463305</c:v>
                </c:pt>
                <c:pt idx="20">
                  <c:v>24.820972728725582</c:v>
                </c:pt>
                <c:pt idx="21">
                  <c:v>24.889775071946797</c:v>
                </c:pt>
                <c:pt idx="22">
                  <c:v>24.961537285574703</c:v>
                </c:pt>
                <c:pt idx="23">
                  <c:v>25.147277023028153</c:v>
                </c:pt>
                <c:pt idx="24">
                  <c:v>25.21386428114026</c:v>
                </c:pt>
                <c:pt idx="25">
                  <c:v>25.268521350303896</c:v>
                </c:pt>
                <c:pt idx="26">
                  <c:v>25.426436223702442</c:v>
                </c:pt>
                <c:pt idx="27">
                  <c:v>25.457201999358261</c:v>
                </c:pt>
                <c:pt idx="28">
                  <c:v>25.480769666356281</c:v>
                </c:pt>
                <c:pt idx="29">
                  <c:v>25.574240914325493</c:v>
                </c:pt>
                <c:pt idx="30">
                  <c:v>25.677585188474065</c:v>
                </c:pt>
                <c:pt idx="31">
                  <c:v>25.788775336662262</c:v>
                </c:pt>
                <c:pt idx="32">
                  <c:v>25.905670822386114</c:v>
                </c:pt>
                <c:pt idx="33">
                  <c:v>26.026050611584857</c:v>
                </c:pt>
                <c:pt idx="34">
                  <c:v>26.147651825980361</c:v>
                </c:pt>
                <c:pt idx="35">
                  <c:v>26.268213267043443</c:v>
                </c:pt>
                <c:pt idx="36">
                  <c:v>26.385522639837649</c:v>
                </c:pt>
                <c:pt idx="37">
                  <c:v>26.497466063014993</c:v>
                </c:pt>
                <c:pt idx="38">
                  <c:v>26.602078255782427</c:v>
                </c:pt>
                <c:pt idx="39">
                  <c:v>26.697591658882828</c:v>
                </c:pt>
                <c:pt idx="40">
                  <c:v>26.782482686159995</c:v>
                </c:pt>
                <c:pt idx="41">
                  <c:v>26.855513324221846</c:v>
                </c:pt>
                <c:pt idx="42">
                  <c:v>26.915766403921367</c:v>
                </c:pt>
                <c:pt idx="43">
                  <c:v>26.962673057860346</c:v>
                </c:pt>
              </c:numCache>
            </c:numRef>
          </c:val>
          <c:smooth val="0"/>
          <c:extLst>
            <c:ext xmlns:c16="http://schemas.microsoft.com/office/drawing/2014/chart" uri="{C3380CC4-5D6E-409C-BE32-E72D297353CC}">
              <c16:uniqueId val="{00000006-5D72-4EDE-920C-62D28E026BFC}"/>
            </c:ext>
          </c:extLst>
        </c:ser>
        <c:dLbls>
          <c:showLegendKey val="0"/>
          <c:showVal val="0"/>
          <c:showCatName val="0"/>
          <c:showSerName val="0"/>
          <c:showPercent val="0"/>
          <c:showBubbleSize val="0"/>
        </c:dLbls>
        <c:smooth val="0"/>
        <c:axId val="-2141046568"/>
        <c:axId val="-2141043176"/>
      </c:lineChart>
      <c:catAx>
        <c:axId val="-214104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41043176"/>
        <c:crosses val="autoZero"/>
        <c:auto val="1"/>
        <c:lblAlgn val="ctr"/>
        <c:lblOffset val="100"/>
        <c:noMultiLvlLbl val="0"/>
      </c:catAx>
      <c:valAx>
        <c:axId val="-2141043176"/>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ExaJoules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41046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Arial"/>
                <a:ea typeface="Arial"/>
                <a:cs typeface="Arial"/>
              </a:defRPr>
            </a:pPr>
            <a:r>
              <a:rPr lang="en-US"/>
              <a:t>Transportation Energy Projections to 2050</a:t>
            </a:r>
          </a:p>
        </c:rich>
      </c:tx>
      <c:overlay val="0"/>
      <c:spPr>
        <a:noFill/>
        <a:ln w="25400">
          <a:noFill/>
        </a:ln>
      </c:spPr>
    </c:title>
    <c:autoTitleDeleted val="0"/>
    <c:plotArea>
      <c:layout>
        <c:manualLayout>
          <c:layoutTarget val="inner"/>
          <c:xMode val="edge"/>
          <c:yMode val="edge"/>
          <c:x val="0.136427726753936"/>
          <c:y val="0.116716229329895"/>
          <c:w val="0.77756610094067602"/>
          <c:h val="0.77660590192975198"/>
        </c:manualLayout>
      </c:layout>
      <c:lineChart>
        <c:grouping val="standard"/>
        <c:varyColors val="0"/>
        <c:ser>
          <c:idx val="0"/>
          <c:order val="0"/>
          <c:tx>
            <c:v>Base Case</c:v>
          </c:tx>
          <c:spPr>
            <a:ln w="38100">
              <a:solidFill>
                <a:schemeClr val="tx1"/>
              </a:solidFill>
              <a:prstDash val="solid"/>
            </a:ln>
          </c:spPr>
          <c:marker>
            <c:symbol val="none"/>
          </c:marker>
          <c:cat>
            <c:numRef>
              <c:f>'Automated-E'!$E$6:$AS$6</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'Automated-E'!$E$97:$AS$97</c:f>
              <c:numCache>
                <c:formatCode>0.00</c:formatCode>
                <c:ptCount val="41"/>
                <c:pt idx="0">
                  <c:v>27294.753516999997</c:v>
                </c:pt>
                <c:pt idx="1">
                  <c:v>27868.947522000002</c:v>
                </c:pt>
                <c:pt idx="2">
                  <c:v>28143.989741999998</c:v>
                </c:pt>
                <c:pt idx="3">
                  <c:v>28260.063187</c:v>
                </c:pt>
                <c:pt idx="4">
                  <c:v>28352.017071999999</c:v>
                </c:pt>
                <c:pt idx="5">
                  <c:v>28422.310206999995</c:v>
                </c:pt>
                <c:pt idx="6">
                  <c:v>28490.267233999999</c:v>
                </c:pt>
                <c:pt idx="7">
                  <c:v>28645.660393999999</c:v>
                </c:pt>
                <c:pt idx="8">
                  <c:v>28723.634215999999</c:v>
                </c:pt>
                <c:pt idx="9">
                  <c:v>28927.619562</c:v>
                </c:pt>
                <c:pt idx="10">
                  <c:v>29120.945421</c:v>
                </c:pt>
                <c:pt idx="11">
                  <c:v>29292.878650999999</c:v>
                </c:pt>
                <c:pt idx="12">
                  <c:v>29462.755858</c:v>
                </c:pt>
                <c:pt idx="13">
                  <c:v>29699.568510000005</c:v>
                </c:pt>
                <c:pt idx="14">
                  <c:v>29967.742850999999</c:v>
                </c:pt>
                <c:pt idx="15">
                  <c:v>30210.200338999999</c:v>
                </c:pt>
                <c:pt idx="16">
                  <c:v>30446.343630000003</c:v>
                </c:pt>
                <c:pt idx="17">
                  <c:v>30694.442142999997</c:v>
                </c:pt>
                <c:pt idx="18">
                  <c:v>30845.091044000004</c:v>
                </c:pt>
                <c:pt idx="19">
                  <c:v>31005.861859999997</c:v>
                </c:pt>
                <c:pt idx="20">
                  <c:v>31302.590954999996</c:v>
                </c:pt>
                <c:pt idx="21">
                  <c:v>31488.221662</c:v>
                </c:pt>
                <c:pt idx="22">
                  <c:v>31690.172277999998</c:v>
                </c:pt>
                <c:pt idx="23">
                  <c:v>32008.853822999998</c:v>
                </c:pt>
                <c:pt idx="24">
                  <c:v>32228.606882</c:v>
                </c:pt>
                <c:pt idx="25">
                  <c:v>32463.083821</c:v>
                </c:pt>
                <c:pt idx="26">
                  <c:v>32660.813131905583</c:v>
                </c:pt>
                <c:pt idx="27">
                  <c:v>32871.614455836359</c:v>
                </c:pt>
                <c:pt idx="28">
                  <c:v>33093.674231176912</c:v>
                </c:pt>
                <c:pt idx="29">
                  <c:v>33325.045021128783</c:v>
                </c:pt>
                <c:pt idx="30">
                  <c:v>33563.674117008813</c:v>
                </c:pt>
                <c:pt idx="31">
                  <c:v>33807.438427555826</c:v>
                </c:pt>
                <c:pt idx="32">
                  <c:v>34054.184987351495</c:v>
                </c:pt>
                <c:pt idx="33">
                  <c:v>34301.776132841747</c:v>
                </c:pt>
                <c:pt idx="34">
                  <c:v>34548.138128962215</c:v>
                </c:pt>
                <c:pt idx="35">
                  <c:v>34791.311798687988</c:v>
                </c:pt>
                <c:pt idx="36">
                  <c:v>35029.503526954359</c:v>
                </c:pt>
                <c:pt idx="37">
                  <c:v>35261.134892666123</c:v>
                </c:pt>
                <c:pt idx="38">
                  <c:v>35484.889138588514</c:v>
                </c:pt>
                <c:pt idx="39">
                  <c:v>35699.752725893719</c:v>
                </c:pt>
                <c:pt idx="40">
                  <c:v>35905.050340853035</c:v>
                </c:pt>
              </c:numCache>
            </c:numRef>
          </c:val>
          <c:smooth val="0"/>
          <c:extLst>
            <c:ext xmlns:c16="http://schemas.microsoft.com/office/drawing/2014/chart" uri="{C3380CC4-5D6E-409C-BE32-E72D297353CC}">
              <c16:uniqueId val="{00000000-D875-4728-956D-D6B7E42A6F86}"/>
            </c:ext>
          </c:extLst>
        </c:ser>
        <c:ser>
          <c:idx val="1"/>
          <c:order val="1"/>
          <c:tx>
            <c:v>Automation scenario</c:v>
          </c:tx>
          <c:spPr>
            <a:ln w="38100">
              <a:solidFill>
                <a:srgbClr val="00B050"/>
              </a:solidFill>
              <a:prstDash val="solid"/>
            </a:ln>
          </c:spPr>
          <c:marker>
            <c:symbol val="none"/>
          </c:marker>
          <c:val>
            <c:numRef>
              <c:f>'Automated-E'!$E$268:$AS$268</c:f>
              <c:numCache>
                <c:formatCode>0.00</c:formatCode>
                <c:ptCount val="41"/>
                <c:pt idx="0">
                  <c:v>27294.753516999997</c:v>
                </c:pt>
                <c:pt idx="1">
                  <c:v>27868.947522000002</c:v>
                </c:pt>
                <c:pt idx="2">
                  <c:v>28143.989741999998</c:v>
                </c:pt>
                <c:pt idx="3">
                  <c:v>28260.063187</c:v>
                </c:pt>
                <c:pt idx="4">
                  <c:v>28352.017071999999</c:v>
                </c:pt>
                <c:pt idx="5">
                  <c:v>28422.310206999995</c:v>
                </c:pt>
                <c:pt idx="6">
                  <c:v>28490.267233999999</c:v>
                </c:pt>
                <c:pt idx="7">
                  <c:v>28645.660393999999</c:v>
                </c:pt>
                <c:pt idx="8">
                  <c:v>28723.634215999999</c:v>
                </c:pt>
                <c:pt idx="9">
                  <c:v>28927.619562</c:v>
                </c:pt>
                <c:pt idx="10">
                  <c:v>29120.945421</c:v>
                </c:pt>
                <c:pt idx="11">
                  <c:v>29669.446671653735</c:v>
                </c:pt>
                <c:pt idx="12">
                  <c:v>30168.723660887154</c:v>
                </c:pt>
                <c:pt idx="13">
                  <c:v>30685.870358255459</c:v>
                </c:pt>
                <c:pt idx="14">
                  <c:v>31182.804490899296</c:v>
                </c:pt>
                <c:pt idx="15">
                  <c:v>31598.121747396879</c:v>
                </c:pt>
                <c:pt idx="16">
                  <c:v>31947.258207805087</c:v>
                </c:pt>
                <c:pt idx="17">
                  <c:v>32244.003738365995</c:v>
                </c:pt>
                <c:pt idx="18">
                  <c:v>32369.513899717087</c:v>
                </c:pt>
                <c:pt idx="19">
                  <c:v>32434.411937931422</c:v>
                </c:pt>
                <c:pt idx="20">
                  <c:v>32564.239448352295</c:v>
                </c:pt>
                <c:pt idx="21">
                  <c:v>32498.310134368905</c:v>
                </c:pt>
                <c:pt idx="22">
                  <c:v>32363.836631994651</c:v>
                </c:pt>
                <c:pt idx="23">
                  <c:v>32254.97969650702</c:v>
                </c:pt>
                <c:pt idx="24">
                  <c:v>31954.584568787024</c:v>
                </c:pt>
                <c:pt idx="25">
                  <c:v>31571.578126691908</c:v>
                </c:pt>
                <c:pt idx="26">
                  <c:v>31493.658094470444</c:v>
                </c:pt>
                <c:pt idx="27">
                  <c:v>31390.469576687028</c:v>
                </c:pt>
                <c:pt idx="28">
                  <c:v>31258.986664867592</c:v>
                </c:pt>
                <c:pt idx="29">
                  <c:v>31096.120039145309</c:v>
                </c:pt>
                <c:pt idx="30">
                  <c:v>30898.784392319481</c:v>
                </c:pt>
                <c:pt idx="31">
                  <c:v>30663.969458922074</c:v>
                </c:pt>
                <c:pt idx="32">
                  <c:v>30388.812011316189</c:v>
                </c:pt>
                <c:pt idx="33">
                  <c:v>30070.665858377448</c:v>
                </c:pt>
                <c:pt idx="34">
                  <c:v>29707.166684263895</c:v>
                </c:pt>
                <c:pt idx="35">
                  <c:v>29296.288519414222</c:v>
                </c:pt>
                <c:pt idx="36">
                  <c:v>28836.388759667381</c:v>
                </c:pt>
                <c:pt idx="37">
                  <c:v>28326.238948952428</c:v>
                </c:pt>
                <c:pt idx="38">
                  <c:v>27765.039011908415</c:v>
                </c:pt>
                <c:pt idx="39">
                  <c:v>27152.413248871646</c:v>
                </c:pt>
                <c:pt idx="40">
                  <c:v>26488.387159232821</c:v>
                </c:pt>
              </c:numCache>
            </c:numRef>
          </c:val>
          <c:smooth val="0"/>
          <c:extLst>
            <c:ext xmlns:c16="http://schemas.microsoft.com/office/drawing/2014/chart" uri="{C3380CC4-5D6E-409C-BE32-E72D297353CC}">
              <c16:uniqueId val="{00000001-D875-4728-956D-D6B7E42A6F86}"/>
            </c:ext>
          </c:extLst>
        </c:ser>
        <c:dLbls>
          <c:showLegendKey val="0"/>
          <c:showVal val="0"/>
          <c:showCatName val="0"/>
          <c:showSerName val="0"/>
          <c:showPercent val="0"/>
          <c:showBubbleSize val="0"/>
        </c:dLbls>
        <c:smooth val="0"/>
        <c:axId val="-2143285624"/>
        <c:axId val="2126187272"/>
      </c:lineChart>
      <c:catAx>
        <c:axId val="-2143285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26187272"/>
        <c:crosses val="autoZero"/>
        <c:auto val="1"/>
        <c:lblAlgn val="ctr"/>
        <c:lblOffset val="100"/>
        <c:tickLblSkip val="5"/>
        <c:tickMarkSkip val="1"/>
        <c:noMultiLvlLbl val="0"/>
      </c:catAx>
      <c:valAx>
        <c:axId val="2126187272"/>
        <c:scaling>
          <c:orientation val="minMax"/>
        </c:scaling>
        <c:delete val="0"/>
        <c:axPos val="l"/>
        <c:majorGridlines>
          <c:spPr>
            <a:ln w="3175">
              <a:solidFill>
                <a:srgbClr val="000000"/>
              </a:solidFill>
              <a:prstDash val="sysDot"/>
            </a:ln>
          </c:spPr>
        </c:majorGridlines>
        <c:title>
          <c:tx>
            <c:rich>
              <a:bodyPr/>
              <a:lstStyle/>
              <a:p>
                <a:pPr>
                  <a:defRPr sz="1100" b="1" i="0" u="none" strike="noStrike" baseline="0">
                    <a:solidFill>
                      <a:srgbClr val="000000"/>
                    </a:solidFill>
                    <a:latin typeface="Arial"/>
                    <a:ea typeface="Arial"/>
                    <a:cs typeface="Arial"/>
                  </a:defRPr>
                </a:pPr>
                <a:r>
                  <a:rPr lang="en-US"/>
                  <a:t>Trillion</a:t>
                </a:r>
                <a:r>
                  <a:rPr lang="en-US" baseline="0"/>
                  <a:t> BTU </a:t>
                </a:r>
                <a:endParaRPr lang="en-US"/>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43285624"/>
        <c:crosses val="autoZero"/>
        <c:crossBetween val="between"/>
      </c:valAx>
      <c:spPr>
        <a:noFill/>
        <a:ln w="25400">
          <a:solidFill>
            <a:srgbClr val="808080"/>
          </a:solidFill>
          <a:prstDash val="solid"/>
        </a:ln>
      </c:spPr>
    </c:plotArea>
    <c:legend>
      <c:legendPos val="r"/>
      <c:layout>
        <c:manualLayout>
          <c:xMode val="edge"/>
          <c:yMode val="edge"/>
          <c:x val="0.37615904022013902"/>
          <c:y val="0.67789700706016898"/>
          <c:w val="0.373748585232483"/>
          <c:h val="0.15782050499501499"/>
        </c:manualLayout>
      </c:layout>
      <c:overlay val="0"/>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Arial"/>
                <a:ea typeface="Arial"/>
                <a:cs typeface="Arial"/>
              </a:defRPr>
            </a:pPr>
            <a:r>
              <a:rPr lang="en-US"/>
              <a:t>Transportation CO</a:t>
            </a:r>
            <a:r>
              <a:rPr lang="en-US" baseline="-25000"/>
              <a:t>2</a:t>
            </a:r>
            <a:r>
              <a:rPr lang="en-US"/>
              <a:t> Emissions Projections to 2050</a:t>
            </a:r>
          </a:p>
          <a:p>
            <a:pPr>
              <a:defRPr sz="1325" b="1" i="0" u="none" strike="noStrike" baseline="0">
                <a:solidFill>
                  <a:srgbClr val="000000"/>
                </a:solidFill>
                <a:latin typeface="Arial"/>
                <a:ea typeface="Arial"/>
                <a:cs typeface="Arial"/>
              </a:defRPr>
            </a:pPr>
            <a:r>
              <a:rPr lang="en-US"/>
              <a:t>Mitigation Case</a:t>
            </a:r>
          </a:p>
        </c:rich>
      </c:tx>
      <c:overlay val="0"/>
      <c:spPr>
        <a:noFill/>
        <a:ln w="25400">
          <a:noFill/>
        </a:ln>
      </c:spPr>
    </c:title>
    <c:autoTitleDeleted val="0"/>
    <c:plotArea>
      <c:layout>
        <c:manualLayout>
          <c:layoutTarget val="inner"/>
          <c:xMode val="edge"/>
          <c:yMode val="edge"/>
          <c:x val="0.136427726753936"/>
          <c:y val="0.15403605083715699"/>
          <c:w val="0.77756610094067602"/>
          <c:h val="0.73928606252462703"/>
        </c:manualLayout>
      </c:layout>
      <c:areaChart>
        <c:grouping val="stacked"/>
        <c:varyColors val="0"/>
        <c:ser>
          <c:idx val="0"/>
          <c:order val="0"/>
          <c:tx>
            <c:strRef>
              <c:f>'Automated-E'!$A$179</c:f>
              <c:strCache>
                <c:ptCount val="1"/>
                <c:pt idx="0">
                  <c:v>Light-Duty Vehicle</c:v>
                </c:pt>
              </c:strCache>
            </c:strRef>
          </c:tx>
          <c:cat>
            <c:numRef>
              <c:f>'Automated-E'!$E$6:$AS$6</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'Automated-E'!$E$187:$AS$187</c:f>
              <c:numCache>
                <c:formatCode>0.00</c:formatCode>
                <c:ptCount val="41"/>
                <c:pt idx="0">
                  <c:v>16164.256278999997</c:v>
                </c:pt>
                <c:pt idx="1">
                  <c:v>16461.892004000001</c:v>
                </c:pt>
                <c:pt idx="2">
                  <c:v>16460.008874999996</c:v>
                </c:pt>
                <c:pt idx="3">
                  <c:v>16391.370963000001</c:v>
                </c:pt>
                <c:pt idx="4">
                  <c:v>16325.608564999999</c:v>
                </c:pt>
                <c:pt idx="5">
                  <c:v>16267.043499999998</c:v>
                </c:pt>
                <c:pt idx="6">
                  <c:v>16210.195906999999</c:v>
                </c:pt>
                <c:pt idx="7">
                  <c:v>16238.752387</c:v>
                </c:pt>
                <c:pt idx="8">
                  <c:v>16172.723682</c:v>
                </c:pt>
                <c:pt idx="9">
                  <c:v>16224.435162</c:v>
                </c:pt>
                <c:pt idx="10">
                  <c:v>16283.345372000002</c:v>
                </c:pt>
                <c:pt idx="11">
                  <c:v>16632.118342676182</c:v>
                </c:pt>
                <c:pt idx="12">
                  <c:v>16948.593994151222</c:v>
                </c:pt>
                <c:pt idx="13">
                  <c:v>17229.574868723528</c:v>
                </c:pt>
                <c:pt idx="14">
                  <c:v>17471.385311832582</c:v>
                </c:pt>
                <c:pt idx="15">
                  <c:v>17664.36645586534</c:v>
                </c:pt>
                <c:pt idx="16">
                  <c:v>17811.035471636606</c:v>
                </c:pt>
                <c:pt idx="17">
                  <c:v>17909.282181883878</c:v>
                </c:pt>
                <c:pt idx="18">
                  <c:v>17853.704040052722</c:v>
                </c:pt>
                <c:pt idx="19">
                  <c:v>17754.924984982037</c:v>
                </c:pt>
                <c:pt idx="20">
                  <c:v>17708.009367240549</c:v>
                </c:pt>
                <c:pt idx="21">
                  <c:v>17500.293284583262</c:v>
                </c:pt>
                <c:pt idx="22">
                  <c:v>17229.955882225531</c:v>
                </c:pt>
                <c:pt idx="23">
                  <c:v>16985.153202786503</c:v>
                </c:pt>
                <c:pt idx="24">
                  <c:v>16556.065402894845</c:v>
                </c:pt>
                <c:pt idx="25">
                  <c:v>16044.70332768259</c:v>
                </c:pt>
                <c:pt idx="26">
                  <c:v>15831.938876864035</c:v>
                </c:pt>
                <c:pt idx="27">
                  <c:v>15597.534938093404</c:v>
                </c:pt>
                <c:pt idx="28">
                  <c:v>15338.581031424494</c:v>
                </c:pt>
                <c:pt idx="29">
                  <c:v>15052.105594650548</c:v>
                </c:pt>
                <c:pt idx="30">
                  <c:v>14735.14346054467</c:v>
                </c:pt>
                <c:pt idx="31">
                  <c:v>14384.806940881774</c:v>
                </c:pt>
                <c:pt idx="32">
                  <c:v>13998.357879350635</c:v>
                </c:pt>
                <c:pt idx="33">
                  <c:v>13573.277708995292</c:v>
                </c:pt>
                <c:pt idx="34">
                  <c:v>13107.332351784416</c:v>
                </c:pt>
                <c:pt idx="35">
                  <c:v>12598.628752545872</c:v>
                </c:pt>
                <c:pt idx="36">
                  <c:v>12045.659963262158</c:v>
                </c:pt>
                <c:pt idx="37">
                  <c:v>11447.335993283106</c:v>
                </c:pt>
                <c:pt idx="38">
                  <c:v>10802.998111928868</c:v>
                </c:pt>
                <c:pt idx="39">
                  <c:v>10112.414916039161</c:v>
                </c:pt>
                <c:pt idx="40">
                  <c:v>9375.7592285962146</c:v>
                </c:pt>
              </c:numCache>
            </c:numRef>
          </c:val>
          <c:extLst>
            <c:ext xmlns:c16="http://schemas.microsoft.com/office/drawing/2014/chart" uri="{C3380CC4-5D6E-409C-BE32-E72D297353CC}">
              <c16:uniqueId val="{00000000-E501-414C-B7DF-30DF423ACB4C}"/>
            </c:ext>
          </c:extLst>
        </c:ser>
        <c:ser>
          <c:idx val="1"/>
          <c:order val="1"/>
          <c:tx>
            <c:strRef>
              <c:f>'Automated-E'!$A$23</c:f>
              <c:strCache>
                <c:ptCount val="1"/>
                <c:pt idx="0">
                  <c:v>Freight Trucks 2/</c:v>
                </c:pt>
              </c:strCache>
            </c:strRef>
          </c:tx>
          <c:spPr>
            <a:ln w="25400">
              <a:noFill/>
            </a:ln>
          </c:spPr>
          <c:val>
            <c:numRef>
              <c:f>'Automated-E'!$E$28:$AS$28</c:f>
              <c:numCache>
                <c:formatCode>0.00</c:formatCode>
                <c:ptCount val="41"/>
                <c:pt idx="0">
                  <c:v>4242.0482579999998</c:v>
                </c:pt>
                <c:pt idx="1">
                  <c:v>4450.2287969999988</c:v>
                </c:pt>
                <c:pt idx="2">
                  <c:v>4656.9185669999997</c:v>
                </c:pt>
                <c:pt idx="3">
                  <c:v>4791.6314619999985</c:v>
                </c:pt>
                <c:pt idx="4">
                  <c:v>4870.2176129999998</c:v>
                </c:pt>
                <c:pt idx="5">
                  <c:v>4928.8353569999999</c:v>
                </c:pt>
                <c:pt idx="6">
                  <c:v>4984.1257660000001</c:v>
                </c:pt>
                <c:pt idx="7">
                  <c:v>5041.3189689999999</c:v>
                </c:pt>
                <c:pt idx="8">
                  <c:v>5112.539487</c:v>
                </c:pt>
                <c:pt idx="9">
                  <c:v>5192.0188269999999</c:v>
                </c:pt>
                <c:pt idx="10">
                  <c:v>5263.1289709999992</c:v>
                </c:pt>
                <c:pt idx="11">
                  <c:v>5308.0567019999999</c:v>
                </c:pt>
                <c:pt idx="12">
                  <c:v>5347.7597759999999</c:v>
                </c:pt>
                <c:pt idx="13">
                  <c:v>5409.6962189999995</c:v>
                </c:pt>
                <c:pt idx="14">
                  <c:v>5491.3932999999997</c:v>
                </c:pt>
                <c:pt idx="15">
                  <c:v>5578.1843680000002</c:v>
                </c:pt>
                <c:pt idx="16">
                  <c:v>5665.1029120000003</c:v>
                </c:pt>
                <c:pt idx="17">
                  <c:v>5748.2174220000006</c:v>
                </c:pt>
                <c:pt idx="18">
                  <c:v>5826.9743829999998</c:v>
                </c:pt>
                <c:pt idx="19">
                  <c:v>5906.8371619999998</c:v>
                </c:pt>
                <c:pt idx="20">
                  <c:v>5995.5707739999998</c:v>
                </c:pt>
                <c:pt idx="21">
                  <c:v>6079.5421450000003</c:v>
                </c:pt>
                <c:pt idx="22">
                  <c:v>6161.0778889999992</c:v>
                </c:pt>
                <c:pt idx="23">
                  <c:v>6253.7761380000002</c:v>
                </c:pt>
                <c:pt idx="24">
                  <c:v>6350.5223840000008</c:v>
                </c:pt>
                <c:pt idx="25">
                  <c:v>6458.2428999999993</c:v>
                </c:pt>
                <c:pt idx="26">
                  <c:v>6513.7233661085884</c:v>
                </c:pt>
                <c:pt idx="27">
                  <c:v>6569.7536401707612</c:v>
                </c:pt>
                <c:pt idx="28">
                  <c:v>6626.341652555172</c:v>
                </c:pt>
                <c:pt idx="29">
                  <c:v>6683.495522694383</c:v>
                </c:pt>
                <c:pt idx="30">
                  <c:v>6741.2235651647088</c:v>
                </c:pt>
                <c:pt idx="31">
                  <c:v>6799.5342959821401</c:v>
                </c:pt>
                <c:pt idx="32">
                  <c:v>6858.4364391222134</c:v>
                </c:pt>
                <c:pt idx="33">
                  <c:v>6917.9389332720057</c:v>
                </c:pt>
                <c:pt idx="34">
                  <c:v>6978.0509388227247</c:v>
                </c:pt>
                <c:pt idx="35">
                  <c:v>7038.7818451117046</c:v>
                </c:pt>
                <c:pt idx="36">
                  <c:v>7100.141277922894</c:v>
                </c:pt>
                <c:pt idx="37">
                  <c:v>7162.1391072553106</c:v>
                </c:pt>
                <c:pt idx="38">
                  <c:v>7224.7854553692323</c:v>
                </c:pt>
                <c:pt idx="39">
                  <c:v>7288.0907051202967</c:v>
                </c:pt>
                <c:pt idx="40">
                  <c:v>7352.0655085920389</c:v>
                </c:pt>
              </c:numCache>
            </c:numRef>
          </c:val>
          <c:extLst>
            <c:ext xmlns:c16="http://schemas.microsoft.com/office/drawing/2014/chart" uri="{C3380CC4-5D6E-409C-BE32-E72D297353CC}">
              <c16:uniqueId val="{00000001-E501-414C-B7DF-30DF423ACB4C}"/>
            </c:ext>
          </c:extLst>
        </c:ser>
        <c:ser>
          <c:idx val="2"/>
          <c:order val="2"/>
          <c:tx>
            <c:strRef>
              <c:f>'Automated-E'!$A$189</c:f>
              <c:strCache>
                <c:ptCount val="1"/>
                <c:pt idx="0">
                  <c:v>Commercial Light Trucks 1/</c:v>
                </c:pt>
              </c:strCache>
            </c:strRef>
          </c:tx>
          <c:spPr>
            <a:ln w="25400">
              <a:noFill/>
            </a:ln>
          </c:spPr>
          <c:val>
            <c:numRef>
              <c:f>'Automated-E'!$E$192:$AS$192</c:f>
              <c:numCache>
                <c:formatCode>0.00</c:formatCode>
                <c:ptCount val="41"/>
                <c:pt idx="0">
                  <c:v>566.29823299999998</c:v>
                </c:pt>
                <c:pt idx="1">
                  <c:v>594.39007600000002</c:v>
                </c:pt>
                <c:pt idx="2">
                  <c:v>616.31289700000002</c:v>
                </c:pt>
                <c:pt idx="3">
                  <c:v>629.88144000000011</c:v>
                </c:pt>
                <c:pt idx="4">
                  <c:v>636.30816699999991</c:v>
                </c:pt>
                <c:pt idx="5">
                  <c:v>639.35824600000001</c:v>
                </c:pt>
                <c:pt idx="6">
                  <c:v>642.01083300000005</c:v>
                </c:pt>
                <c:pt idx="7">
                  <c:v>645.34970099999998</c:v>
                </c:pt>
                <c:pt idx="8">
                  <c:v>647.974335</c:v>
                </c:pt>
                <c:pt idx="9">
                  <c:v>653.05117799999994</c:v>
                </c:pt>
                <c:pt idx="10">
                  <c:v>656.48831199999995</c:v>
                </c:pt>
                <c:pt idx="11">
                  <c:v>667.60159043214776</c:v>
                </c:pt>
                <c:pt idx="12">
                  <c:v>676.13835417110363</c:v>
                </c:pt>
                <c:pt idx="13">
                  <c:v>685.12512712997932</c:v>
                </c:pt>
                <c:pt idx="14">
                  <c:v>694.00302264334186</c:v>
                </c:pt>
                <c:pt idx="15">
                  <c:v>702.14927573035493</c:v>
                </c:pt>
                <c:pt idx="16">
                  <c:v>708.36378885997647</c:v>
                </c:pt>
                <c:pt idx="17">
                  <c:v>711.87066065294016</c:v>
                </c:pt>
                <c:pt idx="18">
                  <c:v>711.08035151139666</c:v>
                </c:pt>
                <c:pt idx="19">
                  <c:v>708.05657957272081</c:v>
                </c:pt>
                <c:pt idx="20">
                  <c:v>705.3802256122824</c:v>
                </c:pt>
                <c:pt idx="21">
                  <c:v>697.59737285300764</c:v>
                </c:pt>
                <c:pt idx="22">
                  <c:v>686.56512571046471</c:v>
                </c:pt>
                <c:pt idx="23">
                  <c:v>674.85213895573793</c:v>
                </c:pt>
                <c:pt idx="24">
                  <c:v>658.86349335186424</c:v>
                </c:pt>
                <c:pt idx="25">
                  <c:v>640.64140322446337</c:v>
                </c:pt>
                <c:pt idx="26">
                  <c:v>630.16226380484682</c:v>
                </c:pt>
                <c:pt idx="27">
                  <c:v>618.48673415440942</c:v>
                </c:pt>
                <c:pt idx="28">
                  <c:v>605.60142285862935</c:v>
                </c:pt>
                <c:pt idx="29">
                  <c:v>591.49283566549195</c:v>
                </c:pt>
                <c:pt idx="30">
                  <c:v>576.14737481975112</c:v>
                </c:pt>
                <c:pt idx="31">
                  <c:v>559.55133839327959</c:v>
                </c:pt>
                <c:pt idx="32">
                  <c:v>541.69091961148843</c:v>
                </c:pt>
                <c:pt idx="33">
                  <c:v>522.55220617579323</c:v>
                </c:pt>
                <c:pt idx="34">
                  <c:v>502.12117958210433</c:v>
                </c:pt>
                <c:pt idx="35">
                  <c:v>480.38371443532094</c:v>
                </c:pt>
                <c:pt idx="36">
                  <c:v>457.32557775980615</c:v>
                </c:pt>
                <c:pt idx="37">
                  <c:v>432.93242830581914</c:v>
                </c:pt>
                <c:pt idx="38">
                  <c:v>407.18981585188635</c:v>
                </c:pt>
                <c:pt idx="39">
                  <c:v>380.0831805030839</c:v>
                </c:pt>
                <c:pt idx="40">
                  <c:v>351.59785198521456</c:v>
                </c:pt>
              </c:numCache>
            </c:numRef>
          </c:val>
          <c:extLst>
            <c:ext xmlns:c16="http://schemas.microsoft.com/office/drawing/2014/chart" uri="{C3380CC4-5D6E-409C-BE32-E72D297353CC}">
              <c16:uniqueId val="{00000002-E501-414C-B7DF-30DF423ACB4C}"/>
            </c:ext>
          </c:extLst>
        </c:ser>
        <c:ser>
          <c:idx val="3"/>
          <c:order val="3"/>
          <c:tx>
            <c:strRef>
              <c:f>'Automated-E'!$A$215</c:f>
              <c:strCache>
                <c:ptCount val="1"/>
                <c:pt idx="0">
                  <c:v>Air Transportation</c:v>
                </c:pt>
              </c:strCache>
            </c:strRef>
          </c:tx>
          <c:spPr>
            <a:ln w="25400">
              <a:noFill/>
            </a:ln>
          </c:spPr>
          <c:val>
            <c:numRef>
              <c:f>'Automated-E'!$E$218:$AS$218</c:f>
              <c:numCache>
                <c:formatCode>0.00</c:formatCode>
                <c:ptCount val="41"/>
                <c:pt idx="0">
                  <c:v>2598.4496989999998</c:v>
                </c:pt>
                <c:pt idx="1">
                  <c:v>2617.4589390000001</c:v>
                </c:pt>
                <c:pt idx="2">
                  <c:v>2655.8755230000002</c:v>
                </c:pt>
                <c:pt idx="3">
                  <c:v>2688.4496779999999</c:v>
                </c:pt>
                <c:pt idx="4">
                  <c:v>2738.527904</c:v>
                </c:pt>
                <c:pt idx="5">
                  <c:v>2780.7603629999999</c:v>
                </c:pt>
                <c:pt idx="6">
                  <c:v>2822.4558010000001</c:v>
                </c:pt>
                <c:pt idx="7">
                  <c:v>2866.1989100000001</c:v>
                </c:pt>
                <c:pt idx="8">
                  <c:v>2908.459891</c:v>
                </c:pt>
                <c:pt idx="9">
                  <c:v>2949.8043749999997</c:v>
                </c:pt>
                <c:pt idx="10">
                  <c:v>2989.3386959999998</c:v>
                </c:pt>
                <c:pt idx="11">
                  <c:v>3022.588522</c:v>
                </c:pt>
                <c:pt idx="12">
                  <c:v>3050.6543499999998</c:v>
                </c:pt>
                <c:pt idx="13">
                  <c:v>3075.5608480000001</c:v>
                </c:pt>
                <c:pt idx="14">
                  <c:v>3098.5419959999999</c:v>
                </c:pt>
                <c:pt idx="15">
                  <c:v>3119.1345770000003</c:v>
                </c:pt>
                <c:pt idx="16">
                  <c:v>3137.5021360000001</c:v>
                </c:pt>
                <c:pt idx="17">
                  <c:v>3154.3492849999998</c:v>
                </c:pt>
                <c:pt idx="18">
                  <c:v>3172.1965890000001</c:v>
                </c:pt>
                <c:pt idx="19">
                  <c:v>3189.2133289999997</c:v>
                </c:pt>
                <c:pt idx="20">
                  <c:v>3207.6672020000001</c:v>
                </c:pt>
                <c:pt idx="21">
                  <c:v>3221.7634240000002</c:v>
                </c:pt>
                <c:pt idx="22">
                  <c:v>3234.9303749999999</c:v>
                </c:pt>
                <c:pt idx="23">
                  <c:v>3250.8159300000002</c:v>
                </c:pt>
                <c:pt idx="24">
                  <c:v>3266.3350710000004</c:v>
                </c:pt>
                <c:pt idx="25">
                  <c:v>3281.8549379999999</c:v>
                </c:pt>
                <c:pt idx="26">
                  <c:v>3290.4301672810852</c:v>
                </c:pt>
                <c:pt idx="27">
                  <c:v>3299.0280259476608</c:v>
                </c:pt>
                <c:pt idx="28">
                  <c:v>3307.6485737100256</c:v>
                </c:pt>
                <c:pt idx="29">
                  <c:v>3316.2918704360327</c:v>
                </c:pt>
                <c:pt idx="30">
                  <c:v>3324.9579761515029</c:v>
                </c:pt>
                <c:pt idx="31">
                  <c:v>3333.6469510406414</c:v>
                </c:pt>
                <c:pt idx="32">
                  <c:v>3342.3588554464586</c:v>
                </c:pt>
                <c:pt idx="33">
                  <c:v>3351.0937498711869</c:v>
                </c:pt>
                <c:pt idx="34">
                  <c:v>3359.8516949766999</c:v>
                </c:pt>
                <c:pt idx="35">
                  <c:v>3368.6327515849362</c:v>
                </c:pt>
                <c:pt idx="36">
                  <c:v>3377.4369806783202</c:v>
                </c:pt>
                <c:pt idx="37">
                  <c:v>3386.264443400185</c:v>
                </c:pt>
                <c:pt idx="38">
                  <c:v>3395.1152010551996</c:v>
                </c:pt>
                <c:pt idx="39">
                  <c:v>3403.9893151097904</c:v>
                </c:pt>
                <c:pt idx="40">
                  <c:v>3412.8868471925721</c:v>
                </c:pt>
              </c:numCache>
            </c:numRef>
          </c:val>
          <c:extLst>
            <c:ext xmlns:c16="http://schemas.microsoft.com/office/drawing/2014/chart" uri="{C3380CC4-5D6E-409C-BE32-E72D297353CC}">
              <c16:uniqueId val="{00000003-E501-414C-B7DF-30DF423ACB4C}"/>
            </c:ext>
          </c:extLst>
        </c:ser>
        <c:ser>
          <c:idx val="4"/>
          <c:order val="4"/>
          <c:tx>
            <c:strRef>
              <c:f>'Automated-E'!$A$210</c:f>
              <c:strCache>
                <c:ptCount val="1"/>
                <c:pt idx="0">
                  <c:v>International Shipping</c:v>
                </c:pt>
              </c:strCache>
            </c:strRef>
          </c:tx>
          <c:spPr>
            <a:ln w="25400">
              <a:noFill/>
            </a:ln>
          </c:spPr>
          <c:val>
            <c:numRef>
              <c:f>'Automated-E'!$E$213:$AS$213</c:f>
              <c:numCache>
                <c:formatCode>0.00</c:formatCode>
                <c:ptCount val="41"/>
                <c:pt idx="0">
                  <c:v>863.900036</c:v>
                </c:pt>
                <c:pt idx="1">
                  <c:v>899.55629799999997</c:v>
                </c:pt>
                <c:pt idx="2">
                  <c:v>901.37510299999997</c:v>
                </c:pt>
                <c:pt idx="3">
                  <c:v>902.86205300000006</c:v>
                </c:pt>
                <c:pt idx="4">
                  <c:v>904.14232199999992</c:v>
                </c:pt>
                <c:pt idx="5">
                  <c:v>905.42944</c:v>
                </c:pt>
                <c:pt idx="6">
                  <c:v>906.757927</c:v>
                </c:pt>
                <c:pt idx="7">
                  <c:v>908.06766500000003</c:v>
                </c:pt>
                <c:pt idx="8">
                  <c:v>909.39990999999998</c:v>
                </c:pt>
                <c:pt idx="9">
                  <c:v>910.75780499999996</c:v>
                </c:pt>
                <c:pt idx="10">
                  <c:v>912.15383099999997</c:v>
                </c:pt>
                <c:pt idx="11">
                  <c:v>913.39418000000001</c:v>
                </c:pt>
                <c:pt idx="12">
                  <c:v>914.56699300000002</c:v>
                </c:pt>
                <c:pt idx="13">
                  <c:v>915.77490999999998</c:v>
                </c:pt>
                <c:pt idx="14">
                  <c:v>917.01047499999993</c:v>
                </c:pt>
                <c:pt idx="15">
                  <c:v>918.232437</c:v>
                </c:pt>
                <c:pt idx="16">
                  <c:v>919.44094100000007</c:v>
                </c:pt>
                <c:pt idx="17">
                  <c:v>920.62087300000007</c:v>
                </c:pt>
                <c:pt idx="18">
                  <c:v>921.81464400000004</c:v>
                </c:pt>
                <c:pt idx="19">
                  <c:v>922.99629200000004</c:v>
                </c:pt>
                <c:pt idx="20">
                  <c:v>924.19556399999999</c:v>
                </c:pt>
                <c:pt idx="21">
                  <c:v>925.36641699999996</c:v>
                </c:pt>
                <c:pt idx="22">
                  <c:v>926.51673900000003</c:v>
                </c:pt>
                <c:pt idx="23">
                  <c:v>927.66266599999994</c:v>
                </c:pt>
                <c:pt idx="24">
                  <c:v>928.82237199999997</c:v>
                </c:pt>
                <c:pt idx="25">
                  <c:v>929.96108300000003</c:v>
                </c:pt>
                <c:pt idx="26">
                  <c:v>930.62080829180002</c:v>
                </c:pt>
                <c:pt idx="27">
                  <c:v>931.28100160328336</c:v>
                </c:pt>
                <c:pt idx="28">
                  <c:v>931.9416632664728</c:v>
                </c:pt>
                <c:pt idx="29">
                  <c:v>932.60279361362632</c:v>
                </c:pt>
                <c:pt idx="30">
                  <c:v>933.264392977238</c:v>
                </c:pt>
                <c:pt idx="31">
                  <c:v>933.92646169003751</c:v>
                </c:pt>
                <c:pt idx="32">
                  <c:v>934.58900008499086</c:v>
                </c:pt>
                <c:pt idx="33">
                  <c:v>935.25200849529995</c:v>
                </c:pt>
                <c:pt idx="34">
                  <c:v>935.91548725440316</c:v>
                </c:pt>
                <c:pt idx="35">
                  <c:v>936.57943669597557</c:v>
                </c:pt>
                <c:pt idx="36">
                  <c:v>937.24385715392873</c:v>
                </c:pt>
                <c:pt idx="37">
                  <c:v>937.90874896241155</c:v>
                </c:pt>
                <c:pt idx="38">
                  <c:v>938.5741124558092</c:v>
                </c:pt>
                <c:pt idx="39">
                  <c:v>939.2399479687449</c:v>
                </c:pt>
                <c:pt idx="40">
                  <c:v>939.90625583607869</c:v>
                </c:pt>
              </c:numCache>
            </c:numRef>
          </c:val>
          <c:extLst>
            <c:ext xmlns:c16="http://schemas.microsoft.com/office/drawing/2014/chart" uri="{C3380CC4-5D6E-409C-BE32-E72D297353CC}">
              <c16:uniqueId val="{00000004-E501-414C-B7DF-30DF423ACB4C}"/>
            </c:ext>
          </c:extLst>
        </c:ser>
        <c:ser>
          <c:idx val="5"/>
          <c:order val="5"/>
          <c:tx>
            <c:strRef>
              <c:f>'Automated-E'!$A$205</c:f>
              <c:strCache>
                <c:ptCount val="1"/>
                <c:pt idx="0">
                  <c:v>Domestic Shipping</c:v>
                </c:pt>
              </c:strCache>
            </c:strRef>
          </c:tx>
          <c:spPr>
            <a:ln w="25400">
              <a:noFill/>
            </a:ln>
          </c:spPr>
          <c:val>
            <c:numRef>
              <c:f>'Automated-E'!$E$208:$AS$208</c:f>
              <c:numCache>
                <c:formatCode>0.00</c:formatCode>
                <c:ptCount val="41"/>
                <c:pt idx="0">
                  <c:v>282.25402800000001</c:v>
                </c:pt>
                <c:pt idx="1">
                  <c:v>284.85959600000001</c:v>
                </c:pt>
                <c:pt idx="2">
                  <c:v>288.42288200000002</c:v>
                </c:pt>
                <c:pt idx="3">
                  <c:v>291.05579299999999</c:v>
                </c:pt>
                <c:pt idx="4">
                  <c:v>293.23672499999998</c:v>
                </c:pt>
                <c:pt idx="5">
                  <c:v>296.29338799999999</c:v>
                </c:pt>
                <c:pt idx="6">
                  <c:v>297.24198899999999</c:v>
                </c:pt>
                <c:pt idx="7">
                  <c:v>299.46991000000003</c:v>
                </c:pt>
                <c:pt idx="8">
                  <c:v>302.60264599999999</c:v>
                </c:pt>
                <c:pt idx="9">
                  <c:v>306.084</c:v>
                </c:pt>
                <c:pt idx="10">
                  <c:v>308.33099400000003</c:v>
                </c:pt>
                <c:pt idx="11">
                  <c:v>309.04850799999997</c:v>
                </c:pt>
                <c:pt idx="12">
                  <c:v>309.45040900000004</c:v>
                </c:pt>
                <c:pt idx="13">
                  <c:v>311.57648499999999</c:v>
                </c:pt>
                <c:pt idx="14">
                  <c:v>314.94750999999997</c:v>
                </c:pt>
                <c:pt idx="15">
                  <c:v>317.75979599999999</c:v>
                </c:pt>
                <c:pt idx="16">
                  <c:v>320.29120599999999</c:v>
                </c:pt>
                <c:pt idx="17">
                  <c:v>322.978928</c:v>
                </c:pt>
                <c:pt idx="18">
                  <c:v>324.20205699999997</c:v>
                </c:pt>
                <c:pt idx="19">
                  <c:v>325.63215600000001</c:v>
                </c:pt>
                <c:pt idx="20">
                  <c:v>326.51579300000003</c:v>
                </c:pt>
                <c:pt idx="21">
                  <c:v>327.65960699999999</c:v>
                </c:pt>
                <c:pt idx="22">
                  <c:v>329.27309400000001</c:v>
                </c:pt>
                <c:pt idx="23">
                  <c:v>332.25646900000004</c:v>
                </c:pt>
                <c:pt idx="24">
                  <c:v>333.81954200000001</c:v>
                </c:pt>
                <c:pt idx="25">
                  <c:v>334.671989</c:v>
                </c:pt>
                <c:pt idx="26">
                  <c:v>335.61563921091556</c:v>
                </c:pt>
                <c:pt idx="27">
                  <c:v>336.56195016666288</c:v>
                </c:pt>
                <c:pt idx="28">
                  <c:v>337.51092936956792</c:v>
                </c:pt>
                <c:pt idx="29">
                  <c:v>338.46258434311028</c:v>
                </c:pt>
                <c:pt idx="30">
                  <c:v>339.4169226319832</c:v>
                </c:pt>
                <c:pt idx="31">
                  <c:v>340.37395180215299</c:v>
                </c:pt>
                <c:pt idx="32">
                  <c:v>341.33367944091958</c:v>
                </c:pt>
                <c:pt idx="33">
                  <c:v>342.29611315697605</c:v>
                </c:pt>
                <c:pt idx="34">
                  <c:v>343.26126058046935</c:v>
                </c:pt>
                <c:pt idx="35">
                  <c:v>344.22912936306068</c:v>
                </c:pt>
                <c:pt idx="36">
                  <c:v>345.19972717798612</c:v>
                </c:pt>
                <c:pt idx="37">
                  <c:v>346.17306172011746</c:v>
                </c:pt>
                <c:pt idx="38">
                  <c:v>347.14914070602327</c:v>
                </c:pt>
                <c:pt idx="39">
                  <c:v>348.1279718740301</c:v>
                </c:pt>
                <c:pt idx="40">
                  <c:v>349.10956298428368</c:v>
                </c:pt>
              </c:numCache>
            </c:numRef>
          </c:val>
          <c:extLst>
            <c:ext xmlns:c16="http://schemas.microsoft.com/office/drawing/2014/chart" uri="{C3380CC4-5D6E-409C-BE32-E72D297353CC}">
              <c16:uniqueId val="{00000005-E501-414C-B7DF-30DF423ACB4C}"/>
            </c:ext>
          </c:extLst>
        </c:ser>
        <c:ser>
          <c:idx val="6"/>
          <c:order val="6"/>
          <c:tx>
            <c:strRef>
              <c:f>'Automated-E'!$A$201</c:f>
              <c:strCache>
                <c:ptCount val="1"/>
                <c:pt idx="0">
                  <c:v>Freight Rail 3/</c:v>
                </c:pt>
              </c:strCache>
            </c:strRef>
          </c:tx>
          <c:spPr>
            <a:ln w="25400">
              <a:noFill/>
            </a:ln>
          </c:spPr>
          <c:val>
            <c:numRef>
              <c:f>'Automated-E'!$E$203:$AS$203</c:f>
              <c:numCache>
                <c:formatCode>0.00</c:formatCode>
                <c:ptCount val="41"/>
                <c:pt idx="0">
                  <c:v>526.12683100000004</c:v>
                </c:pt>
                <c:pt idx="1">
                  <c:v>554.07891800000004</c:v>
                </c:pt>
                <c:pt idx="2">
                  <c:v>573.69720500000005</c:v>
                </c:pt>
                <c:pt idx="3">
                  <c:v>585.13324</c:v>
                </c:pt>
                <c:pt idx="4">
                  <c:v>596.92608600000005</c:v>
                </c:pt>
                <c:pt idx="5">
                  <c:v>597.37085000000002</c:v>
                </c:pt>
                <c:pt idx="6">
                  <c:v>608.71356200000002</c:v>
                </c:pt>
                <c:pt idx="7">
                  <c:v>614.45922900000005</c:v>
                </c:pt>
                <c:pt idx="8">
                  <c:v>623.85369900000001</c:v>
                </c:pt>
                <c:pt idx="9">
                  <c:v>631.55761700000005</c:v>
                </c:pt>
                <c:pt idx="10">
                  <c:v>635.34466599999996</c:v>
                </c:pt>
                <c:pt idx="11">
                  <c:v>643.48388699999998</c:v>
                </c:pt>
                <c:pt idx="12">
                  <c:v>646.135132</c:v>
                </c:pt>
                <c:pt idx="13">
                  <c:v>650.853882</c:v>
                </c:pt>
                <c:pt idx="14">
                  <c:v>652.967896</c:v>
                </c:pt>
                <c:pt idx="15">
                  <c:v>662.82763699999998</c:v>
                </c:pt>
                <c:pt idx="16">
                  <c:v>662.877747</c:v>
                </c:pt>
                <c:pt idx="17">
                  <c:v>669.29626499999995</c:v>
                </c:pt>
                <c:pt idx="18">
                  <c:v>674.01141399999995</c:v>
                </c:pt>
                <c:pt idx="19">
                  <c:v>675.74273700000003</c:v>
                </c:pt>
                <c:pt idx="20">
                  <c:v>684.14807099999996</c:v>
                </c:pt>
                <c:pt idx="21">
                  <c:v>684.59844999999996</c:v>
                </c:pt>
                <c:pt idx="22">
                  <c:v>689.13525400000003</c:v>
                </c:pt>
                <c:pt idx="23">
                  <c:v>691.90924099999995</c:v>
                </c:pt>
                <c:pt idx="24">
                  <c:v>695.35632299999997</c:v>
                </c:pt>
                <c:pt idx="25">
                  <c:v>702.31414800000005</c:v>
                </c:pt>
                <c:pt idx="26">
                  <c:v>704.41784340267589</c:v>
                </c:pt>
                <c:pt idx="27">
                  <c:v>706.52784016544797</c:v>
                </c:pt>
                <c:pt idx="28">
                  <c:v>708.64415716326323</c:v>
                </c:pt>
                <c:pt idx="29">
                  <c:v>710.7668133276062</c:v>
                </c:pt>
                <c:pt idx="30">
                  <c:v>712.89582764666818</c:v>
                </c:pt>
                <c:pt idx="31">
                  <c:v>715.03121916551754</c:v>
                </c:pt>
                <c:pt idx="32">
                  <c:v>717.17300698626957</c:v>
                </c:pt>
                <c:pt idx="33">
                  <c:v>719.32121026825757</c:v>
                </c:pt>
                <c:pt idx="34">
                  <c:v>721.47584822820443</c:v>
                </c:pt>
                <c:pt idx="35">
                  <c:v>723.63694014039436</c:v>
                </c:pt>
                <c:pt idx="36">
                  <c:v>725.80450533684507</c:v>
                </c:pt>
                <c:pt idx="37">
                  <c:v>727.97856320748122</c:v>
                </c:pt>
                <c:pt idx="38">
                  <c:v>730.15913320030745</c:v>
                </c:pt>
                <c:pt idx="39">
                  <c:v>732.34623482158258</c:v>
                </c:pt>
                <c:pt idx="40">
                  <c:v>734.53988763599398</c:v>
                </c:pt>
              </c:numCache>
            </c:numRef>
          </c:val>
          <c:extLst>
            <c:ext xmlns:c16="http://schemas.microsoft.com/office/drawing/2014/chart" uri="{C3380CC4-5D6E-409C-BE32-E72D297353CC}">
              <c16:uniqueId val="{00000006-E501-414C-B7DF-30DF423ACB4C}"/>
            </c:ext>
          </c:extLst>
        </c:ser>
        <c:ser>
          <c:idx val="7"/>
          <c:order val="7"/>
          <c:tx>
            <c:strRef>
              <c:f>'Automated-E'!$A$266</c:f>
              <c:strCache>
                <c:ptCount val="1"/>
                <c:pt idx="0">
                  <c:v> Total Miscellaneous</c:v>
                </c:pt>
              </c:strCache>
            </c:strRef>
          </c:tx>
          <c:spPr>
            <a:ln w="25400">
              <a:noFill/>
            </a:ln>
          </c:spPr>
          <c:val>
            <c:numRef>
              <c:f>'Automated-E'!$E$266:$AS$266</c:f>
              <c:numCache>
                <c:formatCode>0.00</c:formatCode>
                <c:ptCount val="41"/>
                <c:pt idx="0">
                  <c:v>2051.420153</c:v>
                </c:pt>
                <c:pt idx="1">
                  <c:v>2006.4828939999998</c:v>
                </c:pt>
                <c:pt idx="2">
                  <c:v>1991.37869</c:v>
                </c:pt>
                <c:pt idx="3">
                  <c:v>1979.6785580000001</c:v>
                </c:pt>
                <c:pt idx="4">
                  <c:v>1987.0496900000001</c:v>
                </c:pt>
                <c:pt idx="5">
                  <c:v>2007.219063</c:v>
                </c:pt>
                <c:pt idx="6">
                  <c:v>2018.7654490000002</c:v>
                </c:pt>
                <c:pt idx="7">
                  <c:v>2032.043623</c:v>
                </c:pt>
                <c:pt idx="8">
                  <c:v>2046.0805660000001</c:v>
                </c:pt>
                <c:pt idx="9">
                  <c:v>2059.9105980000004</c:v>
                </c:pt>
                <c:pt idx="10">
                  <c:v>2072.8145789999999</c:v>
                </c:pt>
                <c:pt idx="11">
                  <c:v>2079.1335952613126</c:v>
                </c:pt>
                <c:pt idx="12">
                  <c:v>2091.5000758504689</c:v>
                </c:pt>
                <c:pt idx="13">
                  <c:v>2137.298336048038</c:v>
                </c:pt>
                <c:pt idx="14">
                  <c:v>2188.6935047981965</c:v>
                </c:pt>
                <c:pt idx="15">
                  <c:v>2202.0487658934526</c:v>
                </c:pt>
                <c:pt idx="16">
                  <c:v>2214.4206012144568</c:v>
                </c:pt>
                <c:pt idx="17">
                  <c:v>2230.1350041787473</c:v>
                </c:pt>
                <c:pt idx="18">
                  <c:v>2245.8420406186601</c:v>
                </c:pt>
                <c:pt idx="19">
                  <c:v>2255.5944144318182</c:v>
                </c:pt>
                <c:pt idx="20">
                  <c:v>2267.9884131098052</c:v>
                </c:pt>
                <c:pt idx="21">
                  <c:v>2276.0554766368577</c:v>
                </c:pt>
                <c:pt idx="22">
                  <c:v>2289.4319754515664</c:v>
                </c:pt>
                <c:pt idx="23">
                  <c:v>2298.1559530904005</c:v>
                </c:pt>
                <c:pt idx="24">
                  <c:v>2310.7113968730164</c:v>
                </c:pt>
                <c:pt idx="25">
                  <c:v>2321.0760386800671</c:v>
                </c:pt>
                <c:pt idx="26">
                  <c:v>2327.7772928017102</c:v>
                </c:pt>
                <c:pt idx="27">
                  <c:v>2334.5966089851308</c:v>
                </c:pt>
                <c:pt idx="28">
                  <c:v>2341.5350052948293</c:v>
                </c:pt>
                <c:pt idx="29">
                  <c:v>2348.5935631121056</c:v>
                </c:pt>
                <c:pt idx="30">
                  <c:v>2355.7734276709034</c:v>
                </c:pt>
                <c:pt idx="31">
                  <c:v>2363.0758086340002</c:v>
                </c:pt>
                <c:pt idx="32">
                  <c:v>2370.501980709842</c:v>
                </c:pt>
                <c:pt idx="33">
                  <c:v>2378.0532843103729</c:v>
                </c:pt>
                <c:pt idx="34">
                  <c:v>2385.7311262501998</c:v>
                </c:pt>
                <c:pt idx="35">
                  <c:v>2393.5369804874972</c:v>
                </c:pt>
                <c:pt idx="36">
                  <c:v>2401.4723889070556</c:v>
                </c:pt>
                <c:pt idx="37">
                  <c:v>2409.5389621459208</c:v>
                </c:pt>
                <c:pt idx="38">
                  <c:v>2417.7383804620854</c:v>
                </c:pt>
                <c:pt idx="39">
                  <c:v>2426.0723946467288</c:v>
                </c:pt>
                <c:pt idx="40">
                  <c:v>2434.5428269805343</c:v>
                </c:pt>
              </c:numCache>
            </c:numRef>
          </c:val>
          <c:extLst>
            <c:ext xmlns:c16="http://schemas.microsoft.com/office/drawing/2014/chart" uri="{C3380CC4-5D6E-409C-BE32-E72D297353CC}">
              <c16:uniqueId val="{00000007-E501-414C-B7DF-30DF423ACB4C}"/>
            </c:ext>
          </c:extLst>
        </c:ser>
        <c:dLbls>
          <c:showLegendKey val="0"/>
          <c:showVal val="0"/>
          <c:showCatName val="0"/>
          <c:showSerName val="0"/>
          <c:showPercent val="0"/>
          <c:showBubbleSize val="0"/>
        </c:dLbls>
        <c:axId val="2126419224"/>
        <c:axId val="2126417592"/>
      </c:areaChart>
      <c:catAx>
        <c:axId val="2126419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26417592"/>
        <c:crosses val="autoZero"/>
        <c:auto val="1"/>
        <c:lblAlgn val="ctr"/>
        <c:lblOffset val="100"/>
        <c:tickLblSkip val="5"/>
        <c:tickMarkSkip val="1"/>
        <c:noMultiLvlLbl val="0"/>
      </c:catAx>
      <c:valAx>
        <c:axId val="2126417592"/>
        <c:scaling>
          <c:orientation val="minMax"/>
        </c:scaling>
        <c:delete val="0"/>
        <c:axPos val="l"/>
        <c:majorGridlines>
          <c:spPr>
            <a:ln w="3175">
              <a:solidFill>
                <a:srgbClr val="000000"/>
              </a:solidFill>
              <a:prstDash val="sysDot"/>
            </a:ln>
          </c:spPr>
        </c:majorGridlines>
        <c:title>
          <c:tx>
            <c:rich>
              <a:bodyPr/>
              <a:lstStyle/>
              <a:p>
                <a:pPr>
                  <a:defRPr sz="1100" b="1" i="0" u="none" strike="noStrike" baseline="0">
                    <a:solidFill>
                      <a:srgbClr val="000000"/>
                    </a:solidFill>
                    <a:latin typeface="Arial"/>
                    <a:ea typeface="Arial"/>
                    <a:cs typeface="Arial"/>
                  </a:defRPr>
                </a:pPr>
                <a:r>
                  <a:rPr lang="en-US"/>
                  <a:t>Million Metric Tons CO2</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26419224"/>
        <c:crosses val="autoZero"/>
        <c:crossBetween val="midCat"/>
      </c:valAx>
      <c:spPr>
        <a:noFill/>
        <a:ln w="25400">
          <a:solidFill>
            <a:srgbClr val="808080"/>
          </a:solidFill>
          <a:prstDash val="solid"/>
        </a:ln>
      </c:spPr>
    </c:plotArea>
    <c:legend>
      <c:legendPos val="r"/>
      <c:layout>
        <c:manualLayout>
          <c:xMode val="edge"/>
          <c:yMode val="edge"/>
          <c:x val="0.13917126638239999"/>
          <c:y val="0.63718432142547299"/>
          <c:w val="0.229784009556945"/>
          <c:h val="0.250856391042723"/>
        </c:manualLayout>
      </c:layout>
      <c:overlay val="0"/>
      <c:spPr>
        <a:solidFill>
          <a:srgbClr val="FFFFFF"/>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Arial"/>
                <a:ea typeface="Arial"/>
                <a:cs typeface="Arial"/>
              </a:defRPr>
            </a:pPr>
            <a:r>
              <a:rPr lang="en-US"/>
              <a:t>Transportation CO</a:t>
            </a:r>
            <a:r>
              <a:rPr lang="en-US" baseline="-25000"/>
              <a:t>2</a:t>
            </a:r>
            <a:r>
              <a:rPr lang="en-US"/>
              <a:t> Emissions Projections to 2050</a:t>
            </a:r>
          </a:p>
        </c:rich>
      </c:tx>
      <c:overlay val="0"/>
      <c:spPr>
        <a:noFill/>
        <a:ln w="25400">
          <a:noFill/>
        </a:ln>
      </c:spPr>
    </c:title>
    <c:autoTitleDeleted val="0"/>
    <c:plotArea>
      <c:layout>
        <c:manualLayout>
          <c:layoutTarget val="inner"/>
          <c:xMode val="edge"/>
          <c:yMode val="edge"/>
          <c:x val="0.136427726753936"/>
          <c:y val="0.116716229329895"/>
          <c:w val="0.77756610094067602"/>
          <c:h val="0.77660590192975198"/>
        </c:manualLayout>
      </c:layout>
      <c:lineChart>
        <c:grouping val="standard"/>
        <c:varyColors val="0"/>
        <c:ser>
          <c:idx val="0"/>
          <c:order val="0"/>
          <c:tx>
            <c:v>Base Case</c:v>
          </c:tx>
          <c:spPr>
            <a:ln w="38100">
              <a:solidFill>
                <a:schemeClr val="tx1"/>
              </a:solidFill>
              <a:prstDash val="solid"/>
            </a:ln>
          </c:spPr>
          <c:marker>
            <c:symbol val="none"/>
          </c:marker>
          <c:cat>
            <c:numRef>
              <c:f>'Automated-C'!$E$6:$AS$6</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'Automated-C'!$E$97:$AS$97</c:f>
              <c:numCache>
                <c:formatCode>0.00</c:formatCode>
                <c:ptCount val="41"/>
                <c:pt idx="0">
                  <c:v>1933.1987078380887</c:v>
                </c:pt>
                <c:pt idx="1">
                  <c:v>1974.0098856152276</c:v>
                </c:pt>
                <c:pt idx="2">
                  <c:v>1993.2052872734773</c:v>
                </c:pt>
                <c:pt idx="3">
                  <c:v>2001.9343304711078</c:v>
                </c:pt>
                <c:pt idx="4">
                  <c:v>2008.6241954623933</c:v>
                </c:pt>
                <c:pt idx="5">
                  <c:v>2013.4882049733494</c:v>
                </c:pt>
                <c:pt idx="6">
                  <c:v>2018.0338190617972</c:v>
                </c:pt>
                <c:pt idx="7">
                  <c:v>2028.9186112837128</c:v>
                </c:pt>
                <c:pt idx="8">
                  <c:v>2034.4087140345137</c:v>
                </c:pt>
                <c:pt idx="9">
                  <c:v>2048.7192843244193</c:v>
                </c:pt>
                <c:pt idx="10">
                  <c:v>2062.1778445056684</c:v>
                </c:pt>
                <c:pt idx="11">
                  <c:v>2074.1247332217149</c:v>
                </c:pt>
                <c:pt idx="12">
                  <c:v>2084.9546835585152</c:v>
                </c:pt>
                <c:pt idx="13">
                  <c:v>2101.5747098835991</c:v>
                </c:pt>
                <c:pt idx="14">
                  <c:v>2120.1411955749236</c:v>
                </c:pt>
                <c:pt idx="15">
                  <c:v>2137.4425198497902</c:v>
                </c:pt>
                <c:pt idx="16">
                  <c:v>2154.0346001387429</c:v>
                </c:pt>
                <c:pt idx="17">
                  <c:v>2171.4404747188187</c:v>
                </c:pt>
                <c:pt idx="18">
                  <c:v>2182.0722128988718</c:v>
                </c:pt>
                <c:pt idx="19">
                  <c:v>2193.2411837257719</c:v>
                </c:pt>
                <c:pt idx="20">
                  <c:v>2214.3218959012156</c:v>
                </c:pt>
                <c:pt idx="21">
                  <c:v>2226.759308780322</c:v>
                </c:pt>
                <c:pt idx="22">
                  <c:v>2240.6448779439679</c:v>
                </c:pt>
                <c:pt idx="23">
                  <c:v>2262.8673520111452</c:v>
                </c:pt>
                <c:pt idx="24">
                  <c:v>2277.6014024768238</c:v>
                </c:pt>
                <c:pt idx="25">
                  <c:v>2293.5120412822557</c:v>
                </c:pt>
                <c:pt idx="26">
                  <c:v>2306.9527807343493</c:v>
                </c:pt>
                <c:pt idx="27">
                  <c:v>2321.2980258153343</c:v>
                </c:pt>
                <c:pt idx="28">
                  <c:v>2336.4262588231827</c:v>
                </c:pt>
                <c:pt idx="29">
                  <c:v>2352.2072168163959</c:v>
                </c:pt>
                <c:pt idx="30">
                  <c:v>2368.5037912010116</c:v>
                </c:pt>
                <c:pt idx="31">
                  <c:v>2385.1743427469855</c:v>
                </c:pt>
                <c:pt idx="32">
                  <c:v>2402.0753878363712</c:v>
                </c:pt>
                <c:pt idx="33">
                  <c:v>2419.0645929609536</c:v>
                </c:pt>
                <c:pt idx="34">
                  <c:v>2436.0039969682853</c:v>
                </c:pt>
                <c:pt idx="35">
                  <c:v>2452.7633653360244</c:v>
                </c:pt>
                <c:pt idx="36">
                  <c:v>2469.2235688252949</c:v>
                </c:pt>
                <c:pt idx="37">
                  <c:v>2485.279871104141</c:v>
                </c:pt>
                <c:pt idx="38">
                  <c:v>2500.8450070452463</c:v>
                </c:pt>
                <c:pt idx="39">
                  <c:v>2515.851935856173</c:v>
                </c:pt>
                <c:pt idx="40">
                  <c:v>2530.2561611819165</c:v>
                </c:pt>
              </c:numCache>
            </c:numRef>
          </c:val>
          <c:smooth val="0"/>
          <c:extLst>
            <c:ext xmlns:c16="http://schemas.microsoft.com/office/drawing/2014/chart" uri="{C3380CC4-5D6E-409C-BE32-E72D297353CC}">
              <c16:uniqueId val="{00000000-5CB5-4D03-894C-6F4115BC5A61}"/>
            </c:ext>
          </c:extLst>
        </c:ser>
        <c:ser>
          <c:idx val="1"/>
          <c:order val="1"/>
          <c:tx>
            <c:v>Mitigation Case</c:v>
          </c:tx>
          <c:spPr>
            <a:ln w="38100">
              <a:solidFill>
                <a:srgbClr val="00B050"/>
              </a:solidFill>
              <a:prstDash val="solid"/>
            </a:ln>
          </c:spPr>
          <c:marker>
            <c:symbol val="none"/>
          </c:marker>
          <c:val>
            <c:numRef>
              <c:f>'Automated-C'!$E$268:$AS$268</c:f>
              <c:numCache>
                <c:formatCode>0.00</c:formatCode>
                <c:ptCount val="41"/>
                <c:pt idx="0">
                  <c:v>1933.0840394774307</c:v>
                </c:pt>
                <c:pt idx="1">
                  <c:v>1974.0098856152276</c:v>
                </c:pt>
                <c:pt idx="2">
                  <c:v>1993.2052872734773</c:v>
                </c:pt>
                <c:pt idx="3">
                  <c:v>2001.9343304711078</c:v>
                </c:pt>
                <c:pt idx="4">
                  <c:v>2008.6241954623933</c:v>
                </c:pt>
                <c:pt idx="5">
                  <c:v>2013.4882049733494</c:v>
                </c:pt>
                <c:pt idx="6">
                  <c:v>2018.0338190617972</c:v>
                </c:pt>
                <c:pt idx="7">
                  <c:v>2028.9186112837128</c:v>
                </c:pt>
                <c:pt idx="8">
                  <c:v>2034.4087140345137</c:v>
                </c:pt>
                <c:pt idx="9">
                  <c:v>2048.7192843244193</c:v>
                </c:pt>
                <c:pt idx="10">
                  <c:v>2062.1778445056684</c:v>
                </c:pt>
                <c:pt idx="11">
                  <c:v>2100.8576241431724</c:v>
                </c:pt>
                <c:pt idx="12">
                  <c:v>2135.0545092015864</c:v>
                </c:pt>
                <c:pt idx="13">
                  <c:v>2171.6200607242299</c:v>
                </c:pt>
                <c:pt idx="14">
                  <c:v>2206.4951258530928</c:v>
                </c:pt>
                <c:pt idx="15">
                  <c:v>2236.1540467267487</c:v>
                </c:pt>
                <c:pt idx="16">
                  <c:v>2260.8672769455743</c:v>
                </c:pt>
                <c:pt idx="17">
                  <c:v>2281.8503836903242</c:v>
                </c:pt>
                <c:pt idx="18">
                  <c:v>2290.8553890166349</c:v>
                </c:pt>
                <c:pt idx="19">
                  <c:v>2295.3936173903367</c:v>
                </c:pt>
                <c:pt idx="20">
                  <c:v>2304.8434826275552</c:v>
                </c:pt>
                <c:pt idx="21">
                  <c:v>2299.6601221959172</c:v>
                </c:pt>
                <c:pt idx="22">
                  <c:v>2289.959523523698</c:v>
                </c:pt>
                <c:pt idx="23">
                  <c:v>2282.1854711825172</c:v>
                </c:pt>
                <c:pt idx="24">
                  <c:v>2260.4342680523896</c:v>
                </c:pt>
                <c:pt idx="25">
                  <c:v>2233.045679174375</c:v>
                </c:pt>
                <c:pt idx="26">
                  <c:v>2227.3607827457631</c:v>
                </c:pt>
                <c:pt idx="27">
                  <c:v>2219.9012000188741</c:v>
                </c:pt>
                <c:pt idx="28">
                  <c:v>2210.4622311763478</c:v>
                </c:pt>
                <c:pt idx="29">
                  <c:v>2198.8348365227257</c:v>
                </c:pt>
                <c:pt idx="30">
                  <c:v>2184.8101119000526</c:v>
                </c:pt>
                <c:pt idx="31">
                  <c:v>2168.1839985014767</c:v>
                </c:pt>
                <c:pt idx="32">
                  <c:v>2148.7620523419832</c:v>
                </c:pt>
                <c:pt idx="33">
                  <c:v>2126.3640771155942</c:v>
                </c:pt>
                <c:pt idx="34">
                  <c:v>2100.8284111270787</c:v>
                </c:pt>
                <c:pt idx="35">
                  <c:v>2072.0156560330047</c:v>
                </c:pt>
                <c:pt idx="36">
                  <c:v>2039.8116433454156</c:v>
                </c:pt>
                <c:pt idx="37">
                  <c:v>2004.1294544810271</c:v>
                </c:pt>
                <c:pt idx="38">
                  <c:v>1964.9103412847207</c:v>
                </c:pt>
                <c:pt idx="39">
                  <c:v>1922.1234353481059</c:v>
                </c:pt>
                <c:pt idx="40">
                  <c:v>1875.7641842538642</c:v>
                </c:pt>
              </c:numCache>
            </c:numRef>
          </c:val>
          <c:smooth val="0"/>
          <c:extLst>
            <c:ext xmlns:c16="http://schemas.microsoft.com/office/drawing/2014/chart" uri="{C3380CC4-5D6E-409C-BE32-E72D297353CC}">
              <c16:uniqueId val="{00000001-5CB5-4D03-894C-6F4115BC5A61}"/>
            </c:ext>
          </c:extLst>
        </c:ser>
        <c:dLbls>
          <c:showLegendKey val="0"/>
          <c:showVal val="0"/>
          <c:showCatName val="0"/>
          <c:showSerName val="0"/>
          <c:showPercent val="0"/>
          <c:showBubbleSize val="0"/>
        </c:dLbls>
        <c:smooth val="0"/>
        <c:axId val="2129112456"/>
        <c:axId val="2129074456"/>
      </c:lineChart>
      <c:catAx>
        <c:axId val="2129112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29074456"/>
        <c:crosses val="autoZero"/>
        <c:auto val="1"/>
        <c:lblAlgn val="ctr"/>
        <c:lblOffset val="100"/>
        <c:tickLblSkip val="5"/>
        <c:tickMarkSkip val="1"/>
        <c:noMultiLvlLbl val="0"/>
      </c:catAx>
      <c:valAx>
        <c:axId val="2129074456"/>
        <c:scaling>
          <c:orientation val="minMax"/>
        </c:scaling>
        <c:delete val="0"/>
        <c:axPos val="l"/>
        <c:majorGridlines>
          <c:spPr>
            <a:ln w="3175">
              <a:solidFill>
                <a:srgbClr val="000000"/>
              </a:solidFill>
              <a:prstDash val="sysDot"/>
            </a:ln>
          </c:spPr>
        </c:majorGridlines>
        <c:title>
          <c:tx>
            <c:rich>
              <a:bodyPr/>
              <a:lstStyle/>
              <a:p>
                <a:pPr>
                  <a:defRPr sz="1100" b="1" i="0" u="none" strike="noStrike" baseline="0">
                    <a:solidFill>
                      <a:srgbClr val="000000"/>
                    </a:solidFill>
                    <a:latin typeface="Arial"/>
                    <a:ea typeface="Arial"/>
                    <a:cs typeface="Arial"/>
                  </a:defRPr>
                </a:pPr>
                <a:r>
                  <a:rPr lang="en-US"/>
                  <a:t>Million Metric Tons CO2</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29112456"/>
        <c:crosses val="autoZero"/>
        <c:crossBetween val="between"/>
      </c:valAx>
      <c:spPr>
        <a:noFill/>
        <a:ln w="25400">
          <a:solidFill>
            <a:srgbClr val="808080"/>
          </a:solidFill>
          <a:prstDash val="solid"/>
        </a:ln>
      </c:spPr>
    </c:plotArea>
    <c:legend>
      <c:legendPos val="r"/>
      <c:layout>
        <c:manualLayout>
          <c:xMode val="edge"/>
          <c:yMode val="edge"/>
          <c:x val="0.37615904022013902"/>
          <c:y val="0.67789700706016798"/>
          <c:w val="0.28265832380301398"/>
          <c:h val="0.15782050499501499"/>
        </c:manualLayout>
      </c:layout>
      <c:overlay val="0"/>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Arial"/>
                <a:ea typeface="Arial"/>
                <a:cs typeface="Arial"/>
              </a:defRPr>
            </a:pPr>
            <a:r>
              <a:rPr lang="en-US"/>
              <a:t>Transportation CO</a:t>
            </a:r>
            <a:r>
              <a:rPr lang="en-US" baseline="-25000"/>
              <a:t>2</a:t>
            </a:r>
            <a:r>
              <a:rPr lang="en-US"/>
              <a:t> Emissions Projections to 2050</a:t>
            </a:r>
          </a:p>
          <a:p>
            <a:pPr>
              <a:defRPr sz="1325" b="1" i="0" u="none" strike="noStrike" baseline="0">
                <a:solidFill>
                  <a:srgbClr val="000000"/>
                </a:solidFill>
                <a:latin typeface="Arial"/>
                <a:ea typeface="Arial"/>
                <a:cs typeface="Arial"/>
              </a:defRPr>
            </a:pPr>
            <a:r>
              <a:rPr lang="en-US"/>
              <a:t>Mitigation Case</a:t>
            </a:r>
          </a:p>
        </c:rich>
      </c:tx>
      <c:overlay val="0"/>
      <c:spPr>
        <a:noFill/>
        <a:ln w="25400">
          <a:noFill/>
        </a:ln>
      </c:spPr>
    </c:title>
    <c:autoTitleDeleted val="0"/>
    <c:plotArea>
      <c:layout>
        <c:manualLayout>
          <c:layoutTarget val="inner"/>
          <c:xMode val="edge"/>
          <c:yMode val="edge"/>
          <c:x val="0.136427726753936"/>
          <c:y val="0.15403605083715699"/>
          <c:w val="0.77756610094067602"/>
          <c:h val="0.73928606252462703"/>
        </c:manualLayout>
      </c:layout>
      <c:areaChart>
        <c:grouping val="stacked"/>
        <c:varyColors val="0"/>
        <c:ser>
          <c:idx val="0"/>
          <c:order val="0"/>
          <c:tx>
            <c:strRef>
              <c:f>'Automated-C'!$A$179</c:f>
              <c:strCache>
                <c:ptCount val="1"/>
                <c:pt idx="0">
                  <c:v>Light-Duty Vehicle</c:v>
                </c:pt>
              </c:strCache>
            </c:strRef>
          </c:tx>
          <c:cat>
            <c:numRef>
              <c:f>'Automated-C'!$E$6:$AS$6</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'Automated-C'!$E$187:$AS$187</c:f>
              <c:numCache>
                <c:formatCode>0.00</c:formatCode>
                <c:ptCount val="41"/>
                <c:pt idx="0">
                  <c:v>1139.5038983264833</c:v>
                </c:pt>
                <c:pt idx="1">
                  <c:v>1159.7723138414356</c:v>
                </c:pt>
                <c:pt idx="2">
                  <c:v>1158.8150245360057</c:v>
                </c:pt>
                <c:pt idx="3">
                  <c:v>1153.9712091107351</c:v>
                </c:pt>
                <c:pt idx="4">
                  <c:v>1149.3468862115988</c:v>
                </c:pt>
                <c:pt idx="5">
                  <c:v>1145.235167508444</c:v>
                </c:pt>
                <c:pt idx="6">
                  <c:v>1140.8816660749665</c:v>
                </c:pt>
                <c:pt idx="7">
                  <c:v>1142.7981115885584</c:v>
                </c:pt>
                <c:pt idx="8">
                  <c:v>1138.0542000451719</c:v>
                </c:pt>
                <c:pt idx="9">
                  <c:v>1141.5293619310401</c:v>
                </c:pt>
                <c:pt idx="10">
                  <c:v>1145.4484894160469</c:v>
                </c:pt>
                <c:pt idx="11">
                  <c:v>1169.6798661513433</c:v>
                </c:pt>
                <c:pt idx="12">
                  <c:v>1190.7950562851763</c:v>
                </c:pt>
                <c:pt idx="13">
                  <c:v>1211.0602948060764</c:v>
                </c:pt>
                <c:pt idx="14">
                  <c:v>1228.3851498643326</c:v>
                </c:pt>
                <c:pt idx="15">
                  <c:v>1242.0760826267999</c:v>
                </c:pt>
                <c:pt idx="16">
                  <c:v>1252.3001459363225</c:v>
                </c:pt>
                <c:pt idx="17">
                  <c:v>1259.1368484749053</c:v>
                </c:pt>
                <c:pt idx="18">
                  <c:v>1255.2543160074038</c:v>
                </c:pt>
                <c:pt idx="19">
                  <c:v>1248.0966801682337</c:v>
                </c:pt>
                <c:pt idx="20">
                  <c:v>1244.8930223641537</c:v>
                </c:pt>
                <c:pt idx="21">
                  <c:v>1229.5485895216439</c:v>
                </c:pt>
                <c:pt idx="22">
                  <c:v>1210.1851831736462</c:v>
                </c:pt>
                <c:pt idx="23">
                  <c:v>1192.7143840974206</c:v>
                </c:pt>
                <c:pt idx="24">
                  <c:v>1161.8515420795393</c:v>
                </c:pt>
                <c:pt idx="25">
                  <c:v>1125.2876251906744</c:v>
                </c:pt>
                <c:pt idx="26">
                  <c:v>1109.924392878841</c:v>
                </c:pt>
                <c:pt idx="27">
                  <c:v>1093.0537193620942</c:v>
                </c:pt>
                <c:pt idx="28">
                  <c:v>1074.479364418439</c:v>
                </c:pt>
                <c:pt idx="29">
                  <c:v>1054.0009146755863</c:v>
                </c:pt>
                <c:pt idx="30">
                  <c:v>1031.4182625368351</c:v>
                </c:pt>
                <c:pt idx="31">
                  <c:v>1006.536319608373</c:v>
                </c:pt>
                <c:pt idx="32">
                  <c:v>979.16978989176084</c:v>
                </c:pt>
                <c:pt idx="33">
                  <c:v>949.14780647573843</c:v>
                </c:pt>
                <c:pt idx="34">
                  <c:v>916.31822242048361</c:v>
                </c:pt>
                <c:pt idx="35">
                  <c:v>880.55134357447002</c:v>
                </c:pt>
                <c:pt idx="36">
                  <c:v>841.74289928277949</c:v>
                </c:pt>
                <c:pt idx="37">
                  <c:v>799.81606677563798</c:v>
                </c:pt>
                <c:pt idx="38">
                  <c:v>754.72239617209038</c:v>
                </c:pt>
                <c:pt idx="39">
                  <c:v>706.44152442603934</c:v>
                </c:pt>
                <c:pt idx="40">
                  <c:v>654.97961635214267</c:v>
                </c:pt>
              </c:numCache>
            </c:numRef>
          </c:val>
          <c:extLst>
            <c:ext xmlns:c16="http://schemas.microsoft.com/office/drawing/2014/chart" uri="{C3380CC4-5D6E-409C-BE32-E72D297353CC}">
              <c16:uniqueId val="{00000000-DCE5-4E2A-B667-288C60E4BDF5}"/>
            </c:ext>
          </c:extLst>
        </c:ser>
        <c:ser>
          <c:idx val="1"/>
          <c:order val="1"/>
          <c:tx>
            <c:strRef>
              <c:f>'Automated-C'!$A$23</c:f>
              <c:strCache>
                <c:ptCount val="1"/>
                <c:pt idx="0">
                  <c:v>Freight Trucks 2/</c:v>
                </c:pt>
              </c:strCache>
            </c:strRef>
          </c:tx>
          <c:spPr>
            <a:ln w="25400">
              <a:noFill/>
            </a:ln>
          </c:spPr>
          <c:val>
            <c:numRef>
              <c:f>'Automated-C'!$E$28:$AS$28</c:f>
              <c:numCache>
                <c:formatCode>0.00</c:formatCode>
                <c:ptCount val="41"/>
                <c:pt idx="0">
                  <c:v>309.14093753030272</c:v>
                </c:pt>
                <c:pt idx="1">
                  <c:v>324.29624526109058</c:v>
                </c:pt>
                <c:pt idx="2">
                  <c:v>339.38070202370204</c:v>
                </c:pt>
                <c:pt idx="3">
                  <c:v>349.24081489894462</c:v>
                </c:pt>
                <c:pt idx="4">
                  <c:v>354.99483865641287</c:v>
                </c:pt>
                <c:pt idx="5">
                  <c:v>359.27930226352038</c:v>
                </c:pt>
                <c:pt idx="6">
                  <c:v>363.29052717912998</c:v>
                </c:pt>
                <c:pt idx="7">
                  <c:v>367.42145530716715</c:v>
                </c:pt>
                <c:pt idx="8">
                  <c:v>372.56893597734046</c:v>
                </c:pt>
                <c:pt idx="9">
                  <c:v>378.31269713560772</c:v>
                </c:pt>
                <c:pt idx="10">
                  <c:v>383.4388015417702</c:v>
                </c:pt>
                <c:pt idx="11">
                  <c:v>386.64976232920458</c:v>
                </c:pt>
                <c:pt idx="12">
                  <c:v>389.47655868312114</c:v>
                </c:pt>
                <c:pt idx="13">
                  <c:v>393.92395163361294</c:v>
                </c:pt>
                <c:pt idx="14">
                  <c:v>399.8101131030366</c:v>
                </c:pt>
                <c:pt idx="15">
                  <c:v>406.06614521562983</c:v>
                </c:pt>
                <c:pt idx="16">
                  <c:v>412.32950767412677</c:v>
                </c:pt>
                <c:pt idx="17">
                  <c:v>418.29800925878516</c:v>
                </c:pt>
                <c:pt idx="18">
                  <c:v>423.94781272220882</c:v>
                </c:pt>
                <c:pt idx="19">
                  <c:v>429.67798151336154</c:v>
                </c:pt>
                <c:pt idx="20">
                  <c:v>436.0552455546902</c:v>
                </c:pt>
                <c:pt idx="21">
                  <c:v>442.08870788673181</c:v>
                </c:pt>
                <c:pt idx="22">
                  <c:v>447.94642522310716</c:v>
                </c:pt>
                <c:pt idx="23">
                  <c:v>454.61582791193422</c:v>
                </c:pt>
                <c:pt idx="24">
                  <c:v>461.56172083824964</c:v>
                </c:pt>
                <c:pt idx="25">
                  <c:v>469.30667146158891</c:v>
                </c:pt>
                <c:pt idx="26">
                  <c:v>473.28585429078151</c:v>
                </c:pt>
                <c:pt idx="27">
                  <c:v>477.30272987527439</c:v>
                </c:pt>
                <c:pt idx="28">
                  <c:v>481.35779002024043</c:v>
                </c:pt>
                <c:pt idx="29">
                  <c:v>485.45153717104228</c:v>
                </c:pt>
                <c:pt idx="30">
                  <c:v>489.58448474134764</c:v>
                </c:pt>
                <c:pt idx="31">
                  <c:v>493.75715745276591</c:v>
                </c:pt>
                <c:pt idx="32">
                  <c:v>497.97009168642228</c:v>
                </c:pt>
                <c:pt idx="33">
                  <c:v>502.22383584690607</c:v>
                </c:pt>
                <c:pt idx="34">
                  <c:v>506.51895073904365</c:v>
                </c:pt>
                <c:pt idx="35">
                  <c:v>510.85600995796108</c:v>
                </c:pt>
                <c:pt idx="36">
                  <c:v>515.23560029292332</c:v>
                </c:pt>
                <c:pt idx="37">
                  <c:v>519.65832214545037</c:v>
                </c:pt>
                <c:pt idx="38">
                  <c:v>524.12478996223035</c:v>
                </c:pt>
                <c:pt idx="39">
                  <c:v>528.63563268337157</c:v>
                </c:pt>
                <c:pt idx="40">
                  <c:v>533.19149420654992</c:v>
                </c:pt>
              </c:numCache>
            </c:numRef>
          </c:val>
          <c:extLst>
            <c:ext xmlns:c16="http://schemas.microsoft.com/office/drawing/2014/chart" uri="{C3380CC4-5D6E-409C-BE32-E72D297353CC}">
              <c16:uniqueId val="{00000001-DCE5-4E2A-B667-288C60E4BDF5}"/>
            </c:ext>
          </c:extLst>
        </c:ser>
        <c:ser>
          <c:idx val="2"/>
          <c:order val="2"/>
          <c:tx>
            <c:strRef>
              <c:f>'Automated-C'!$A$189</c:f>
              <c:strCache>
                <c:ptCount val="1"/>
                <c:pt idx="0">
                  <c:v>Commercial Light Trucks 1/</c:v>
                </c:pt>
              </c:strCache>
            </c:strRef>
          </c:tx>
          <c:spPr>
            <a:ln w="25400">
              <a:noFill/>
            </a:ln>
          </c:spPr>
          <c:val>
            <c:numRef>
              <c:f>'Automated-C'!$E$192:$AS$192</c:f>
              <c:numCache>
                <c:formatCode>0.00</c:formatCode>
                <c:ptCount val="41"/>
                <c:pt idx="0">
                  <c:v>40.56271714540091</c:v>
                </c:pt>
                <c:pt idx="1">
                  <c:v>42.562922479798857</c:v>
                </c:pt>
                <c:pt idx="2">
                  <c:v>44.125489880876145</c:v>
                </c:pt>
                <c:pt idx="3">
                  <c:v>45.104422276780014</c:v>
                </c:pt>
                <c:pt idx="4">
                  <c:v>45.568374951216697</c:v>
                </c:pt>
                <c:pt idx="5">
                  <c:v>45.789441410956464</c:v>
                </c:pt>
                <c:pt idx="6">
                  <c:v>45.98200279945047</c:v>
                </c:pt>
                <c:pt idx="7">
                  <c:v>46.223233481476555</c:v>
                </c:pt>
                <c:pt idx="8">
                  <c:v>46.412414963702318</c:v>
                </c:pt>
                <c:pt idx="9">
                  <c:v>46.776438648623483</c:v>
                </c:pt>
                <c:pt idx="10">
                  <c:v>47.023557798936608</c:v>
                </c:pt>
                <c:pt idx="11">
                  <c:v>47.820474358434524</c:v>
                </c:pt>
                <c:pt idx="12">
                  <c:v>48.432204880232661</c:v>
                </c:pt>
                <c:pt idx="13">
                  <c:v>49.07576113160151</c:v>
                </c:pt>
                <c:pt idx="14">
                  <c:v>49.710947500990599</c:v>
                </c:pt>
                <c:pt idx="15">
                  <c:v>50.292956487187304</c:v>
                </c:pt>
                <c:pt idx="16">
                  <c:v>50.736286064073958</c:v>
                </c:pt>
                <c:pt idx="17">
                  <c:v>50.985462020600437</c:v>
                </c:pt>
                <c:pt idx="18">
                  <c:v>50.927099541207831</c:v>
                </c:pt>
                <c:pt idx="19">
                  <c:v>50.709497401181892</c:v>
                </c:pt>
                <c:pt idx="20">
                  <c:v>50.51734973438424</c:v>
                </c:pt>
                <c:pt idx="21">
                  <c:v>49.95990591843394</c:v>
                </c:pt>
                <c:pt idx="22">
                  <c:v>49.17016448784733</c:v>
                </c:pt>
                <c:pt idx="23">
                  <c:v>48.331920388616055</c:v>
                </c:pt>
                <c:pt idx="24">
                  <c:v>47.187616034255974</c:v>
                </c:pt>
                <c:pt idx="25">
                  <c:v>45.883581308003102</c:v>
                </c:pt>
                <c:pt idx="26">
                  <c:v>45.133348965485951</c:v>
                </c:pt>
                <c:pt idx="27">
                  <c:v>44.297418578218675</c:v>
                </c:pt>
                <c:pt idx="28">
                  <c:v>43.374829321059195</c:v>
                </c:pt>
                <c:pt idx="29">
                  <c:v>42.36461297778726</c:v>
                </c:pt>
                <c:pt idx="30">
                  <c:v>41.265793893175953</c:v>
                </c:pt>
                <c:pt idx="31">
                  <c:v>40.077388924780905</c:v>
                </c:pt>
                <c:pt idx="32">
                  <c:v>38.79840739444623</c:v>
                </c:pt>
                <c:pt idx="33">
                  <c:v>37.427851039525223</c:v>
                </c:pt>
                <c:pt idx="34">
                  <c:v>35.964713963814496</c:v>
                </c:pt>
                <c:pt idx="35">
                  <c:v>34.407982588199772</c:v>
                </c:pt>
                <c:pt idx="36">
                  <c:v>32.756635601011965</c:v>
                </c:pt>
                <c:pt idx="37">
                  <c:v>31.009643908091661</c:v>
                </c:pt>
                <c:pt idx="38">
                  <c:v>29.1659705825607</c:v>
                </c:pt>
                <c:pt idx="39">
                  <c:v>27.224570814298957</c:v>
                </c:pt>
                <c:pt idx="40">
                  <c:v>25.184391859124993</c:v>
                </c:pt>
              </c:numCache>
            </c:numRef>
          </c:val>
          <c:extLst>
            <c:ext xmlns:c16="http://schemas.microsoft.com/office/drawing/2014/chart" uri="{C3380CC4-5D6E-409C-BE32-E72D297353CC}">
              <c16:uniqueId val="{00000002-DCE5-4E2A-B667-288C60E4BDF5}"/>
            </c:ext>
          </c:extLst>
        </c:ser>
        <c:ser>
          <c:idx val="3"/>
          <c:order val="3"/>
          <c:tx>
            <c:strRef>
              <c:f>'Automated-C'!$A$215</c:f>
              <c:strCache>
                <c:ptCount val="1"/>
                <c:pt idx="0">
                  <c:v>Air Transportation</c:v>
                </c:pt>
              </c:strCache>
            </c:strRef>
          </c:tx>
          <c:spPr>
            <a:ln w="25400">
              <a:noFill/>
            </a:ln>
          </c:spPr>
          <c:val>
            <c:numRef>
              <c:f>'Automated-C'!$E$218:$AS$218</c:f>
              <c:numCache>
                <c:formatCode>0.00</c:formatCode>
                <c:ptCount val="41"/>
                <c:pt idx="0">
                  <c:v>184.12609160393427</c:v>
                </c:pt>
                <c:pt idx="1">
                  <c:v>185.47366484747792</c:v>
                </c:pt>
                <c:pt idx="2">
                  <c:v>188.19681769034617</c:v>
                </c:pt>
                <c:pt idx="3">
                  <c:v>190.50582791501856</c:v>
                </c:pt>
                <c:pt idx="4">
                  <c:v>194.05552179164397</c:v>
                </c:pt>
                <c:pt idx="5">
                  <c:v>197.04908269541622</c:v>
                </c:pt>
                <c:pt idx="6">
                  <c:v>200.00456444705478</c:v>
                </c:pt>
                <c:pt idx="7">
                  <c:v>203.10517496289953</c:v>
                </c:pt>
                <c:pt idx="8">
                  <c:v>206.10072086310853</c:v>
                </c:pt>
                <c:pt idx="9">
                  <c:v>209.03129632697295</c:v>
                </c:pt>
                <c:pt idx="10">
                  <c:v>211.83355889670167</c:v>
                </c:pt>
                <c:pt idx="11">
                  <c:v>214.1903649021493</c:v>
                </c:pt>
                <c:pt idx="12">
                  <c:v>216.17971957935836</c:v>
                </c:pt>
                <c:pt idx="13">
                  <c:v>217.94513410832832</c:v>
                </c:pt>
                <c:pt idx="14">
                  <c:v>219.57407481430633</c:v>
                </c:pt>
                <c:pt idx="15">
                  <c:v>221.03370899614927</c:v>
                </c:pt>
                <c:pt idx="16">
                  <c:v>222.33562933690834</c:v>
                </c:pt>
                <c:pt idx="17">
                  <c:v>223.52977977362571</c:v>
                </c:pt>
                <c:pt idx="18">
                  <c:v>224.79482063570279</c:v>
                </c:pt>
                <c:pt idx="19">
                  <c:v>226.0009890972978</c:v>
                </c:pt>
                <c:pt idx="20">
                  <c:v>227.30902186515456</c:v>
                </c:pt>
                <c:pt idx="21">
                  <c:v>228.30817938916346</c:v>
                </c:pt>
                <c:pt idx="22">
                  <c:v>229.24146860897682</c:v>
                </c:pt>
                <c:pt idx="23">
                  <c:v>230.36745445220859</c:v>
                </c:pt>
                <c:pt idx="24">
                  <c:v>231.46746804356755</c:v>
                </c:pt>
                <c:pt idx="25">
                  <c:v>232.56753269373553</c:v>
                </c:pt>
                <c:pt idx="26">
                  <c:v>233.17535464301565</c:v>
                </c:pt>
                <c:pt idx="27">
                  <c:v>233.78478058433015</c:v>
                </c:pt>
                <c:pt idx="28">
                  <c:v>234.39581475000105</c:v>
                </c:pt>
                <c:pt idx="29">
                  <c:v>235.00846138351795</c:v>
                </c:pt>
                <c:pt idx="30">
                  <c:v>235.62272473956742</c:v>
                </c:pt>
                <c:pt idx="31">
                  <c:v>236.23860908406243</c:v>
                </c:pt>
                <c:pt idx="32">
                  <c:v>236.85611869417215</c:v>
                </c:pt>
                <c:pt idx="33">
                  <c:v>237.4752578583516</c:v>
                </c:pt>
                <c:pt idx="34">
                  <c:v>238.0960308763714</c:v>
                </c:pt>
                <c:pt idx="35">
                  <c:v>238.71844205934761</c:v>
                </c:pt>
                <c:pt idx="36">
                  <c:v>239.34249572977168</c:v>
                </c:pt>
                <c:pt idx="37">
                  <c:v>239.9681962215405</c:v>
                </c:pt>
                <c:pt idx="38">
                  <c:v>240.5955478799865</c:v>
                </c:pt>
                <c:pt idx="39">
                  <c:v>241.22455506190778</c:v>
                </c:pt>
                <c:pt idx="40">
                  <c:v>241.85522213559838</c:v>
                </c:pt>
              </c:numCache>
            </c:numRef>
          </c:val>
          <c:extLst>
            <c:ext xmlns:c16="http://schemas.microsoft.com/office/drawing/2014/chart" uri="{C3380CC4-5D6E-409C-BE32-E72D297353CC}">
              <c16:uniqueId val="{00000003-DCE5-4E2A-B667-288C60E4BDF5}"/>
            </c:ext>
          </c:extLst>
        </c:ser>
        <c:ser>
          <c:idx val="4"/>
          <c:order val="4"/>
          <c:tx>
            <c:strRef>
              <c:f>'Automated-C'!$A$210</c:f>
              <c:strCache>
                <c:ptCount val="1"/>
                <c:pt idx="0">
                  <c:v>International Shipping</c:v>
                </c:pt>
              </c:strCache>
            </c:strRef>
          </c:tx>
          <c:spPr>
            <a:ln w="25400">
              <a:noFill/>
            </a:ln>
          </c:spPr>
          <c:val>
            <c:numRef>
              <c:f>'Automated-C'!$E$213:$AS$213</c:f>
              <c:numCache>
                <c:formatCode>0.00</c:formatCode>
                <c:ptCount val="41"/>
                <c:pt idx="0">
                  <c:v>67.713404505926661</c:v>
                </c:pt>
                <c:pt idx="1">
                  <c:v>70.523906827219989</c:v>
                </c:pt>
                <c:pt idx="2">
                  <c:v>70.666460134783321</c:v>
                </c:pt>
                <c:pt idx="3">
                  <c:v>70.782993316163328</c:v>
                </c:pt>
                <c:pt idx="4">
                  <c:v>70.883351099073323</c:v>
                </c:pt>
                <c:pt idx="5">
                  <c:v>70.984251592613333</c:v>
                </c:pt>
                <c:pt idx="6">
                  <c:v>71.08839328180332</c:v>
                </c:pt>
                <c:pt idx="7">
                  <c:v>71.191067324556641</c:v>
                </c:pt>
                <c:pt idx="8">
                  <c:v>71.295503561846658</c:v>
                </c:pt>
                <c:pt idx="9">
                  <c:v>71.401953259816651</c:v>
                </c:pt>
                <c:pt idx="10">
                  <c:v>71.511396615889993</c:v>
                </c:pt>
                <c:pt idx="11">
                  <c:v>71.608638836606644</c:v>
                </c:pt>
                <c:pt idx="12">
                  <c:v>71.700588226703317</c:v>
                </c:pt>
                <c:pt idx="13">
                  <c:v>71.795288138419991</c:v>
                </c:pt>
                <c:pt idx="14">
                  <c:v>71.89215559808332</c:v>
                </c:pt>
                <c:pt idx="15">
                  <c:v>71.987956997109976</c:v>
                </c:pt>
                <c:pt idx="16">
                  <c:v>72.082706742456665</c:v>
                </c:pt>
                <c:pt idx="17">
                  <c:v>72.17521789914332</c:v>
                </c:pt>
                <c:pt idx="18">
                  <c:v>72.268814446546656</c:v>
                </c:pt>
                <c:pt idx="19">
                  <c:v>72.361461812126663</c:v>
                </c:pt>
                <c:pt idx="20">
                  <c:v>72.455490741479991</c:v>
                </c:pt>
                <c:pt idx="21">
                  <c:v>72.547290901983317</c:v>
                </c:pt>
                <c:pt idx="22">
                  <c:v>72.637480651376663</c:v>
                </c:pt>
                <c:pt idx="23">
                  <c:v>72.727325472853323</c:v>
                </c:pt>
                <c:pt idx="24">
                  <c:v>72.818246812593316</c:v>
                </c:pt>
                <c:pt idx="25">
                  <c:v>72.907518983016644</c:v>
                </c:pt>
                <c:pt idx="26">
                  <c:v>72.959242776400956</c:v>
                </c:pt>
                <c:pt idx="27">
                  <c:v>73.011003265122099</c:v>
                </c:pt>
                <c:pt idx="28">
                  <c:v>73.062800475213677</c:v>
                </c:pt>
                <c:pt idx="29">
                  <c:v>73.114634432727684</c:v>
                </c:pt>
                <c:pt idx="30">
                  <c:v>73.166505163734698</c:v>
                </c:pt>
                <c:pt idx="31">
                  <c:v>73.218412694323689</c:v>
                </c:pt>
                <c:pt idx="32">
                  <c:v>73.270357050602243</c:v>
                </c:pt>
                <c:pt idx="33">
                  <c:v>73.322338258696405</c:v>
                </c:pt>
                <c:pt idx="34">
                  <c:v>73.374356344750737</c:v>
                </c:pt>
                <c:pt idx="35">
                  <c:v>73.426411334928403</c:v>
                </c:pt>
                <c:pt idx="36">
                  <c:v>73.478503255411113</c:v>
                </c:pt>
                <c:pt idx="37">
                  <c:v>73.53063213239912</c:v>
                </c:pt>
                <c:pt idx="38">
                  <c:v>73.582797992111296</c:v>
                </c:pt>
                <c:pt idx="39">
                  <c:v>73.635000860785112</c:v>
                </c:pt>
                <c:pt idx="40">
                  <c:v>73.687240764676645</c:v>
                </c:pt>
              </c:numCache>
            </c:numRef>
          </c:val>
          <c:extLst>
            <c:ext xmlns:c16="http://schemas.microsoft.com/office/drawing/2014/chart" uri="{C3380CC4-5D6E-409C-BE32-E72D297353CC}">
              <c16:uniqueId val="{00000004-DCE5-4E2A-B667-288C60E4BDF5}"/>
            </c:ext>
          </c:extLst>
        </c:ser>
        <c:ser>
          <c:idx val="5"/>
          <c:order val="5"/>
          <c:tx>
            <c:strRef>
              <c:f>'Automated-C'!$A$205</c:f>
              <c:strCache>
                <c:ptCount val="1"/>
                <c:pt idx="0">
                  <c:v>Domestic Shipping</c:v>
                </c:pt>
              </c:strCache>
            </c:strRef>
          </c:tx>
          <c:spPr>
            <a:ln w="25400">
              <a:noFill/>
            </a:ln>
          </c:spPr>
          <c:val>
            <c:numRef>
              <c:f>'Automated-C'!$E$208:$AS$208</c:f>
              <c:numCache>
                <c:formatCode>0.00</c:formatCode>
                <c:ptCount val="41"/>
                <c:pt idx="0">
                  <c:v>21.071593832519998</c:v>
                </c:pt>
                <c:pt idx="1">
                  <c:v>21.280829502239996</c:v>
                </c:pt>
                <c:pt idx="2">
                  <c:v>21.546992292466665</c:v>
                </c:pt>
                <c:pt idx="3">
                  <c:v>21.743646506376663</c:v>
                </c:pt>
                <c:pt idx="4">
                  <c:v>21.906562268103329</c:v>
                </c:pt>
                <c:pt idx="5">
                  <c:v>22.134905984986663</c:v>
                </c:pt>
                <c:pt idx="6">
                  <c:v>22.205762660876665</c:v>
                </c:pt>
                <c:pt idx="7">
                  <c:v>22.372194371193331</c:v>
                </c:pt>
                <c:pt idx="8">
                  <c:v>22.606218675039997</c:v>
                </c:pt>
                <c:pt idx="9">
                  <c:v>22.866289271979998</c:v>
                </c:pt>
                <c:pt idx="10">
                  <c:v>23.034150120006665</c:v>
                </c:pt>
                <c:pt idx="11">
                  <c:v>23.087753524219995</c:v>
                </c:pt>
                <c:pt idx="12">
                  <c:v>23.117780694983331</c:v>
                </c:pt>
                <c:pt idx="13">
                  <c:v>23.276612394676661</c:v>
                </c:pt>
                <c:pt idx="14">
                  <c:v>23.528449191426663</c:v>
                </c:pt>
                <c:pt idx="15">
                  <c:v>23.738545253499996</c:v>
                </c:pt>
                <c:pt idx="16">
                  <c:v>23.927661882739997</c:v>
                </c:pt>
                <c:pt idx="17">
                  <c:v>24.128457523426665</c:v>
                </c:pt>
                <c:pt idx="18">
                  <c:v>24.219839863449998</c:v>
                </c:pt>
                <c:pt idx="19">
                  <c:v>24.326685420986664</c:v>
                </c:pt>
                <c:pt idx="20">
                  <c:v>24.392706962983333</c:v>
                </c:pt>
                <c:pt idx="21">
                  <c:v>24.478164460236663</c:v>
                </c:pt>
                <c:pt idx="22">
                  <c:v>24.598708532859998</c:v>
                </c:pt>
                <c:pt idx="23">
                  <c:v>24.821591376889998</c:v>
                </c:pt>
                <c:pt idx="24">
                  <c:v>24.938364783639994</c:v>
                </c:pt>
                <c:pt idx="25">
                  <c:v>25.002046701169995</c:v>
                </c:pt>
                <c:pt idx="26">
                  <c:v>25.072545728208532</c:v>
                </c:pt>
                <c:pt idx="27">
                  <c:v>25.143243543725994</c:v>
                </c:pt>
                <c:pt idx="28">
                  <c:v>25.214140708253638</c:v>
                </c:pt>
                <c:pt idx="29">
                  <c:v>25.285237783903256</c:v>
                </c:pt>
                <c:pt idx="30">
                  <c:v>25.35653533437165</c:v>
                </c:pt>
                <c:pt idx="31">
                  <c:v>25.428033924945101</c:v>
                </c:pt>
                <c:pt idx="32">
                  <c:v>25.499734122503867</c:v>
                </c:pt>
                <c:pt idx="33">
                  <c:v>25.571636495526636</c:v>
                </c:pt>
                <c:pt idx="34">
                  <c:v>25.643741614095081</c:v>
                </c:pt>
                <c:pt idx="35">
                  <c:v>25.716050049898335</c:v>
                </c:pt>
                <c:pt idx="36">
                  <c:v>25.788562376237564</c:v>
                </c:pt>
                <c:pt idx="37">
                  <c:v>25.861279168030485</c:v>
                </c:pt>
                <c:pt idx="38">
                  <c:v>25.934201001815939</c:v>
                </c:pt>
                <c:pt idx="39">
                  <c:v>26.007328455758458</c:v>
                </c:pt>
                <c:pt idx="40">
                  <c:v>26.080662109652842</c:v>
                </c:pt>
              </c:numCache>
            </c:numRef>
          </c:val>
          <c:extLst>
            <c:ext xmlns:c16="http://schemas.microsoft.com/office/drawing/2014/chart" uri="{C3380CC4-5D6E-409C-BE32-E72D297353CC}">
              <c16:uniqueId val="{00000005-DCE5-4E2A-B667-288C60E4BDF5}"/>
            </c:ext>
          </c:extLst>
        </c:ser>
        <c:ser>
          <c:idx val="6"/>
          <c:order val="6"/>
          <c:tx>
            <c:strRef>
              <c:f>'Automated-C'!$A$201</c:f>
              <c:strCache>
                <c:ptCount val="1"/>
                <c:pt idx="0">
                  <c:v>Freight Rail 3/</c:v>
                </c:pt>
              </c:strCache>
            </c:strRef>
          </c:tx>
          <c:spPr>
            <a:ln w="25400">
              <a:noFill/>
            </a:ln>
          </c:spPr>
          <c:val>
            <c:numRef>
              <c:f>'Automated-C'!$E$203:$AS$203</c:f>
              <c:numCache>
                <c:formatCode>0.00</c:formatCode>
                <c:ptCount val="41"/>
                <c:pt idx="0">
                  <c:v>38.486177687649999</c:v>
                </c:pt>
                <c:pt idx="1">
                  <c:v>40.530872851699996</c:v>
                </c:pt>
                <c:pt idx="2">
                  <c:v>41.965950545749998</c:v>
                </c:pt>
                <c:pt idx="3">
                  <c:v>42.802496505999997</c:v>
                </c:pt>
                <c:pt idx="4">
                  <c:v>43.665143190900004</c:v>
                </c:pt>
                <c:pt idx="5">
                  <c:v>43.697677677499996</c:v>
                </c:pt>
                <c:pt idx="6">
                  <c:v>44.527397060299997</c:v>
                </c:pt>
                <c:pt idx="7">
                  <c:v>44.947692601349999</c:v>
                </c:pt>
                <c:pt idx="8">
                  <c:v>45.634898081849997</c:v>
                </c:pt>
                <c:pt idx="9">
                  <c:v>46.198439683549999</c:v>
                </c:pt>
                <c:pt idx="10">
                  <c:v>46.475462317899989</c:v>
                </c:pt>
                <c:pt idx="11">
                  <c:v>47.070846334049996</c:v>
                </c:pt>
                <c:pt idx="12">
                  <c:v>47.264784905799992</c:v>
                </c:pt>
                <c:pt idx="13">
                  <c:v>47.6099614683</c:v>
                </c:pt>
                <c:pt idx="14">
                  <c:v>47.764601592399998</c:v>
                </c:pt>
                <c:pt idx="15">
                  <c:v>48.485841646549993</c:v>
                </c:pt>
                <c:pt idx="16">
                  <c:v>48.489507193049988</c:v>
                </c:pt>
                <c:pt idx="17">
                  <c:v>48.959021784749986</c:v>
                </c:pt>
                <c:pt idx="18">
                  <c:v>49.303934934099992</c:v>
                </c:pt>
                <c:pt idx="19">
                  <c:v>49.430581211549992</c:v>
                </c:pt>
                <c:pt idx="20">
                  <c:v>50.045431393649991</c:v>
                </c:pt>
                <c:pt idx="21">
                  <c:v>50.078376617499991</c:v>
                </c:pt>
                <c:pt idx="22">
                  <c:v>50.410243830099994</c:v>
                </c:pt>
                <c:pt idx="23">
                  <c:v>50.613160979149995</c:v>
                </c:pt>
                <c:pt idx="24">
                  <c:v>50.865315027449995</c:v>
                </c:pt>
                <c:pt idx="25">
                  <c:v>51.374279926199996</c:v>
                </c:pt>
                <c:pt idx="26">
                  <c:v>51.528165244905736</c:v>
                </c:pt>
                <c:pt idx="27">
                  <c:v>51.682511508102515</c:v>
                </c:pt>
                <c:pt idx="28">
                  <c:v>51.837320096492704</c:v>
                </c:pt>
                <c:pt idx="29">
                  <c:v>51.992592394914389</c:v>
                </c:pt>
                <c:pt idx="30">
                  <c:v>52.148329792353771</c:v>
                </c:pt>
                <c:pt idx="31">
                  <c:v>52.304533681957601</c:v>
                </c:pt>
                <c:pt idx="32">
                  <c:v>52.461205461045608</c:v>
                </c:pt>
                <c:pt idx="33">
                  <c:v>52.618346531123031</c:v>
                </c:pt>
                <c:pt idx="34">
                  <c:v>52.775958297893148</c:v>
                </c:pt>
                <c:pt idx="35">
                  <c:v>52.934042171269844</c:v>
                </c:pt>
                <c:pt idx="36">
                  <c:v>53.092599565390216</c:v>
                </c:pt>
                <c:pt idx="37">
                  <c:v>53.251631898627245</c:v>
                </c:pt>
                <c:pt idx="38">
                  <c:v>53.411140593602482</c:v>
                </c:pt>
                <c:pt idx="39">
                  <c:v>53.57112707719876</c:v>
                </c:pt>
                <c:pt idx="40">
                  <c:v>53.731592780572953</c:v>
                </c:pt>
              </c:numCache>
            </c:numRef>
          </c:val>
          <c:extLst>
            <c:ext xmlns:c16="http://schemas.microsoft.com/office/drawing/2014/chart" uri="{C3380CC4-5D6E-409C-BE32-E72D297353CC}">
              <c16:uniqueId val="{00000006-DCE5-4E2A-B667-288C60E4BDF5}"/>
            </c:ext>
          </c:extLst>
        </c:ser>
        <c:ser>
          <c:idx val="7"/>
          <c:order val="7"/>
          <c:tx>
            <c:strRef>
              <c:f>'Automated-C'!$A$266</c:f>
              <c:strCache>
                <c:ptCount val="1"/>
                <c:pt idx="0">
                  <c:v> Total Miscellaneous</c:v>
                </c:pt>
              </c:strCache>
            </c:strRef>
          </c:tx>
          <c:spPr>
            <a:ln w="25400">
              <a:noFill/>
            </a:ln>
          </c:spPr>
          <c:val>
            <c:numRef>
              <c:f>'Automated-C'!$E$266:$AS$266</c:f>
              <c:numCache>
                <c:formatCode>0.00</c:formatCode>
                <c:ptCount val="41"/>
                <c:pt idx="0">
                  <c:v>132.47921884521281</c:v>
                </c:pt>
                <c:pt idx="1">
                  <c:v>129.56913000426451</c:v>
                </c:pt>
                <c:pt idx="2">
                  <c:v>128.50785016954728</c:v>
                </c:pt>
                <c:pt idx="3">
                  <c:v>127.7829199410894</c:v>
                </c:pt>
                <c:pt idx="4">
                  <c:v>128.20351729344441</c:v>
                </c:pt>
                <c:pt idx="5">
                  <c:v>129.31837583991245</c:v>
                </c:pt>
                <c:pt idx="6">
                  <c:v>130.05350555821542</c:v>
                </c:pt>
                <c:pt idx="7">
                  <c:v>130.85968164651112</c:v>
                </c:pt>
                <c:pt idx="8">
                  <c:v>131.73582186645376</c:v>
                </c:pt>
                <c:pt idx="9">
                  <c:v>132.60280806682823</c:v>
                </c:pt>
                <c:pt idx="10">
                  <c:v>133.41242779841633</c:v>
                </c:pt>
                <c:pt idx="11">
                  <c:v>133.90120970304287</c:v>
                </c:pt>
                <c:pt idx="12">
                  <c:v>134.69261605008987</c:v>
                </c:pt>
                <c:pt idx="13">
                  <c:v>137.24233018525871</c:v>
                </c:pt>
                <c:pt idx="14">
                  <c:v>140.06615514710472</c:v>
                </c:pt>
                <c:pt idx="15">
                  <c:v>140.92194249806334</c:v>
                </c:pt>
                <c:pt idx="16">
                  <c:v>141.67524090268461</c:v>
                </c:pt>
                <c:pt idx="17">
                  <c:v>142.63085466870027</c:v>
                </c:pt>
                <c:pt idx="18">
                  <c:v>143.59753205741137</c:v>
                </c:pt>
                <c:pt idx="19">
                  <c:v>144.20358150365445</c:v>
                </c:pt>
                <c:pt idx="20">
                  <c:v>145.00885056012146</c:v>
                </c:pt>
                <c:pt idx="21">
                  <c:v>145.53616513482663</c:v>
                </c:pt>
                <c:pt idx="22">
                  <c:v>146.37278051719909</c:v>
                </c:pt>
                <c:pt idx="23">
                  <c:v>146.90140331009593</c:v>
                </c:pt>
                <c:pt idx="24">
                  <c:v>147.66806231465949</c:v>
                </c:pt>
                <c:pt idx="25">
                  <c:v>148.35924107758456</c:v>
                </c:pt>
                <c:pt idx="26">
                  <c:v>148.78296789679592</c:v>
                </c:pt>
                <c:pt idx="27">
                  <c:v>149.21408625627618</c:v>
                </c:pt>
                <c:pt idx="28">
                  <c:v>149.65263810626081</c:v>
                </c:pt>
                <c:pt idx="29">
                  <c:v>150.09866919376668</c:v>
                </c:pt>
                <c:pt idx="30">
                  <c:v>150.55222908064505</c:v>
                </c:pt>
                <c:pt idx="31">
                  <c:v>151.01337116405358</c:v>
                </c:pt>
                <c:pt idx="32">
                  <c:v>151.48215269935636</c:v>
                </c:pt>
                <c:pt idx="33">
                  <c:v>151.95863482546221</c:v>
                </c:pt>
                <c:pt idx="34">
                  <c:v>152.44288259261435</c:v>
                </c:pt>
                <c:pt idx="35">
                  <c:v>152.93496499264475</c:v>
                </c:pt>
                <c:pt idx="36">
                  <c:v>153.43495499170922</c:v>
                </c:pt>
                <c:pt idx="37">
                  <c:v>153.94292956551982</c:v>
                </c:pt>
                <c:pt idx="38">
                  <c:v>154.45896973709367</c:v>
                </c:pt>
                <c:pt idx="39">
                  <c:v>154.98316061703832</c:v>
                </c:pt>
                <c:pt idx="40">
                  <c:v>155.51559144639572</c:v>
                </c:pt>
              </c:numCache>
            </c:numRef>
          </c:val>
          <c:extLst>
            <c:ext xmlns:c16="http://schemas.microsoft.com/office/drawing/2014/chart" uri="{C3380CC4-5D6E-409C-BE32-E72D297353CC}">
              <c16:uniqueId val="{00000007-DCE5-4E2A-B667-288C60E4BDF5}"/>
            </c:ext>
          </c:extLst>
        </c:ser>
        <c:dLbls>
          <c:showLegendKey val="0"/>
          <c:showVal val="0"/>
          <c:showCatName val="0"/>
          <c:showSerName val="0"/>
          <c:showPercent val="0"/>
          <c:showBubbleSize val="0"/>
        </c:dLbls>
        <c:axId val="2128939976"/>
        <c:axId val="2128943320"/>
      </c:areaChart>
      <c:catAx>
        <c:axId val="2128939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28943320"/>
        <c:crosses val="autoZero"/>
        <c:auto val="1"/>
        <c:lblAlgn val="ctr"/>
        <c:lblOffset val="100"/>
        <c:tickLblSkip val="5"/>
        <c:tickMarkSkip val="1"/>
        <c:noMultiLvlLbl val="0"/>
      </c:catAx>
      <c:valAx>
        <c:axId val="2128943320"/>
        <c:scaling>
          <c:orientation val="minMax"/>
        </c:scaling>
        <c:delete val="0"/>
        <c:axPos val="l"/>
        <c:majorGridlines>
          <c:spPr>
            <a:ln w="3175">
              <a:solidFill>
                <a:srgbClr val="000000"/>
              </a:solidFill>
              <a:prstDash val="sysDot"/>
            </a:ln>
          </c:spPr>
        </c:majorGridlines>
        <c:title>
          <c:tx>
            <c:rich>
              <a:bodyPr/>
              <a:lstStyle/>
              <a:p>
                <a:pPr>
                  <a:defRPr sz="1100" b="1" i="0" u="none" strike="noStrike" baseline="0">
                    <a:solidFill>
                      <a:srgbClr val="000000"/>
                    </a:solidFill>
                    <a:latin typeface="Arial"/>
                    <a:ea typeface="Arial"/>
                    <a:cs typeface="Arial"/>
                  </a:defRPr>
                </a:pPr>
                <a:r>
                  <a:rPr lang="en-US"/>
                  <a:t>Million Metric Tons CO2</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28939976"/>
        <c:crosses val="autoZero"/>
        <c:crossBetween val="midCat"/>
      </c:valAx>
      <c:spPr>
        <a:noFill/>
        <a:ln w="25400">
          <a:solidFill>
            <a:srgbClr val="808080"/>
          </a:solidFill>
          <a:prstDash val="solid"/>
        </a:ln>
      </c:spPr>
    </c:plotArea>
    <c:legend>
      <c:legendPos val="r"/>
      <c:layout>
        <c:manualLayout>
          <c:xMode val="edge"/>
          <c:yMode val="edge"/>
          <c:x val="0.13917126638239999"/>
          <c:y val="0.63718432142547199"/>
          <c:w val="0.229784009556945"/>
          <c:h val="0.250856391042723"/>
        </c:manualLayout>
      </c:layout>
      <c:overlay val="0"/>
      <c:spPr>
        <a:solidFill>
          <a:srgbClr val="FFFFFF"/>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Predicted Impacts of Current Fuel Economy and Emissions Standards on Car and Light Truck Fuel Economy</a:t>
            </a:r>
          </a:p>
        </c:rich>
      </c:tx>
      <c:layout>
        <c:manualLayout>
          <c:xMode val="edge"/>
          <c:yMode val="edge"/>
          <c:x val="0.13020148320386099"/>
          <c:y val="2.9350104821802898E-2"/>
        </c:manualLayout>
      </c:layout>
      <c:overlay val="0"/>
      <c:spPr>
        <a:noFill/>
        <a:ln w="25400">
          <a:noFill/>
        </a:ln>
      </c:spPr>
    </c:title>
    <c:autoTitleDeleted val="0"/>
    <c:plotArea>
      <c:layout>
        <c:manualLayout>
          <c:layoutTarget val="inner"/>
          <c:xMode val="edge"/>
          <c:yMode val="edge"/>
          <c:x val="0.13825512417098601"/>
          <c:y val="0.188679631566987"/>
          <c:w val="0.77315486915037201"/>
          <c:h val="0.67505379293966405"/>
        </c:manualLayout>
      </c:layout>
      <c:lineChart>
        <c:grouping val="standard"/>
        <c:varyColors val="0"/>
        <c:ser>
          <c:idx val="0"/>
          <c:order val="0"/>
          <c:tx>
            <c:strRef>
              <c:f>Indicators!$AF$39</c:f>
              <c:strCache>
                <c:ptCount val="1"/>
                <c:pt idx="0">
                  <c:v>New Car EPA Test</c:v>
                </c:pt>
              </c:strCache>
            </c:strRef>
          </c:tx>
          <c:spPr>
            <a:ln w="38100">
              <a:solidFill>
                <a:srgbClr val="008000"/>
              </a:solidFill>
              <a:prstDash val="solid"/>
            </a:ln>
          </c:spPr>
          <c:marker>
            <c:symbol val="none"/>
          </c:marker>
          <c:cat>
            <c:numRef>
              <c:f>Indicators!$B$16:$AD$16</c:f>
              <c:numCache>
                <c:formatCode>General</c:formatCode>
                <c:ptCount val="29"/>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numCache>
            </c:numRef>
          </c:cat>
          <c:val>
            <c:numRef>
              <c:f>Indicators!$B$39:$AD$39</c:f>
              <c:numCache>
                <c:formatCode>0.0</c:formatCode>
                <c:ptCount val="29"/>
                <c:pt idx="0">
                  <c:v>32.109031999999999</c:v>
                </c:pt>
                <c:pt idx="1">
                  <c:v>32.216782000000002</c:v>
                </c:pt>
                <c:pt idx="2">
                  <c:v>32.246608999999999</c:v>
                </c:pt>
                <c:pt idx="3">
                  <c:v>32.379871000000001</c:v>
                </c:pt>
                <c:pt idx="4">
                  <c:v>33.024028999999999</c:v>
                </c:pt>
                <c:pt idx="5">
                  <c:v>33.826858999999999</c:v>
                </c:pt>
                <c:pt idx="6">
                  <c:v>34.320259</c:v>
                </c:pt>
                <c:pt idx="7">
                  <c:v>34.968753999999997</c:v>
                </c:pt>
                <c:pt idx="8">
                  <c:v>35.844261000000003</c:v>
                </c:pt>
                <c:pt idx="9">
                  <c:v>36.703246999999998</c:v>
                </c:pt>
                <c:pt idx="10">
                  <c:v>38.000908000000003</c:v>
                </c:pt>
                <c:pt idx="11">
                  <c:v>38.620384000000001</c:v>
                </c:pt>
                <c:pt idx="12">
                  <c:v>38.802601000000003</c:v>
                </c:pt>
                <c:pt idx="13">
                  <c:v>39.069220999999999</c:v>
                </c:pt>
                <c:pt idx="14">
                  <c:v>39.290218000000003</c:v>
                </c:pt>
                <c:pt idx="15">
                  <c:v>39.509270000000001</c:v>
                </c:pt>
                <c:pt idx="16">
                  <c:v>39.724761999999998</c:v>
                </c:pt>
                <c:pt idx="17">
                  <c:v>39.936356000000004</c:v>
                </c:pt>
                <c:pt idx="18">
                  <c:v>40.227694999999997</c:v>
                </c:pt>
                <c:pt idx="19">
                  <c:v>40.499546000000002</c:v>
                </c:pt>
                <c:pt idx="20">
                  <c:v>40.762974</c:v>
                </c:pt>
                <c:pt idx="21">
                  <c:v>41.032352000000003</c:v>
                </c:pt>
                <c:pt idx="22">
                  <c:v>41.303306999999997</c:v>
                </c:pt>
                <c:pt idx="23">
                  <c:v>41.543835000000001</c:v>
                </c:pt>
                <c:pt idx="24">
                  <c:v>41.802238000000003</c:v>
                </c:pt>
                <c:pt idx="25">
                  <c:v>42.089218000000002</c:v>
                </c:pt>
                <c:pt idx="26">
                  <c:v>42.335354000000002</c:v>
                </c:pt>
                <c:pt idx="27">
                  <c:v>42.598590999999999</c:v>
                </c:pt>
                <c:pt idx="28">
                  <c:v>43.012546999999998</c:v>
                </c:pt>
              </c:numCache>
            </c:numRef>
          </c:val>
          <c:smooth val="0"/>
          <c:extLst>
            <c:ext xmlns:c16="http://schemas.microsoft.com/office/drawing/2014/chart" uri="{C3380CC4-5D6E-409C-BE32-E72D297353CC}">
              <c16:uniqueId val="{00000000-AD9B-4169-B053-9DAC8D24E23B}"/>
            </c:ext>
          </c:extLst>
        </c:ser>
        <c:ser>
          <c:idx val="1"/>
          <c:order val="1"/>
          <c:tx>
            <c:strRef>
              <c:f>Indicators!$AF$40</c:f>
              <c:strCache>
                <c:ptCount val="1"/>
                <c:pt idx="0">
                  <c:v>Light Truck EPA Test</c:v>
                </c:pt>
              </c:strCache>
            </c:strRef>
          </c:tx>
          <c:spPr>
            <a:ln w="38100">
              <a:solidFill>
                <a:srgbClr val="0000FF"/>
              </a:solidFill>
              <a:prstDash val="solid"/>
            </a:ln>
          </c:spPr>
          <c:marker>
            <c:symbol val="none"/>
          </c:marker>
          <c:cat>
            <c:numRef>
              <c:f>Indicators!$B$16:$AD$16</c:f>
              <c:numCache>
                <c:formatCode>General</c:formatCode>
                <c:ptCount val="29"/>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numCache>
            </c:numRef>
          </c:cat>
          <c:val>
            <c:numRef>
              <c:f>Indicators!$B$40:$AD$40</c:f>
              <c:numCache>
                <c:formatCode>0.0</c:formatCode>
                <c:ptCount val="29"/>
                <c:pt idx="0">
                  <c:v>23.736173999999998</c:v>
                </c:pt>
                <c:pt idx="1">
                  <c:v>23.730753</c:v>
                </c:pt>
                <c:pt idx="2">
                  <c:v>23.823736</c:v>
                </c:pt>
                <c:pt idx="3">
                  <c:v>23.824852</c:v>
                </c:pt>
                <c:pt idx="4">
                  <c:v>24.164831</c:v>
                </c:pt>
                <c:pt idx="5">
                  <c:v>24.707424</c:v>
                </c:pt>
                <c:pt idx="6">
                  <c:v>25.055702</c:v>
                </c:pt>
                <c:pt idx="7">
                  <c:v>25.495864999999998</c:v>
                </c:pt>
                <c:pt idx="8">
                  <c:v>26.153116000000001</c:v>
                </c:pt>
                <c:pt idx="9">
                  <c:v>26.798414000000001</c:v>
                </c:pt>
                <c:pt idx="10">
                  <c:v>27.848227999999999</c:v>
                </c:pt>
                <c:pt idx="11">
                  <c:v>28.545658</c:v>
                </c:pt>
                <c:pt idx="12">
                  <c:v>28.723645999999999</c:v>
                </c:pt>
                <c:pt idx="13">
                  <c:v>28.954075</c:v>
                </c:pt>
                <c:pt idx="14">
                  <c:v>29.183779000000001</c:v>
                </c:pt>
                <c:pt idx="15">
                  <c:v>29.461062999999999</c:v>
                </c:pt>
                <c:pt idx="16">
                  <c:v>29.745297999999998</c:v>
                </c:pt>
                <c:pt idx="17">
                  <c:v>30.019842000000001</c:v>
                </c:pt>
                <c:pt idx="18">
                  <c:v>30.280352000000001</c:v>
                </c:pt>
                <c:pt idx="19">
                  <c:v>30.508579000000001</c:v>
                </c:pt>
                <c:pt idx="20">
                  <c:v>30.723700000000001</c:v>
                </c:pt>
                <c:pt idx="21">
                  <c:v>30.946552000000001</c:v>
                </c:pt>
                <c:pt idx="22">
                  <c:v>31.166637000000001</c:v>
                </c:pt>
                <c:pt idx="23">
                  <c:v>31.368521000000001</c:v>
                </c:pt>
                <c:pt idx="24">
                  <c:v>31.581265999999999</c:v>
                </c:pt>
                <c:pt idx="25">
                  <c:v>31.822527000000001</c:v>
                </c:pt>
                <c:pt idx="26">
                  <c:v>32.023395999999998</c:v>
                </c:pt>
                <c:pt idx="27">
                  <c:v>32.229785999999997</c:v>
                </c:pt>
                <c:pt idx="28">
                  <c:v>32.512721999999997</c:v>
                </c:pt>
              </c:numCache>
            </c:numRef>
          </c:val>
          <c:smooth val="0"/>
          <c:extLst>
            <c:ext xmlns:c16="http://schemas.microsoft.com/office/drawing/2014/chart" uri="{C3380CC4-5D6E-409C-BE32-E72D297353CC}">
              <c16:uniqueId val="{00000001-AD9B-4169-B053-9DAC8D24E23B}"/>
            </c:ext>
          </c:extLst>
        </c:ser>
        <c:ser>
          <c:idx val="2"/>
          <c:order val="2"/>
          <c:tx>
            <c:strRef>
              <c:f>Indicators!$AF$41</c:f>
              <c:strCache>
                <c:ptCount val="1"/>
                <c:pt idx="0">
                  <c:v>On-Road Vehicle Stock</c:v>
                </c:pt>
              </c:strCache>
            </c:strRef>
          </c:tx>
          <c:spPr>
            <a:ln w="38100">
              <a:solidFill>
                <a:srgbClr val="FF0000"/>
              </a:solidFill>
              <a:prstDash val="solid"/>
            </a:ln>
          </c:spPr>
          <c:marker>
            <c:symbol val="none"/>
          </c:marker>
          <c:val>
            <c:numRef>
              <c:f>Indicators!$B$44:$AD$44</c:f>
              <c:numCache>
                <c:formatCode>0.0</c:formatCode>
                <c:ptCount val="29"/>
                <c:pt idx="0">
                  <c:v>20.402386</c:v>
                </c:pt>
                <c:pt idx="1">
                  <c:v>20.911508999999999</c:v>
                </c:pt>
                <c:pt idx="2">
                  <c:v>20.955884999999999</c:v>
                </c:pt>
                <c:pt idx="3">
                  <c:v>21.044512000000001</c:v>
                </c:pt>
                <c:pt idx="4">
                  <c:v>21.167303</c:v>
                </c:pt>
                <c:pt idx="5">
                  <c:v>21.394017999999999</c:v>
                </c:pt>
                <c:pt idx="6">
                  <c:v>21.65588</c:v>
                </c:pt>
                <c:pt idx="7">
                  <c:v>21.944834</c:v>
                </c:pt>
                <c:pt idx="8">
                  <c:v>22.271564000000001</c:v>
                </c:pt>
                <c:pt idx="9">
                  <c:v>22.631067000000002</c:v>
                </c:pt>
                <c:pt idx="10">
                  <c:v>23.036014999999999</c:v>
                </c:pt>
                <c:pt idx="11">
                  <c:v>23.459602</c:v>
                </c:pt>
                <c:pt idx="12">
                  <c:v>23.877925999999999</c:v>
                </c:pt>
                <c:pt idx="13">
                  <c:v>24.300809999999998</c:v>
                </c:pt>
                <c:pt idx="14">
                  <c:v>24.709012999999999</c:v>
                </c:pt>
                <c:pt idx="15">
                  <c:v>25.108457999999999</c:v>
                </c:pt>
                <c:pt idx="16">
                  <c:v>25.496397000000002</c:v>
                </c:pt>
                <c:pt idx="17">
                  <c:v>25.875525</c:v>
                </c:pt>
                <c:pt idx="18">
                  <c:v>26.249313000000001</c:v>
                </c:pt>
                <c:pt idx="19">
                  <c:v>26.613168999999999</c:v>
                </c:pt>
                <c:pt idx="20">
                  <c:v>26.967005</c:v>
                </c:pt>
                <c:pt idx="21">
                  <c:v>27.311125000000001</c:v>
                </c:pt>
                <c:pt idx="22">
                  <c:v>27.645458000000001</c:v>
                </c:pt>
                <c:pt idx="23">
                  <c:v>27.968948000000001</c:v>
                </c:pt>
                <c:pt idx="24">
                  <c:v>28.261907999999998</c:v>
                </c:pt>
                <c:pt idx="25">
                  <c:v>28.544756</c:v>
                </c:pt>
                <c:pt idx="26">
                  <c:v>28.816476999999999</c:v>
                </c:pt>
                <c:pt idx="27">
                  <c:v>29.080628999999998</c:v>
                </c:pt>
                <c:pt idx="28">
                  <c:v>29.346354000000002</c:v>
                </c:pt>
              </c:numCache>
            </c:numRef>
          </c:val>
          <c:smooth val="0"/>
          <c:extLst>
            <c:ext xmlns:c16="http://schemas.microsoft.com/office/drawing/2014/chart" uri="{C3380CC4-5D6E-409C-BE32-E72D297353CC}">
              <c16:uniqueId val="{00000002-AD9B-4169-B053-9DAC8D24E23B}"/>
            </c:ext>
          </c:extLst>
        </c:ser>
        <c:dLbls>
          <c:showLegendKey val="0"/>
          <c:showVal val="0"/>
          <c:showCatName val="0"/>
          <c:showSerName val="0"/>
          <c:showPercent val="0"/>
          <c:showBubbleSize val="0"/>
        </c:dLbls>
        <c:smooth val="0"/>
        <c:axId val="-2124177496"/>
        <c:axId val="-2124174152"/>
      </c:lineChart>
      <c:catAx>
        <c:axId val="-2124177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2124174152"/>
        <c:crosses val="autoZero"/>
        <c:auto val="1"/>
        <c:lblAlgn val="ctr"/>
        <c:lblOffset val="100"/>
        <c:tickLblSkip val="4"/>
        <c:tickMarkSkip val="1"/>
        <c:noMultiLvlLbl val="0"/>
      </c:catAx>
      <c:valAx>
        <c:axId val="-2124174152"/>
        <c:scaling>
          <c:orientation val="minMax"/>
          <c:max val="45"/>
        </c:scaling>
        <c:delete val="0"/>
        <c:axPos val="l"/>
        <c:majorGridlines>
          <c:spPr>
            <a:ln w="3175">
              <a:solidFill>
                <a:srgbClr val="000000"/>
              </a:solidFill>
              <a:prstDash val="sysDash"/>
            </a:ln>
          </c:spPr>
        </c:majorGridlines>
        <c:title>
          <c:tx>
            <c:rich>
              <a:bodyPr/>
              <a:lstStyle/>
              <a:p>
                <a:pPr>
                  <a:defRPr sz="1875" b="1" i="0" u="none" strike="noStrike" baseline="0">
                    <a:solidFill>
                      <a:srgbClr val="000000"/>
                    </a:solidFill>
                    <a:latin typeface="Arial"/>
                    <a:ea typeface="Arial"/>
                    <a:cs typeface="Arial"/>
                  </a:defRPr>
                </a:pPr>
                <a:r>
                  <a:rPr lang="en-US"/>
                  <a:t>Miles per Gallon</a:t>
                </a:r>
              </a:p>
            </c:rich>
          </c:tx>
          <c:layout>
            <c:manualLayout>
              <c:xMode val="edge"/>
              <c:yMode val="edge"/>
              <c:x val="2.0134228187919601E-2"/>
              <c:y val="0.3165625051585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2124177496"/>
        <c:crosses val="autoZero"/>
        <c:crossBetween val="between"/>
      </c:valAx>
      <c:spPr>
        <a:noFill/>
        <a:ln w="25400">
          <a:solidFill>
            <a:srgbClr val="000000"/>
          </a:solidFill>
          <a:prstDash val="solid"/>
        </a:ln>
      </c:spPr>
    </c:plotArea>
    <c:legend>
      <c:legendPos val="r"/>
      <c:layout>
        <c:manualLayout>
          <c:xMode val="edge"/>
          <c:yMode val="edge"/>
          <c:x val="0.46308753016611198"/>
          <c:y val="0.58700319692742597"/>
          <c:w val="0.29932899998238799"/>
          <c:h val="0.18448681336216599"/>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25"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75" b="1" i="0" u="none" strike="noStrike" baseline="0">
                <a:solidFill>
                  <a:srgbClr val="000000"/>
                </a:solidFill>
                <a:latin typeface="Arial"/>
                <a:ea typeface="Arial"/>
                <a:cs typeface="Arial"/>
              </a:defRPr>
            </a:pPr>
            <a:r>
              <a:rPr lang="en-US"/>
              <a:t>Light-duty Vehicle Energy Use by Fuel Type</a:t>
            </a:r>
          </a:p>
        </c:rich>
      </c:tx>
      <c:layout>
        <c:manualLayout>
          <c:xMode val="edge"/>
          <c:yMode val="edge"/>
          <c:x val="0.15649468699041699"/>
          <c:y val="3.1175059952038401E-2"/>
        </c:manualLayout>
      </c:layout>
      <c:overlay val="0"/>
      <c:spPr>
        <a:noFill/>
        <a:ln w="25400">
          <a:noFill/>
        </a:ln>
      </c:spPr>
    </c:title>
    <c:autoTitleDeleted val="0"/>
    <c:plotArea>
      <c:layout>
        <c:manualLayout>
          <c:layoutTarget val="inner"/>
          <c:xMode val="edge"/>
          <c:yMode val="edge"/>
          <c:x val="0.16431949995033099"/>
          <c:y val="0.19184697206369"/>
          <c:w val="0.73709032834862998"/>
          <c:h val="0.69784336088167198"/>
        </c:manualLayout>
      </c:layout>
      <c:areaChart>
        <c:grouping val="stacked"/>
        <c:varyColors val="0"/>
        <c:ser>
          <c:idx val="0"/>
          <c:order val="0"/>
          <c:tx>
            <c:strRef>
              <c:f>'Energy by Mode &amp; Fuel'!$B$156</c:f>
              <c:strCache>
                <c:ptCount val="1"/>
                <c:pt idx="0">
                  <c:v> Motor Gasoline</c:v>
                </c:pt>
              </c:strCache>
            </c:strRef>
          </c:tx>
          <c:spPr>
            <a:solidFill>
              <a:srgbClr val="9999FF"/>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Fuel'!$C$156:$AT$156</c:f>
              <c:numCache>
                <c:formatCode>0.00</c:formatCode>
                <c:ptCount val="44"/>
                <c:pt idx="0">
                  <c:v>16365.452148</c:v>
                </c:pt>
                <c:pt idx="1">
                  <c:v>15834.216796999999</c:v>
                </c:pt>
                <c:pt idx="2">
                  <c:v>15605.107421999999</c:v>
                </c:pt>
                <c:pt idx="3">
                  <c:v>15948.181640999999</c:v>
                </c:pt>
                <c:pt idx="4">
                  <c:v>16256.883789</c:v>
                </c:pt>
                <c:pt idx="5">
                  <c:v>16266.618164</c:v>
                </c:pt>
                <c:pt idx="6">
                  <c:v>16205.217773</c:v>
                </c:pt>
                <c:pt idx="7">
                  <c:v>16145.420898</c:v>
                </c:pt>
                <c:pt idx="8">
                  <c:v>16089.853515999999</c:v>
                </c:pt>
                <c:pt idx="9">
                  <c:v>15951.041015999999</c:v>
                </c:pt>
                <c:pt idx="10">
                  <c:v>15951.847656</c:v>
                </c:pt>
                <c:pt idx="11">
                  <c:v>15856.655273</c:v>
                </c:pt>
                <c:pt idx="12">
                  <c:v>15856.800781</c:v>
                </c:pt>
                <c:pt idx="13">
                  <c:v>15843.538086</c:v>
                </c:pt>
                <c:pt idx="14">
                  <c:v>15823.953125</c:v>
                </c:pt>
                <c:pt idx="15">
                  <c:v>15622.659180000001</c:v>
                </c:pt>
                <c:pt idx="16">
                  <c:v>15775.483398</c:v>
                </c:pt>
                <c:pt idx="17">
                  <c:v>15898.064453000001</c:v>
                </c:pt>
                <c:pt idx="18">
                  <c:v>15965.050781</c:v>
                </c:pt>
                <c:pt idx="19">
                  <c:v>15989.026367</c:v>
                </c:pt>
                <c:pt idx="20">
                  <c:v>16015.919921999999</c:v>
                </c:pt>
                <c:pt idx="21">
                  <c:v>15972.161133</c:v>
                </c:pt>
                <c:pt idx="22">
                  <c:v>15895.228515999999</c:v>
                </c:pt>
                <c:pt idx="23">
                  <c:v>15980.768555000001</c:v>
                </c:pt>
                <c:pt idx="24">
                  <c:v>15805.0625</c:v>
                </c:pt>
                <c:pt idx="25">
                  <c:v>15715.654296999999</c:v>
                </c:pt>
                <c:pt idx="26">
                  <c:v>15750.847656</c:v>
                </c:pt>
                <c:pt idx="27">
                  <c:v>15577.571289</c:v>
                </c:pt>
                <c:pt idx="28">
                  <c:v>15407.356444999999</c:v>
                </c:pt>
                <c:pt idx="29">
                  <c:v>15353.765006221744</c:v>
                </c:pt>
                <c:pt idx="30">
                  <c:v>15310.680487883214</c:v>
                </c:pt>
                <c:pt idx="31">
                  <c:v>15278.008422529667</c:v>
                </c:pt>
                <c:pt idx="32">
                  <c:v>15255.675668460244</c:v>
                </c:pt>
                <c:pt idx="33">
                  <c:v>15243.63013889264</c:v>
                </c:pt>
                <c:pt idx="34">
                  <c:v>15241.840602833423</c:v>
                </c:pt>
                <c:pt idx="35">
                  <c:v>15250.296556601483</c:v>
                </c:pt>
                <c:pt idx="36">
                  <c:v>15269.008165288207</c:v>
                </c:pt>
                <c:pt idx="37">
                  <c:v>15298.006273769026</c:v>
                </c:pt>
                <c:pt idx="38">
                  <c:v>15337.342487209091</c:v>
                </c:pt>
                <c:pt idx="39">
                  <c:v>15387.08932133288</c:v>
                </c:pt>
                <c:pt idx="40">
                  <c:v>15447.340423055615</c:v>
                </c:pt>
                <c:pt idx="41">
                  <c:v>15518.210862405329</c:v>
                </c:pt>
                <c:pt idx="42">
                  <c:v>15599.837497000408</c:v>
                </c:pt>
                <c:pt idx="43">
                  <c:v>15692.379410690393</c:v>
                </c:pt>
              </c:numCache>
            </c:numRef>
          </c:val>
          <c:extLst>
            <c:ext xmlns:c16="http://schemas.microsoft.com/office/drawing/2014/chart" uri="{C3380CC4-5D6E-409C-BE32-E72D297353CC}">
              <c16:uniqueId val="{00000000-4DF9-4BE4-8F95-12A7FD82C10A}"/>
            </c:ext>
          </c:extLst>
        </c:ser>
        <c:ser>
          <c:idx val="1"/>
          <c:order val="1"/>
          <c:tx>
            <c:strRef>
              <c:f>'Energy by Mode &amp; Fuel'!$B$157</c:f>
              <c:strCache>
                <c:ptCount val="1"/>
                <c:pt idx="0">
                  <c:v> Ethanol</c:v>
                </c:pt>
              </c:strCache>
            </c:strRef>
          </c:tx>
          <c:spPr>
            <a:solidFill>
              <a:srgbClr val="993366"/>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Fuel'!$C$157:$AT$157</c:f>
              <c:numCache>
                <c:formatCode>0.00</c:formatCode>
                <c:ptCount val="44"/>
                <c:pt idx="0">
                  <c:v>1.6642459999999999</c:v>
                </c:pt>
                <c:pt idx="1">
                  <c:v>6.1867210000000004</c:v>
                </c:pt>
                <c:pt idx="2">
                  <c:v>1.7645390000000001</c:v>
                </c:pt>
                <c:pt idx="3">
                  <c:v>4.4180739999999998</c:v>
                </c:pt>
                <c:pt idx="4">
                  <c:v>5.0133910000000004</c:v>
                </c:pt>
                <c:pt idx="5">
                  <c:v>5.6662100000000004</c:v>
                </c:pt>
                <c:pt idx="6">
                  <c:v>6.1990439999999998</c:v>
                </c:pt>
                <c:pt idx="7">
                  <c:v>6.5876989999999997</c:v>
                </c:pt>
                <c:pt idx="8">
                  <c:v>8.2810380000000006</c:v>
                </c:pt>
                <c:pt idx="9">
                  <c:v>93.183921999999995</c:v>
                </c:pt>
                <c:pt idx="10">
                  <c:v>121.554451</c:v>
                </c:pt>
                <c:pt idx="11">
                  <c:v>150.85987900000001</c:v>
                </c:pt>
                <c:pt idx="12">
                  <c:v>198.87501499999999</c:v>
                </c:pt>
                <c:pt idx="13">
                  <c:v>264.13519300000002</c:v>
                </c:pt>
                <c:pt idx="14">
                  <c:v>350.89932299999998</c:v>
                </c:pt>
                <c:pt idx="15">
                  <c:v>625.23553500000003</c:v>
                </c:pt>
                <c:pt idx="16">
                  <c:v>549.79791299999999</c:v>
                </c:pt>
                <c:pt idx="17">
                  <c:v>509.015289</c:v>
                </c:pt>
                <c:pt idx="18">
                  <c:v>521.78363000000002</c:v>
                </c:pt>
                <c:pt idx="19">
                  <c:v>581.00488299999995</c:v>
                </c:pt>
                <c:pt idx="20">
                  <c:v>642.55407700000001</c:v>
                </c:pt>
                <c:pt idx="21">
                  <c:v>684.96899399999995</c:v>
                </c:pt>
                <c:pt idx="22">
                  <c:v>777.20477300000005</c:v>
                </c:pt>
                <c:pt idx="23">
                  <c:v>817.484375</c:v>
                </c:pt>
                <c:pt idx="24">
                  <c:v>1033.8370359999999</c:v>
                </c:pt>
                <c:pt idx="25">
                  <c:v>1174.3393550000001</c:v>
                </c:pt>
                <c:pt idx="26">
                  <c:v>1293.673828</c:v>
                </c:pt>
                <c:pt idx="27">
                  <c:v>1521.505981</c:v>
                </c:pt>
                <c:pt idx="28">
                  <c:v>1750.227539</c:v>
                </c:pt>
                <c:pt idx="29">
                  <c:v>1904.0479857091709</c:v>
                </c:pt>
                <c:pt idx="30">
                  <c:v>2060.2411028421457</c:v>
                </c:pt>
                <c:pt idx="31">
                  <c:v>2217.1867563619412</c:v>
                </c:pt>
                <c:pt idx="32">
                  <c:v>2373.1092094997953</c:v>
                </c:pt>
                <c:pt idx="33">
                  <c:v>2526.105026961136</c:v>
                </c:pt>
                <c:pt idx="34">
                  <c:v>2674.1771691523522</c:v>
                </c:pt>
                <c:pt idx="35">
                  <c:v>2815.2746229518202</c:v>
                </c:pt>
                <c:pt idx="36">
                  <c:v>2947.3366312469871</c:v>
                </c:pt>
                <c:pt idx="37">
                  <c:v>3068.3403180883352</c:v>
                </c:pt>
                <c:pt idx="38">
                  <c:v>3176.3502755154555</c:v>
                </c:pt>
                <c:pt idx="39">
                  <c:v>3269.5684968858932</c:v>
                </c:pt>
                <c:pt idx="40">
                  <c:v>3346.3829232078688</c:v>
                </c:pt>
                <c:pt idx="41">
                  <c:v>3405.4128242006054</c:v>
                </c:pt>
                <c:pt idx="42">
                  <c:v>3445.5492716818562</c:v>
                </c:pt>
                <c:pt idx="43">
                  <c:v>3465.9890822488501</c:v>
                </c:pt>
              </c:numCache>
            </c:numRef>
          </c:val>
          <c:extLst>
            <c:ext xmlns:c16="http://schemas.microsoft.com/office/drawing/2014/chart" uri="{C3380CC4-5D6E-409C-BE32-E72D297353CC}">
              <c16:uniqueId val="{00000001-4DF9-4BE4-8F95-12A7FD82C10A}"/>
            </c:ext>
          </c:extLst>
        </c:ser>
        <c:ser>
          <c:idx val="2"/>
          <c:order val="2"/>
          <c:tx>
            <c:strRef>
              <c:f>'Energy by Mode &amp; Fuel'!$B$158</c:f>
              <c:strCache>
                <c:ptCount val="1"/>
                <c:pt idx="0">
                  <c:v> Compressed Natural Gas</c:v>
                </c:pt>
              </c:strCache>
            </c:strRef>
          </c:tx>
          <c:spPr>
            <a:solidFill>
              <a:srgbClr val="FFFFCC"/>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Fuel'!$C$158:$AT$158</c:f>
              <c:numCache>
                <c:formatCode>0.00</c:formatCode>
                <c:ptCount val="44"/>
                <c:pt idx="0">
                  <c:v>12.187737</c:v>
                </c:pt>
                <c:pt idx="1">
                  <c:v>12.675566</c:v>
                </c:pt>
                <c:pt idx="2">
                  <c:v>12.559013</c:v>
                </c:pt>
                <c:pt idx="3">
                  <c:v>12.661918999999999</c:v>
                </c:pt>
                <c:pt idx="4">
                  <c:v>12.755234</c:v>
                </c:pt>
                <c:pt idx="5">
                  <c:v>12.761862000000001</c:v>
                </c:pt>
                <c:pt idx="6">
                  <c:v>12.834469</c:v>
                </c:pt>
                <c:pt idx="7">
                  <c:v>12.862099000000001</c:v>
                </c:pt>
                <c:pt idx="8">
                  <c:v>12.75413</c:v>
                </c:pt>
                <c:pt idx="9">
                  <c:v>12.623640999999999</c:v>
                </c:pt>
                <c:pt idx="10">
                  <c:v>12.523275</c:v>
                </c:pt>
                <c:pt idx="11">
                  <c:v>12.393376999999999</c:v>
                </c:pt>
                <c:pt idx="12">
                  <c:v>12.26037</c:v>
                </c:pt>
                <c:pt idx="13">
                  <c:v>12.14594</c:v>
                </c:pt>
                <c:pt idx="14">
                  <c:v>12.014721</c:v>
                </c:pt>
                <c:pt idx="15">
                  <c:v>11.904429</c:v>
                </c:pt>
                <c:pt idx="16">
                  <c:v>11.835316000000001</c:v>
                </c:pt>
                <c:pt idx="17">
                  <c:v>11.807727</c:v>
                </c:pt>
                <c:pt idx="18">
                  <c:v>11.786073</c:v>
                </c:pt>
                <c:pt idx="19">
                  <c:v>11.760851000000001</c:v>
                </c:pt>
                <c:pt idx="20">
                  <c:v>11.743994000000001</c:v>
                </c:pt>
                <c:pt idx="21">
                  <c:v>11.713092</c:v>
                </c:pt>
                <c:pt idx="22">
                  <c:v>11.693949999999999</c:v>
                </c:pt>
                <c:pt idx="23">
                  <c:v>11.70941</c:v>
                </c:pt>
                <c:pt idx="24">
                  <c:v>11.716851</c:v>
                </c:pt>
                <c:pt idx="25">
                  <c:v>11.737947999999999</c:v>
                </c:pt>
                <c:pt idx="26">
                  <c:v>11.793398</c:v>
                </c:pt>
                <c:pt idx="27">
                  <c:v>11.831550999999999</c:v>
                </c:pt>
                <c:pt idx="28">
                  <c:v>11.875007999999999</c:v>
                </c:pt>
                <c:pt idx="29">
                  <c:v>11.897472932626775</c:v>
                </c:pt>
                <c:pt idx="30">
                  <c:v>11.923414019939734</c:v>
                </c:pt>
                <c:pt idx="31">
                  <c:v>11.952852811460414</c:v>
                </c:pt>
                <c:pt idx="32">
                  <c:v>11.985813925829545</c:v>
                </c:pt>
                <c:pt idx="33">
                  <c:v>12.022325085033303</c:v>
                </c:pt>
                <c:pt idx="34">
                  <c:v>12.062417153172481</c:v>
                </c:pt>
                <c:pt idx="35">
                  <c:v>12.106124179850326</c:v>
                </c:pt>
                <c:pt idx="36">
                  <c:v>12.153483448264241</c:v>
                </c:pt>
                <c:pt idx="37">
                  <c:v>12.204535528096242</c:v>
                </c:pt>
                <c:pt idx="38">
                  <c:v>12.259324333306992</c:v>
                </c:pt>
                <c:pt idx="39">
                  <c:v>12.31789718494842</c:v>
                </c:pt>
                <c:pt idx="40">
                  <c:v>12.380304879120434</c:v>
                </c:pt>
                <c:pt idx="41">
                  <c:v>12.446601760208042</c:v>
                </c:pt>
                <c:pt idx="42">
                  <c:v>12.516845799546363</c:v>
                </c:pt>
                <c:pt idx="43">
                  <c:v>12.591098679672532</c:v>
                </c:pt>
              </c:numCache>
            </c:numRef>
          </c:val>
          <c:extLst>
            <c:ext xmlns:c16="http://schemas.microsoft.com/office/drawing/2014/chart" uri="{C3380CC4-5D6E-409C-BE32-E72D297353CC}">
              <c16:uniqueId val="{00000002-4DF9-4BE4-8F95-12A7FD82C10A}"/>
            </c:ext>
          </c:extLst>
        </c:ser>
        <c:ser>
          <c:idx val="3"/>
          <c:order val="3"/>
          <c:tx>
            <c:strRef>
              <c:f>'Energy by Mode &amp; Fuel'!$B$159</c:f>
              <c:strCache>
                <c:ptCount val="1"/>
                <c:pt idx="0">
                  <c:v> Liquefied Petroleum Gases</c:v>
                </c:pt>
              </c:strCache>
            </c:strRef>
          </c:tx>
          <c:spPr>
            <a:solidFill>
              <a:srgbClr val="CCFFFF"/>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Fuel'!$C$159:$AT$159</c:f>
              <c:numCache>
                <c:formatCode>0.00</c:formatCode>
                <c:ptCount val="44"/>
                <c:pt idx="0">
                  <c:v>7.231306</c:v>
                </c:pt>
                <c:pt idx="1">
                  <c:v>4.1494650000000002</c:v>
                </c:pt>
                <c:pt idx="2">
                  <c:v>3.386971</c:v>
                </c:pt>
                <c:pt idx="3">
                  <c:v>3.4217840000000002</c:v>
                </c:pt>
                <c:pt idx="4">
                  <c:v>3.0470259999999998</c:v>
                </c:pt>
                <c:pt idx="5">
                  <c:v>2.6764030000000001</c:v>
                </c:pt>
                <c:pt idx="6">
                  <c:v>2.7009919999999998</c:v>
                </c:pt>
                <c:pt idx="7">
                  <c:v>2.3613279999999999</c:v>
                </c:pt>
                <c:pt idx="8">
                  <c:v>2.0970529999999998</c:v>
                </c:pt>
                <c:pt idx="9">
                  <c:v>1.815741</c:v>
                </c:pt>
                <c:pt idx="10">
                  <c:v>1.6238669999999999</c:v>
                </c:pt>
                <c:pt idx="11">
                  <c:v>1.448086</c:v>
                </c:pt>
                <c:pt idx="12">
                  <c:v>1.3736079999999999</c:v>
                </c:pt>
                <c:pt idx="13">
                  <c:v>1.3475539999999999</c:v>
                </c:pt>
                <c:pt idx="14">
                  <c:v>1.2414510000000001</c:v>
                </c:pt>
                <c:pt idx="15">
                  <c:v>1.1847289999999999</c:v>
                </c:pt>
                <c:pt idx="16">
                  <c:v>1.111985</c:v>
                </c:pt>
                <c:pt idx="17">
                  <c:v>1.0141100000000001</c:v>
                </c:pt>
                <c:pt idx="18">
                  <c:v>0.96765999999999996</c:v>
                </c:pt>
                <c:pt idx="19">
                  <c:v>0.94611000000000001</c:v>
                </c:pt>
                <c:pt idx="20">
                  <c:v>0.89744500000000005</c:v>
                </c:pt>
                <c:pt idx="21">
                  <c:v>0.87961400000000001</c:v>
                </c:pt>
                <c:pt idx="22">
                  <c:v>0.83911000000000002</c:v>
                </c:pt>
                <c:pt idx="23">
                  <c:v>0.79315599999999997</c:v>
                </c:pt>
                <c:pt idx="24">
                  <c:v>0.76054500000000003</c:v>
                </c:pt>
                <c:pt idx="25">
                  <c:v>0.73864200000000002</c:v>
                </c:pt>
                <c:pt idx="26">
                  <c:v>0.70296000000000003</c:v>
                </c:pt>
                <c:pt idx="27">
                  <c:v>0.68076800000000004</c:v>
                </c:pt>
                <c:pt idx="28">
                  <c:v>0.66642699999999999</c:v>
                </c:pt>
                <c:pt idx="29">
                  <c:v>0.65455869236901787</c:v>
                </c:pt>
                <c:pt idx="30">
                  <c:v>0.64401174174229292</c:v>
                </c:pt>
                <c:pt idx="31">
                  <c:v>0.6347268453666981</c:v>
                </c:pt>
                <c:pt idx="32">
                  <c:v>0.62665217715136923</c:v>
                </c:pt>
                <c:pt idx="33">
                  <c:v>0.61974290297159429</c:v>
                </c:pt>
                <c:pt idx="34">
                  <c:v>0.61396076388921972</c:v>
                </c:pt>
                <c:pt idx="35">
                  <c:v>0.60927372183942696</c:v>
                </c:pt>
                <c:pt idx="36">
                  <c:v>0.60565566317230279</c:v>
                </c:pt>
                <c:pt idx="37">
                  <c:v>0.60308615619870232</c:v>
                </c:pt>
                <c:pt idx="38">
                  <c:v>0.60155025958647845</c:v>
                </c:pt>
                <c:pt idx="39">
                  <c:v>0.60103837909689484</c:v>
                </c:pt>
                <c:pt idx="40">
                  <c:v>0.60154617075254169</c:v>
                </c:pt>
                <c:pt idx="41">
                  <c:v>0.60307448909704831</c:v>
                </c:pt>
                <c:pt idx="42">
                  <c:v>0.60562937975237796</c:v>
                </c:pt>
                <c:pt idx="43">
                  <c:v>0.6092221160100435</c:v>
                </c:pt>
              </c:numCache>
            </c:numRef>
          </c:val>
          <c:extLst>
            <c:ext xmlns:c16="http://schemas.microsoft.com/office/drawing/2014/chart" uri="{C3380CC4-5D6E-409C-BE32-E72D297353CC}">
              <c16:uniqueId val="{00000003-4DF9-4BE4-8F95-12A7FD82C10A}"/>
            </c:ext>
          </c:extLst>
        </c:ser>
        <c:ser>
          <c:idx val="4"/>
          <c:order val="4"/>
          <c:tx>
            <c:strRef>
              <c:f>'Energy by Mode &amp; Fuel'!$B$160</c:f>
              <c:strCache>
                <c:ptCount val="1"/>
                <c:pt idx="0">
                  <c:v> Electricity</c:v>
                </c:pt>
              </c:strCache>
            </c:strRef>
          </c:tx>
          <c:spPr>
            <a:solidFill>
              <a:srgbClr val="660066"/>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Fuel'!$C$160:$AT$160</c:f>
              <c:numCache>
                <c:formatCode>0.00</c:formatCode>
                <c:ptCount val="44"/>
                <c:pt idx="0">
                  <c:v>0.698044</c:v>
                </c:pt>
                <c:pt idx="1">
                  <c:v>0.66072900000000001</c:v>
                </c:pt>
                <c:pt idx="2">
                  <c:v>0.65471400000000002</c:v>
                </c:pt>
                <c:pt idx="3">
                  <c:v>0.63800100000000004</c:v>
                </c:pt>
                <c:pt idx="4">
                  <c:v>0.71360599999999996</c:v>
                </c:pt>
                <c:pt idx="5">
                  <c:v>0.81550199999999995</c:v>
                </c:pt>
                <c:pt idx="6">
                  <c:v>0.95446399999999998</c:v>
                </c:pt>
                <c:pt idx="7">
                  <c:v>1.1594450000000001</c:v>
                </c:pt>
                <c:pt idx="8">
                  <c:v>1.527482</c:v>
                </c:pt>
                <c:pt idx="9">
                  <c:v>1.882871</c:v>
                </c:pt>
                <c:pt idx="10">
                  <c:v>2.2984550000000001</c:v>
                </c:pt>
                <c:pt idx="11">
                  <c:v>2.7725550000000001</c:v>
                </c:pt>
                <c:pt idx="12">
                  <c:v>3.317777</c:v>
                </c:pt>
                <c:pt idx="13">
                  <c:v>3.95174</c:v>
                </c:pt>
                <c:pt idx="14">
                  <c:v>4.672199</c:v>
                </c:pt>
                <c:pt idx="15">
                  <c:v>5.5402589999999998</c:v>
                </c:pt>
                <c:pt idx="16">
                  <c:v>6.8821709999999996</c:v>
                </c:pt>
                <c:pt idx="17">
                  <c:v>7.8750450000000001</c:v>
                </c:pt>
                <c:pt idx="18">
                  <c:v>9.0695920000000001</c:v>
                </c:pt>
                <c:pt idx="19">
                  <c:v>10.406807000000001</c:v>
                </c:pt>
                <c:pt idx="20">
                  <c:v>11.862152</c:v>
                </c:pt>
                <c:pt idx="21">
                  <c:v>13.352479000000001</c:v>
                </c:pt>
                <c:pt idx="22">
                  <c:v>14.920849</c:v>
                </c:pt>
                <c:pt idx="23">
                  <c:v>16.668925999999999</c:v>
                </c:pt>
                <c:pt idx="24">
                  <c:v>18.338200000000001</c:v>
                </c:pt>
                <c:pt idx="25">
                  <c:v>20.024691000000001</c:v>
                </c:pt>
                <c:pt idx="26">
                  <c:v>21.849602000000001</c:v>
                </c:pt>
                <c:pt idx="27">
                  <c:v>23.543344000000001</c:v>
                </c:pt>
                <c:pt idx="28">
                  <c:v>25.240273999999999</c:v>
                </c:pt>
                <c:pt idx="29">
                  <c:v>26.412016934182503</c:v>
                </c:pt>
                <c:pt idx="30">
                  <c:v>27.561766534830351</c:v>
                </c:pt>
                <c:pt idx="31">
                  <c:v>28.681851098655233</c:v>
                </c:pt>
                <c:pt idx="32">
                  <c:v>29.764500169604908</c:v>
                </c:pt>
                <c:pt idx="33">
                  <c:v>30.801929850387229</c:v>
                </c:pt>
                <c:pt idx="34">
                  <c:v>31.786432268833533</c:v>
                </c:pt>
                <c:pt idx="35">
                  <c:v>32.710467839436625</c:v>
                </c:pt>
                <c:pt idx="36">
                  <c:v>33.566758840687996</c:v>
                </c:pt>
                <c:pt idx="37">
                  <c:v>34.348382737800598</c:v>
                </c:pt>
                <c:pt idx="38">
                  <c:v>35.048863621738086</c:v>
                </c:pt>
                <c:pt idx="39">
                  <c:v>35.662260112115561</c:v>
                </c:pt>
                <c:pt idx="40">
                  <c:v>36.183248085533087</c:v>
                </c:pt>
                <c:pt idx="41">
                  <c:v>36.607196643297335</c:v>
                </c:pt>
                <c:pt idx="42">
                  <c:v>36.930235823253327</c:v>
                </c:pt>
                <c:pt idx="43">
                  <c:v>37.149314688450701</c:v>
                </c:pt>
              </c:numCache>
            </c:numRef>
          </c:val>
          <c:extLst>
            <c:ext xmlns:c16="http://schemas.microsoft.com/office/drawing/2014/chart" uri="{C3380CC4-5D6E-409C-BE32-E72D297353CC}">
              <c16:uniqueId val="{00000004-4DF9-4BE4-8F95-12A7FD82C10A}"/>
            </c:ext>
          </c:extLst>
        </c:ser>
        <c:ser>
          <c:idx val="5"/>
          <c:order val="5"/>
          <c:tx>
            <c:strRef>
              <c:f>'Energy by Mode &amp; Fuel'!$B$161</c:f>
              <c:strCache>
                <c:ptCount val="1"/>
                <c:pt idx="0">
                  <c:v> Liquid Hydrogen</c:v>
                </c:pt>
              </c:strCache>
            </c:strRef>
          </c:tx>
          <c:spPr>
            <a:solidFill>
              <a:srgbClr val="FF8080"/>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Fuel'!$C$161:$AT$161</c:f>
              <c:numCache>
                <c:formatCode>0.00</c:formatCode>
                <c:ptCount val="44"/>
                <c:pt idx="0">
                  <c:v>0</c:v>
                </c:pt>
                <c:pt idx="1">
                  <c:v>0</c:v>
                </c:pt>
                <c:pt idx="2">
                  <c:v>0</c:v>
                </c:pt>
                <c:pt idx="3">
                  <c:v>0</c:v>
                </c:pt>
                <c:pt idx="4">
                  <c:v>0</c:v>
                </c:pt>
                <c:pt idx="5">
                  <c:v>0</c:v>
                </c:pt>
                <c:pt idx="6">
                  <c:v>3.0000000000000001E-6</c:v>
                </c:pt>
                <c:pt idx="7">
                  <c:v>9.0000000000000002E-6</c:v>
                </c:pt>
                <c:pt idx="8">
                  <c:v>0.100441</c:v>
                </c:pt>
                <c:pt idx="9">
                  <c:v>0.20308300000000001</c:v>
                </c:pt>
                <c:pt idx="10">
                  <c:v>0.30438700000000002</c:v>
                </c:pt>
                <c:pt idx="11">
                  <c:v>0.51736400000000005</c:v>
                </c:pt>
                <c:pt idx="12">
                  <c:v>0.73409400000000002</c:v>
                </c:pt>
                <c:pt idx="13">
                  <c:v>0.95465699999999998</c:v>
                </c:pt>
                <c:pt idx="14">
                  <c:v>1.188277</c:v>
                </c:pt>
                <c:pt idx="15">
                  <c:v>1.4175679999999999</c:v>
                </c:pt>
                <c:pt idx="16">
                  <c:v>1.6423669999999999</c:v>
                </c:pt>
                <c:pt idx="17">
                  <c:v>1.9005399999999999</c:v>
                </c:pt>
                <c:pt idx="18">
                  <c:v>2.1528450000000001</c:v>
                </c:pt>
                <c:pt idx="19">
                  <c:v>2.4034369999999998</c:v>
                </c:pt>
                <c:pt idx="20">
                  <c:v>2.6622219999999999</c:v>
                </c:pt>
                <c:pt idx="21">
                  <c:v>2.9005010000000002</c:v>
                </c:pt>
                <c:pt idx="22">
                  <c:v>3.135078</c:v>
                </c:pt>
                <c:pt idx="23">
                  <c:v>3.387089</c:v>
                </c:pt>
                <c:pt idx="24">
                  <c:v>3.6148389999999999</c:v>
                </c:pt>
                <c:pt idx="25">
                  <c:v>3.837761</c:v>
                </c:pt>
                <c:pt idx="26">
                  <c:v>4.0794199999999998</c:v>
                </c:pt>
                <c:pt idx="27">
                  <c:v>4.289644</c:v>
                </c:pt>
                <c:pt idx="28">
                  <c:v>4.4952040000000002</c:v>
                </c:pt>
                <c:pt idx="29">
                  <c:v>4.6362619866688473</c:v>
                </c:pt>
                <c:pt idx="30">
                  <c:v>4.7733191154486683</c:v>
                </c:pt>
                <c:pt idx="31">
                  <c:v>4.9057515905793432</c:v>
                </c:pt>
                <c:pt idx="32">
                  <c:v>5.0329412601294434</c:v>
                </c:pt>
                <c:pt idx="33">
                  <c:v>5.1542802874909031</c:v>
                </c:pt>
                <c:pt idx="34">
                  <c:v>5.2691758757141782</c:v>
                </c:pt>
                <c:pt idx="35">
                  <c:v>5.3770549948182182</c:v>
                </c:pt>
                <c:pt idx="36">
                  <c:v>5.4773690606069589</c:v>
                </c:pt>
                <c:pt idx="37">
                  <c:v>5.5695985126195566</c:v>
                </c:pt>
                <c:pt idx="38">
                  <c:v>5.6532572386719329</c:v>
                </c:pt>
                <c:pt idx="39">
                  <c:v>5.7278967940368686</c:v>
                </c:pt>
                <c:pt idx="40">
                  <c:v>5.7931103646703415</c:v>
                </c:pt>
                <c:pt idx="41">
                  <c:v>5.8485364260206865</c:v>
                </c:pt>
                <c:pt idx="42">
                  <c:v>5.8938620518382665</c:v>
                </c:pt>
                <c:pt idx="43">
                  <c:v>5.9288258310062725</c:v>
                </c:pt>
              </c:numCache>
            </c:numRef>
          </c:val>
          <c:extLst>
            <c:ext xmlns:c16="http://schemas.microsoft.com/office/drawing/2014/chart" uri="{C3380CC4-5D6E-409C-BE32-E72D297353CC}">
              <c16:uniqueId val="{00000005-4DF9-4BE4-8F95-12A7FD82C10A}"/>
            </c:ext>
          </c:extLst>
        </c:ser>
        <c:ser>
          <c:idx val="6"/>
          <c:order val="6"/>
          <c:tx>
            <c:strRef>
              <c:f>'Energy by Mode &amp; Fuel'!$B$162</c:f>
              <c:strCache>
                <c:ptCount val="1"/>
                <c:pt idx="0">
                  <c:v> Distillate Fuel Oil (diesel)</c:v>
                </c:pt>
              </c:strCache>
            </c:strRef>
          </c:tx>
          <c:spPr>
            <a:solidFill>
              <a:srgbClr val="0066CC"/>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Fuel'!$C$162:$AT$162</c:f>
              <c:numCache>
                <c:formatCode>0.00</c:formatCode>
                <c:ptCount val="44"/>
                <c:pt idx="0">
                  <c:v>229.060654</c:v>
                </c:pt>
                <c:pt idx="1">
                  <c:v>206.51419100000001</c:v>
                </c:pt>
                <c:pt idx="2">
                  <c:v>204.034637</c:v>
                </c:pt>
                <c:pt idx="3">
                  <c:v>194.93485999999999</c:v>
                </c:pt>
                <c:pt idx="4">
                  <c:v>183.47895800000001</c:v>
                </c:pt>
                <c:pt idx="5">
                  <c:v>171.47073399999999</c:v>
                </c:pt>
                <c:pt idx="6">
                  <c:v>163.46421799999999</c:v>
                </c:pt>
                <c:pt idx="7">
                  <c:v>157.21708699999999</c:v>
                </c:pt>
                <c:pt idx="8">
                  <c:v>152.42984000000001</c:v>
                </c:pt>
                <c:pt idx="9">
                  <c:v>149.44563299999999</c:v>
                </c:pt>
                <c:pt idx="10">
                  <c:v>148.60029599999999</c:v>
                </c:pt>
                <c:pt idx="11">
                  <c:v>148.07714799999999</c:v>
                </c:pt>
                <c:pt idx="12">
                  <c:v>151.07351700000001</c:v>
                </c:pt>
                <c:pt idx="13">
                  <c:v>157.27220199999999</c:v>
                </c:pt>
                <c:pt idx="14">
                  <c:v>166.538895</c:v>
                </c:pt>
                <c:pt idx="15">
                  <c:v>178.70477299999999</c:v>
                </c:pt>
                <c:pt idx="16">
                  <c:v>194.41542100000001</c:v>
                </c:pt>
                <c:pt idx="17">
                  <c:v>213.55961600000001</c:v>
                </c:pt>
                <c:pt idx="18">
                  <c:v>235.73890700000001</c:v>
                </c:pt>
                <c:pt idx="19">
                  <c:v>261.01086400000003</c:v>
                </c:pt>
                <c:pt idx="20">
                  <c:v>288.80206299999998</c:v>
                </c:pt>
                <c:pt idx="21">
                  <c:v>317.23562600000002</c:v>
                </c:pt>
                <c:pt idx="22">
                  <c:v>347.297302</c:v>
                </c:pt>
                <c:pt idx="23">
                  <c:v>380.592896</c:v>
                </c:pt>
                <c:pt idx="24">
                  <c:v>411.46731599999998</c:v>
                </c:pt>
                <c:pt idx="25">
                  <c:v>442.037262</c:v>
                </c:pt>
                <c:pt idx="26">
                  <c:v>474.46490499999999</c:v>
                </c:pt>
                <c:pt idx="27">
                  <c:v>502.354736</c:v>
                </c:pt>
                <c:pt idx="28">
                  <c:v>528.14605700000004</c:v>
                </c:pt>
                <c:pt idx="29">
                  <c:v>547.38336317192284</c:v>
                </c:pt>
                <c:pt idx="30">
                  <c:v>566.12917294209353</c:v>
                </c:pt>
                <c:pt idx="31">
                  <c:v>584.28392724426851</c:v>
                </c:pt>
                <c:pt idx="32">
                  <c:v>601.74830260520287</c:v>
                </c:pt>
                <c:pt idx="33">
                  <c:v>618.42408503148499</c:v>
                </c:pt>
                <c:pt idx="34">
                  <c:v>634.21506364478716</c:v>
                </c:pt>
                <c:pt idx="35">
                  <c:v>649.02793310683296</c:v>
                </c:pt>
                <c:pt idx="36">
                  <c:v>662.7731933422167</c:v>
                </c:pt>
                <c:pt idx="37">
                  <c:v>675.36603471484898</c:v>
                </c:pt>
                <c:pt idx="38">
                  <c:v>686.72719665575778</c:v>
                </c:pt>
                <c:pt idx="39">
                  <c:v>696.78378778597994</c:v>
                </c:pt>
                <c:pt idx="40">
                  <c:v>705.4700558339938</c:v>
                </c:pt>
                <c:pt idx="41">
                  <c:v>712.72809611380603</c:v>
                </c:pt>
                <c:pt idx="42">
                  <c:v>718.50848800413178</c:v>
                </c:pt>
                <c:pt idx="43">
                  <c:v>722.77084974316824</c:v>
                </c:pt>
              </c:numCache>
            </c:numRef>
          </c:val>
          <c:extLst>
            <c:ext xmlns:c16="http://schemas.microsoft.com/office/drawing/2014/chart" uri="{C3380CC4-5D6E-409C-BE32-E72D297353CC}">
              <c16:uniqueId val="{00000006-4DF9-4BE4-8F95-12A7FD82C10A}"/>
            </c:ext>
          </c:extLst>
        </c:ser>
        <c:dLbls>
          <c:showLegendKey val="0"/>
          <c:showVal val="0"/>
          <c:showCatName val="0"/>
          <c:showSerName val="0"/>
          <c:showPercent val="0"/>
          <c:showBubbleSize val="0"/>
        </c:dLbls>
        <c:axId val="2125630024"/>
        <c:axId val="2125618760"/>
      </c:areaChart>
      <c:catAx>
        <c:axId val="2125630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en-US"/>
          </a:p>
        </c:txPr>
        <c:crossAx val="2125618760"/>
        <c:crosses val="autoZero"/>
        <c:auto val="1"/>
        <c:lblAlgn val="ctr"/>
        <c:lblOffset val="100"/>
        <c:tickLblSkip val="5"/>
        <c:tickMarkSkip val="1"/>
        <c:noMultiLvlLbl val="0"/>
      </c:catAx>
      <c:valAx>
        <c:axId val="2125618760"/>
        <c:scaling>
          <c:orientation val="minMax"/>
          <c:min val="0"/>
        </c:scaling>
        <c:delete val="0"/>
        <c:axPos val="l"/>
        <c:majorGridlines>
          <c:spPr>
            <a:ln w="3175">
              <a:solidFill>
                <a:srgbClr val="000000"/>
              </a:solidFill>
              <a:prstDash val="solid"/>
            </a:ln>
          </c:spPr>
        </c:majorGridlines>
        <c:title>
          <c:tx>
            <c:rich>
              <a:bodyPr/>
              <a:lstStyle/>
              <a:p>
                <a:pPr>
                  <a:defRPr sz="1625" b="1" i="0" u="none" strike="noStrike" baseline="0">
                    <a:solidFill>
                      <a:srgbClr val="000000"/>
                    </a:solidFill>
                    <a:latin typeface="Arial"/>
                    <a:ea typeface="Arial"/>
                    <a:cs typeface="Arial"/>
                  </a:defRPr>
                </a:pPr>
                <a:r>
                  <a:rPr lang="en-US"/>
                  <a:t>Trillion Btu</a:t>
                </a:r>
              </a:p>
            </c:rich>
          </c:tx>
          <c:layout>
            <c:manualLayout>
              <c:xMode val="edge"/>
              <c:yMode val="edge"/>
              <c:x val="2.3474178403755999E-2"/>
              <c:y val="0.400480623375316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en-US"/>
          </a:p>
        </c:txPr>
        <c:crossAx val="2125630024"/>
        <c:crosses val="autoZero"/>
        <c:crossBetween val="midCat"/>
      </c:valAx>
      <c:spPr>
        <a:solidFill>
          <a:srgbClr val="C0C0C0"/>
        </a:solidFill>
        <a:ln w="12700">
          <a:solidFill>
            <a:srgbClr val="808080"/>
          </a:solidFill>
          <a:prstDash val="solid"/>
        </a:ln>
      </c:spPr>
    </c:plotArea>
    <c:legend>
      <c:legendPos val="r"/>
      <c:layout>
        <c:manualLayout>
          <c:xMode val="edge"/>
          <c:yMode val="edge"/>
          <c:x val="0.38341223778952599"/>
          <c:y val="0.49640413653329302"/>
          <c:w val="0.23630705786189901"/>
          <c:h val="0.278178213334846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effectLst/>
          </c:spPr>
          <c:invertIfNegative val="0"/>
          <c:val>
            <c:numRef>
              <c:f>'Policy+Scenario'!$B$106:$D$106</c:f>
              <c:numCache>
                <c:formatCode>General</c:formatCode>
                <c:ptCount val="3"/>
                <c:pt idx="0">
                  <c:v>0.34200000000000008</c:v>
                </c:pt>
                <c:pt idx="1">
                  <c:v>0.6467172463450197</c:v>
                </c:pt>
                <c:pt idx="2">
                  <c:v>1.01047479701259</c:v>
                </c:pt>
              </c:numCache>
            </c:numRef>
          </c:val>
          <c:extLst>
            <c:ext xmlns:c16="http://schemas.microsoft.com/office/drawing/2014/chart" uri="{C3380CC4-5D6E-409C-BE32-E72D297353CC}">
              <c16:uniqueId val="{00000000-7A2E-4423-AAFD-1D7079EBFDA5}"/>
            </c:ext>
          </c:extLst>
        </c:ser>
        <c:dLbls>
          <c:showLegendKey val="0"/>
          <c:showVal val="0"/>
          <c:showCatName val="0"/>
          <c:showSerName val="0"/>
          <c:showPercent val="0"/>
          <c:showBubbleSize val="0"/>
        </c:dLbls>
        <c:gapWidth val="150"/>
        <c:axId val="-2140915368"/>
        <c:axId val="-2140921880"/>
      </c:barChart>
      <c:catAx>
        <c:axId val="-2140915368"/>
        <c:scaling>
          <c:orientation val="minMax"/>
        </c:scaling>
        <c:delete val="0"/>
        <c:axPos val="b"/>
        <c:majorTickMark val="none"/>
        <c:minorTickMark val="none"/>
        <c:tickLblPos val="none"/>
        <c:crossAx val="-2140921880"/>
        <c:crosses val="autoZero"/>
        <c:auto val="1"/>
        <c:lblAlgn val="ctr"/>
        <c:lblOffset val="100"/>
        <c:noMultiLvlLbl val="0"/>
      </c:catAx>
      <c:valAx>
        <c:axId val="-2140921880"/>
        <c:scaling>
          <c:orientation val="minMax"/>
        </c:scaling>
        <c:delete val="0"/>
        <c:axPos val="l"/>
        <c:numFmt formatCode="General" sourceLinked="1"/>
        <c:majorTickMark val="out"/>
        <c:minorTickMark val="none"/>
        <c:tickLblPos val="nextTo"/>
        <c:crossAx val="-2140915368"/>
        <c:crosses val="autoZero"/>
        <c:crossBetween val="between"/>
        <c:majorUnit val="0.4"/>
      </c:valAx>
    </c:plotArea>
    <c:plotVisOnly val="1"/>
    <c:dispBlanksAs val="gap"/>
    <c:showDLblsOverMax val="0"/>
  </c:chart>
  <c:printSettings>
    <c:headerFooter/>
    <c:pageMargins b="1" l="0.750000000000001" r="0.750000000000001"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Transportation Energy Use by Mode</a:t>
            </a:r>
          </a:p>
        </c:rich>
      </c:tx>
      <c:layout>
        <c:manualLayout>
          <c:xMode val="edge"/>
          <c:yMode val="edge"/>
          <c:x val="0.214062664041995"/>
          <c:y val="3.1100478468899601E-2"/>
        </c:manualLayout>
      </c:layout>
      <c:overlay val="0"/>
      <c:spPr>
        <a:noFill/>
        <a:ln w="25400">
          <a:noFill/>
        </a:ln>
      </c:spPr>
    </c:title>
    <c:autoTitleDeleted val="0"/>
    <c:plotArea>
      <c:layout>
        <c:manualLayout>
          <c:layoutTarget val="inner"/>
          <c:xMode val="edge"/>
          <c:yMode val="edge"/>
          <c:x val="0.14218760848053599"/>
          <c:y val="0.138756142947424"/>
          <c:w val="0.76250058174177404"/>
          <c:h val="0.75358939704203998"/>
        </c:manualLayout>
      </c:layout>
      <c:areaChart>
        <c:grouping val="stacked"/>
        <c:varyColors val="0"/>
        <c:ser>
          <c:idx val="0"/>
          <c:order val="0"/>
          <c:tx>
            <c:strRef>
              <c:f>'Energy by Mode &amp; Fuel'!$B$155</c:f>
              <c:strCache>
                <c:ptCount val="1"/>
                <c:pt idx="0">
                  <c:v>Light-Duty Vehicle</c:v>
                </c:pt>
              </c:strCache>
            </c:strRef>
          </c:tx>
          <c:spPr>
            <a:solidFill>
              <a:srgbClr val="9999FF"/>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Fuel'!$C$164:$AT$164</c:f>
              <c:numCache>
                <c:formatCode>General</c:formatCode>
                <c:ptCount val="44"/>
                <c:pt idx="0">
                  <c:v>16616.294135000004</c:v>
                </c:pt>
                <c:pt idx="1">
                  <c:v>16064.403468999999</c:v>
                </c:pt>
                <c:pt idx="2">
                  <c:v>15827.507296</c:v>
                </c:pt>
                <c:pt idx="3">
                  <c:v>16164.256278999997</c:v>
                </c:pt>
                <c:pt idx="4">
                  <c:v>16461.892004000001</c:v>
                </c:pt>
                <c:pt idx="5">
                  <c:v>16460.008874999996</c:v>
                </c:pt>
                <c:pt idx="6">
                  <c:v>16391.370963000001</c:v>
                </c:pt>
                <c:pt idx="7">
                  <c:v>16325.608564999999</c:v>
                </c:pt>
                <c:pt idx="8">
                  <c:v>16267.043499999998</c:v>
                </c:pt>
                <c:pt idx="9">
                  <c:v>16210.195906999999</c:v>
                </c:pt>
                <c:pt idx="10">
                  <c:v>16238.752387</c:v>
                </c:pt>
                <c:pt idx="11">
                  <c:v>16172.723682</c:v>
                </c:pt>
                <c:pt idx="12">
                  <c:v>16224.435162</c:v>
                </c:pt>
                <c:pt idx="13">
                  <c:v>16283.345372000002</c:v>
                </c:pt>
                <c:pt idx="14">
                  <c:v>16360.507990999999</c:v>
                </c:pt>
                <c:pt idx="15">
                  <c:v>16446.646473000001</c:v>
                </c:pt>
                <c:pt idx="16">
                  <c:v>16541.168571000002</c:v>
                </c:pt>
                <c:pt idx="17">
                  <c:v>16643.236779999999</c:v>
                </c:pt>
                <c:pt idx="18">
                  <c:v>16746.549487999997</c:v>
                </c:pt>
                <c:pt idx="19">
                  <c:v>16856.559319</c:v>
                </c:pt>
                <c:pt idx="20">
                  <c:v>16974.441874999997</c:v>
                </c:pt>
                <c:pt idx="21">
                  <c:v>17003.211439000006</c:v>
                </c:pt>
                <c:pt idx="22">
                  <c:v>17050.319577999999</c:v>
                </c:pt>
                <c:pt idx="23">
                  <c:v>17211.404406999998</c:v>
                </c:pt>
                <c:pt idx="24">
                  <c:v>17284.797287000001</c:v>
                </c:pt>
                <c:pt idx="25">
                  <c:v>17368.369955999999</c:v>
                </c:pt>
                <c:pt idx="26">
                  <c:v>17557.411768999998</c:v>
                </c:pt>
                <c:pt idx="27">
                  <c:v>17641.777312999999</c:v>
                </c:pt>
                <c:pt idx="28">
                  <c:v>17728.006954</c:v>
                </c:pt>
                <c:pt idx="29">
                  <c:v>17848.796665648686</c:v>
                </c:pt>
                <c:pt idx="30">
                  <c:v>17981.95327507941</c:v>
                </c:pt>
                <c:pt idx="31">
                  <c:v>18125.654288481943</c:v>
                </c:pt>
                <c:pt idx="32">
                  <c:v>18277.943088097953</c:v>
                </c:pt>
                <c:pt idx="33">
                  <c:v>18436.757529011142</c:v>
                </c:pt>
                <c:pt idx="34">
                  <c:v>18599.964821692171</c:v>
                </c:pt>
                <c:pt idx="35">
                  <c:v>18765.402033396076</c:v>
                </c:pt>
                <c:pt idx="36">
                  <c:v>18930.921256890142</c:v>
                </c:pt>
                <c:pt idx="37">
                  <c:v>19094.438229506926</c:v>
                </c:pt>
                <c:pt idx="38">
                  <c:v>19253.982954833606</c:v>
                </c:pt>
                <c:pt idx="39">
                  <c:v>19407.750698474949</c:v>
                </c:pt>
                <c:pt idx="40">
                  <c:v>19554.151611597554</c:v>
                </c:pt>
                <c:pt idx="41">
                  <c:v>19691.857192038358</c:v>
                </c:pt>
                <c:pt idx="42">
                  <c:v>19819.841829740784</c:v>
                </c:pt>
                <c:pt idx="43">
                  <c:v>19937.417803997552</c:v>
                </c:pt>
              </c:numCache>
            </c:numRef>
          </c:val>
          <c:extLst>
            <c:ext xmlns:c16="http://schemas.microsoft.com/office/drawing/2014/chart" uri="{C3380CC4-5D6E-409C-BE32-E72D297353CC}">
              <c16:uniqueId val="{00000000-E73A-47CB-A06C-FF7BDBF7A6D9}"/>
            </c:ext>
          </c:extLst>
        </c:ser>
        <c:ser>
          <c:idx val="1"/>
          <c:order val="1"/>
          <c:tx>
            <c:strRef>
              <c:f>'Energy by Mode &amp; Fuel'!$B$165</c:f>
              <c:strCache>
                <c:ptCount val="1"/>
                <c:pt idx="0">
                  <c:v>Commercial Light Trucks 1/</c:v>
                </c:pt>
              </c:strCache>
            </c:strRef>
          </c:tx>
          <c:spPr>
            <a:solidFill>
              <a:srgbClr val="993366"/>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Fuel'!$C$169:$AT$169</c:f>
              <c:numCache>
                <c:formatCode>0.00</c:formatCode>
                <c:ptCount val="44"/>
                <c:pt idx="0">
                  <c:v>650.33743299999992</c:v>
                </c:pt>
                <c:pt idx="1">
                  <c:v>610.27593999999999</c:v>
                </c:pt>
                <c:pt idx="2">
                  <c:v>560.13488700000005</c:v>
                </c:pt>
                <c:pt idx="3">
                  <c:v>566.29823299999998</c:v>
                </c:pt>
                <c:pt idx="4">
                  <c:v>594.39007600000002</c:v>
                </c:pt>
                <c:pt idx="5">
                  <c:v>616.31289700000002</c:v>
                </c:pt>
                <c:pt idx="6">
                  <c:v>629.88144000000011</c:v>
                </c:pt>
                <c:pt idx="7">
                  <c:v>636.30816699999991</c:v>
                </c:pt>
                <c:pt idx="8">
                  <c:v>639.35824600000001</c:v>
                </c:pt>
                <c:pt idx="9">
                  <c:v>642.01083300000005</c:v>
                </c:pt>
                <c:pt idx="10">
                  <c:v>645.34970099999998</c:v>
                </c:pt>
                <c:pt idx="11">
                  <c:v>647.974335</c:v>
                </c:pt>
                <c:pt idx="12">
                  <c:v>653.05117799999994</c:v>
                </c:pt>
                <c:pt idx="13">
                  <c:v>656.48831199999995</c:v>
                </c:pt>
                <c:pt idx="14">
                  <c:v>656.699341</c:v>
                </c:pt>
                <c:pt idx="15">
                  <c:v>656.113922</c:v>
                </c:pt>
                <c:pt idx="16">
                  <c:v>657.75100700000007</c:v>
                </c:pt>
                <c:pt idx="17">
                  <c:v>661.10708599999998</c:v>
                </c:pt>
                <c:pt idx="18">
                  <c:v>665.66653399999996</c:v>
                </c:pt>
                <c:pt idx="19">
                  <c:v>670.40325899999993</c:v>
                </c:pt>
                <c:pt idx="20">
                  <c:v>674.71197499999994</c:v>
                </c:pt>
                <c:pt idx="21">
                  <c:v>677.20678799999996</c:v>
                </c:pt>
                <c:pt idx="22">
                  <c:v>679.95730600000002</c:v>
                </c:pt>
                <c:pt idx="23">
                  <c:v>685.59848099999999</c:v>
                </c:pt>
                <c:pt idx="24">
                  <c:v>689.00726299999997</c:v>
                </c:pt>
                <c:pt idx="25">
                  <c:v>692.08053599999994</c:v>
                </c:pt>
                <c:pt idx="26">
                  <c:v>697.58905000000004</c:v>
                </c:pt>
                <c:pt idx="27">
                  <c:v>702.07037400000002</c:v>
                </c:pt>
                <c:pt idx="28">
                  <c:v>707.85324100000003</c:v>
                </c:pt>
                <c:pt idx="29">
                  <c:v>710.43971306977983</c:v>
                </c:pt>
                <c:pt idx="30">
                  <c:v>713.03572000079907</c:v>
                </c:pt>
                <c:pt idx="31">
                  <c:v>715.64129725296084</c:v>
                </c:pt>
                <c:pt idx="32">
                  <c:v>718.25648041917907</c:v>
                </c:pt>
                <c:pt idx="33">
                  <c:v>720.88130522588131</c:v>
                </c:pt>
                <c:pt idx="34">
                  <c:v>723.51580753351391</c:v>
                </c:pt>
                <c:pt idx="35">
                  <c:v>726.16002333704864</c:v>
                </c:pt>
                <c:pt idx="36">
                  <c:v>728.81398876649132</c:v>
                </c:pt>
                <c:pt idx="37">
                  <c:v>731.47774008739339</c:v>
                </c:pt>
                <c:pt idx="38">
                  <c:v>734.15131370136362</c:v>
                </c:pt>
                <c:pt idx="39">
                  <c:v>736.83474614658348</c:v>
                </c:pt>
                <c:pt idx="40">
                  <c:v>739.5280740983236</c:v>
                </c:pt>
                <c:pt idx="41">
                  <c:v>742.23133436946205</c:v>
                </c:pt>
                <c:pt idx="42">
                  <c:v>744.94456391100539</c:v>
                </c:pt>
                <c:pt idx="43">
                  <c:v>747.66779981261084</c:v>
                </c:pt>
              </c:numCache>
            </c:numRef>
          </c:val>
          <c:extLst>
            <c:ext xmlns:c16="http://schemas.microsoft.com/office/drawing/2014/chart" uri="{C3380CC4-5D6E-409C-BE32-E72D297353CC}">
              <c16:uniqueId val="{00000001-E73A-47CB-A06C-FF7BDBF7A6D9}"/>
            </c:ext>
          </c:extLst>
        </c:ser>
        <c:ser>
          <c:idx val="2"/>
          <c:order val="2"/>
          <c:tx>
            <c:strRef>
              <c:f>'Energy by Mode &amp; Fuel'!$B$170</c:f>
              <c:strCache>
                <c:ptCount val="1"/>
                <c:pt idx="0">
                  <c:v>Freight Trucks 2/</c:v>
                </c:pt>
              </c:strCache>
            </c:strRef>
          </c:tx>
          <c:spPr>
            <a:solidFill>
              <a:srgbClr val="FFFFCC"/>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Fuel'!$C$176:$AT$176</c:f>
              <c:numCache>
                <c:formatCode>0.00</c:formatCode>
                <c:ptCount val="44"/>
                <c:pt idx="0">
                  <c:v>5012.8045389999997</c:v>
                </c:pt>
                <c:pt idx="1">
                  <c:v>4719.9567589999997</c:v>
                </c:pt>
                <c:pt idx="2">
                  <c:v>4221.1862960000008</c:v>
                </c:pt>
                <c:pt idx="3">
                  <c:v>4242.0482579999998</c:v>
                </c:pt>
                <c:pt idx="4">
                  <c:v>4450.2287969999988</c:v>
                </c:pt>
                <c:pt idx="5">
                  <c:v>4656.9185669999997</c:v>
                </c:pt>
                <c:pt idx="6">
                  <c:v>4791.6314619999985</c:v>
                </c:pt>
                <c:pt idx="7">
                  <c:v>4870.2176129999998</c:v>
                </c:pt>
                <c:pt idx="8">
                  <c:v>4928.8353569999999</c:v>
                </c:pt>
                <c:pt idx="9">
                  <c:v>4984.1257660000001</c:v>
                </c:pt>
                <c:pt idx="10">
                  <c:v>5041.3189689999999</c:v>
                </c:pt>
                <c:pt idx="11">
                  <c:v>5112.539487</c:v>
                </c:pt>
                <c:pt idx="12">
                  <c:v>5192.0188269999999</c:v>
                </c:pt>
                <c:pt idx="13">
                  <c:v>5263.1289709999992</c:v>
                </c:pt>
                <c:pt idx="14">
                  <c:v>5308.0567019999999</c:v>
                </c:pt>
                <c:pt idx="15">
                  <c:v>5347.7597759999999</c:v>
                </c:pt>
                <c:pt idx="16">
                  <c:v>5409.6962189999995</c:v>
                </c:pt>
                <c:pt idx="17">
                  <c:v>5491.3932999999997</c:v>
                </c:pt>
                <c:pt idx="18">
                  <c:v>5578.1843680000002</c:v>
                </c:pt>
                <c:pt idx="19">
                  <c:v>5665.1029120000003</c:v>
                </c:pt>
                <c:pt idx="20">
                  <c:v>5748.2174220000006</c:v>
                </c:pt>
                <c:pt idx="21">
                  <c:v>5826.9743829999998</c:v>
                </c:pt>
                <c:pt idx="22">
                  <c:v>5906.8371619999998</c:v>
                </c:pt>
                <c:pt idx="23">
                  <c:v>5995.5707739999998</c:v>
                </c:pt>
                <c:pt idx="24">
                  <c:v>6079.5421450000003</c:v>
                </c:pt>
                <c:pt idx="25">
                  <c:v>6161.0778889999992</c:v>
                </c:pt>
                <c:pt idx="26">
                  <c:v>6253.7761380000002</c:v>
                </c:pt>
                <c:pt idx="27">
                  <c:v>6350.5223840000008</c:v>
                </c:pt>
                <c:pt idx="28">
                  <c:v>6458.2428999999993</c:v>
                </c:pt>
                <c:pt idx="29">
                  <c:v>6513.7233661085884</c:v>
                </c:pt>
                <c:pt idx="30">
                  <c:v>6569.7536401707612</c:v>
                </c:pt>
                <c:pt idx="31">
                  <c:v>6626.341652555172</c:v>
                </c:pt>
                <c:pt idx="32">
                  <c:v>6683.495522694383</c:v>
                </c:pt>
                <c:pt idx="33">
                  <c:v>6741.2235651647088</c:v>
                </c:pt>
                <c:pt idx="34">
                  <c:v>6799.5342959821401</c:v>
                </c:pt>
                <c:pt idx="35">
                  <c:v>6858.4364391222134</c:v>
                </c:pt>
                <c:pt idx="36">
                  <c:v>6917.9389332720057</c:v>
                </c:pt>
                <c:pt idx="37">
                  <c:v>6978.0509388227247</c:v>
                </c:pt>
                <c:pt idx="38">
                  <c:v>7038.7818451117046</c:v>
                </c:pt>
                <c:pt idx="39">
                  <c:v>7100.141277922894</c:v>
                </c:pt>
                <c:pt idx="40">
                  <c:v>7162.1391072553106</c:v>
                </c:pt>
                <c:pt idx="41">
                  <c:v>7224.7854553692323</c:v>
                </c:pt>
                <c:pt idx="42">
                  <c:v>7288.0907051202967</c:v>
                </c:pt>
                <c:pt idx="43">
                  <c:v>7352.0655085920389</c:v>
                </c:pt>
              </c:numCache>
            </c:numRef>
          </c:val>
          <c:extLst>
            <c:ext xmlns:c16="http://schemas.microsoft.com/office/drawing/2014/chart" uri="{C3380CC4-5D6E-409C-BE32-E72D297353CC}">
              <c16:uniqueId val="{00000002-E73A-47CB-A06C-FF7BDBF7A6D9}"/>
            </c:ext>
          </c:extLst>
        </c:ser>
        <c:ser>
          <c:idx val="3"/>
          <c:order val="3"/>
          <c:tx>
            <c:strRef>
              <c:f>'Energy by Mode &amp; Fuel'!$B$177</c:f>
              <c:strCache>
                <c:ptCount val="1"/>
                <c:pt idx="0">
                  <c:v>Freight Rail 3/</c:v>
                </c:pt>
              </c:strCache>
            </c:strRef>
          </c:tx>
          <c:spPr>
            <a:solidFill>
              <a:srgbClr val="CCFFFF"/>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Fuel'!$C$180:$AT$180</c:f>
              <c:numCache>
                <c:formatCode>0.00</c:formatCode>
                <c:ptCount val="44"/>
                <c:pt idx="0">
                  <c:v>605.03375200000005</c:v>
                </c:pt>
                <c:pt idx="1">
                  <c:v>577.45819100000006</c:v>
                </c:pt>
                <c:pt idx="2">
                  <c:v>529.03851299999997</c:v>
                </c:pt>
                <c:pt idx="3">
                  <c:v>526.12683100000004</c:v>
                </c:pt>
                <c:pt idx="4">
                  <c:v>554.07891800000004</c:v>
                </c:pt>
                <c:pt idx="5">
                  <c:v>573.69720500000005</c:v>
                </c:pt>
                <c:pt idx="6">
                  <c:v>585.13324</c:v>
                </c:pt>
                <c:pt idx="7">
                  <c:v>596.92608600000005</c:v>
                </c:pt>
                <c:pt idx="8">
                  <c:v>597.37085000000002</c:v>
                </c:pt>
                <c:pt idx="9">
                  <c:v>608.71356200000002</c:v>
                </c:pt>
                <c:pt idx="10">
                  <c:v>614.45922900000005</c:v>
                </c:pt>
                <c:pt idx="11">
                  <c:v>623.85369900000001</c:v>
                </c:pt>
                <c:pt idx="12">
                  <c:v>631.55761700000005</c:v>
                </c:pt>
                <c:pt idx="13">
                  <c:v>635.34466599999996</c:v>
                </c:pt>
                <c:pt idx="14">
                  <c:v>643.48388699999998</c:v>
                </c:pt>
                <c:pt idx="15">
                  <c:v>646.135132</c:v>
                </c:pt>
                <c:pt idx="16">
                  <c:v>650.853882</c:v>
                </c:pt>
                <c:pt idx="17">
                  <c:v>652.967896</c:v>
                </c:pt>
                <c:pt idx="18">
                  <c:v>662.82763699999998</c:v>
                </c:pt>
                <c:pt idx="19">
                  <c:v>662.877747</c:v>
                </c:pt>
                <c:pt idx="20">
                  <c:v>669.29626499999995</c:v>
                </c:pt>
                <c:pt idx="21">
                  <c:v>674.01141399999995</c:v>
                </c:pt>
                <c:pt idx="22">
                  <c:v>675.74273700000003</c:v>
                </c:pt>
                <c:pt idx="23">
                  <c:v>684.14807099999996</c:v>
                </c:pt>
                <c:pt idx="24">
                  <c:v>684.59844999999996</c:v>
                </c:pt>
                <c:pt idx="25">
                  <c:v>689.13525400000003</c:v>
                </c:pt>
                <c:pt idx="26">
                  <c:v>691.90924099999995</c:v>
                </c:pt>
                <c:pt idx="27">
                  <c:v>695.35632299999997</c:v>
                </c:pt>
                <c:pt idx="28">
                  <c:v>702.31414800000005</c:v>
                </c:pt>
                <c:pt idx="29">
                  <c:v>704.41784340267589</c:v>
                </c:pt>
                <c:pt idx="30">
                  <c:v>706.52784016544797</c:v>
                </c:pt>
                <c:pt idx="31">
                  <c:v>708.64415716326323</c:v>
                </c:pt>
                <c:pt idx="32">
                  <c:v>710.7668133276062</c:v>
                </c:pt>
                <c:pt idx="33">
                  <c:v>712.89582764666818</c:v>
                </c:pt>
                <c:pt idx="34">
                  <c:v>715.03121916551754</c:v>
                </c:pt>
                <c:pt idx="35">
                  <c:v>717.17300698626957</c:v>
                </c:pt>
                <c:pt idx="36">
                  <c:v>719.32121026825757</c:v>
                </c:pt>
                <c:pt idx="37">
                  <c:v>721.47584822820443</c:v>
                </c:pt>
                <c:pt idx="38">
                  <c:v>723.63694014039436</c:v>
                </c:pt>
                <c:pt idx="39">
                  <c:v>725.80450533684507</c:v>
                </c:pt>
                <c:pt idx="40">
                  <c:v>727.97856320748122</c:v>
                </c:pt>
                <c:pt idx="41">
                  <c:v>730.15913320030745</c:v>
                </c:pt>
                <c:pt idx="42">
                  <c:v>732.34623482158258</c:v>
                </c:pt>
                <c:pt idx="43">
                  <c:v>734.53988763599398</c:v>
                </c:pt>
              </c:numCache>
            </c:numRef>
          </c:val>
          <c:extLst>
            <c:ext xmlns:c16="http://schemas.microsoft.com/office/drawing/2014/chart" uri="{C3380CC4-5D6E-409C-BE32-E72D297353CC}">
              <c16:uniqueId val="{00000003-E73A-47CB-A06C-FF7BDBF7A6D9}"/>
            </c:ext>
          </c:extLst>
        </c:ser>
        <c:ser>
          <c:idx val="4"/>
          <c:order val="4"/>
          <c:tx>
            <c:strRef>
              <c:f>'Energy by Mode &amp; Fuel'!$B$181</c:f>
              <c:strCache>
                <c:ptCount val="1"/>
                <c:pt idx="0">
                  <c:v>Domestic Shipping</c:v>
                </c:pt>
              </c:strCache>
            </c:strRef>
          </c:tx>
          <c:spPr>
            <a:solidFill>
              <a:srgbClr val="660066"/>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Fuel'!$C$185:$AT$185</c:f>
              <c:numCache>
                <c:formatCode>0.00</c:formatCode>
                <c:ptCount val="44"/>
                <c:pt idx="0">
                  <c:v>299.316597</c:v>
                </c:pt>
                <c:pt idx="1">
                  <c:v>294.65275600000001</c:v>
                </c:pt>
                <c:pt idx="2">
                  <c:v>282.64813199999998</c:v>
                </c:pt>
                <c:pt idx="3">
                  <c:v>282.25402800000001</c:v>
                </c:pt>
                <c:pt idx="4">
                  <c:v>284.85959600000001</c:v>
                </c:pt>
                <c:pt idx="5">
                  <c:v>288.42288200000002</c:v>
                </c:pt>
                <c:pt idx="6">
                  <c:v>291.05579299999999</c:v>
                </c:pt>
                <c:pt idx="7">
                  <c:v>293.23672499999998</c:v>
                </c:pt>
                <c:pt idx="8">
                  <c:v>296.29338799999999</c:v>
                </c:pt>
                <c:pt idx="9">
                  <c:v>297.24198899999999</c:v>
                </c:pt>
                <c:pt idx="10">
                  <c:v>299.46991000000003</c:v>
                </c:pt>
                <c:pt idx="11">
                  <c:v>302.60264599999999</c:v>
                </c:pt>
                <c:pt idx="12">
                  <c:v>306.084</c:v>
                </c:pt>
                <c:pt idx="13">
                  <c:v>308.33099400000003</c:v>
                </c:pt>
                <c:pt idx="14">
                  <c:v>309.04850799999997</c:v>
                </c:pt>
                <c:pt idx="15">
                  <c:v>309.45040900000004</c:v>
                </c:pt>
                <c:pt idx="16">
                  <c:v>311.57648499999999</c:v>
                </c:pt>
                <c:pt idx="17">
                  <c:v>314.94750999999997</c:v>
                </c:pt>
                <c:pt idx="18">
                  <c:v>317.75979599999999</c:v>
                </c:pt>
                <c:pt idx="19">
                  <c:v>320.29120599999999</c:v>
                </c:pt>
                <c:pt idx="20">
                  <c:v>322.978928</c:v>
                </c:pt>
                <c:pt idx="21">
                  <c:v>324.20205699999997</c:v>
                </c:pt>
                <c:pt idx="22">
                  <c:v>325.63215600000001</c:v>
                </c:pt>
                <c:pt idx="23">
                  <c:v>326.51579300000003</c:v>
                </c:pt>
                <c:pt idx="24">
                  <c:v>327.65960699999999</c:v>
                </c:pt>
                <c:pt idx="25">
                  <c:v>329.27309400000001</c:v>
                </c:pt>
                <c:pt idx="26">
                  <c:v>332.25646900000004</c:v>
                </c:pt>
                <c:pt idx="27">
                  <c:v>333.81954200000001</c:v>
                </c:pt>
                <c:pt idx="28">
                  <c:v>334.671989</c:v>
                </c:pt>
                <c:pt idx="29">
                  <c:v>335.61563921091556</c:v>
                </c:pt>
                <c:pt idx="30">
                  <c:v>336.56195016666288</c:v>
                </c:pt>
                <c:pt idx="31">
                  <c:v>337.51092936956792</c:v>
                </c:pt>
                <c:pt idx="32">
                  <c:v>338.46258434311028</c:v>
                </c:pt>
                <c:pt idx="33">
                  <c:v>339.4169226319832</c:v>
                </c:pt>
                <c:pt idx="34">
                  <c:v>340.37395180215299</c:v>
                </c:pt>
                <c:pt idx="35">
                  <c:v>341.33367944091958</c:v>
                </c:pt>
                <c:pt idx="36">
                  <c:v>342.29611315697605</c:v>
                </c:pt>
                <c:pt idx="37">
                  <c:v>343.26126058046935</c:v>
                </c:pt>
                <c:pt idx="38">
                  <c:v>344.22912936306068</c:v>
                </c:pt>
                <c:pt idx="39">
                  <c:v>345.19972717798612</c:v>
                </c:pt>
                <c:pt idx="40">
                  <c:v>346.17306172011746</c:v>
                </c:pt>
                <c:pt idx="41">
                  <c:v>347.14914070602327</c:v>
                </c:pt>
                <c:pt idx="42">
                  <c:v>348.1279718740301</c:v>
                </c:pt>
                <c:pt idx="43">
                  <c:v>349.10956298428368</c:v>
                </c:pt>
              </c:numCache>
            </c:numRef>
          </c:val>
          <c:extLst>
            <c:ext xmlns:c16="http://schemas.microsoft.com/office/drawing/2014/chart" uri="{C3380CC4-5D6E-409C-BE32-E72D297353CC}">
              <c16:uniqueId val="{00000004-E73A-47CB-A06C-FF7BDBF7A6D9}"/>
            </c:ext>
          </c:extLst>
        </c:ser>
        <c:ser>
          <c:idx val="5"/>
          <c:order val="5"/>
          <c:tx>
            <c:strRef>
              <c:f>'Energy by Mode &amp; Fuel'!$B$186</c:f>
              <c:strCache>
                <c:ptCount val="1"/>
                <c:pt idx="0">
                  <c:v>International Shipping</c:v>
                </c:pt>
              </c:strCache>
            </c:strRef>
          </c:tx>
          <c:spPr>
            <a:solidFill>
              <a:srgbClr val="FF8080"/>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Fuel'!$C$190:$AT$190</c:f>
              <c:numCache>
                <c:formatCode>0.00</c:formatCode>
                <c:ptCount val="44"/>
                <c:pt idx="0">
                  <c:v>960.44593800000007</c:v>
                </c:pt>
                <c:pt idx="1">
                  <c:v>899.93477600000006</c:v>
                </c:pt>
                <c:pt idx="2">
                  <c:v>828.89689599999997</c:v>
                </c:pt>
                <c:pt idx="3">
                  <c:v>863.900036</c:v>
                </c:pt>
                <c:pt idx="4">
                  <c:v>899.55629799999997</c:v>
                </c:pt>
                <c:pt idx="5">
                  <c:v>901.37510299999997</c:v>
                </c:pt>
                <c:pt idx="6">
                  <c:v>902.86205300000006</c:v>
                </c:pt>
                <c:pt idx="7">
                  <c:v>904.14232199999992</c:v>
                </c:pt>
                <c:pt idx="8">
                  <c:v>905.42944</c:v>
                </c:pt>
                <c:pt idx="9">
                  <c:v>906.757927</c:v>
                </c:pt>
                <c:pt idx="10">
                  <c:v>908.06766500000003</c:v>
                </c:pt>
                <c:pt idx="11">
                  <c:v>909.39990999999998</c:v>
                </c:pt>
                <c:pt idx="12">
                  <c:v>910.75780499999996</c:v>
                </c:pt>
                <c:pt idx="13">
                  <c:v>912.15383099999997</c:v>
                </c:pt>
                <c:pt idx="14">
                  <c:v>913.39418000000001</c:v>
                </c:pt>
                <c:pt idx="15">
                  <c:v>914.56699300000002</c:v>
                </c:pt>
                <c:pt idx="16">
                  <c:v>915.77490999999998</c:v>
                </c:pt>
                <c:pt idx="17">
                  <c:v>917.01047499999993</c:v>
                </c:pt>
                <c:pt idx="18">
                  <c:v>918.232437</c:v>
                </c:pt>
                <c:pt idx="19">
                  <c:v>919.44094100000007</c:v>
                </c:pt>
                <c:pt idx="20">
                  <c:v>920.62087300000007</c:v>
                </c:pt>
                <c:pt idx="21">
                  <c:v>921.81464400000004</c:v>
                </c:pt>
                <c:pt idx="22">
                  <c:v>922.99629200000004</c:v>
                </c:pt>
                <c:pt idx="23">
                  <c:v>924.19556399999999</c:v>
                </c:pt>
                <c:pt idx="24">
                  <c:v>925.36641699999996</c:v>
                </c:pt>
                <c:pt idx="25">
                  <c:v>926.51673900000003</c:v>
                </c:pt>
                <c:pt idx="26">
                  <c:v>927.66266599999994</c:v>
                </c:pt>
                <c:pt idx="27">
                  <c:v>928.82237199999997</c:v>
                </c:pt>
                <c:pt idx="28">
                  <c:v>929.96108300000003</c:v>
                </c:pt>
                <c:pt idx="29">
                  <c:v>930.62080829180002</c:v>
                </c:pt>
                <c:pt idx="30">
                  <c:v>931.28100160328336</c:v>
                </c:pt>
                <c:pt idx="31">
                  <c:v>931.9416632664728</c:v>
                </c:pt>
                <c:pt idx="32">
                  <c:v>932.60279361362632</c:v>
                </c:pt>
                <c:pt idx="33">
                  <c:v>933.264392977238</c:v>
                </c:pt>
                <c:pt idx="34">
                  <c:v>933.92646169003751</c:v>
                </c:pt>
                <c:pt idx="35">
                  <c:v>934.58900008499086</c:v>
                </c:pt>
                <c:pt idx="36">
                  <c:v>935.25200849529995</c:v>
                </c:pt>
                <c:pt idx="37">
                  <c:v>935.91548725440316</c:v>
                </c:pt>
                <c:pt idx="38">
                  <c:v>936.57943669597557</c:v>
                </c:pt>
                <c:pt idx="39">
                  <c:v>937.24385715392873</c:v>
                </c:pt>
                <c:pt idx="40">
                  <c:v>937.90874896241155</c:v>
                </c:pt>
                <c:pt idx="41">
                  <c:v>938.5741124558092</c:v>
                </c:pt>
                <c:pt idx="42">
                  <c:v>939.2399479687449</c:v>
                </c:pt>
                <c:pt idx="43">
                  <c:v>939.90625583607869</c:v>
                </c:pt>
              </c:numCache>
            </c:numRef>
          </c:val>
          <c:extLst>
            <c:ext xmlns:c16="http://schemas.microsoft.com/office/drawing/2014/chart" uri="{C3380CC4-5D6E-409C-BE32-E72D297353CC}">
              <c16:uniqueId val="{00000005-E73A-47CB-A06C-FF7BDBF7A6D9}"/>
            </c:ext>
          </c:extLst>
        </c:ser>
        <c:ser>
          <c:idx val="6"/>
          <c:order val="6"/>
          <c:tx>
            <c:strRef>
              <c:f>'Energy by Mode &amp; Fuel'!$B$191</c:f>
              <c:strCache>
                <c:ptCount val="1"/>
                <c:pt idx="0">
                  <c:v>Air Transportation</c:v>
                </c:pt>
              </c:strCache>
            </c:strRef>
          </c:tx>
          <c:spPr>
            <a:solidFill>
              <a:srgbClr val="0066CC"/>
            </a:solidFill>
            <a:ln w="12700">
              <a:solidFill>
                <a:srgbClr val="000000"/>
              </a:solidFill>
              <a:prstDash val="solid"/>
            </a:ln>
          </c:spPr>
          <c:cat>
            <c:numRef>
              <c:f>'Energy by Mode &amp; Fuel'!$C$153:$AT$153</c:f>
              <c:numCache>
                <c:formatCode>General</c:formatCode>
                <c:ptCount val="4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pt idx="18">
                  <c:v>2025</c:v>
                </c:pt>
                <c:pt idx="19">
                  <c:v>2026</c:v>
                </c:pt>
                <c:pt idx="20">
                  <c:v>2027</c:v>
                </c:pt>
                <c:pt idx="21">
                  <c:v>2028</c:v>
                </c:pt>
                <c:pt idx="22">
                  <c:v>2029</c:v>
                </c:pt>
                <c:pt idx="23">
                  <c:v>2030</c:v>
                </c:pt>
                <c:pt idx="24">
                  <c:v>2031</c:v>
                </c:pt>
                <c:pt idx="25">
                  <c:v>2032</c:v>
                </c:pt>
                <c:pt idx="26">
                  <c:v>2033</c:v>
                </c:pt>
                <c:pt idx="27">
                  <c:v>2034</c:v>
                </c:pt>
                <c:pt idx="28">
                  <c:v>2035</c:v>
                </c:pt>
                <c:pt idx="29">
                  <c:v>2036</c:v>
                </c:pt>
                <c:pt idx="30">
                  <c:v>2037</c:v>
                </c:pt>
                <c:pt idx="31">
                  <c:v>2038</c:v>
                </c:pt>
                <c:pt idx="32">
                  <c:v>2039</c:v>
                </c:pt>
                <c:pt idx="33">
                  <c:v>2040</c:v>
                </c:pt>
                <c:pt idx="34">
                  <c:v>2041</c:v>
                </c:pt>
                <c:pt idx="35">
                  <c:v>2042</c:v>
                </c:pt>
                <c:pt idx="36">
                  <c:v>2043</c:v>
                </c:pt>
                <c:pt idx="37">
                  <c:v>2044</c:v>
                </c:pt>
                <c:pt idx="38">
                  <c:v>2045</c:v>
                </c:pt>
                <c:pt idx="39">
                  <c:v>2046</c:v>
                </c:pt>
                <c:pt idx="40">
                  <c:v>2047</c:v>
                </c:pt>
                <c:pt idx="41">
                  <c:v>2048</c:v>
                </c:pt>
                <c:pt idx="42">
                  <c:v>2049</c:v>
                </c:pt>
                <c:pt idx="43">
                  <c:v>2050</c:v>
                </c:pt>
              </c:numCache>
            </c:numRef>
          </c:cat>
          <c:val>
            <c:numRef>
              <c:f>'Energy by Mode &amp; Fuel'!$C$195:$AT$195</c:f>
              <c:numCache>
                <c:formatCode>General</c:formatCode>
                <c:ptCount val="44"/>
                <c:pt idx="0">
                  <c:v>2749.1500590000001</c:v>
                </c:pt>
                <c:pt idx="1">
                  <c:v>2642.3500100000001</c:v>
                </c:pt>
                <c:pt idx="2">
                  <c:v>2650.478595</c:v>
                </c:pt>
                <c:pt idx="3">
                  <c:v>2598.4496989999998</c:v>
                </c:pt>
                <c:pt idx="4">
                  <c:v>2617.4589390000001</c:v>
                </c:pt>
                <c:pt idx="5">
                  <c:v>2655.8755230000002</c:v>
                </c:pt>
                <c:pt idx="6">
                  <c:v>2688.4496779999999</c:v>
                </c:pt>
                <c:pt idx="7">
                  <c:v>2738.527904</c:v>
                </c:pt>
                <c:pt idx="8">
                  <c:v>2780.7603629999999</c:v>
                </c:pt>
                <c:pt idx="9">
                  <c:v>2822.4558010000001</c:v>
                </c:pt>
                <c:pt idx="10">
                  <c:v>2866.1989100000001</c:v>
                </c:pt>
                <c:pt idx="11">
                  <c:v>2908.459891</c:v>
                </c:pt>
                <c:pt idx="12">
                  <c:v>2949.8043749999997</c:v>
                </c:pt>
                <c:pt idx="13">
                  <c:v>2989.3386959999998</c:v>
                </c:pt>
                <c:pt idx="14">
                  <c:v>3022.588522</c:v>
                </c:pt>
                <c:pt idx="15">
                  <c:v>3050.6543499999998</c:v>
                </c:pt>
                <c:pt idx="16">
                  <c:v>3075.5608480000001</c:v>
                </c:pt>
                <c:pt idx="17">
                  <c:v>3098.5419959999999</c:v>
                </c:pt>
                <c:pt idx="18">
                  <c:v>3119.1345770000003</c:v>
                </c:pt>
                <c:pt idx="19">
                  <c:v>3137.5021360000001</c:v>
                </c:pt>
                <c:pt idx="20">
                  <c:v>3154.3492849999998</c:v>
                </c:pt>
                <c:pt idx="21">
                  <c:v>3172.1965890000001</c:v>
                </c:pt>
                <c:pt idx="22">
                  <c:v>3189.2133289999997</c:v>
                </c:pt>
                <c:pt idx="23">
                  <c:v>3207.6672020000001</c:v>
                </c:pt>
                <c:pt idx="24">
                  <c:v>3221.7634240000002</c:v>
                </c:pt>
                <c:pt idx="25">
                  <c:v>3234.9303749999999</c:v>
                </c:pt>
                <c:pt idx="26">
                  <c:v>3250.8159300000002</c:v>
                </c:pt>
                <c:pt idx="27">
                  <c:v>3266.3350710000004</c:v>
                </c:pt>
                <c:pt idx="28">
                  <c:v>3281.8549379999999</c:v>
                </c:pt>
                <c:pt idx="29">
                  <c:v>3290.4301672810852</c:v>
                </c:pt>
                <c:pt idx="30">
                  <c:v>3299.0280259476608</c:v>
                </c:pt>
                <c:pt idx="31">
                  <c:v>3307.6485737100256</c:v>
                </c:pt>
                <c:pt idx="32">
                  <c:v>3316.2918704360327</c:v>
                </c:pt>
                <c:pt idx="33">
                  <c:v>3324.9579761515029</c:v>
                </c:pt>
                <c:pt idx="34">
                  <c:v>3333.6469510406414</c:v>
                </c:pt>
                <c:pt idx="35">
                  <c:v>3342.3588554464586</c:v>
                </c:pt>
                <c:pt idx="36">
                  <c:v>3351.0937498711869</c:v>
                </c:pt>
                <c:pt idx="37">
                  <c:v>3359.8516949766999</c:v>
                </c:pt>
                <c:pt idx="38">
                  <c:v>3368.6327515849362</c:v>
                </c:pt>
                <c:pt idx="39">
                  <c:v>3377.4369806783202</c:v>
                </c:pt>
                <c:pt idx="40">
                  <c:v>3386.264443400185</c:v>
                </c:pt>
                <c:pt idx="41">
                  <c:v>3395.1152010551996</c:v>
                </c:pt>
                <c:pt idx="42">
                  <c:v>3403.9893151097904</c:v>
                </c:pt>
                <c:pt idx="43">
                  <c:v>3412.8868471925721</c:v>
                </c:pt>
              </c:numCache>
            </c:numRef>
          </c:val>
          <c:extLst>
            <c:ext xmlns:c16="http://schemas.microsoft.com/office/drawing/2014/chart" uri="{C3380CC4-5D6E-409C-BE32-E72D297353CC}">
              <c16:uniqueId val="{00000006-E73A-47CB-A06C-FF7BDBF7A6D9}"/>
            </c:ext>
          </c:extLst>
        </c:ser>
        <c:ser>
          <c:idx val="7"/>
          <c:order val="7"/>
          <c:tx>
            <c:strRef>
              <c:f>'Energy by Mode &amp; Fuel'!$B$197</c:f>
              <c:strCache>
                <c:ptCount val="1"/>
                <c:pt idx="0">
                  <c:v> Military Use</c:v>
                </c:pt>
              </c:strCache>
            </c:strRef>
          </c:tx>
          <c:spPr>
            <a:solidFill>
              <a:srgbClr val="CCCCFF"/>
            </a:solidFill>
            <a:ln w="12700">
              <a:solidFill>
                <a:srgbClr val="000000"/>
              </a:solidFill>
              <a:prstDash val="solid"/>
            </a:ln>
          </c:spPr>
          <c:val>
            <c:numRef>
              <c:f>'Energy by Mode &amp; Fuel'!$C$202:$AT$202</c:f>
              <c:numCache>
                <c:formatCode>0.00</c:formatCode>
                <c:ptCount val="44"/>
                <c:pt idx="0">
                  <c:v>708.78424400000006</c:v>
                </c:pt>
                <c:pt idx="1">
                  <c:v>705.25285800000006</c:v>
                </c:pt>
                <c:pt idx="2">
                  <c:v>727.98894800000005</c:v>
                </c:pt>
                <c:pt idx="3">
                  <c:v>720.76787000000002</c:v>
                </c:pt>
                <c:pt idx="4">
                  <c:v>684.74030299999993</c:v>
                </c:pt>
                <c:pt idx="5">
                  <c:v>668.41294900000003</c:v>
                </c:pt>
                <c:pt idx="6">
                  <c:v>661.94594800000004</c:v>
                </c:pt>
                <c:pt idx="7">
                  <c:v>659.61406699999998</c:v>
                </c:pt>
                <c:pt idx="8">
                  <c:v>660.84258299999999</c:v>
                </c:pt>
                <c:pt idx="9">
                  <c:v>663.42100400000004</c:v>
                </c:pt>
                <c:pt idx="10">
                  <c:v>666.048945</c:v>
                </c:pt>
                <c:pt idx="11">
                  <c:v>668.727259</c:v>
                </c:pt>
                <c:pt idx="12">
                  <c:v>671.45250900000008</c:v>
                </c:pt>
                <c:pt idx="13">
                  <c:v>674.39583100000004</c:v>
                </c:pt>
                <c:pt idx="14">
                  <c:v>677.42682300000001</c:v>
                </c:pt>
                <c:pt idx="15">
                  <c:v>680.46500400000014</c:v>
                </c:pt>
                <c:pt idx="16">
                  <c:v>683.51609099999996</c:v>
                </c:pt>
                <c:pt idx="17">
                  <c:v>686.53213699999992</c:v>
                </c:pt>
                <c:pt idx="18">
                  <c:v>689.54684399999996</c:v>
                </c:pt>
                <c:pt idx="19">
                  <c:v>692.54528800000003</c:v>
                </c:pt>
                <c:pt idx="20">
                  <c:v>695.49986899999999</c:v>
                </c:pt>
                <c:pt idx="21">
                  <c:v>698.43712600000003</c:v>
                </c:pt>
                <c:pt idx="22">
                  <c:v>701.33753300000001</c:v>
                </c:pt>
                <c:pt idx="23">
                  <c:v>704.20980299999997</c:v>
                </c:pt>
                <c:pt idx="24">
                  <c:v>707.03324900000007</c:v>
                </c:pt>
                <c:pt idx="25">
                  <c:v>709.85943400000008</c:v>
                </c:pt>
                <c:pt idx="26">
                  <c:v>712.65848799999992</c:v>
                </c:pt>
                <c:pt idx="27">
                  <c:v>715.45727800000009</c:v>
                </c:pt>
                <c:pt idx="28">
                  <c:v>718.252161</c:v>
                </c:pt>
                <c:pt idx="29">
                  <c:v>719.87204181524453</c:v>
                </c:pt>
                <c:pt idx="30">
                  <c:v>721.49557597493344</c:v>
                </c:pt>
                <c:pt idx="31">
                  <c:v>723.12277171854282</c:v>
                </c:pt>
                <c:pt idx="32">
                  <c:v>724.7536373041321</c:v>
                </c:pt>
                <c:pt idx="33">
                  <c:v>726.38818100838478</c:v>
                </c:pt>
                <c:pt idx="34">
                  <c:v>728.02641112665151</c:v>
                </c:pt>
                <c:pt idx="35">
                  <c:v>729.66833597299137</c:v>
                </c:pt>
                <c:pt idx="36">
                  <c:v>731.31396388021471</c:v>
                </c:pt>
                <c:pt idx="37">
                  <c:v>732.96330319992467</c:v>
                </c:pt>
                <c:pt idx="38">
                  <c:v>734.61636230256067</c:v>
                </c:pt>
                <c:pt idx="39">
                  <c:v>736.27314957743965</c:v>
                </c:pt>
                <c:pt idx="40">
                  <c:v>737.93367343279954</c:v>
                </c:pt>
                <c:pt idx="41">
                  <c:v>739.59794229584168</c:v>
                </c:pt>
                <c:pt idx="42">
                  <c:v>741.26596461277325</c:v>
                </c:pt>
                <c:pt idx="43">
                  <c:v>742.93774884885079</c:v>
                </c:pt>
              </c:numCache>
            </c:numRef>
          </c:val>
          <c:extLst>
            <c:ext xmlns:c16="http://schemas.microsoft.com/office/drawing/2014/chart" uri="{C3380CC4-5D6E-409C-BE32-E72D297353CC}">
              <c16:uniqueId val="{00000007-E73A-47CB-A06C-FF7BDBF7A6D9}"/>
            </c:ext>
          </c:extLst>
        </c:ser>
        <c:ser>
          <c:idx val="8"/>
          <c:order val="8"/>
          <c:tx>
            <c:strRef>
              <c:f>'Energy by Mode &amp; Fuel'!$B$203</c:f>
              <c:strCache>
                <c:ptCount val="1"/>
                <c:pt idx="0">
                  <c:v> Bus Transportation</c:v>
                </c:pt>
              </c:strCache>
            </c:strRef>
          </c:tx>
          <c:spPr>
            <a:solidFill>
              <a:srgbClr val="000080"/>
            </a:solidFill>
            <a:ln w="12700">
              <a:solidFill>
                <a:srgbClr val="000000"/>
              </a:solidFill>
              <a:prstDash val="solid"/>
            </a:ln>
          </c:spPr>
          <c:val>
            <c:numRef>
              <c:f>'Energy by Mode &amp; Fuel'!$C$223:$AT$223</c:f>
              <c:numCache>
                <c:formatCode>0.00</c:formatCode>
                <c:ptCount val="44"/>
                <c:pt idx="0">
                  <c:v>247.828384</c:v>
                </c:pt>
                <c:pt idx="1">
                  <c:v>237.48976500000001</c:v>
                </c:pt>
                <c:pt idx="2">
                  <c:v>241.58187000000001</c:v>
                </c:pt>
                <c:pt idx="3">
                  <c:v>244.09766500000001</c:v>
                </c:pt>
                <c:pt idx="4">
                  <c:v>246.606213</c:v>
                </c:pt>
                <c:pt idx="5">
                  <c:v>249.70308799999998</c:v>
                </c:pt>
                <c:pt idx="6">
                  <c:v>252.83942099999999</c:v>
                </c:pt>
                <c:pt idx="7">
                  <c:v>256.01248299999997</c:v>
                </c:pt>
                <c:pt idx="8">
                  <c:v>259.22048999999998</c:v>
                </c:pt>
                <c:pt idx="9">
                  <c:v>262.46083699999997</c:v>
                </c:pt>
                <c:pt idx="10">
                  <c:v>265.73156</c:v>
                </c:pt>
                <c:pt idx="11">
                  <c:v>269.03115500000001</c:v>
                </c:pt>
                <c:pt idx="12">
                  <c:v>272.35801900000001</c:v>
                </c:pt>
                <c:pt idx="13">
                  <c:v>275.71054300000003</c:v>
                </c:pt>
                <c:pt idx="14">
                  <c:v>279.086904</c:v>
                </c:pt>
                <c:pt idx="15">
                  <c:v>282.48550799999998</c:v>
                </c:pt>
                <c:pt idx="16">
                  <c:v>285.904203</c:v>
                </c:pt>
                <c:pt idx="17">
                  <c:v>289.341137</c:v>
                </c:pt>
                <c:pt idx="18">
                  <c:v>292.79501900000002</c:v>
                </c:pt>
                <c:pt idx="19">
                  <c:v>296.26537399999995</c:v>
                </c:pt>
                <c:pt idx="20">
                  <c:v>299.75115600000004</c:v>
                </c:pt>
                <c:pt idx="21">
                  <c:v>303.25268399999999</c:v>
                </c:pt>
                <c:pt idx="22">
                  <c:v>306.76953400000002</c:v>
                </c:pt>
                <c:pt idx="23">
                  <c:v>310.30258800000001</c:v>
                </c:pt>
                <c:pt idx="24">
                  <c:v>313.85275300000001</c:v>
                </c:pt>
                <c:pt idx="25">
                  <c:v>317.41997400000002</c:v>
                </c:pt>
                <c:pt idx="26">
                  <c:v>321.00515899999999</c:v>
                </c:pt>
                <c:pt idx="27">
                  <c:v>324.60984999999999</c:v>
                </c:pt>
                <c:pt idx="28">
                  <c:v>328.23483399999998</c:v>
                </c:pt>
                <c:pt idx="29">
                  <c:v>330.35283160578888</c:v>
                </c:pt>
                <c:pt idx="30">
                  <c:v>332.4852928852228</c:v>
                </c:pt>
                <c:pt idx="31">
                  <c:v>334.63233362899939</c:v>
                </c:pt>
                <c:pt idx="32">
                  <c:v>336.79407090033078</c:v>
                </c:pt>
                <c:pt idx="33">
                  <c:v>338.97062305492625</c:v>
                </c:pt>
                <c:pt idx="34">
                  <c:v>341.16210976136324</c:v>
                </c:pt>
                <c:pt idx="35">
                  <c:v>343.368652021858</c:v>
                </c:pt>
                <c:pt idx="36">
                  <c:v>345.59037219344088</c:v>
                </c:pt>
                <c:pt idx="37">
                  <c:v>347.82739400954836</c:v>
                </c:pt>
                <c:pt idx="38">
                  <c:v>350.07984260203739</c:v>
                </c:pt>
                <c:pt idx="39">
                  <c:v>352.3478445236338</c:v>
                </c:pt>
                <c:pt idx="40">
                  <c:v>354.63152777082257</c:v>
                </c:pt>
                <c:pt idx="41">
                  <c:v>356.93102180718893</c:v>
                </c:pt>
                <c:pt idx="42">
                  <c:v>359.24645758722164</c:v>
                </c:pt>
                <c:pt idx="43">
                  <c:v>361.57796758058646</c:v>
                </c:pt>
              </c:numCache>
            </c:numRef>
          </c:val>
          <c:extLst>
            <c:ext xmlns:c16="http://schemas.microsoft.com/office/drawing/2014/chart" uri="{C3380CC4-5D6E-409C-BE32-E72D297353CC}">
              <c16:uniqueId val="{00000008-E73A-47CB-A06C-FF7BDBF7A6D9}"/>
            </c:ext>
          </c:extLst>
        </c:ser>
        <c:ser>
          <c:idx val="9"/>
          <c:order val="9"/>
          <c:tx>
            <c:strRef>
              <c:f>'Energy by Mode &amp; Fuel'!$B$224</c:f>
              <c:strCache>
                <c:ptCount val="1"/>
                <c:pt idx="0">
                  <c:v> Rail Transportation</c:v>
                </c:pt>
              </c:strCache>
            </c:strRef>
          </c:tx>
          <c:spPr>
            <a:solidFill>
              <a:srgbClr val="FF00FF"/>
            </a:solidFill>
            <a:ln w="12700">
              <a:solidFill>
                <a:srgbClr val="000000"/>
              </a:solidFill>
              <a:prstDash val="solid"/>
            </a:ln>
          </c:spPr>
          <c:val>
            <c:numRef>
              <c:f>'Energy by Mode &amp; Fuel'!$C$234:$AT$234</c:f>
              <c:numCache>
                <c:formatCode>0.00</c:formatCode>
                <c:ptCount val="44"/>
                <c:pt idx="0">
                  <c:v>92.69568000000001</c:v>
                </c:pt>
                <c:pt idx="1">
                  <c:v>93.461224000000001</c:v>
                </c:pt>
                <c:pt idx="2">
                  <c:v>94.591825999999998</c:v>
                </c:pt>
                <c:pt idx="3">
                  <c:v>93.561749999999989</c:v>
                </c:pt>
                <c:pt idx="4">
                  <c:v>94.126880000000014</c:v>
                </c:pt>
                <c:pt idx="5">
                  <c:v>95.431486000000007</c:v>
                </c:pt>
                <c:pt idx="6">
                  <c:v>96.856711999999987</c:v>
                </c:pt>
                <c:pt idx="7">
                  <c:v>98.843112000000005</c:v>
                </c:pt>
                <c:pt idx="8">
                  <c:v>100.617536</c:v>
                </c:pt>
                <c:pt idx="9">
                  <c:v>102.22730600000001</c:v>
                </c:pt>
                <c:pt idx="10">
                  <c:v>103.77635599999999</c:v>
                </c:pt>
                <c:pt idx="11">
                  <c:v>105.31923799999998</c:v>
                </c:pt>
                <c:pt idx="12">
                  <c:v>106.86702000000001</c:v>
                </c:pt>
                <c:pt idx="13">
                  <c:v>108.43535600000001</c:v>
                </c:pt>
                <c:pt idx="14">
                  <c:v>109.860286</c:v>
                </c:pt>
                <c:pt idx="15">
                  <c:v>111.18021000000002</c:v>
                </c:pt>
                <c:pt idx="16">
                  <c:v>112.44940800000001</c:v>
                </c:pt>
                <c:pt idx="17">
                  <c:v>113.689582</c:v>
                </c:pt>
                <c:pt idx="18">
                  <c:v>114.94367399999999</c:v>
                </c:pt>
                <c:pt idx="19">
                  <c:v>116.22693599999999</c:v>
                </c:pt>
                <c:pt idx="20">
                  <c:v>117.54011800000001</c:v>
                </c:pt>
                <c:pt idx="21">
                  <c:v>118.87717200000002</c:v>
                </c:pt>
                <c:pt idx="22">
                  <c:v>120.23519599999999</c:v>
                </c:pt>
                <c:pt idx="23">
                  <c:v>121.50949400000002</c:v>
                </c:pt>
                <c:pt idx="24">
                  <c:v>122.73067600000002</c:v>
                </c:pt>
                <c:pt idx="25">
                  <c:v>123.99570399999999</c:v>
                </c:pt>
                <c:pt idx="26">
                  <c:v>125.27806199999999</c:v>
                </c:pt>
                <c:pt idx="27">
                  <c:v>126.588064</c:v>
                </c:pt>
                <c:pt idx="28">
                  <c:v>127.94641200000001</c:v>
                </c:pt>
                <c:pt idx="29">
                  <c:v>128.70457601649591</c:v>
                </c:pt>
                <c:pt idx="30">
                  <c:v>129.46749160187616</c:v>
                </c:pt>
                <c:pt idx="31">
                  <c:v>130.235189775149</c:v>
                </c:pt>
                <c:pt idx="32">
                  <c:v>131.00770176364293</c:v>
                </c:pt>
                <c:pt idx="33">
                  <c:v>131.78505900443361</c:v>
                </c:pt>
                <c:pt idx="34">
                  <c:v>132.5672931457801</c:v>
                </c:pt>
                <c:pt idx="35">
                  <c:v>133.3544360485717</c:v>
                </c:pt>
                <c:pt idx="36">
                  <c:v>134.14651978778434</c:v>
                </c:pt>
                <c:pt idx="37">
                  <c:v>134.94357665394716</c:v>
                </c:pt>
                <c:pt idx="38">
                  <c:v>135.74563915461974</c:v>
                </c:pt>
                <c:pt idx="39">
                  <c:v>136.5527400158789</c:v>
                </c:pt>
                <c:pt idx="40">
                  <c:v>137.36491218381633</c:v>
                </c:pt>
                <c:pt idx="41">
                  <c:v>138.1821888260464</c:v>
                </c:pt>
                <c:pt idx="42">
                  <c:v>139.00460333322454</c:v>
                </c:pt>
                <c:pt idx="43">
                  <c:v>139.83218932057602</c:v>
                </c:pt>
              </c:numCache>
            </c:numRef>
          </c:val>
          <c:extLst>
            <c:ext xmlns:c16="http://schemas.microsoft.com/office/drawing/2014/chart" uri="{C3380CC4-5D6E-409C-BE32-E72D297353CC}">
              <c16:uniqueId val="{00000009-E73A-47CB-A06C-FF7BDBF7A6D9}"/>
            </c:ext>
          </c:extLst>
        </c:ser>
        <c:ser>
          <c:idx val="10"/>
          <c:order val="10"/>
          <c:tx>
            <c:strRef>
              <c:f>'Energy by Mode &amp; Fuel'!$B$235</c:f>
              <c:strCache>
                <c:ptCount val="1"/>
                <c:pt idx="0">
                  <c:v> Recreational Boats</c:v>
                </c:pt>
              </c:strCache>
            </c:strRef>
          </c:tx>
          <c:spPr>
            <a:solidFill>
              <a:srgbClr val="FFFF00"/>
            </a:solidFill>
            <a:ln w="12700">
              <a:solidFill>
                <a:srgbClr val="000000"/>
              </a:solidFill>
              <a:prstDash val="solid"/>
            </a:ln>
          </c:spPr>
          <c:val>
            <c:numRef>
              <c:f>'Energy by Mode &amp; Fuel'!$C$238:$AT$238</c:f>
              <c:numCache>
                <c:formatCode>0.00</c:formatCode>
                <c:ptCount val="44"/>
                <c:pt idx="0">
                  <c:v>252.94831499999998</c:v>
                </c:pt>
                <c:pt idx="1">
                  <c:v>246.410054</c:v>
                </c:pt>
                <c:pt idx="2">
                  <c:v>244.49925999999999</c:v>
                </c:pt>
                <c:pt idx="3">
                  <c:v>248.78906999999998</c:v>
                </c:pt>
                <c:pt idx="4">
                  <c:v>253.86175900000001</c:v>
                </c:pt>
                <c:pt idx="5">
                  <c:v>255.834641</c:v>
                </c:pt>
                <c:pt idx="6">
                  <c:v>257.05086900000003</c:v>
                </c:pt>
                <c:pt idx="7">
                  <c:v>258.73210499999999</c:v>
                </c:pt>
                <c:pt idx="8">
                  <c:v>260.475437</c:v>
                </c:pt>
                <c:pt idx="9">
                  <c:v>262.10701</c:v>
                </c:pt>
                <c:pt idx="10">
                  <c:v>263.72949199999999</c:v>
                </c:pt>
                <c:pt idx="11">
                  <c:v>265.38467400000002</c:v>
                </c:pt>
                <c:pt idx="12">
                  <c:v>267.20043599999997</c:v>
                </c:pt>
                <c:pt idx="13">
                  <c:v>269.13621599999999</c:v>
                </c:pt>
                <c:pt idx="14">
                  <c:v>271.00764900000001</c:v>
                </c:pt>
                <c:pt idx="15">
                  <c:v>272.72677600000003</c:v>
                </c:pt>
                <c:pt idx="16">
                  <c:v>274.43763799999999</c:v>
                </c:pt>
                <c:pt idx="17">
                  <c:v>276.21774299999998</c:v>
                </c:pt>
                <c:pt idx="18">
                  <c:v>277.93991800000003</c:v>
                </c:pt>
                <c:pt idx="19">
                  <c:v>279.66101800000001</c:v>
                </c:pt>
                <c:pt idx="20">
                  <c:v>281.38590299999998</c:v>
                </c:pt>
                <c:pt idx="21">
                  <c:v>283.03147899999999</c:v>
                </c:pt>
                <c:pt idx="22">
                  <c:v>284.60043400000001</c:v>
                </c:pt>
                <c:pt idx="23">
                  <c:v>286.25679000000002</c:v>
                </c:pt>
                <c:pt idx="24">
                  <c:v>287.74896200000001</c:v>
                </c:pt>
                <c:pt idx="25">
                  <c:v>289.20990799999998</c:v>
                </c:pt>
                <c:pt idx="26">
                  <c:v>290.68575999999996</c:v>
                </c:pt>
                <c:pt idx="27">
                  <c:v>292.135605</c:v>
                </c:pt>
                <c:pt idx="28">
                  <c:v>293.51217600000001</c:v>
                </c:pt>
                <c:pt idx="29">
                  <c:v>294.38056269436055</c:v>
                </c:pt>
                <c:pt idx="30">
                  <c:v>295.25711689997729</c:v>
                </c:pt>
                <c:pt idx="31">
                  <c:v>296.14192101283663</c:v>
                </c:pt>
                <c:pt idx="32">
                  <c:v>297.03505826190514</c:v>
                </c:pt>
                <c:pt idx="33">
                  <c:v>297.93661271755104</c:v>
                </c:pt>
                <c:pt idx="34">
                  <c:v>298.84666930005079</c:v>
                </c:pt>
                <c:pt idx="35">
                  <c:v>299.7653137881818</c:v>
                </c:pt>
                <c:pt idx="36">
                  <c:v>300.69263282790195</c:v>
                </c:pt>
                <c:pt idx="37">
                  <c:v>301.62871394111676</c:v>
                </c:pt>
                <c:pt idx="38">
                  <c:v>302.57364553453539</c:v>
                </c:pt>
                <c:pt idx="39">
                  <c:v>303.52751690861618</c:v>
                </c:pt>
                <c:pt idx="40">
                  <c:v>304.49041826660238</c:v>
                </c:pt>
                <c:pt idx="41">
                  <c:v>305.46244072364931</c:v>
                </c:pt>
                <c:pt idx="42">
                  <c:v>306.4436763160441</c:v>
                </c:pt>
                <c:pt idx="43">
                  <c:v>307.43421801051835</c:v>
                </c:pt>
              </c:numCache>
            </c:numRef>
          </c:val>
          <c:extLst>
            <c:ext xmlns:c16="http://schemas.microsoft.com/office/drawing/2014/chart" uri="{C3380CC4-5D6E-409C-BE32-E72D297353CC}">
              <c16:uniqueId val="{0000000A-E73A-47CB-A06C-FF7BDBF7A6D9}"/>
            </c:ext>
          </c:extLst>
        </c:ser>
        <c:ser>
          <c:idx val="11"/>
          <c:order val="11"/>
          <c:tx>
            <c:strRef>
              <c:f>'Energy by Mode &amp; Fuel'!$B$240</c:f>
              <c:strCache>
                <c:ptCount val="1"/>
                <c:pt idx="0">
                  <c:v> Pipeline Fuel Natural Gas</c:v>
                </c:pt>
              </c:strCache>
            </c:strRef>
          </c:tx>
          <c:spPr>
            <a:solidFill>
              <a:srgbClr val="00FFFF"/>
            </a:solidFill>
            <a:ln w="12700">
              <a:solidFill>
                <a:srgbClr val="000000"/>
              </a:solidFill>
              <a:prstDash val="solid"/>
            </a:ln>
          </c:spPr>
          <c:val>
            <c:numRef>
              <c:f>'Energy by Mode &amp; Fuel'!$C$241:$AT$241</c:f>
              <c:numCache>
                <c:formatCode>0.00</c:formatCode>
                <c:ptCount val="44"/>
                <c:pt idx="0">
                  <c:v>792.56297299999994</c:v>
                </c:pt>
                <c:pt idx="1">
                  <c:v>784.95211800000004</c:v>
                </c:pt>
                <c:pt idx="2">
                  <c:v>768.371216</c:v>
                </c:pt>
                <c:pt idx="3">
                  <c:v>771.19164999999998</c:v>
                </c:pt>
                <c:pt idx="4">
                  <c:v>754.60229500000003</c:v>
                </c:pt>
                <c:pt idx="5">
                  <c:v>750.09506199999998</c:v>
                </c:pt>
                <c:pt idx="6">
                  <c:v>739.79808100000002</c:v>
                </c:pt>
                <c:pt idx="7">
                  <c:v>743.66325400000005</c:v>
                </c:pt>
                <c:pt idx="8">
                  <c:v>756.78175399999998</c:v>
                </c:pt>
                <c:pt idx="9">
                  <c:v>760.09710700000005</c:v>
                </c:pt>
                <c:pt idx="10">
                  <c:v>765.11270100000002</c:v>
                </c:pt>
                <c:pt idx="11">
                  <c:v>770.78631600000006</c:v>
                </c:pt>
                <c:pt idx="12">
                  <c:v>776.02299500000004</c:v>
                </c:pt>
                <c:pt idx="13">
                  <c:v>779.96598800000004</c:v>
                </c:pt>
                <c:pt idx="14">
                  <c:v>777.32083199999988</c:v>
                </c:pt>
                <c:pt idx="15">
                  <c:v>780.90164200000004</c:v>
                </c:pt>
                <c:pt idx="16">
                  <c:v>817.91893000000005</c:v>
                </c:pt>
                <c:pt idx="17">
                  <c:v>860.499863</c:v>
                </c:pt>
                <c:pt idx="18">
                  <c:v>865.08046000000002</c:v>
                </c:pt>
                <c:pt idx="19">
                  <c:v>868.66670299999998</c:v>
                </c:pt>
                <c:pt idx="20">
                  <c:v>875.60803199999998</c:v>
                </c:pt>
                <c:pt idx="21">
                  <c:v>882.61341900000002</c:v>
                </c:pt>
                <c:pt idx="22">
                  <c:v>883.75460799999996</c:v>
                </c:pt>
                <c:pt idx="23">
                  <c:v>887.50500499999998</c:v>
                </c:pt>
                <c:pt idx="24">
                  <c:v>887.15281700000003</c:v>
                </c:pt>
                <c:pt idx="25">
                  <c:v>892.10327100000006</c:v>
                </c:pt>
                <c:pt idx="26">
                  <c:v>892.39061000000004</c:v>
                </c:pt>
                <c:pt idx="27">
                  <c:v>896.50488299999995</c:v>
                </c:pt>
                <c:pt idx="28">
                  <c:v>898.4645230000001</c:v>
                </c:pt>
                <c:pt idx="29">
                  <c:v>899.7235150539218</c:v>
                </c:pt>
                <c:pt idx="30">
                  <c:v>900.98434388996191</c:v>
                </c:pt>
                <c:pt idx="31">
                  <c:v>902.24701232148368</c:v>
                </c:pt>
                <c:pt idx="32">
                  <c:v>903.5115231663957</c:v>
                </c:pt>
                <c:pt idx="33">
                  <c:v>904.77787924715983</c:v>
                </c:pt>
                <c:pt idx="34">
                  <c:v>906.04608339079869</c:v>
                </c:pt>
                <c:pt idx="35">
                  <c:v>907.31613842890397</c:v>
                </c:pt>
                <c:pt idx="36">
                  <c:v>908.58804719764339</c:v>
                </c:pt>
                <c:pt idx="37">
                  <c:v>909.86181253776908</c:v>
                </c:pt>
                <c:pt idx="38">
                  <c:v>911.13743729462544</c:v>
                </c:pt>
                <c:pt idx="39">
                  <c:v>912.41492431815652</c:v>
                </c:pt>
                <c:pt idx="40">
                  <c:v>913.69427646291422</c:v>
                </c:pt>
                <c:pt idx="41">
                  <c:v>914.97549658806599</c:v>
                </c:pt>
                <c:pt idx="42">
                  <c:v>916.25858755740285</c:v>
                </c:pt>
                <c:pt idx="43">
                  <c:v>917.54355223934715</c:v>
                </c:pt>
              </c:numCache>
            </c:numRef>
          </c:val>
          <c:extLst>
            <c:ext xmlns:c16="http://schemas.microsoft.com/office/drawing/2014/chart" uri="{C3380CC4-5D6E-409C-BE32-E72D297353CC}">
              <c16:uniqueId val="{0000000B-E73A-47CB-A06C-FF7BDBF7A6D9}"/>
            </c:ext>
          </c:extLst>
        </c:ser>
        <c:dLbls>
          <c:showLegendKey val="0"/>
          <c:showVal val="0"/>
          <c:showCatName val="0"/>
          <c:showSerName val="0"/>
          <c:showPercent val="0"/>
          <c:showBubbleSize val="0"/>
        </c:dLbls>
        <c:axId val="-2130257512"/>
        <c:axId val="-2130254168"/>
      </c:areaChart>
      <c:catAx>
        <c:axId val="-2130257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130254168"/>
        <c:crosses val="autoZero"/>
        <c:auto val="1"/>
        <c:lblAlgn val="ctr"/>
        <c:lblOffset val="100"/>
        <c:tickLblSkip val="5"/>
        <c:tickMarkSkip val="1"/>
        <c:noMultiLvlLbl val="0"/>
      </c:catAx>
      <c:valAx>
        <c:axId val="-2130254168"/>
        <c:scaling>
          <c:orientation val="minMax"/>
          <c:min val="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Trillion Btu</a:t>
                </a:r>
              </a:p>
            </c:rich>
          </c:tx>
          <c:layout>
            <c:manualLayout>
              <c:xMode val="edge"/>
              <c:yMode val="edge"/>
              <c:x val="2.34375E-2"/>
              <c:y val="0.409091411420462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130257512"/>
        <c:crosses val="autoZero"/>
        <c:crossBetween val="midCat"/>
      </c:valAx>
      <c:spPr>
        <a:solidFill>
          <a:srgbClr val="C0C0C0"/>
        </a:solidFill>
        <a:ln w="12700">
          <a:solidFill>
            <a:srgbClr val="808080"/>
          </a:solidFill>
          <a:prstDash val="solid"/>
        </a:ln>
      </c:spPr>
    </c:plotArea>
    <c:legend>
      <c:legendPos val="r"/>
      <c:layout>
        <c:manualLayout>
          <c:xMode val="edge"/>
          <c:yMode val="edge"/>
          <c:x val="0.66562549212598998"/>
          <c:y val="0.56698639942734197"/>
          <c:w val="0.23593766404199501"/>
          <c:h val="0.315789724848986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Arial"/>
                <a:ea typeface="Arial"/>
                <a:cs typeface="Arial"/>
              </a:defRPr>
            </a:pPr>
            <a:r>
              <a:rPr lang="en-US"/>
              <a:t>Transportation CO</a:t>
            </a:r>
            <a:r>
              <a:rPr lang="en-US" baseline="-25000"/>
              <a:t>2</a:t>
            </a:r>
            <a:r>
              <a:rPr lang="en-US"/>
              <a:t> Emissions Projections to 2050</a:t>
            </a:r>
          </a:p>
        </c:rich>
      </c:tx>
      <c:overlay val="0"/>
      <c:spPr>
        <a:noFill/>
        <a:ln w="25400">
          <a:noFill/>
        </a:ln>
      </c:spPr>
    </c:title>
    <c:autoTitleDeleted val="0"/>
    <c:plotArea>
      <c:layout>
        <c:manualLayout>
          <c:layoutTarget val="inner"/>
          <c:xMode val="edge"/>
          <c:yMode val="edge"/>
          <c:x val="0.136427726753936"/>
          <c:y val="0.116716229329895"/>
          <c:w val="0.77756610094067602"/>
          <c:h val="0.77660590192975198"/>
        </c:manualLayout>
      </c:layout>
      <c:lineChart>
        <c:grouping val="standard"/>
        <c:varyColors val="0"/>
        <c:ser>
          <c:idx val="0"/>
          <c:order val="0"/>
          <c:tx>
            <c:v>Base Case</c:v>
          </c:tx>
          <c:spPr>
            <a:ln w="38100">
              <a:solidFill>
                <a:schemeClr val="tx1"/>
              </a:solidFill>
              <a:prstDash val="solid"/>
            </a:ln>
          </c:spPr>
          <c:marker>
            <c:symbol val="none"/>
          </c:marker>
          <c:cat>
            <c:numRef>
              <c:f>Mitigation!$E$6:$AS$6</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Mitigation!$E$97:$AS$97</c:f>
              <c:numCache>
                <c:formatCode>0.00</c:formatCode>
                <c:ptCount val="41"/>
                <c:pt idx="0">
                  <c:v>1933.1987078380887</c:v>
                </c:pt>
                <c:pt idx="1">
                  <c:v>1974.0098856152276</c:v>
                </c:pt>
                <c:pt idx="2">
                  <c:v>1993.2052872734773</c:v>
                </c:pt>
                <c:pt idx="3">
                  <c:v>2001.9343304711078</c:v>
                </c:pt>
                <c:pt idx="4">
                  <c:v>2008.6241954623933</c:v>
                </c:pt>
                <c:pt idx="5">
                  <c:v>2013.4882049733494</c:v>
                </c:pt>
                <c:pt idx="6">
                  <c:v>2018.0338190617972</c:v>
                </c:pt>
                <c:pt idx="7">
                  <c:v>2028.9186112837128</c:v>
                </c:pt>
                <c:pt idx="8">
                  <c:v>2034.4087140345137</c:v>
                </c:pt>
                <c:pt idx="9">
                  <c:v>2048.7192843244193</c:v>
                </c:pt>
                <c:pt idx="10">
                  <c:v>2062.1778445056684</c:v>
                </c:pt>
                <c:pt idx="11">
                  <c:v>2074.1247332217149</c:v>
                </c:pt>
                <c:pt idx="12">
                  <c:v>2084.9546835585152</c:v>
                </c:pt>
                <c:pt idx="13">
                  <c:v>2101.5747098835991</c:v>
                </c:pt>
                <c:pt idx="14">
                  <c:v>2120.1411955749236</c:v>
                </c:pt>
                <c:pt idx="15">
                  <c:v>2137.4425198497902</c:v>
                </c:pt>
                <c:pt idx="16">
                  <c:v>2154.0346001387429</c:v>
                </c:pt>
                <c:pt idx="17">
                  <c:v>2171.4404747188187</c:v>
                </c:pt>
                <c:pt idx="18">
                  <c:v>2182.0722128988718</c:v>
                </c:pt>
                <c:pt idx="19">
                  <c:v>2193.2411837257719</c:v>
                </c:pt>
                <c:pt idx="20">
                  <c:v>2214.3218959012156</c:v>
                </c:pt>
                <c:pt idx="21">
                  <c:v>2226.759308780322</c:v>
                </c:pt>
                <c:pt idx="22">
                  <c:v>2240.6448779439679</c:v>
                </c:pt>
                <c:pt idx="23">
                  <c:v>2262.8673520111452</c:v>
                </c:pt>
                <c:pt idx="24">
                  <c:v>2277.6014024768238</c:v>
                </c:pt>
                <c:pt idx="25">
                  <c:v>2293.5120412822557</c:v>
                </c:pt>
                <c:pt idx="26">
                  <c:v>2306.9527807343493</c:v>
                </c:pt>
                <c:pt idx="27">
                  <c:v>2321.2980258153343</c:v>
                </c:pt>
                <c:pt idx="28">
                  <c:v>2336.4262588231827</c:v>
                </c:pt>
                <c:pt idx="29">
                  <c:v>2352.2072168163959</c:v>
                </c:pt>
                <c:pt idx="30">
                  <c:v>2368.5037912010116</c:v>
                </c:pt>
                <c:pt idx="31">
                  <c:v>2385.1743427469855</c:v>
                </c:pt>
                <c:pt idx="32">
                  <c:v>2402.0753878363712</c:v>
                </c:pt>
                <c:pt idx="33">
                  <c:v>2419.0645929609536</c:v>
                </c:pt>
                <c:pt idx="34">
                  <c:v>2436.0039969682853</c:v>
                </c:pt>
                <c:pt idx="35">
                  <c:v>2452.7633653360244</c:v>
                </c:pt>
                <c:pt idx="36">
                  <c:v>2469.2235688252949</c:v>
                </c:pt>
                <c:pt idx="37">
                  <c:v>2485.279871104141</c:v>
                </c:pt>
                <c:pt idx="38">
                  <c:v>2500.8450070452463</c:v>
                </c:pt>
                <c:pt idx="39">
                  <c:v>2515.851935856173</c:v>
                </c:pt>
                <c:pt idx="40">
                  <c:v>2530.2561611819165</c:v>
                </c:pt>
              </c:numCache>
            </c:numRef>
          </c:val>
          <c:smooth val="0"/>
          <c:extLst>
            <c:ext xmlns:c16="http://schemas.microsoft.com/office/drawing/2014/chart" uri="{C3380CC4-5D6E-409C-BE32-E72D297353CC}">
              <c16:uniqueId val="{00000000-921D-482D-9DBB-DB44009503B1}"/>
            </c:ext>
          </c:extLst>
        </c:ser>
        <c:ser>
          <c:idx val="1"/>
          <c:order val="1"/>
          <c:tx>
            <c:v>Mitigation Case</c:v>
          </c:tx>
          <c:spPr>
            <a:ln w="38100">
              <a:solidFill>
                <a:srgbClr val="00B050"/>
              </a:solidFill>
              <a:prstDash val="solid"/>
            </a:ln>
          </c:spPr>
          <c:marker>
            <c:symbol val="none"/>
          </c:marker>
          <c:val>
            <c:numRef>
              <c:f>Mitigation!$E$268:$AS$268</c:f>
              <c:numCache>
                <c:formatCode>0.00</c:formatCode>
                <c:ptCount val="41"/>
                <c:pt idx="0">
                  <c:v>1933.0840394774307</c:v>
                </c:pt>
                <c:pt idx="1">
                  <c:v>2508.5587935375215</c:v>
                </c:pt>
                <c:pt idx="2">
                  <c:v>3044.8379416109346</c:v>
                </c:pt>
                <c:pt idx="3">
                  <c:v>3552.4193902465017</c:v>
                </c:pt>
                <c:pt idx="4">
                  <c:v>4044.1993218081634</c:v>
                </c:pt>
                <c:pt idx="5">
                  <c:v>4523.1622989204625</c:v>
                </c:pt>
                <c:pt idx="6">
                  <c:v>9757.9151647675808</c:v>
                </c:pt>
                <c:pt idx="7">
                  <c:v>14687.624527346024</c:v>
                </c:pt>
                <c:pt idx="8">
                  <c:v>19341.138946930041</c:v>
                </c:pt>
                <c:pt idx="9">
                  <c:v>23992.376444589121</c:v>
                </c:pt>
                <c:pt idx="10">
                  <c:v>28579.953103640561</c:v>
                </c:pt>
                <c:pt idx="11">
                  <c:v>33142.517984562655</c:v>
                </c:pt>
                <c:pt idx="12">
                  <c:v>37667.783628877005</c:v>
                </c:pt>
                <c:pt idx="13">
                  <c:v>42254.968252335384</c:v>
                </c:pt>
                <c:pt idx="14">
                  <c:v>46862.709873784668</c:v>
                </c:pt>
                <c:pt idx="15">
                  <c:v>51478.046149693015</c:v>
                </c:pt>
                <c:pt idx="16">
                  <c:v>56118.509017296303</c:v>
                </c:pt>
                <c:pt idx="17">
                  <c:v>60803.755783159599</c:v>
                </c:pt>
                <c:pt idx="18">
                  <c:v>65187.686117950689</c:v>
                </c:pt>
                <c:pt idx="19">
                  <c:v>69614.451681553954</c:v>
                </c:pt>
                <c:pt idx="20">
                  <c:v>74533.619193537044</c:v>
                </c:pt>
                <c:pt idx="21">
                  <c:v>79062.033177426434</c:v>
                </c:pt>
                <c:pt idx="22">
                  <c:v>83664.910256417163</c:v>
                </c:pt>
                <c:pt idx="23">
                  <c:v>88807.469074083157</c:v>
                </c:pt>
                <c:pt idx="24">
                  <c:v>93447.844574412607</c:v>
                </c:pt>
                <c:pt idx="25">
                  <c:v>98122.351638682056</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mooth val="0"/>
          <c:extLst>
            <c:ext xmlns:c16="http://schemas.microsoft.com/office/drawing/2014/chart" uri="{C3380CC4-5D6E-409C-BE32-E72D297353CC}">
              <c16:uniqueId val="{00000001-921D-482D-9DBB-DB44009503B1}"/>
            </c:ext>
          </c:extLst>
        </c:ser>
        <c:dLbls>
          <c:showLegendKey val="0"/>
          <c:showVal val="0"/>
          <c:showCatName val="0"/>
          <c:showSerName val="0"/>
          <c:showPercent val="0"/>
          <c:showBubbleSize val="0"/>
        </c:dLbls>
        <c:smooth val="0"/>
        <c:axId val="2132229464"/>
        <c:axId val="2132211640"/>
      </c:lineChart>
      <c:catAx>
        <c:axId val="2132229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32211640"/>
        <c:crosses val="autoZero"/>
        <c:auto val="1"/>
        <c:lblAlgn val="ctr"/>
        <c:lblOffset val="100"/>
        <c:tickLblSkip val="5"/>
        <c:tickMarkSkip val="1"/>
        <c:noMultiLvlLbl val="0"/>
      </c:catAx>
      <c:valAx>
        <c:axId val="2132211640"/>
        <c:scaling>
          <c:orientation val="minMax"/>
        </c:scaling>
        <c:delete val="0"/>
        <c:axPos val="l"/>
        <c:majorGridlines>
          <c:spPr>
            <a:ln w="3175">
              <a:solidFill>
                <a:srgbClr val="000000"/>
              </a:solidFill>
              <a:prstDash val="sysDot"/>
            </a:ln>
          </c:spPr>
        </c:majorGridlines>
        <c:title>
          <c:tx>
            <c:rich>
              <a:bodyPr/>
              <a:lstStyle/>
              <a:p>
                <a:pPr>
                  <a:defRPr sz="1100" b="1" i="0" u="none" strike="noStrike" baseline="0">
                    <a:solidFill>
                      <a:srgbClr val="000000"/>
                    </a:solidFill>
                    <a:latin typeface="Arial"/>
                    <a:ea typeface="Arial"/>
                    <a:cs typeface="Arial"/>
                  </a:defRPr>
                </a:pPr>
                <a:r>
                  <a:rPr lang="en-US"/>
                  <a:t>Million Metric Tons CO2</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32229464"/>
        <c:crosses val="autoZero"/>
        <c:crossBetween val="between"/>
      </c:valAx>
      <c:spPr>
        <a:noFill/>
        <a:ln w="25400">
          <a:solidFill>
            <a:srgbClr val="808080"/>
          </a:solidFill>
          <a:prstDash val="solid"/>
        </a:ln>
      </c:spPr>
    </c:plotArea>
    <c:legend>
      <c:legendPos val="r"/>
      <c:layout>
        <c:manualLayout>
          <c:xMode val="edge"/>
          <c:yMode val="edge"/>
          <c:x val="0.37615904022013902"/>
          <c:y val="0.67789700706016798"/>
          <c:w val="0.28265832380301398"/>
          <c:h val="0.15782050499501499"/>
        </c:manualLayout>
      </c:layout>
      <c:overlay val="0"/>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Arial"/>
                <a:ea typeface="Arial"/>
                <a:cs typeface="Arial"/>
              </a:defRPr>
            </a:pPr>
            <a:r>
              <a:rPr lang="en-US"/>
              <a:t>Transportation CO</a:t>
            </a:r>
            <a:r>
              <a:rPr lang="en-US" baseline="-25000"/>
              <a:t>2</a:t>
            </a:r>
            <a:r>
              <a:rPr lang="en-US"/>
              <a:t> Emissions Projections to 2050</a:t>
            </a:r>
          </a:p>
          <a:p>
            <a:pPr>
              <a:defRPr sz="1325" b="1" i="0" u="none" strike="noStrike" baseline="0">
                <a:solidFill>
                  <a:srgbClr val="000000"/>
                </a:solidFill>
                <a:latin typeface="Arial"/>
                <a:ea typeface="Arial"/>
                <a:cs typeface="Arial"/>
              </a:defRPr>
            </a:pPr>
            <a:r>
              <a:rPr lang="en-US"/>
              <a:t>Mitigation Case</a:t>
            </a:r>
          </a:p>
        </c:rich>
      </c:tx>
      <c:overlay val="0"/>
      <c:spPr>
        <a:noFill/>
        <a:ln w="25400">
          <a:noFill/>
        </a:ln>
      </c:spPr>
    </c:title>
    <c:autoTitleDeleted val="0"/>
    <c:plotArea>
      <c:layout>
        <c:manualLayout>
          <c:layoutTarget val="inner"/>
          <c:xMode val="edge"/>
          <c:yMode val="edge"/>
          <c:x val="0.136427726753936"/>
          <c:y val="0.15403605083715699"/>
          <c:w val="0.77756610094067602"/>
          <c:h val="0.73928606252462703"/>
        </c:manualLayout>
      </c:layout>
      <c:areaChart>
        <c:grouping val="stacked"/>
        <c:varyColors val="0"/>
        <c:ser>
          <c:idx val="0"/>
          <c:order val="0"/>
          <c:tx>
            <c:strRef>
              <c:f>Mitigation!$A$179</c:f>
              <c:strCache>
                <c:ptCount val="1"/>
                <c:pt idx="0">
                  <c:v>Light-Duty Vehicle</c:v>
                </c:pt>
              </c:strCache>
            </c:strRef>
          </c:tx>
          <c:cat>
            <c:numRef>
              <c:f>Mitigation!$E$6:$AS$6</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Mitigation!$E$187:$AS$187</c:f>
              <c:numCache>
                <c:formatCode>0.00</c:formatCode>
                <c:ptCount val="41"/>
                <c:pt idx="0">
                  <c:v>1139.5038983264833</c:v>
                </c:pt>
                <c:pt idx="1">
                  <c:v>1675.3980770015655</c:v>
                </c:pt>
                <c:pt idx="2">
                  <c:v>2171.8723665523376</c:v>
                </c:pt>
                <c:pt idx="3">
                  <c:v>2646.1332315068908</c:v>
                </c:pt>
                <c:pt idx="4">
                  <c:v>3107.2948756268152</c:v>
                </c:pt>
                <c:pt idx="5">
                  <c:v>3558.4237866594917</c:v>
                </c:pt>
                <c:pt idx="6">
                  <c:v>8580.9010688811268</c:v>
                </c:pt>
                <c:pt idx="7">
                  <c:v>13309.396529700922</c:v>
                </c:pt>
                <c:pt idx="8">
                  <c:v>17766.633495585676</c:v>
                </c:pt>
                <c:pt idx="9">
                  <c:v>22221.39697207923</c:v>
                </c:pt>
                <c:pt idx="10">
                  <c:v>26617.530358496711</c:v>
                </c:pt>
                <c:pt idx="11">
                  <c:v>30998.680204019423</c:v>
                </c:pt>
                <c:pt idx="12">
                  <c:v>35347.688618450637</c:v>
                </c:pt>
                <c:pt idx="13">
                  <c:v>39752.299677604991</c:v>
                </c:pt>
                <c:pt idx="14">
                  <c:v>44172.486832500668</c:v>
                </c:pt>
                <c:pt idx="15">
                  <c:v>48598.037645654607</c:v>
                </c:pt>
                <c:pt idx="16">
                  <c:v>53048.452070981941</c:v>
                </c:pt>
                <c:pt idx="17">
                  <c:v>57543.95851865982</c:v>
                </c:pt>
                <c:pt idx="18">
                  <c:v>61744.527168224944</c:v>
                </c:pt>
                <c:pt idx="19">
                  <c:v>65987.439267329115</c:v>
                </c:pt>
                <c:pt idx="20">
                  <c:v>70709.029873272477</c:v>
                </c:pt>
                <c:pt idx="21">
                  <c:v>75049.558833689181</c:v>
                </c:pt>
                <c:pt idx="22">
                  <c:v>79465.050206335145</c:v>
                </c:pt>
                <c:pt idx="23">
                  <c:v>84407.06494838286</c:v>
                </c:pt>
                <c:pt idx="24">
                  <c:v>88850.001055290995</c:v>
                </c:pt>
                <c:pt idx="25">
                  <c:v>93317.848809091214</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3140-4E72-A91D-7448F02F6C5C}"/>
            </c:ext>
          </c:extLst>
        </c:ser>
        <c:ser>
          <c:idx val="1"/>
          <c:order val="1"/>
          <c:tx>
            <c:strRef>
              <c:f>Mitigation!$A$23</c:f>
              <c:strCache>
                <c:ptCount val="1"/>
                <c:pt idx="0">
                  <c:v>Freight Trucks 2/</c:v>
                </c:pt>
              </c:strCache>
            </c:strRef>
          </c:tx>
          <c:spPr>
            <a:ln w="25400">
              <a:noFill/>
            </a:ln>
          </c:spPr>
          <c:val>
            <c:numRef>
              <c:f>Mitigation!$E$28:$AS$28</c:f>
              <c:numCache>
                <c:formatCode>0.00</c:formatCode>
                <c:ptCount val="41"/>
                <c:pt idx="0">
                  <c:v>309.14093753030272</c:v>
                </c:pt>
                <c:pt idx="1">
                  <c:v>324.29624526109058</c:v>
                </c:pt>
                <c:pt idx="2">
                  <c:v>339.38070202370204</c:v>
                </c:pt>
                <c:pt idx="3">
                  <c:v>349.24081489894462</c:v>
                </c:pt>
                <c:pt idx="4">
                  <c:v>354.99483865641287</c:v>
                </c:pt>
                <c:pt idx="5">
                  <c:v>359.27930226352038</c:v>
                </c:pt>
                <c:pt idx="6">
                  <c:v>363.29052717912998</c:v>
                </c:pt>
                <c:pt idx="7">
                  <c:v>367.42145530716715</c:v>
                </c:pt>
                <c:pt idx="8">
                  <c:v>372.56893597734046</c:v>
                </c:pt>
                <c:pt idx="9">
                  <c:v>378.31269713560772</c:v>
                </c:pt>
                <c:pt idx="10">
                  <c:v>383.4388015417702</c:v>
                </c:pt>
                <c:pt idx="11">
                  <c:v>386.64976232920458</c:v>
                </c:pt>
                <c:pt idx="12">
                  <c:v>389.47655868312114</c:v>
                </c:pt>
                <c:pt idx="13">
                  <c:v>393.92395163361294</c:v>
                </c:pt>
                <c:pt idx="14">
                  <c:v>399.8101131030366</c:v>
                </c:pt>
                <c:pt idx="15">
                  <c:v>406.06614521562983</c:v>
                </c:pt>
                <c:pt idx="16">
                  <c:v>412.32950767412677</c:v>
                </c:pt>
                <c:pt idx="17">
                  <c:v>418.29800925878516</c:v>
                </c:pt>
                <c:pt idx="18">
                  <c:v>423.94781272220882</c:v>
                </c:pt>
                <c:pt idx="19">
                  <c:v>429.67798151336154</c:v>
                </c:pt>
                <c:pt idx="20">
                  <c:v>436.0552455546902</c:v>
                </c:pt>
                <c:pt idx="21">
                  <c:v>442.08870788673181</c:v>
                </c:pt>
                <c:pt idx="22">
                  <c:v>447.94642522310716</c:v>
                </c:pt>
                <c:pt idx="23">
                  <c:v>454.61582791193422</c:v>
                </c:pt>
                <c:pt idx="24">
                  <c:v>461.56172083824964</c:v>
                </c:pt>
                <c:pt idx="25">
                  <c:v>469.30667146158891</c:v>
                </c:pt>
                <c:pt idx="26">
                  <c:v>473.28585429078151</c:v>
                </c:pt>
                <c:pt idx="27">
                  <c:v>477.30272987527439</c:v>
                </c:pt>
                <c:pt idx="28">
                  <c:v>481.35779002024043</c:v>
                </c:pt>
                <c:pt idx="29">
                  <c:v>485.45153717104228</c:v>
                </c:pt>
                <c:pt idx="30">
                  <c:v>489.58448474134764</c:v>
                </c:pt>
                <c:pt idx="31">
                  <c:v>493.75715745276591</c:v>
                </c:pt>
                <c:pt idx="32">
                  <c:v>497.97009168642228</c:v>
                </c:pt>
                <c:pt idx="33">
                  <c:v>502.22383584690607</c:v>
                </c:pt>
                <c:pt idx="34">
                  <c:v>506.51895073904365</c:v>
                </c:pt>
                <c:pt idx="35">
                  <c:v>510.85600995796108</c:v>
                </c:pt>
                <c:pt idx="36">
                  <c:v>515.23560029292332</c:v>
                </c:pt>
                <c:pt idx="37">
                  <c:v>519.65832214545037</c:v>
                </c:pt>
                <c:pt idx="38">
                  <c:v>524.12478996223035</c:v>
                </c:pt>
                <c:pt idx="39">
                  <c:v>528.63563268337157</c:v>
                </c:pt>
                <c:pt idx="40">
                  <c:v>533.19149420654992</c:v>
                </c:pt>
              </c:numCache>
            </c:numRef>
          </c:val>
          <c:extLst>
            <c:ext xmlns:c16="http://schemas.microsoft.com/office/drawing/2014/chart" uri="{C3380CC4-5D6E-409C-BE32-E72D297353CC}">
              <c16:uniqueId val="{00000001-3140-4E72-A91D-7448F02F6C5C}"/>
            </c:ext>
          </c:extLst>
        </c:ser>
        <c:ser>
          <c:idx val="2"/>
          <c:order val="2"/>
          <c:tx>
            <c:strRef>
              <c:f>Mitigation!$A$189</c:f>
              <c:strCache>
                <c:ptCount val="1"/>
                <c:pt idx="0">
                  <c:v>Commercial Light Trucks 1/</c:v>
                </c:pt>
              </c:strCache>
            </c:strRef>
          </c:tx>
          <c:spPr>
            <a:ln w="25400">
              <a:noFill/>
            </a:ln>
          </c:spPr>
          <c:val>
            <c:numRef>
              <c:f>Mitigation!$E$192:$AS$192</c:f>
              <c:numCache>
                <c:formatCode>0.00</c:formatCode>
                <c:ptCount val="41"/>
                <c:pt idx="0">
                  <c:v>40.56271714540091</c:v>
                </c:pt>
                <c:pt idx="1">
                  <c:v>61.486067241963163</c:v>
                </c:pt>
                <c:pt idx="2">
                  <c:v>82.700802202001469</c:v>
                </c:pt>
                <c:pt idx="3">
                  <c:v>103.42745965601836</c:v>
                </c:pt>
                <c:pt idx="4">
                  <c:v>123.19551188177051</c:v>
                </c:pt>
                <c:pt idx="5">
                  <c:v>142.27491620702199</c:v>
                </c:pt>
                <c:pt idx="6">
                  <c:v>345.84394569907374</c:v>
                </c:pt>
                <c:pt idx="7">
                  <c:v>538.33073143142474</c:v>
                </c:pt>
                <c:pt idx="8">
                  <c:v>724.56335231872572</c:v>
                </c:pt>
                <c:pt idx="9">
                  <c:v>910.56598876513544</c:v>
                </c:pt>
                <c:pt idx="10">
                  <c:v>1092.7169478531639</c:v>
                </c:pt>
                <c:pt idx="11">
                  <c:v>1267.3310319678708</c:v>
                </c:pt>
                <c:pt idx="12">
                  <c:v>1437.6667825210393</c:v>
                </c:pt>
                <c:pt idx="13">
                  <c:v>1610.8812845873792</c:v>
                </c:pt>
                <c:pt idx="14">
                  <c:v>1787.5958319433912</c:v>
                </c:pt>
                <c:pt idx="15">
                  <c:v>1967.7852483131464</c:v>
                </c:pt>
                <c:pt idx="16">
                  <c:v>2149.2303169199777</c:v>
                </c:pt>
                <c:pt idx="17">
                  <c:v>2330.0924876606932</c:v>
                </c:pt>
                <c:pt idx="18">
                  <c:v>2505.0459027479301</c:v>
                </c:pt>
                <c:pt idx="19">
                  <c:v>2681.0341964744539</c:v>
                </c:pt>
                <c:pt idx="20">
                  <c:v>2869.3491949240315</c:v>
                </c:pt>
                <c:pt idx="21">
                  <c:v>3049.4678538973526</c:v>
                </c:pt>
                <c:pt idx="22">
                  <c:v>3228.6873480253944</c:v>
                </c:pt>
                <c:pt idx="23">
                  <c:v>3420.3960291877952</c:v>
                </c:pt>
                <c:pt idx="24">
                  <c:v>3608.5675170996042</c:v>
                </c:pt>
                <c:pt idx="25">
                  <c:v>3805.0334931874459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2-3140-4E72-A91D-7448F02F6C5C}"/>
            </c:ext>
          </c:extLst>
        </c:ser>
        <c:ser>
          <c:idx val="3"/>
          <c:order val="3"/>
          <c:tx>
            <c:strRef>
              <c:f>Mitigation!$A$215</c:f>
              <c:strCache>
                <c:ptCount val="1"/>
                <c:pt idx="0">
                  <c:v>Air Transportation</c:v>
                </c:pt>
              </c:strCache>
            </c:strRef>
          </c:tx>
          <c:spPr>
            <a:ln w="25400">
              <a:noFill/>
            </a:ln>
          </c:spPr>
          <c:val>
            <c:numRef>
              <c:f>Mitigation!$E$218:$AS$218</c:f>
              <c:numCache>
                <c:formatCode>0.00</c:formatCode>
                <c:ptCount val="41"/>
                <c:pt idx="0">
                  <c:v>184.12609160393427</c:v>
                </c:pt>
                <c:pt idx="1">
                  <c:v>185.47366484747792</c:v>
                </c:pt>
                <c:pt idx="2">
                  <c:v>188.19681769034617</c:v>
                </c:pt>
                <c:pt idx="3">
                  <c:v>190.50582791501856</c:v>
                </c:pt>
                <c:pt idx="4">
                  <c:v>194.05552179164397</c:v>
                </c:pt>
                <c:pt idx="5">
                  <c:v>197.04908269541622</c:v>
                </c:pt>
                <c:pt idx="6">
                  <c:v>200.00456444705478</c:v>
                </c:pt>
                <c:pt idx="7">
                  <c:v>203.10517496289953</c:v>
                </c:pt>
                <c:pt idx="8">
                  <c:v>206.10072086310853</c:v>
                </c:pt>
                <c:pt idx="9">
                  <c:v>209.03129632697295</c:v>
                </c:pt>
                <c:pt idx="10">
                  <c:v>211.83355889670167</c:v>
                </c:pt>
                <c:pt idx="11">
                  <c:v>214.1903649021493</c:v>
                </c:pt>
                <c:pt idx="12">
                  <c:v>216.17971957935836</c:v>
                </c:pt>
                <c:pt idx="13">
                  <c:v>217.94513410832832</c:v>
                </c:pt>
                <c:pt idx="14">
                  <c:v>219.57407481430633</c:v>
                </c:pt>
                <c:pt idx="15">
                  <c:v>221.03370899614927</c:v>
                </c:pt>
                <c:pt idx="16">
                  <c:v>222.33562933690834</c:v>
                </c:pt>
                <c:pt idx="17">
                  <c:v>223.52977977362571</c:v>
                </c:pt>
                <c:pt idx="18">
                  <c:v>224.79482063570279</c:v>
                </c:pt>
                <c:pt idx="19">
                  <c:v>226.0009890972978</c:v>
                </c:pt>
                <c:pt idx="20">
                  <c:v>227.30902186515456</c:v>
                </c:pt>
                <c:pt idx="21">
                  <c:v>228.30817938916346</c:v>
                </c:pt>
                <c:pt idx="22">
                  <c:v>229.24146860897682</c:v>
                </c:pt>
                <c:pt idx="23">
                  <c:v>230.36745445220859</c:v>
                </c:pt>
                <c:pt idx="24">
                  <c:v>231.46746804356755</c:v>
                </c:pt>
                <c:pt idx="25">
                  <c:v>232.56753269373553</c:v>
                </c:pt>
                <c:pt idx="26">
                  <c:v>233.17535464301565</c:v>
                </c:pt>
                <c:pt idx="27">
                  <c:v>233.78478058433015</c:v>
                </c:pt>
                <c:pt idx="28">
                  <c:v>234.39581475000105</c:v>
                </c:pt>
                <c:pt idx="29">
                  <c:v>235.00846138351795</c:v>
                </c:pt>
                <c:pt idx="30">
                  <c:v>235.62272473956742</c:v>
                </c:pt>
                <c:pt idx="31">
                  <c:v>236.23860908406243</c:v>
                </c:pt>
                <c:pt idx="32">
                  <c:v>236.85611869417215</c:v>
                </c:pt>
                <c:pt idx="33">
                  <c:v>237.4752578583516</c:v>
                </c:pt>
                <c:pt idx="34">
                  <c:v>238.0960308763714</c:v>
                </c:pt>
                <c:pt idx="35">
                  <c:v>238.71844205934761</c:v>
                </c:pt>
                <c:pt idx="36">
                  <c:v>239.34249572977168</c:v>
                </c:pt>
                <c:pt idx="37">
                  <c:v>239.9681962215405</c:v>
                </c:pt>
                <c:pt idx="38">
                  <c:v>240.5955478799865</c:v>
                </c:pt>
                <c:pt idx="39">
                  <c:v>241.22455506190778</c:v>
                </c:pt>
                <c:pt idx="40">
                  <c:v>241.85522213559838</c:v>
                </c:pt>
              </c:numCache>
            </c:numRef>
          </c:val>
          <c:extLst>
            <c:ext xmlns:c16="http://schemas.microsoft.com/office/drawing/2014/chart" uri="{C3380CC4-5D6E-409C-BE32-E72D297353CC}">
              <c16:uniqueId val="{00000003-3140-4E72-A91D-7448F02F6C5C}"/>
            </c:ext>
          </c:extLst>
        </c:ser>
        <c:ser>
          <c:idx val="4"/>
          <c:order val="4"/>
          <c:tx>
            <c:strRef>
              <c:f>Mitigation!$A$210</c:f>
              <c:strCache>
                <c:ptCount val="1"/>
                <c:pt idx="0">
                  <c:v>International Shipping</c:v>
                </c:pt>
              </c:strCache>
            </c:strRef>
          </c:tx>
          <c:spPr>
            <a:ln w="25400">
              <a:noFill/>
            </a:ln>
          </c:spPr>
          <c:val>
            <c:numRef>
              <c:f>Mitigation!$E$213:$AS$213</c:f>
              <c:numCache>
                <c:formatCode>0.00</c:formatCode>
                <c:ptCount val="41"/>
                <c:pt idx="0">
                  <c:v>67.713404505926661</c:v>
                </c:pt>
                <c:pt idx="1">
                  <c:v>70.523906827219989</c:v>
                </c:pt>
                <c:pt idx="2">
                  <c:v>70.666460134783321</c:v>
                </c:pt>
                <c:pt idx="3">
                  <c:v>70.782993316163328</c:v>
                </c:pt>
                <c:pt idx="4">
                  <c:v>70.883351099073323</c:v>
                </c:pt>
                <c:pt idx="5">
                  <c:v>70.984251592613333</c:v>
                </c:pt>
                <c:pt idx="6">
                  <c:v>71.08839328180332</c:v>
                </c:pt>
                <c:pt idx="7">
                  <c:v>71.191067324556641</c:v>
                </c:pt>
                <c:pt idx="8">
                  <c:v>71.295503561846658</c:v>
                </c:pt>
                <c:pt idx="9">
                  <c:v>71.401953259816651</c:v>
                </c:pt>
                <c:pt idx="10">
                  <c:v>71.511396615889993</c:v>
                </c:pt>
                <c:pt idx="11">
                  <c:v>71.608638836606644</c:v>
                </c:pt>
                <c:pt idx="12">
                  <c:v>71.700588226703317</c:v>
                </c:pt>
                <c:pt idx="13">
                  <c:v>71.795288138419991</c:v>
                </c:pt>
                <c:pt idx="14">
                  <c:v>71.89215559808332</c:v>
                </c:pt>
                <c:pt idx="15">
                  <c:v>71.987956997109976</c:v>
                </c:pt>
                <c:pt idx="16">
                  <c:v>72.082706742456665</c:v>
                </c:pt>
                <c:pt idx="17">
                  <c:v>72.17521789914332</c:v>
                </c:pt>
                <c:pt idx="18">
                  <c:v>72.268814446546656</c:v>
                </c:pt>
                <c:pt idx="19">
                  <c:v>72.361461812126663</c:v>
                </c:pt>
                <c:pt idx="20">
                  <c:v>72.455490741479991</c:v>
                </c:pt>
                <c:pt idx="21">
                  <c:v>72.547290901983317</c:v>
                </c:pt>
                <c:pt idx="22">
                  <c:v>72.637480651376663</c:v>
                </c:pt>
                <c:pt idx="23">
                  <c:v>72.727325472853323</c:v>
                </c:pt>
                <c:pt idx="24">
                  <c:v>72.818246812593316</c:v>
                </c:pt>
                <c:pt idx="25">
                  <c:v>72.907518983016644</c:v>
                </c:pt>
                <c:pt idx="26">
                  <c:v>72.959242776400956</c:v>
                </c:pt>
                <c:pt idx="27">
                  <c:v>73.011003265122099</c:v>
                </c:pt>
                <c:pt idx="28">
                  <c:v>73.062800475213677</c:v>
                </c:pt>
                <c:pt idx="29">
                  <c:v>73.114634432727684</c:v>
                </c:pt>
                <c:pt idx="30">
                  <c:v>73.166505163734698</c:v>
                </c:pt>
                <c:pt idx="31">
                  <c:v>73.218412694323689</c:v>
                </c:pt>
                <c:pt idx="32">
                  <c:v>73.270357050602243</c:v>
                </c:pt>
                <c:pt idx="33">
                  <c:v>73.322338258696405</c:v>
                </c:pt>
                <c:pt idx="34">
                  <c:v>73.374356344750737</c:v>
                </c:pt>
                <c:pt idx="35">
                  <c:v>73.426411334928403</c:v>
                </c:pt>
                <c:pt idx="36">
                  <c:v>73.478503255411113</c:v>
                </c:pt>
                <c:pt idx="37">
                  <c:v>73.53063213239912</c:v>
                </c:pt>
                <c:pt idx="38">
                  <c:v>73.582797992111296</c:v>
                </c:pt>
                <c:pt idx="39">
                  <c:v>73.635000860785112</c:v>
                </c:pt>
                <c:pt idx="40">
                  <c:v>73.687240764676645</c:v>
                </c:pt>
              </c:numCache>
            </c:numRef>
          </c:val>
          <c:extLst>
            <c:ext xmlns:c16="http://schemas.microsoft.com/office/drawing/2014/chart" uri="{C3380CC4-5D6E-409C-BE32-E72D297353CC}">
              <c16:uniqueId val="{00000004-3140-4E72-A91D-7448F02F6C5C}"/>
            </c:ext>
          </c:extLst>
        </c:ser>
        <c:ser>
          <c:idx val="5"/>
          <c:order val="5"/>
          <c:tx>
            <c:strRef>
              <c:f>Mitigation!$A$205</c:f>
              <c:strCache>
                <c:ptCount val="1"/>
                <c:pt idx="0">
                  <c:v>Domestic Shipping</c:v>
                </c:pt>
              </c:strCache>
            </c:strRef>
          </c:tx>
          <c:spPr>
            <a:ln w="25400">
              <a:noFill/>
            </a:ln>
          </c:spPr>
          <c:val>
            <c:numRef>
              <c:f>Mitigation!$E$208:$AS$208</c:f>
              <c:numCache>
                <c:formatCode>0.00</c:formatCode>
                <c:ptCount val="41"/>
                <c:pt idx="0">
                  <c:v>21.071593832519998</c:v>
                </c:pt>
                <c:pt idx="1">
                  <c:v>21.280829502239996</c:v>
                </c:pt>
                <c:pt idx="2">
                  <c:v>21.546992292466665</c:v>
                </c:pt>
                <c:pt idx="3">
                  <c:v>21.743646506376663</c:v>
                </c:pt>
                <c:pt idx="4">
                  <c:v>21.906562268103329</c:v>
                </c:pt>
                <c:pt idx="5">
                  <c:v>22.134905984986663</c:v>
                </c:pt>
                <c:pt idx="6">
                  <c:v>22.205762660876665</c:v>
                </c:pt>
                <c:pt idx="7">
                  <c:v>22.372194371193331</c:v>
                </c:pt>
                <c:pt idx="8">
                  <c:v>22.606218675039997</c:v>
                </c:pt>
                <c:pt idx="9">
                  <c:v>22.866289271979998</c:v>
                </c:pt>
                <c:pt idx="10">
                  <c:v>23.034150120006665</c:v>
                </c:pt>
                <c:pt idx="11">
                  <c:v>23.087753524219995</c:v>
                </c:pt>
                <c:pt idx="12">
                  <c:v>23.117780694983331</c:v>
                </c:pt>
                <c:pt idx="13">
                  <c:v>23.276612394676661</c:v>
                </c:pt>
                <c:pt idx="14">
                  <c:v>23.528449191426663</c:v>
                </c:pt>
                <c:pt idx="15">
                  <c:v>23.738545253499996</c:v>
                </c:pt>
                <c:pt idx="16">
                  <c:v>23.927661882739997</c:v>
                </c:pt>
                <c:pt idx="17">
                  <c:v>24.128457523426665</c:v>
                </c:pt>
                <c:pt idx="18">
                  <c:v>24.219839863449998</c:v>
                </c:pt>
                <c:pt idx="19">
                  <c:v>24.326685420986664</c:v>
                </c:pt>
                <c:pt idx="20">
                  <c:v>24.392706962983333</c:v>
                </c:pt>
                <c:pt idx="21">
                  <c:v>24.478164460236663</c:v>
                </c:pt>
                <c:pt idx="22">
                  <c:v>24.598708532859998</c:v>
                </c:pt>
                <c:pt idx="23">
                  <c:v>24.821591376889998</c:v>
                </c:pt>
                <c:pt idx="24">
                  <c:v>24.938364783639994</c:v>
                </c:pt>
                <c:pt idx="25">
                  <c:v>25.002046701169995</c:v>
                </c:pt>
                <c:pt idx="26">
                  <c:v>25.072545728208532</c:v>
                </c:pt>
                <c:pt idx="27">
                  <c:v>25.143243543725994</c:v>
                </c:pt>
                <c:pt idx="28">
                  <c:v>25.214140708253638</c:v>
                </c:pt>
                <c:pt idx="29">
                  <c:v>25.285237783903256</c:v>
                </c:pt>
                <c:pt idx="30">
                  <c:v>25.35653533437165</c:v>
                </c:pt>
                <c:pt idx="31">
                  <c:v>25.428033924945101</c:v>
                </c:pt>
                <c:pt idx="32">
                  <c:v>25.499734122503867</c:v>
                </c:pt>
                <c:pt idx="33">
                  <c:v>25.571636495526636</c:v>
                </c:pt>
                <c:pt idx="34">
                  <c:v>25.643741614095081</c:v>
                </c:pt>
                <c:pt idx="35">
                  <c:v>25.716050049898335</c:v>
                </c:pt>
                <c:pt idx="36">
                  <c:v>25.788562376237564</c:v>
                </c:pt>
                <c:pt idx="37">
                  <c:v>25.861279168030485</c:v>
                </c:pt>
                <c:pt idx="38">
                  <c:v>25.934201001815939</c:v>
                </c:pt>
                <c:pt idx="39">
                  <c:v>26.007328455758458</c:v>
                </c:pt>
                <c:pt idx="40">
                  <c:v>26.080662109652842</c:v>
                </c:pt>
              </c:numCache>
            </c:numRef>
          </c:val>
          <c:extLst>
            <c:ext xmlns:c16="http://schemas.microsoft.com/office/drawing/2014/chart" uri="{C3380CC4-5D6E-409C-BE32-E72D297353CC}">
              <c16:uniqueId val="{00000005-3140-4E72-A91D-7448F02F6C5C}"/>
            </c:ext>
          </c:extLst>
        </c:ser>
        <c:ser>
          <c:idx val="6"/>
          <c:order val="6"/>
          <c:tx>
            <c:strRef>
              <c:f>Mitigation!$A$201</c:f>
              <c:strCache>
                <c:ptCount val="1"/>
                <c:pt idx="0">
                  <c:v>Freight Rail 3/</c:v>
                </c:pt>
              </c:strCache>
            </c:strRef>
          </c:tx>
          <c:spPr>
            <a:ln w="25400">
              <a:noFill/>
            </a:ln>
          </c:spPr>
          <c:val>
            <c:numRef>
              <c:f>Mitigation!$E$203:$AS$203</c:f>
              <c:numCache>
                <c:formatCode>0.00</c:formatCode>
                <c:ptCount val="41"/>
                <c:pt idx="0">
                  <c:v>38.486177687649999</c:v>
                </c:pt>
                <c:pt idx="1">
                  <c:v>40.530872851699996</c:v>
                </c:pt>
                <c:pt idx="2">
                  <c:v>41.965950545749998</c:v>
                </c:pt>
                <c:pt idx="3">
                  <c:v>42.802496505999997</c:v>
                </c:pt>
                <c:pt idx="4">
                  <c:v>43.665143190900004</c:v>
                </c:pt>
                <c:pt idx="5">
                  <c:v>43.697677677499996</c:v>
                </c:pt>
                <c:pt idx="6">
                  <c:v>44.527397060299997</c:v>
                </c:pt>
                <c:pt idx="7">
                  <c:v>44.947692601349999</c:v>
                </c:pt>
                <c:pt idx="8">
                  <c:v>45.634898081849997</c:v>
                </c:pt>
                <c:pt idx="9">
                  <c:v>46.198439683549999</c:v>
                </c:pt>
                <c:pt idx="10">
                  <c:v>46.475462317899989</c:v>
                </c:pt>
                <c:pt idx="11">
                  <c:v>47.070846334049996</c:v>
                </c:pt>
                <c:pt idx="12">
                  <c:v>47.264784905799992</c:v>
                </c:pt>
                <c:pt idx="13">
                  <c:v>47.6099614683</c:v>
                </c:pt>
                <c:pt idx="14">
                  <c:v>47.764601592399998</c:v>
                </c:pt>
                <c:pt idx="15">
                  <c:v>48.485841646549993</c:v>
                </c:pt>
                <c:pt idx="16">
                  <c:v>48.489507193049988</c:v>
                </c:pt>
                <c:pt idx="17">
                  <c:v>48.959021784749986</c:v>
                </c:pt>
                <c:pt idx="18">
                  <c:v>49.303934934099992</c:v>
                </c:pt>
                <c:pt idx="19">
                  <c:v>49.430581211549992</c:v>
                </c:pt>
                <c:pt idx="20">
                  <c:v>50.045431393649991</c:v>
                </c:pt>
                <c:pt idx="21">
                  <c:v>50.078376617499991</c:v>
                </c:pt>
                <c:pt idx="22">
                  <c:v>50.410243830099994</c:v>
                </c:pt>
                <c:pt idx="23">
                  <c:v>50.613160979149995</c:v>
                </c:pt>
                <c:pt idx="24">
                  <c:v>50.865315027449995</c:v>
                </c:pt>
                <c:pt idx="25">
                  <c:v>51.374279926199996</c:v>
                </c:pt>
                <c:pt idx="26">
                  <c:v>51.528165244905736</c:v>
                </c:pt>
                <c:pt idx="27">
                  <c:v>51.682511508102515</c:v>
                </c:pt>
                <c:pt idx="28">
                  <c:v>51.837320096492704</c:v>
                </c:pt>
                <c:pt idx="29">
                  <c:v>51.992592394914389</c:v>
                </c:pt>
                <c:pt idx="30">
                  <c:v>52.148329792353771</c:v>
                </c:pt>
                <c:pt idx="31">
                  <c:v>52.304533681957601</c:v>
                </c:pt>
                <c:pt idx="32">
                  <c:v>52.461205461045608</c:v>
                </c:pt>
                <c:pt idx="33">
                  <c:v>52.618346531123031</c:v>
                </c:pt>
                <c:pt idx="34">
                  <c:v>52.775958297893148</c:v>
                </c:pt>
                <c:pt idx="35">
                  <c:v>52.934042171269844</c:v>
                </c:pt>
                <c:pt idx="36">
                  <c:v>53.092599565390216</c:v>
                </c:pt>
                <c:pt idx="37">
                  <c:v>53.251631898627245</c:v>
                </c:pt>
                <c:pt idx="38">
                  <c:v>53.411140593602482</c:v>
                </c:pt>
                <c:pt idx="39">
                  <c:v>53.57112707719876</c:v>
                </c:pt>
                <c:pt idx="40">
                  <c:v>53.731592780572953</c:v>
                </c:pt>
              </c:numCache>
            </c:numRef>
          </c:val>
          <c:extLst>
            <c:ext xmlns:c16="http://schemas.microsoft.com/office/drawing/2014/chart" uri="{C3380CC4-5D6E-409C-BE32-E72D297353CC}">
              <c16:uniqueId val="{00000006-3140-4E72-A91D-7448F02F6C5C}"/>
            </c:ext>
          </c:extLst>
        </c:ser>
        <c:ser>
          <c:idx val="7"/>
          <c:order val="7"/>
          <c:tx>
            <c:strRef>
              <c:f>Mitigation!$A$266</c:f>
              <c:strCache>
                <c:ptCount val="1"/>
                <c:pt idx="0">
                  <c:v> Total Miscellaneous</c:v>
                </c:pt>
              </c:strCache>
            </c:strRef>
          </c:tx>
          <c:spPr>
            <a:ln w="25400">
              <a:noFill/>
            </a:ln>
          </c:spPr>
          <c:val>
            <c:numRef>
              <c:f>Mitigation!$E$266:$AS$266</c:f>
              <c:numCache>
                <c:formatCode>0.00</c:formatCode>
                <c:ptCount val="41"/>
                <c:pt idx="0">
                  <c:v>132.47921884521281</c:v>
                </c:pt>
                <c:pt idx="1">
                  <c:v>129.56913000426451</c:v>
                </c:pt>
                <c:pt idx="2">
                  <c:v>128.50785016954728</c:v>
                </c:pt>
                <c:pt idx="3">
                  <c:v>127.7829199410894</c:v>
                </c:pt>
                <c:pt idx="4">
                  <c:v>128.20351729344441</c:v>
                </c:pt>
                <c:pt idx="5">
                  <c:v>129.31837583991245</c:v>
                </c:pt>
                <c:pt idx="6">
                  <c:v>130.05350555821542</c:v>
                </c:pt>
                <c:pt idx="7">
                  <c:v>130.85968164651112</c:v>
                </c:pt>
                <c:pt idx="8">
                  <c:v>131.73582186645376</c:v>
                </c:pt>
                <c:pt idx="9">
                  <c:v>132.60280806682823</c:v>
                </c:pt>
                <c:pt idx="10">
                  <c:v>133.41242779841633</c:v>
                </c:pt>
                <c:pt idx="11">
                  <c:v>133.89938264913451</c:v>
                </c:pt>
                <c:pt idx="12">
                  <c:v>134.68879581536402</c:v>
                </c:pt>
                <c:pt idx="13">
                  <c:v>137.2363423996789</c:v>
                </c:pt>
                <c:pt idx="14">
                  <c:v>140.05781504135257</c:v>
                </c:pt>
                <c:pt idx="15">
                  <c:v>140.91105761631974</c:v>
                </c:pt>
                <c:pt idx="16">
                  <c:v>141.66161656510133</c:v>
                </c:pt>
                <c:pt idx="17">
                  <c:v>142.61429059935404</c:v>
                </c:pt>
                <c:pt idx="18">
                  <c:v>143.57782437580744</c:v>
                </c:pt>
                <c:pt idx="19">
                  <c:v>144.18051869506519</c:v>
                </c:pt>
                <c:pt idx="20">
                  <c:v>144.98222882258091</c:v>
                </c:pt>
                <c:pt idx="21">
                  <c:v>145.50577058429198</c:v>
                </c:pt>
                <c:pt idx="22">
                  <c:v>146.33837521020143</c:v>
                </c:pt>
                <c:pt idx="23">
                  <c:v>146.86273631946511</c:v>
                </c:pt>
                <c:pt idx="24">
                  <c:v>147.6248865165106</c:v>
                </c:pt>
                <c:pt idx="25">
                  <c:v>148.31128663769084</c:v>
                </c:pt>
                <c:pt idx="26">
                  <c:v>148.72909367226765</c:v>
                </c:pt>
                <c:pt idx="27">
                  <c:v>149.15406104359477</c:v>
                </c:pt>
                <c:pt idx="28">
                  <c:v>149.58622336950256</c:v>
                </c:pt>
                <c:pt idx="29">
                  <c:v>150.0256188531809</c:v>
                </c:pt>
                <c:pt idx="30">
                  <c:v>150.47228929546782</c:v>
                </c:pt>
                <c:pt idx="31">
                  <c:v>150.92628010940567</c:v>
                </c:pt>
                <c:pt idx="32">
                  <c:v>151.38764033706946</c:v>
                </c:pt>
                <c:pt idx="33">
                  <c:v>151.85642266867487</c:v>
                </c:pt>
                <c:pt idx="34">
                  <c:v>152.33268346397347</c:v>
                </c:pt>
                <c:pt idx="35">
                  <c:v>152.81648277594573</c:v>
                </c:pt>
                <c:pt idx="36">
                  <c:v>153.30788437680212</c:v>
                </c:pt>
                <c:pt idx="37">
                  <c:v>153.80695578630619</c:v>
                </c:pt>
                <c:pt idx="38">
                  <c:v>154.31376830243238</c:v>
                </c:pt>
                <c:pt idx="39">
                  <c:v>154.82839703437571</c:v>
                </c:pt>
                <c:pt idx="40">
                  <c:v>155.35092093792946</c:v>
                </c:pt>
              </c:numCache>
            </c:numRef>
          </c:val>
          <c:extLst>
            <c:ext xmlns:c16="http://schemas.microsoft.com/office/drawing/2014/chart" uri="{C3380CC4-5D6E-409C-BE32-E72D297353CC}">
              <c16:uniqueId val="{00000007-3140-4E72-A91D-7448F02F6C5C}"/>
            </c:ext>
          </c:extLst>
        </c:ser>
        <c:dLbls>
          <c:showLegendKey val="0"/>
          <c:showVal val="0"/>
          <c:showCatName val="0"/>
          <c:showSerName val="0"/>
          <c:showPercent val="0"/>
          <c:showBubbleSize val="0"/>
        </c:dLbls>
        <c:axId val="-2124024264"/>
        <c:axId val="-2124020904"/>
      </c:areaChart>
      <c:catAx>
        <c:axId val="-2124024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24020904"/>
        <c:crosses val="autoZero"/>
        <c:auto val="1"/>
        <c:lblAlgn val="ctr"/>
        <c:lblOffset val="100"/>
        <c:tickLblSkip val="5"/>
        <c:tickMarkSkip val="1"/>
        <c:noMultiLvlLbl val="0"/>
      </c:catAx>
      <c:valAx>
        <c:axId val="-2124020904"/>
        <c:scaling>
          <c:orientation val="minMax"/>
        </c:scaling>
        <c:delete val="0"/>
        <c:axPos val="l"/>
        <c:majorGridlines>
          <c:spPr>
            <a:ln w="3175">
              <a:solidFill>
                <a:srgbClr val="000000"/>
              </a:solidFill>
              <a:prstDash val="sysDot"/>
            </a:ln>
          </c:spPr>
        </c:majorGridlines>
        <c:title>
          <c:tx>
            <c:rich>
              <a:bodyPr/>
              <a:lstStyle/>
              <a:p>
                <a:pPr>
                  <a:defRPr sz="1100" b="1" i="0" u="none" strike="noStrike" baseline="0">
                    <a:solidFill>
                      <a:srgbClr val="000000"/>
                    </a:solidFill>
                    <a:latin typeface="Arial"/>
                    <a:ea typeface="Arial"/>
                    <a:cs typeface="Arial"/>
                  </a:defRPr>
                </a:pPr>
                <a:r>
                  <a:rPr lang="en-US"/>
                  <a:t>Million Metric Tons CO2</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24024264"/>
        <c:crosses val="autoZero"/>
        <c:crossBetween val="midCat"/>
      </c:valAx>
      <c:spPr>
        <a:noFill/>
        <a:ln w="25400">
          <a:solidFill>
            <a:srgbClr val="808080"/>
          </a:solidFill>
          <a:prstDash val="solid"/>
        </a:ln>
      </c:spPr>
    </c:plotArea>
    <c:legend>
      <c:legendPos val="r"/>
      <c:layout>
        <c:manualLayout>
          <c:xMode val="edge"/>
          <c:yMode val="edge"/>
          <c:x val="0.13917126638239999"/>
          <c:y val="0.63718432142547199"/>
          <c:w val="0.229784009556945"/>
          <c:h val="0.250856391042723"/>
        </c:manualLayout>
      </c:layout>
      <c:overlay val="0"/>
      <c:spPr>
        <a:solidFill>
          <a:srgbClr val="FFFFFF"/>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effectLst/>
          </c:spPr>
          <c:invertIfNegative val="0"/>
          <c:val>
            <c:numRef>
              <c:f>'Policy+Scenario'!$B$104:$D$104</c:f>
              <c:numCache>
                <c:formatCode>General</c:formatCode>
                <c:ptCount val="3"/>
                <c:pt idx="0">
                  <c:v>-0.18680000000000008</c:v>
                </c:pt>
                <c:pt idx="1">
                  <c:v>0.11909661899344881</c:v>
                </c:pt>
                <c:pt idx="2">
                  <c:v>-8.8458168544230054E-2</c:v>
                </c:pt>
              </c:numCache>
            </c:numRef>
          </c:val>
          <c:extLst>
            <c:ext xmlns:c16="http://schemas.microsoft.com/office/drawing/2014/chart" uri="{C3380CC4-5D6E-409C-BE32-E72D297353CC}">
              <c16:uniqueId val="{00000000-7D3B-44B3-9BAB-D05D4F3033DE}"/>
            </c:ext>
          </c:extLst>
        </c:ser>
        <c:dLbls>
          <c:showLegendKey val="0"/>
          <c:showVal val="0"/>
          <c:showCatName val="0"/>
          <c:showSerName val="0"/>
          <c:showPercent val="0"/>
          <c:showBubbleSize val="0"/>
        </c:dLbls>
        <c:gapWidth val="150"/>
        <c:axId val="-2141014728"/>
        <c:axId val="-2141011784"/>
      </c:barChart>
      <c:catAx>
        <c:axId val="-2141014728"/>
        <c:scaling>
          <c:orientation val="minMax"/>
        </c:scaling>
        <c:delete val="0"/>
        <c:axPos val="b"/>
        <c:majorTickMark val="none"/>
        <c:minorTickMark val="none"/>
        <c:tickLblPos val="none"/>
        <c:crossAx val="-2141011784"/>
        <c:crosses val="autoZero"/>
        <c:auto val="1"/>
        <c:lblAlgn val="ctr"/>
        <c:lblOffset val="100"/>
        <c:noMultiLvlLbl val="0"/>
      </c:catAx>
      <c:valAx>
        <c:axId val="-2141011784"/>
        <c:scaling>
          <c:orientation val="minMax"/>
          <c:max val="1.2"/>
        </c:scaling>
        <c:delete val="0"/>
        <c:axPos val="l"/>
        <c:numFmt formatCode="General" sourceLinked="1"/>
        <c:majorTickMark val="out"/>
        <c:minorTickMark val="none"/>
        <c:tickLblPos val="nextTo"/>
        <c:crossAx val="-2141014728"/>
        <c:crosses val="autoZero"/>
        <c:crossBetween val="between"/>
        <c:majorUnit val="0.4"/>
      </c:valAx>
    </c:plotArea>
    <c:plotVisOnly val="1"/>
    <c:dispBlanksAs val="gap"/>
    <c:showDLblsOverMax val="0"/>
  </c:chart>
  <c:printSettings>
    <c:headerFooter/>
    <c:pageMargins b="1" l="0.750000000000001" r="0.75000000000000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effectLst/>
          </c:spPr>
          <c:invertIfNegative val="0"/>
          <c:val>
            <c:numRef>
              <c:f>'Policy+Scenario'!$B$105:$D$105</c:f>
              <c:numCache>
                <c:formatCode>General</c:formatCode>
                <c:ptCount val="3"/>
                <c:pt idx="0">
                  <c:v>-0.71860369495168008</c:v>
                </c:pt>
                <c:pt idx="1">
                  <c:v>0.67116428489700342</c:v>
                </c:pt>
                <c:pt idx="2">
                  <c:v>-0.33597384042460832</c:v>
                </c:pt>
              </c:numCache>
            </c:numRef>
          </c:val>
          <c:extLst>
            <c:ext xmlns:c16="http://schemas.microsoft.com/office/drawing/2014/chart" uri="{C3380CC4-5D6E-409C-BE32-E72D297353CC}">
              <c16:uniqueId val="{00000000-CB07-4DF3-9E9C-71E112CFDCA2}"/>
            </c:ext>
          </c:extLst>
        </c:ser>
        <c:dLbls>
          <c:showLegendKey val="0"/>
          <c:showVal val="0"/>
          <c:showCatName val="0"/>
          <c:showSerName val="0"/>
          <c:showPercent val="0"/>
          <c:showBubbleSize val="0"/>
        </c:dLbls>
        <c:gapWidth val="150"/>
        <c:axId val="-2140987784"/>
        <c:axId val="-2140984840"/>
      </c:barChart>
      <c:catAx>
        <c:axId val="-2140987784"/>
        <c:scaling>
          <c:orientation val="minMax"/>
        </c:scaling>
        <c:delete val="0"/>
        <c:axPos val="b"/>
        <c:majorTickMark val="none"/>
        <c:minorTickMark val="none"/>
        <c:tickLblPos val="none"/>
        <c:crossAx val="-2140984840"/>
        <c:crosses val="autoZero"/>
        <c:auto val="1"/>
        <c:lblAlgn val="ctr"/>
        <c:lblOffset val="100"/>
        <c:noMultiLvlLbl val="0"/>
      </c:catAx>
      <c:valAx>
        <c:axId val="-2140984840"/>
        <c:scaling>
          <c:orientation val="minMax"/>
          <c:min val="-0.8"/>
        </c:scaling>
        <c:delete val="0"/>
        <c:axPos val="l"/>
        <c:numFmt formatCode="General" sourceLinked="1"/>
        <c:majorTickMark val="out"/>
        <c:minorTickMark val="none"/>
        <c:tickLblPos val="nextTo"/>
        <c:crossAx val="-2140987784"/>
        <c:crosses val="autoZero"/>
        <c:crossBetween val="between"/>
        <c:majorUnit val="0.4"/>
      </c:valAx>
      <c:spPr>
        <a:effectLst/>
      </c:spPr>
    </c:plotArea>
    <c:plotVisOnly val="1"/>
    <c:dispBlanksAs val="gap"/>
    <c:showDLblsOverMax val="0"/>
  </c:chart>
  <c:printSettings>
    <c:headerFooter/>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effectLst/>
          </c:spPr>
          <c:invertIfNegative val="0"/>
          <c:dPt>
            <c:idx val="3"/>
            <c:invertIfNegative val="0"/>
            <c:bubble3D val="0"/>
            <c:spPr>
              <a:solidFill>
                <a:schemeClr val="tx1"/>
              </a:solidFill>
              <a:effectLst/>
            </c:spPr>
            <c:extLst>
              <c:ext xmlns:c16="http://schemas.microsoft.com/office/drawing/2014/chart" uri="{C3380CC4-5D6E-409C-BE32-E72D297353CC}">
                <c16:uniqueId val="{00000001-F23B-44C2-A14D-29E36C98704D}"/>
              </c:ext>
            </c:extLst>
          </c:dPt>
          <c:val>
            <c:numRef>
              <c:f>'Policy+Scenario'!$C$112:$F$112</c:f>
              <c:numCache>
                <c:formatCode>0.0%</c:formatCode>
                <c:ptCount val="4"/>
                <c:pt idx="0">
                  <c:v>-0.76934729094400001</c:v>
                </c:pt>
                <c:pt idx="1">
                  <c:v>0.6672605558370428</c:v>
                </c:pt>
                <c:pt idx="2">
                  <c:v>-0.61544183609397374</c:v>
                </c:pt>
                <c:pt idx="3">
                  <c:v>-0.44706404656401144</c:v>
                </c:pt>
              </c:numCache>
            </c:numRef>
          </c:val>
          <c:extLst>
            <c:ext xmlns:c16="http://schemas.microsoft.com/office/drawing/2014/chart" uri="{C3380CC4-5D6E-409C-BE32-E72D297353CC}">
              <c16:uniqueId val="{00000002-F23B-44C2-A14D-29E36C98704D}"/>
            </c:ext>
          </c:extLst>
        </c:ser>
        <c:ser>
          <c:idx val="1"/>
          <c:order val="1"/>
          <c:invertIfNegative val="0"/>
          <c:dPt>
            <c:idx val="3"/>
            <c:invertIfNegative val="0"/>
            <c:bubble3D val="0"/>
            <c:spPr>
              <a:solidFill>
                <a:prstClr val="black"/>
              </a:solidFill>
              <a:effectLst/>
            </c:spPr>
            <c:extLst>
              <c:ext xmlns:c16="http://schemas.microsoft.com/office/drawing/2014/chart" uri="{C3380CC4-5D6E-409C-BE32-E72D297353CC}">
                <c16:uniqueId val="{00000004-F23B-44C2-A14D-29E36C98704D}"/>
              </c:ext>
            </c:extLst>
          </c:dPt>
          <c:val>
            <c:numRef>
              <c:f>'Policy+Scenario'!$C$113:$F$113</c:f>
              <c:numCache>
                <c:formatCode>0.0%</c:formatCode>
                <c:ptCount val="4"/>
                <c:pt idx="0">
                  <c:v>-0.28150000000000008</c:v>
                </c:pt>
                <c:pt idx="1">
                  <c:v>0.42890465309219694</c:v>
                </c:pt>
                <c:pt idx="2">
                  <c:v>2.6667993246743515E-2</c:v>
                </c:pt>
                <c:pt idx="3">
                  <c:v>-0.44706404656401144</c:v>
                </c:pt>
              </c:numCache>
            </c:numRef>
          </c:val>
          <c:extLst>
            <c:ext xmlns:c16="http://schemas.microsoft.com/office/drawing/2014/chart" uri="{C3380CC4-5D6E-409C-BE32-E72D297353CC}">
              <c16:uniqueId val="{00000005-F23B-44C2-A14D-29E36C98704D}"/>
            </c:ext>
          </c:extLst>
        </c:ser>
        <c:dLbls>
          <c:showLegendKey val="0"/>
          <c:showVal val="0"/>
          <c:showCatName val="0"/>
          <c:showSerName val="0"/>
          <c:showPercent val="0"/>
          <c:showBubbleSize val="0"/>
        </c:dLbls>
        <c:gapWidth val="150"/>
        <c:axId val="-2140007704"/>
        <c:axId val="-2139113464"/>
      </c:barChart>
      <c:catAx>
        <c:axId val="-2140007704"/>
        <c:scaling>
          <c:orientation val="minMax"/>
        </c:scaling>
        <c:delete val="0"/>
        <c:axPos val="b"/>
        <c:majorTickMark val="none"/>
        <c:minorTickMark val="none"/>
        <c:tickLblPos val="none"/>
        <c:crossAx val="-2139113464"/>
        <c:crosses val="autoZero"/>
        <c:auto val="1"/>
        <c:lblAlgn val="ctr"/>
        <c:lblOffset val="100"/>
        <c:noMultiLvlLbl val="0"/>
      </c:catAx>
      <c:valAx>
        <c:axId val="-2139113464"/>
        <c:scaling>
          <c:orientation val="minMax"/>
          <c:max val="1.2"/>
          <c:min val="-0.8"/>
        </c:scaling>
        <c:delete val="0"/>
        <c:axPos val="l"/>
        <c:numFmt formatCode="0.0%" sourceLinked="1"/>
        <c:majorTickMark val="out"/>
        <c:minorTickMark val="none"/>
        <c:tickLblPos val="nextTo"/>
        <c:txPr>
          <a:bodyPr/>
          <a:lstStyle/>
          <a:p>
            <a:pPr>
              <a:defRPr sz="1050"/>
            </a:pPr>
            <a:endParaRPr lang="en-US"/>
          </a:p>
        </c:txPr>
        <c:crossAx val="-2140007704"/>
        <c:crosses val="autoZero"/>
        <c:crossBetween val="between"/>
        <c:majorUnit val="0.4"/>
      </c:valAx>
    </c:plotArea>
    <c:plotVisOnly val="1"/>
    <c:dispBlanksAs val="gap"/>
    <c:showDLblsOverMax val="0"/>
  </c:chart>
  <c:spPr>
    <a:ln>
      <a:noFill/>
    </a:ln>
  </c:spPr>
  <c:printSettings>
    <c:headerFooter/>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effectLst/>
          </c:spPr>
          <c:invertIfNegative val="0"/>
          <c:dPt>
            <c:idx val="3"/>
            <c:invertIfNegative val="0"/>
            <c:bubble3D val="0"/>
            <c:spPr>
              <a:solidFill>
                <a:prstClr val="black"/>
              </a:solidFill>
              <a:effectLst/>
            </c:spPr>
            <c:extLst>
              <c:ext xmlns:c16="http://schemas.microsoft.com/office/drawing/2014/chart" uri="{C3380CC4-5D6E-409C-BE32-E72D297353CC}">
                <c16:uniqueId val="{00000001-66C8-4387-B2EB-539D223B3288}"/>
              </c:ext>
            </c:extLst>
          </c:dPt>
          <c:val>
            <c:numRef>
              <c:f>'Policy+Scenario'!$C$120:$F$120</c:f>
              <c:numCache>
                <c:formatCode>0.0%</c:formatCode>
                <c:ptCount val="4"/>
                <c:pt idx="0">
                  <c:v>-0.32681322574000005</c:v>
                </c:pt>
                <c:pt idx="1">
                  <c:v>0.14263230980689667</c:v>
                </c:pt>
                <c:pt idx="2">
                  <c:v>-0.23079504119584227</c:v>
                </c:pt>
                <c:pt idx="3">
                  <c:v>-0.19588072995045835</c:v>
                </c:pt>
              </c:numCache>
            </c:numRef>
          </c:val>
          <c:extLst>
            <c:ext xmlns:c16="http://schemas.microsoft.com/office/drawing/2014/chart" uri="{C3380CC4-5D6E-409C-BE32-E72D297353CC}">
              <c16:uniqueId val="{00000002-66C8-4387-B2EB-539D223B3288}"/>
            </c:ext>
          </c:extLst>
        </c:ser>
        <c:ser>
          <c:idx val="1"/>
          <c:order val="1"/>
          <c:spPr>
            <a:effectLst/>
          </c:spPr>
          <c:invertIfNegative val="0"/>
          <c:dPt>
            <c:idx val="3"/>
            <c:invertIfNegative val="0"/>
            <c:bubble3D val="0"/>
            <c:spPr>
              <a:solidFill>
                <a:prstClr val="black"/>
              </a:solidFill>
              <a:effectLst/>
            </c:spPr>
            <c:extLst>
              <c:ext xmlns:c16="http://schemas.microsoft.com/office/drawing/2014/chart" uri="{C3380CC4-5D6E-409C-BE32-E72D297353CC}">
                <c16:uniqueId val="{00000004-66C8-4387-B2EB-539D223B3288}"/>
              </c:ext>
            </c:extLst>
          </c:dPt>
          <c:val>
            <c:numRef>
              <c:f>'Policy+Scenario'!$C$121:$F$121</c:f>
              <c:numCache>
                <c:formatCode>0.0%</c:formatCode>
                <c:ptCount val="4"/>
                <c:pt idx="0">
                  <c:v>-0.19232500000000008</c:v>
                </c:pt>
                <c:pt idx="1">
                  <c:v>0.11722031613938233</c:v>
                </c:pt>
                <c:pt idx="2">
                  <c:v>-9.7649081162124451E-2</c:v>
                </c:pt>
                <c:pt idx="3">
                  <c:v>-0.19588072995045835</c:v>
                </c:pt>
              </c:numCache>
            </c:numRef>
          </c:val>
          <c:extLst>
            <c:ext xmlns:c16="http://schemas.microsoft.com/office/drawing/2014/chart" uri="{C3380CC4-5D6E-409C-BE32-E72D297353CC}">
              <c16:uniqueId val="{00000005-66C8-4387-B2EB-539D223B3288}"/>
            </c:ext>
          </c:extLst>
        </c:ser>
        <c:dLbls>
          <c:showLegendKey val="0"/>
          <c:showVal val="0"/>
          <c:showCatName val="0"/>
          <c:showSerName val="0"/>
          <c:showPercent val="0"/>
          <c:showBubbleSize val="0"/>
        </c:dLbls>
        <c:gapWidth val="150"/>
        <c:axId val="-2139770248"/>
        <c:axId val="-2139767272"/>
      </c:barChart>
      <c:catAx>
        <c:axId val="-2139770248"/>
        <c:scaling>
          <c:orientation val="minMax"/>
        </c:scaling>
        <c:delete val="0"/>
        <c:axPos val="b"/>
        <c:majorTickMark val="none"/>
        <c:minorTickMark val="none"/>
        <c:tickLblPos val="none"/>
        <c:crossAx val="-2139767272"/>
        <c:crosses val="autoZero"/>
        <c:auto val="1"/>
        <c:lblAlgn val="ctr"/>
        <c:lblOffset val="100"/>
        <c:noMultiLvlLbl val="0"/>
      </c:catAx>
      <c:valAx>
        <c:axId val="-2139767272"/>
        <c:scaling>
          <c:orientation val="minMax"/>
          <c:max val="1.2"/>
          <c:min val="-0.8"/>
        </c:scaling>
        <c:delete val="0"/>
        <c:axPos val="l"/>
        <c:numFmt formatCode="0.0%" sourceLinked="1"/>
        <c:majorTickMark val="out"/>
        <c:minorTickMark val="none"/>
        <c:tickLblPos val="nextTo"/>
        <c:txPr>
          <a:bodyPr/>
          <a:lstStyle/>
          <a:p>
            <a:pPr>
              <a:defRPr sz="1200"/>
            </a:pPr>
            <a:endParaRPr lang="en-US"/>
          </a:p>
        </c:txPr>
        <c:crossAx val="-2139770248"/>
        <c:crosses val="autoZero"/>
        <c:crossBetween val="between"/>
        <c:majorUnit val="0.4"/>
      </c:valAx>
    </c:plotArea>
    <c:plotVisOnly val="1"/>
    <c:dispBlanksAs val="gap"/>
    <c:showDLblsOverMax val="0"/>
  </c:chart>
  <c:spPr>
    <a:ln>
      <a:noFill/>
    </a:ln>
  </c:spPr>
  <c:printSettings>
    <c:headerFooter/>
    <c:pageMargins b="1" l="0.750000000000001" r="0.750000000000001"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rgbClr val="0000FF"/>
            </a:solidFill>
            <a:effectLst/>
          </c:spPr>
          <c:invertIfNegative val="0"/>
          <c:dPt>
            <c:idx val="3"/>
            <c:invertIfNegative val="0"/>
            <c:bubble3D val="0"/>
            <c:spPr>
              <a:solidFill>
                <a:schemeClr val="tx1"/>
              </a:solidFill>
              <a:effectLst/>
            </c:spPr>
            <c:extLst>
              <c:ext xmlns:c16="http://schemas.microsoft.com/office/drawing/2014/chart" uri="{C3380CC4-5D6E-409C-BE32-E72D297353CC}">
                <c16:uniqueId val="{00000001-EC7B-4F66-9242-E7569CBDEB0C}"/>
              </c:ext>
            </c:extLst>
          </c:dPt>
          <c:val>
            <c:numRef>
              <c:f>'Policy+Scenario'!$C$118:$F$118</c:f>
              <c:numCache>
                <c:formatCode>0.0%</c:formatCode>
                <c:ptCount val="4"/>
                <c:pt idx="0">
                  <c:v>0.34200000000000008</c:v>
                </c:pt>
                <c:pt idx="1">
                  <c:v>0.6467172463450197</c:v>
                </c:pt>
                <c:pt idx="2">
                  <c:v>1.2098945445950164</c:v>
                </c:pt>
                <c:pt idx="3">
                  <c:v>1.01047479701259</c:v>
                </c:pt>
              </c:numCache>
            </c:numRef>
          </c:val>
          <c:extLst>
            <c:ext xmlns:c16="http://schemas.microsoft.com/office/drawing/2014/chart" uri="{C3380CC4-5D6E-409C-BE32-E72D297353CC}">
              <c16:uniqueId val="{00000002-EC7B-4F66-9242-E7569CBDEB0C}"/>
            </c:ext>
          </c:extLst>
        </c:ser>
        <c:ser>
          <c:idx val="1"/>
          <c:order val="1"/>
          <c:spPr>
            <a:solidFill>
              <a:srgbClr val="FF0000"/>
            </a:solidFill>
            <a:effectLst/>
          </c:spPr>
          <c:invertIfNegative val="0"/>
          <c:dPt>
            <c:idx val="3"/>
            <c:invertIfNegative val="0"/>
            <c:bubble3D val="0"/>
            <c:spPr>
              <a:solidFill>
                <a:schemeClr val="tx1"/>
              </a:solidFill>
              <a:effectLst/>
            </c:spPr>
            <c:extLst>
              <c:ext xmlns:c16="http://schemas.microsoft.com/office/drawing/2014/chart" uri="{C3380CC4-5D6E-409C-BE32-E72D297353CC}">
                <c16:uniqueId val="{00000004-EC7B-4F66-9242-E7569CBDEB0C}"/>
              </c:ext>
            </c:extLst>
          </c:dPt>
          <c:val>
            <c:numRef>
              <c:f>'Policy+Scenario'!$C$119:$F$119</c:f>
              <c:numCache>
                <c:formatCode>0.0%</c:formatCode>
                <c:ptCount val="4"/>
                <c:pt idx="0">
                  <c:v>0</c:v>
                </c:pt>
                <c:pt idx="1">
                  <c:v>0.44940600008579668</c:v>
                </c:pt>
                <c:pt idx="2">
                  <c:v>0.44940600008579668</c:v>
                </c:pt>
                <c:pt idx="3">
                  <c:v>1.01047479701259</c:v>
                </c:pt>
              </c:numCache>
            </c:numRef>
          </c:val>
          <c:extLst>
            <c:ext xmlns:c16="http://schemas.microsoft.com/office/drawing/2014/chart" uri="{C3380CC4-5D6E-409C-BE32-E72D297353CC}">
              <c16:uniqueId val="{00000005-EC7B-4F66-9242-E7569CBDEB0C}"/>
            </c:ext>
          </c:extLst>
        </c:ser>
        <c:dLbls>
          <c:showLegendKey val="0"/>
          <c:showVal val="0"/>
          <c:showCatName val="0"/>
          <c:showSerName val="0"/>
          <c:showPercent val="0"/>
          <c:showBubbleSize val="0"/>
        </c:dLbls>
        <c:gapWidth val="150"/>
        <c:axId val="-2141178472"/>
        <c:axId val="-2141175496"/>
      </c:barChart>
      <c:catAx>
        <c:axId val="-2141178472"/>
        <c:scaling>
          <c:orientation val="minMax"/>
        </c:scaling>
        <c:delete val="0"/>
        <c:axPos val="b"/>
        <c:majorTickMark val="none"/>
        <c:minorTickMark val="none"/>
        <c:tickLblPos val="none"/>
        <c:crossAx val="-2141175496"/>
        <c:crosses val="autoZero"/>
        <c:auto val="1"/>
        <c:lblAlgn val="ctr"/>
        <c:lblOffset val="100"/>
        <c:noMultiLvlLbl val="0"/>
      </c:catAx>
      <c:valAx>
        <c:axId val="-2141175496"/>
        <c:scaling>
          <c:orientation val="minMax"/>
          <c:max val="1.2"/>
          <c:min val="-0.8"/>
        </c:scaling>
        <c:delete val="0"/>
        <c:axPos val="l"/>
        <c:numFmt formatCode="0.0%" sourceLinked="1"/>
        <c:majorTickMark val="out"/>
        <c:minorTickMark val="none"/>
        <c:tickLblPos val="nextTo"/>
        <c:txPr>
          <a:bodyPr/>
          <a:lstStyle/>
          <a:p>
            <a:pPr>
              <a:defRPr sz="1200"/>
            </a:pPr>
            <a:endParaRPr lang="en-US"/>
          </a:p>
        </c:txPr>
        <c:crossAx val="-2141178472"/>
        <c:crosses val="autoZero"/>
        <c:crossBetween val="between"/>
        <c:majorUnit val="0.4"/>
      </c:valAx>
    </c:plotArea>
    <c:plotVisOnly val="1"/>
    <c:dispBlanksAs val="gap"/>
    <c:showDLblsOverMax val="0"/>
  </c:chart>
  <c:spPr>
    <a:ln>
      <a:noFill/>
    </a:ln>
  </c:spPr>
  <c:printSettings>
    <c:headerFooter/>
    <c:pageMargins b="1" l="0.750000000000001" r="0.750000000000001"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rgbClr val="0000FF"/>
            </a:solidFill>
            <a:effectLst/>
          </c:spPr>
          <c:invertIfNegative val="0"/>
          <c:dPt>
            <c:idx val="3"/>
            <c:invertIfNegative val="0"/>
            <c:bubble3D val="0"/>
            <c:spPr>
              <a:solidFill>
                <a:schemeClr val="tx1"/>
              </a:solidFill>
              <a:effectLst/>
            </c:spPr>
            <c:extLst>
              <c:ext xmlns:c16="http://schemas.microsoft.com/office/drawing/2014/chart" uri="{C3380CC4-5D6E-409C-BE32-E72D297353CC}">
                <c16:uniqueId val="{00000001-6C59-469B-88A3-85128E1768B5}"/>
              </c:ext>
            </c:extLst>
          </c:dPt>
          <c:val>
            <c:numRef>
              <c:f>'Policy+Scenario'!$C$114:$F$114</c:f>
              <c:numCache>
                <c:formatCode>0.0%</c:formatCode>
                <c:ptCount val="4"/>
                <c:pt idx="0">
                  <c:v>-0.18680000000000008</c:v>
                </c:pt>
                <c:pt idx="1">
                  <c:v>0.11909661899344881</c:v>
                </c:pt>
                <c:pt idx="2">
                  <c:v>-8.9950629434527585E-2</c:v>
                </c:pt>
                <c:pt idx="3">
                  <c:v>-8.8458168544230054E-2</c:v>
                </c:pt>
              </c:numCache>
            </c:numRef>
          </c:val>
          <c:extLst>
            <c:ext xmlns:c16="http://schemas.microsoft.com/office/drawing/2014/chart" uri="{C3380CC4-5D6E-409C-BE32-E72D297353CC}">
              <c16:uniqueId val="{00000002-6C59-469B-88A3-85128E1768B5}"/>
            </c:ext>
          </c:extLst>
        </c:ser>
        <c:ser>
          <c:idx val="1"/>
          <c:order val="1"/>
          <c:spPr>
            <a:solidFill>
              <a:srgbClr val="FF0000"/>
            </a:solidFill>
            <a:effectLst>
              <a:outerShdw blurRad="40000" dist="23000" sx="1000" sy="1000" rotWithShape="0">
                <a:srgbClr val="000000"/>
              </a:outerShdw>
            </a:effectLst>
          </c:spPr>
          <c:invertIfNegative val="0"/>
          <c:dPt>
            <c:idx val="3"/>
            <c:invertIfNegative val="0"/>
            <c:bubble3D val="0"/>
            <c:spPr>
              <a:solidFill>
                <a:schemeClr val="tx1"/>
              </a:solidFill>
              <a:effectLst/>
            </c:spPr>
            <c:extLst>
              <c:ext xmlns:c16="http://schemas.microsoft.com/office/drawing/2014/chart" uri="{C3380CC4-5D6E-409C-BE32-E72D297353CC}">
                <c16:uniqueId val="{00000004-6C59-469B-88A3-85128E1768B5}"/>
              </c:ext>
            </c:extLst>
          </c:dPt>
          <c:val>
            <c:numRef>
              <c:f>'Policy+Scenario'!$C$115:$F$115</c:f>
              <c:numCache>
                <c:formatCode>0.0%</c:formatCode>
                <c:ptCount val="4"/>
                <c:pt idx="0">
                  <c:v>-0.17500000000000004</c:v>
                </c:pt>
                <c:pt idx="1">
                  <c:v>0.10998894566973161</c:v>
                </c:pt>
                <c:pt idx="2">
                  <c:v>-8.4259119822471251E-2</c:v>
                </c:pt>
                <c:pt idx="3">
                  <c:v>-8.8458168544230054E-2</c:v>
                </c:pt>
              </c:numCache>
            </c:numRef>
          </c:val>
          <c:extLst>
            <c:ext xmlns:c16="http://schemas.microsoft.com/office/drawing/2014/chart" uri="{C3380CC4-5D6E-409C-BE32-E72D297353CC}">
              <c16:uniqueId val="{00000005-6C59-469B-88A3-85128E1768B5}"/>
            </c:ext>
          </c:extLst>
        </c:ser>
        <c:dLbls>
          <c:showLegendKey val="0"/>
          <c:showVal val="0"/>
          <c:showCatName val="0"/>
          <c:showSerName val="0"/>
          <c:showPercent val="0"/>
          <c:showBubbleSize val="0"/>
        </c:dLbls>
        <c:gapWidth val="150"/>
        <c:axId val="-2123790776"/>
        <c:axId val="-2123786168"/>
      </c:barChart>
      <c:catAx>
        <c:axId val="-2123790776"/>
        <c:scaling>
          <c:orientation val="minMax"/>
        </c:scaling>
        <c:delete val="0"/>
        <c:axPos val="b"/>
        <c:majorTickMark val="none"/>
        <c:minorTickMark val="none"/>
        <c:tickLblPos val="none"/>
        <c:crossAx val="-2123786168"/>
        <c:crosses val="autoZero"/>
        <c:auto val="1"/>
        <c:lblAlgn val="ctr"/>
        <c:lblOffset val="100"/>
        <c:noMultiLvlLbl val="0"/>
      </c:catAx>
      <c:valAx>
        <c:axId val="-2123786168"/>
        <c:scaling>
          <c:orientation val="minMax"/>
          <c:max val="1.2"/>
          <c:min val="-0.8"/>
        </c:scaling>
        <c:delete val="0"/>
        <c:axPos val="l"/>
        <c:numFmt formatCode="0.0%" sourceLinked="1"/>
        <c:majorTickMark val="out"/>
        <c:minorTickMark val="none"/>
        <c:tickLblPos val="nextTo"/>
        <c:txPr>
          <a:bodyPr/>
          <a:lstStyle/>
          <a:p>
            <a:pPr>
              <a:defRPr sz="1050"/>
            </a:pPr>
            <a:endParaRPr lang="en-US"/>
          </a:p>
        </c:txPr>
        <c:crossAx val="-2123790776"/>
        <c:crosses val="autoZero"/>
        <c:crossBetween val="between"/>
        <c:majorUnit val="0.4"/>
      </c:valAx>
    </c:plotArea>
    <c:plotVisOnly val="1"/>
    <c:dispBlanksAs val="gap"/>
    <c:showDLblsOverMax val="0"/>
  </c:chart>
  <c:spPr>
    <a:ln>
      <a:noFill/>
    </a:ln>
  </c:spPr>
  <c:printSettings>
    <c:headerFooter/>
    <c:pageMargins b="1" l="0.750000000000001" r="0.750000000000001"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1</xdr:col>
      <xdr:colOff>4305300</xdr:colOff>
      <xdr:row>72</xdr:row>
      <xdr:rowOff>38100</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47800" y="8096250"/>
          <a:ext cx="4305300" cy="1333500"/>
        </a:xfrm>
        <a:prstGeom prst="rect">
          <a:avLst/>
        </a:prstGeom>
        <a:noFill/>
      </xdr:spPr>
    </xdr:pic>
    <xdr:clientData/>
  </xdr:twoCellAnchor>
  <xdr:twoCellAnchor editAs="oneCell">
    <xdr:from>
      <xdr:col>1</xdr:col>
      <xdr:colOff>0</xdr:colOff>
      <xdr:row>74</xdr:row>
      <xdr:rowOff>0</xdr:rowOff>
    </xdr:from>
    <xdr:to>
      <xdr:col>2</xdr:col>
      <xdr:colOff>5557</xdr:colOff>
      <xdr:row>80</xdr:row>
      <xdr:rowOff>99770</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516063" y="11310938"/>
          <a:ext cx="6556375" cy="1052270"/>
        </a:xfrm>
        <a:prstGeom prst="rect">
          <a:avLst/>
        </a:prstGeom>
        <a:noFill/>
      </xdr:spPr>
    </xdr:pic>
    <xdr:clientData/>
  </xdr:twoCellAnchor>
  <xdr:twoCellAnchor editAs="oneCell">
    <xdr:from>
      <xdr:col>1</xdr:col>
      <xdr:colOff>0</xdr:colOff>
      <xdr:row>93</xdr:row>
      <xdr:rowOff>0</xdr:rowOff>
    </xdr:from>
    <xdr:to>
      <xdr:col>1</xdr:col>
      <xdr:colOff>2451226</xdr:colOff>
      <xdr:row>99</xdr:row>
      <xdr:rowOff>114355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1516063" y="14327188"/>
          <a:ext cx="2451226" cy="1066855"/>
        </a:xfrm>
        <a:prstGeom prst="rect">
          <a:avLst/>
        </a:prstGeom>
      </xdr:spPr>
    </xdr:pic>
    <xdr:clientData/>
  </xdr:twoCellAnchor>
  <xdr:twoCellAnchor editAs="oneCell">
    <xdr:from>
      <xdr:col>1</xdr:col>
      <xdr:colOff>0</xdr:colOff>
      <xdr:row>108</xdr:row>
      <xdr:rowOff>119060</xdr:rowOff>
    </xdr:from>
    <xdr:to>
      <xdr:col>1</xdr:col>
      <xdr:colOff>5480332</xdr:colOff>
      <xdr:row>116</xdr:row>
      <xdr:rowOff>81023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1516063" y="17938748"/>
          <a:ext cx="5480332" cy="12319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3044557</xdr:colOff>
      <xdr:row>122</xdr:row>
      <xdr:rowOff>123556</xdr:rowOff>
    </xdr:from>
    <xdr:to>
      <xdr:col>5</xdr:col>
      <xdr:colOff>1319832</xdr:colOff>
      <xdr:row>131</xdr:row>
      <xdr:rowOff>9257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553220</xdr:colOff>
      <xdr:row>1</xdr:row>
      <xdr:rowOff>21166</xdr:rowOff>
    </xdr:from>
    <xdr:to>
      <xdr:col>5</xdr:col>
      <xdr:colOff>1365250</xdr:colOff>
      <xdr:row>6</xdr:row>
      <xdr:rowOff>158750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3044557</xdr:colOff>
      <xdr:row>151</xdr:row>
      <xdr:rowOff>47357</xdr:rowOff>
    </xdr:from>
    <xdr:to>
      <xdr:col>5</xdr:col>
      <xdr:colOff>1319832</xdr:colOff>
      <xdr:row>159</xdr:row>
      <xdr:rowOff>85456</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3057257</xdr:colOff>
      <xdr:row>131</xdr:row>
      <xdr:rowOff>157997</xdr:rowOff>
    </xdr:from>
    <xdr:to>
      <xdr:col>5</xdr:col>
      <xdr:colOff>1323007</xdr:colOff>
      <xdr:row>140</xdr:row>
      <xdr:rowOff>34657</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3044557</xdr:colOff>
      <xdr:row>141</xdr:row>
      <xdr:rowOff>47356</xdr:rowOff>
    </xdr:from>
    <xdr:to>
      <xdr:col>5</xdr:col>
      <xdr:colOff>1319832</xdr:colOff>
      <xdr:row>149</xdr:row>
      <xdr:rowOff>85457</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3362594</xdr:colOff>
      <xdr:row>123</xdr:row>
      <xdr:rowOff>16144</xdr:rowOff>
    </xdr:from>
    <xdr:to>
      <xdr:col>12</xdr:col>
      <xdr:colOff>209119</xdr:colOff>
      <xdr:row>131</xdr:row>
      <xdr:rowOff>63285</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3349894</xdr:colOff>
      <xdr:row>161</xdr:row>
      <xdr:rowOff>16144</xdr:rowOff>
    </xdr:from>
    <xdr:to>
      <xdr:col>12</xdr:col>
      <xdr:colOff>215469</xdr:colOff>
      <xdr:row>169</xdr:row>
      <xdr:rowOff>63284</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3362594</xdr:colOff>
      <xdr:row>151</xdr:row>
      <xdr:rowOff>101385</xdr:rowOff>
    </xdr:from>
    <xdr:to>
      <xdr:col>12</xdr:col>
      <xdr:colOff>209119</xdr:colOff>
      <xdr:row>159</xdr:row>
      <xdr:rowOff>139484</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3375294</xdr:colOff>
      <xdr:row>132</xdr:row>
      <xdr:rowOff>50585</xdr:rowOff>
    </xdr:from>
    <xdr:to>
      <xdr:col>12</xdr:col>
      <xdr:colOff>212294</xdr:colOff>
      <xdr:row>140</xdr:row>
      <xdr:rowOff>88685</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3362594</xdr:colOff>
      <xdr:row>141</xdr:row>
      <xdr:rowOff>101384</xdr:rowOff>
    </xdr:from>
    <xdr:to>
      <xdr:col>12</xdr:col>
      <xdr:colOff>209119</xdr:colOff>
      <xdr:row>149</xdr:row>
      <xdr:rowOff>139485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476787</xdr:colOff>
      <xdr:row>123</xdr:row>
      <xdr:rowOff>0</xdr:rowOff>
    </xdr:from>
    <xdr:to>
      <xdr:col>20</xdr:col>
      <xdr:colOff>569682</xdr:colOff>
      <xdr:row>167</xdr:row>
      <xdr:rowOff>0</xdr:rowOff>
    </xdr:to>
    <xdr:grpSp>
      <xdr:nvGrpSpPr>
        <xdr:cNvPr id="16" name="Group 15">
          <a:extLst>
            <a:ext uri="{FF2B5EF4-FFF2-40B4-BE49-F238E27FC236}">
              <a16:creationId xmlns:a16="http://schemas.microsoft.com/office/drawing/2014/main" id="{00000000-0008-0000-0200-000010000000}"/>
            </a:ext>
          </a:extLst>
        </xdr:cNvPr>
        <xdr:cNvGrpSpPr/>
      </xdr:nvGrpSpPr>
      <xdr:grpSpPr>
        <a:xfrm>
          <a:off x="15509271" y="20801438"/>
          <a:ext cx="4799365" cy="7304575"/>
          <a:chOff x="15568620" y="18316222"/>
          <a:chExt cx="4762262" cy="6829778"/>
        </a:xfrm>
      </xdr:grpSpPr>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15568620" y="18316222"/>
          <a:ext cx="4751379" cy="1692137"/>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15568620" y="21752637"/>
          <a:ext cx="4751379" cy="1696682"/>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15578667" y="23453863"/>
          <a:ext cx="4752215" cy="1692137"/>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15568620" y="20034429"/>
          <a:ext cx="4751379" cy="1696682"/>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23</xdr:col>
      <xdr:colOff>0</xdr:colOff>
      <xdr:row>123</xdr:row>
      <xdr:rowOff>0</xdr:rowOff>
    </xdr:from>
    <xdr:to>
      <xdr:col>27</xdr:col>
      <xdr:colOff>0</xdr:colOff>
      <xdr:row>145</xdr:row>
      <xdr:rowOff>0</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27</xdr:col>
      <xdr:colOff>0</xdr:colOff>
      <xdr:row>123</xdr:row>
      <xdr:rowOff>0</xdr:rowOff>
    </xdr:from>
    <xdr:to>
      <xdr:col>31</xdr:col>
      <xdr:colOff>0</xdr:colOff>
      <xdr:row>145</xdr:row>
      <xdr:rowOff>0</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23</xdr:col>
      <xdr:colOff>0</xdr:colOff>
      <xdr:row>145</xdr:row>
      <xdr:rowOff>25400</xdr:rowOff>
    </xdr:from>
    <xdr:to>
      <xdr:col>27</xdr:col>
      <xdr:colOff>0</xdr:colOff>
      <xdr:row>167</xdr:row>
      <xdr:rowOff>25400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27</xdr:col>
      <xdr:colOff>0</xdr:colOff>
      <xdr:row>145</xdr:row>
      <xdr:rowOff>25400</xdr:rowOff>
    </xdr:from>
    <xdr:to>
      <xdr:col>31</xdr:col>
      <xdr:colOff>0</xdr:colOff>
      <xdr:row>167</xdr:row>
      <xdr:rowOff>25400</xdr:rowOff>
    </xdr:to>
    <xdr:graphicFrame macro="">
      <xdr:nvGraphicFramePr>
        <xdr:cNvPr id="23" name="Chart 22">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25</xdr:col>
      <xdr:colOff>609600</xdr:colOff>
      <xdr:row>125</xdr:row>
      <xdr:rowOff>63500</xdr:rowOff>
    </xdr:from>
    <xdr:to>
      <xdr:col>27</xdr:col>
      <xdr:colOff>558800</xdr:colOff>
      <xdr:row>127</xdr:row>
      <xdr:rowOff>76200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23736300" y="18808700"/>
          <a:ext cx="12954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Energy Intensity</a:t>
          </a:r>
        </a:p>
      </xdr:txBody>
    </xdr:sp>
    <xdr:clientData/>
  </xdr:twoCellAnchor>
  <xdr:twoCellAnchor>
    <xdr:from>
      <xdr:col>25</xdr:col>
      <xdr:colOff>609600</xdr:colOff>
      <xdr:row>130</xdr:row>
      <xdr:rowOff>50800</xdr:rowOff>
    </xdr:from>
    <xdr:to>
      <xdr:col>27</xdr:col>
      <xdr:colOff>558800</xdr:colOff>
      <xdr:row>132</xdr:row>
      <xdr:rowOff>63500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23736300" y="19558000"/>
          <a:ext cx="12954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Travel</a:t>
          </a:r>
          <a:r>
            <a:rPr lang="en-US" sz="1200" baseline="0"/>
            <a:t> Demand</a:t>
          </a:r>
          <a:endParaRPr lang="en-US" sz="1200"/>
        </a:p>
      </xdr:txBody>
    </xdr:sp>
    <xdr:clientData/>
  </xdr:twoCellAnchor>
  <xdr:twoCellAnchor>
    <xdr:from>
      <xdr:col>25</xdr:col>
      <xdr:colOff>609600</xdr:colOff>
      <xdr:row>134</xdr:row>
      <xdr:rowOff>114300</xdr:rowOff>
    </xdr:from>
    <xdr:to>
      <xdr:col>27</xdr:col>
      <xdr:colOff>558800</xdr:colOff>
      <xdr:row>136</xdr:row>
      <xdr:rowOff>127000</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23736300" y="20231100"/>
          <a:ext cx="12954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Energy Demand</a:t>
          </a:r>
        </a:p>
      </xdr:txBody>
    </xdr:sp>
    <xdr:clientData/>
  </xdr:twoCellAnchor>
  <xdr:twoCellAnchor>
    <xdr:from>
      <xdr:col>25</xdr:col>
      <xdr:colOff>609600</xdr:colOff>
      <xdr:row>139</xdr:row>
      <xdr:rowOff>76200</xdr:rowOff>
    </xdr:from>
    <xdr:to>
      <xdr:col>27</xdr:col>
      <xdr:colOff>558800</xdr:colOff>
      <xdr:row>141</xdr:row>
      <xdr:rowOff>88900</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23736300" y="20955000"/>
          <a:ext cx="12954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Total Road Transport</a:t>
          </a:r>
          <a:r>
            <a:rPr lang="en-US" sz="1200" baseline="0"/>
            <a:t> Energy</a:t>
          </a:r>
          <a:endParaRPr lang="en-US" sz="1200"/>
        </a:p>
      </xdr:txBody>
    </xdr:sp>
    <xdr:clientData/>
  </xdr:twoCellAnchor>
  <xdr:twoCellAnchor>
    <xdr:from>
      <xdr:col>25</xdr:col>
      <xdr:colOff>609600</xdr:colOff>
      <xdr:row>147</xdr:row>
      <xdr:rowOff>76200</xdr:rowOff>
    </xdr:from>
    <xdr:to>
      <xdr:col>27</xdr:col>
      <xdr:colOff>558800</xdr:colOff>
      <xdr:row>149</xdr:row>
      <xdr:rowOff>88900</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23736300" y="22174200"/>
          <a:ext cx="12954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Energy Intensity</a:t>
          </a:r>
        </a:p>
      </xdr:txBody>
    </xdr:sp>
    <xdr:clientData/>
  </xdr:twoCellAnchor>
  <xdr:twoCellAnchor>
    <xdr:from>
      <xdr:col>25</xdr:col>
      <xdr:colOff>609600</xdr:colOff>
      <xdr:row>152</xdr:row>
      <xdr:rowOff>63500</xdr:rowOff>
    </xdr:from>
    <xdr:to>
      <xdr:col>27</xdr:col>
      <xdr:colOff>558800</xdr:colOff>
      <xdr:row>154</xdr:row>
      <xdr:rowOff>76200</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23736300" y="22923500"/>
          <a:ext cx="12954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Travel</a:t>
          </a:r>
          <a:r>
            <a:rPr lang="en-US" sz="1200" baseline="0"/>
            <a:t> Demand</a:t>
          </a:r>
          <a:endParaRPr lang="en-US" sz="1200"/>
        </a:p>
      </xdr:txBody>
    </xdr:sp>
    <xdr:clientData/>
  </xdr:twoCellAnchor>
  <xdr:twoCellAnchor>
    <xdr:from>
      <xdr:col>25</xdr:col>
      <xdr:colOff>609600</xdr:colOff>
      <xdr:row>156</xdr:row>
      <xdr:rowOff>127000</xdr:rowOff>
    </xdr:from>
    <xdr:to>
      <xdr:col>27</xdr:col>
      <xdr:colOff>558800</xdr:colOff>
      <xdr:row>158</xdr:row>
      <xdr:rowOff>139700</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23736300" y="23596600"/>
          <a:ext cx="12954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Energy Demand</a:t>
          </a:r>
        </a:p>
      </xdr:txBody>
    </xdr:sp>
    <xdr:clientData/>
  </xdr:twoCellAnchor>
  <xdr:twoCellAnchor>
    <xdr:from>
      <xdr:col>25</xdr:col>
      <xdr:colOff>609600</xdr:colOff>
      <xdr:row>161</xdr:row>
      <xdr:rowOff>88900</xdr:rowOff>
    </xdr:from>
    <xdr:to>
      <xdr:col>27</xdr:col>
      <xdr:colOff>558800</xdr:colOff>
      <xdr:row>163</xdr:row>
      <xdr:rowOff>101600</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3736300" y="24320500"/>
          <a:ext cx="12954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Total Road Transport</a:t>
          </a:r>
          <a:r>
            <a:rPr lang="en-US" sz="1200" baseline="0"/>
            <a:t> Energy</a:t>
          </a:r>
          <a:endParaRPr lang="en-US" sz="1200"/>
        </a:p>
      </xdr:txBody>
    </xdr:sp>
    <xdr:clientData/>
  </xdr:twoCellAnchor>
  <xdr:twoCellAnchor>
    <xdr:from>
      <xdr:col>23</xdr:col>
      <xdr:colOff>158750</xdr:colOff>
      <xdr:row>123</xdr:row>
      <xdr:rowOff>25400</xdr:rowOff>
    </xdr:from>
    <xdr:to>
      <xdr:col>23</xdr:col>
      <xdr:colOff>558800</xdr:colOff>
      <xdr:row>125</xdr:row>
      <xdr:rowOff>38100</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21939250" y="18465800"/>
          <a:ext cx="4000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(a)</a:t>
          </a:r>
        </a:p>
      </xdr:txBody>
    </xdr:sp>
    <xdr:clientData/>
  </xdr:twoCellAnchor>
  <xdr:twoCellAnchor>
    <xdr:from>
      <xdr:col>27</xdr:col>
      <xdr:colOff>508000</xdr:colOff>
      <xdr:row>123</xdr:row>
      <xdr:rowOff>25400</xdr:rowOff>
    </xdr:from>
    <xdr:to>
      <xdr:col>28</xdr:col>
      <xdr:colOff>234950</xdr:colOff>
      <xdr:row>125</xdr:row>
      <xdr:rowOff>38100</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24980900" y="18465800"/>
          <a:ext cx="4000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(b)</a:t>
          </a:r>
        </a:p>
      </xdr:txBody>
    </xdr:sp>
    <xdr:clientData/>
  </xdr:twoCellAnchor>
  <xdr:twoCellAnchor>
    <xdr:from>
      <xdr:col>23</xdr:col>
      <xdr:colOff>158750</xdr:colOff>
      <xdr:row>145</xdr:row>
      <xdr:rowOff>69850</xdr:rowOff>
    </xdr:from>
    <xdr:to>
      <xdr:col>23</xdr:col>
      <xdr:colOff>558800</xdr:colOff>
      <xdr:row>147</xdr:row>
      <xdr:rowOff>82550</xdr:rowOff>
    </xdr:to>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21939250" y="21863050"/>
          <a:ext cx="4000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(c)</a:t>
          </a:r>
        </a:p>
      </xdr:txBody>
    </xdr:sp>
    <xdr:clientData/>
  </xdr:twoCellAnchor>
  <xdr:twoCellAnchor>
    <xdr:from>
      <xdr:col>27</xdr:col>
      <xdr:colOff>501650</xdr:colOff>
      <xdr:row>145</xdr:row>
      <xdr:rowOff>69850</xdr:rowOff>
    </xdr:from>
    <xdr:to>
      <xdr:col>28</xdr:col>
      <xdr:colOff>228600</xdr:colOff>
      <xdr:row>147</xdr:row>
      <xdr:rowOff>82550</xdr:rowOff>
    </xdr:to>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24974550" y="21863050"/>
          <a:ext cx="4000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t>(d)</a:t>
          </a:r>
        </a:p>
      </xdr:txBody>
    </xdr:sp>
    <xdr:clientData/>
  </xdr:twoCellAnchor>
  <xdr:twoCellAnchor>
    <xdr:from>
      <xdr:col>5</xdr:col>
      <xdr:colOff>3342640</xdr:colOff>
      <xdr:row>183</xdr:row>
      <xdr:rowOff>91440</xdr:rowOff>
    </xdr:from>
    <xdr:to>
      <xdr:col>12</xdr:col>
      <xdr:colOff>189165</xdr:colOff>
      <xdr:row>191</xdr:row>
      <xdr:rowOff>129541</xdr:rowOff>
    </xdr:to>
    <xdr:graphicFrame macro="">
      <xdr:nvGraphicFramePr>
        <xdr:cNvPr id="37" name="Chart 36">
          <a:extLst>
            <a:ext uri="{FF2B5EF4-FFF2-40B4-BE49-F238E27FC236}">
              <a16:creationId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3352800</xdr:colOff>
      <xdr:row>172</xdr:row>
      <xdr:rowOff>60960</xdr:rowOff>
    </xdr:from>
    <xdr:to>
      <xdr:col>12</xdr:col>
      <xdr:colOff>199325</xdr:colOff>
      <xdr:row>180</xdr:row>
      <xdr:rowOff>108101</xdr:rowOff>
    </xdr:to>
    <xdr:graphicFrame macro="">
      <xdr:nvGraphicFramePr>
        <xdr:cNvPr id="38" name="Chart 37">
          <a:extLst>
            <a:ext uri="{FF2B5EF4-FFF2-40B4-BE49-F238E27FC236}">
              <a16:creationId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0.14702</cdr:x>
      <cdr:y>0.28465</cdr:y>
    </cdr:from>
    <cdr:to>
      <cdr:x>0.31542</cdr:x>
      <cdr:y>0.51744</cdr:y>
    </cdr:to>
    <cdr:sp macro="" textlink="">
      <cdr:nvSpPr>
        <cdr:cNvPr id="2" name="Text Box 1"/>
        <cdr:cNvSpPr txBox="1"/>
      </cdr:nvSpPr>
      <cdr:spPr>
        <a:xfrm xmlns:a="http://schemas.openxmlformats.org/drawingml/2006/main">
          <a:off x="610371" y="492608"/>
          <a:ext cx="699133" cy="40286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Energy Intensity</a:t>
          </a:r>
        </a:p>
      </cdr:txBody>
    </cdr:sp>
  </cdr:relSizeAnchor>
  <cdr:relSizeAnchor xmlns:cdr="http://schemas.openxmlformats.org/drawingml/2006/chartDrawing">
    <cdr:from>
      <cdr:x>0.36494</cdr:x>
      <cdr:y>0.28854</cdr:y>
    </cdr:from>
    <cdr:to>
      <cdr:x>0.53334</cdr:x>
      <cdr:y>0.52133</cdr:y>
    </cdr:to>
    <cdr:sp macro="" textlink="">
      <cdr:nvSpPr>
        <cdr:cNvPr id="3" name="Text Box 1"/>
        <cdr:cNvSpPr txBox="1"/>
      </cdr:nvSpPr>
      <cdr:spPr>
        <a:xfrm xmlns:a="http://schemas.openxmlformats.org/drawingml/2006/main">
          <a:off x="1515082" y="499341"/>
          <a:ext cx="699133" cy="4028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Travel Demand</a:t>
          </a:r>
        </a:p>
      </cdr:txBody>
    </cdr:sp>
  </cdr:relSizeAnchor>
  <cdr:relSizeAnchor xmlns:cdr="http://schemas.openxmlformats.org/drawingml/2006/chartDrawing">
    <cdr:from>
      <cdr:x>0.56459</cdr:x>
      <cdr:y>0.29465</cdr:y>
    </cdr:from>
    <cdr:to>
      <cdr:x>0.73298</cdr:x>
      <cdr:y>0.52744</cdr:y>
    </cdr:to>
    <cdr:sp macro="" textlink="">
      <cdr:nvSpPr>
        <cdr:cNvPr id="4" name="Text Box 1"/>
        <cdr:cNvSpPr txBox="1"/>
      </cdr:nvSpPr>
      <cdr:spPr>
        <a:xfrm xmlns:a="http://schemas.openxmlformats.org/drawingml/2006/main">
          <a:off x="2343963" y="509924"/>
          <a:ext cx="699091" cy="4028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Energy Demand</a:t>
          </a:r>
        </a:p>
      </cdr:txBody>
    </cdr:sp>
  </cdr:relSizeAnchor>
  <cdr:relSizeAnchor xmlns:cdr="http://schemas.openxmlformats.org/drawingml/2006/chartDrawing">
    <cdr:from>
      <cdr:x>0.7422</cdr:x>
      <cdr:y>0.30688</cdr:y>
    </cdr:from>
    <cdr:to>
      <cdr:x>0.94028</cdr:x>
      <cdr:y>0.53967</cdr:y>
    </cdr:to>
    <cdr:sp macro="" textlink="">
      <cdr:nvSpPr>
        <cdr:cNvPr id="5" name="Text Box 1"/>
        <cdr:cNvSpPr txBox="1"/>
      </cdr:nvSpPr>
      <cdr:spPr>
        <a:xfrm xmlns:a="http://schemas.openxmlformats.org/drawingml/2006/main">
          <a:off x="3081331" y="531091"/>
          <a:ext cx="822354" cy="4028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Total Road Transport Energy</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13</xdr:row>
      <xdr:rowOff>9525</xdr:rowOff>
    </xdr:from>
    <xdr:to>
      <xdr:col>7</xdr:col>
      <xdr:colOff>304800</xdr:colOff>
      <xdr:row>30</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13</xdr:row>
      <xdr:rowOff>0</xdr:rowOff>
    </xdr:from>
    <xdr:to>
      <xdr:col>15</xdr:col>
      <xdr:colOff>304800</xdr:colOff>
      <xdr:row>29</xdr:row>
      <xdr:rowOff>152400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451069</xdr:colOff>
      <xdr:row>76</xdr:row>
      <xdr:rowOff>150211</xdr:rowOff>
    </xdr:from>
    <xdr:to>
      <xdr:col>9</xdr:col>
      <xdr:colOff>448880</xdr:colOff>
      <xdr:row>101</xdr:row>
      <xdr:rowOff>98534</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48</xdr:col>
      <xdr:colOff>47625</xdr:colOff>
      <xdr:row>6</xdr:row>
      <xdr:rowOff>66675</xdr:rowOff>
    </xdr:from>
    <xdr:to>
      <xdr:col>57</xdr:col>
      <xdr:colOff>266700</xdr:colOff>
      <xdr:row>29</xdr:row>
      <xdr:rowOff>38100</xdr:rowOff>
    </xdr:to>
    <xdr:graphicFrame macro="">
      <xdr:nvGraphicFramePr>
        <xdr:cNvPr id="2" name="Chart 30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19050</xdr:colOff>
      <xdr:row>30</xdr:row>
      <xdr:rowOff>28575</xdr:rowOff>
    </xdr:from>
    <xdr:to>
      <xdr:col>57</xdr:col>
      <xdr:colOff>266700</xdr:colOff>
      <xdr:row>53</xdr:row>
      <xdr:rowOff>47625</xdr:rowOff>
    </xdr:to>
    <xdr:graphicFrame macro="">
      <xdr:nvGraphicFramePr>
        <xdr:cNvPr id="3" name="Chart 309">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48</xdr:col>
      <xdr:colOff>47625</xdr:colOff>
      <xdr:row>6</xdr:row>
      <xdr:rowOff>66675</xdr:rowOff>
    </xdr:from>
    <xdr:to>
      <xdr:col>57</xdr:col>
      <xdr:colOff>266700</xdr:colOff>
      <xdr:row>29</xdr:row>
      <xdr:rowOff>38100</xdr:rowOff>
    </xdr:to>
    <xdr:graphicFrame macro="">
      <xdr:nvGraphicFramePr>
        <xdr:cNvPr id="2" name="Chart 309">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19050</xdr:colOff>
      <xdr:row>30</xdr:row>
      <xdr:rowOff>28575</xdr:rowOff>
    </xdr:from>
    <xdr:to>
      <xdr:col>57</xdr:col>
      <xdr:colOff>266700</xdr:colOff>
      <xdr:row>53</xdr:row>
      <xdr:rowOff>47625</xdr:rowOff>
    </xdr:to>
    <xdr:graphicFrame macro="">
      <xdr:nvGraphicFramePr>
        <xdr:cNvPr id="3" name="Chart 309">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32</xdr:col>
      <xdr:colOff>190500</xdr:colOff>
      <xdr:row>30</xdr:row>
      <xdr:rowOff>95250</xdr:rowOff>
    </xdr:from>
    <xdr:to>
      <xdr:col>43</xdr:col>
      <xdr:colOff>581025</xdr:colOff>
      <xdr:row>58</xdr:row>
      <xdr:rowOff>104775</xdr:rowOff>
    </xdr:to>
    <xdr:graphicFrame macro="">
      <xdr:nvGraphicFramePr>
        <xdr:cNvPr id="3099" name="Chart 1">
          <a:extLst>
            <a:ext uri="{FF2B5EF4-FFF2-40B4-BE49-F238E27FC236}">
              <a16:creationId xmlns:a16="http://schemas.microsoft.com/office/drawing/2014/main" id="{00000000-0008-0000-0E00-00001B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21</xdr:col>
      <xdr:colOff>28575</xdr:colOff>
      <xdr:row>126</xdr:row>
      <xdr:rowOff>19050</xdr:rowOff>
    </xdr:from>
    <xdr:to>
      <xdr:col>31</xdr:col>
      <xdr:colOff>19050</xdr:colOff>
      <xdr:row>150</xdr:row>
      <xdr:rowOff>152400</xdr:rowOff>
    </xdr:to>
    <xdr:graphicFrame macro="">
      <xdr:nvGraphicFramePr>
        <xdr:cNvPr id="1077" name="Chart 1">
          <a:extLst>
            <a:ext uri="{FF2B5EF4-FFF2-40B4-BE49-F238E27FC236}">
              <a16:creationId xmlns:a16="http://schemas.microsoft.com/office/drawing/2014/main" id="{00000000-0008-0000-1100-00003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0</xdr:colOff>
      <xdr:row>126</xdr:row>
      <xdr:rowOff>0</xdr:rowOff>
    </xdr:from>
    <xdr:to>
      <xdr:col>42</xdr:col>
      <xdr:colOff>0</xdr:colOff>
      <xdr:row>150</xdr:row>
      <xdr:rowOff>142875</xdr:rowOff>
    </xdr:to>
    <xdr:graphicFrame macro="">
      <xdr:nvGraphicFramePr>
        <xdr:cNvPr id="1078" name="Chart 2">
          <a:extLst>
            <a:ext uri="{FF2B5EF4-FFF2-40B4-BE49-F238E27FC236}">
              <a16:creationId xmlns:a16="http://schemas.microsoft.com/office/drawing/2014/main" id="{00000000-0008-0000-1100-00003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48</xdr:col>
      <xdr:colOff>47625</xdr:colOff>
      <xdr:row>6</xdr:row>
      <xdr:rowOff>66675</xdr:rowOff>
    </xdr:from>
    <xdr:to>
      <xdr:col>57</xdr:col>
      <xdr:colOff>266700</xdr:colOff>
      <xdr:row>29</xdr:row>
      <xdr:rowOff>38100</xdr:rowOff>
    </xdr:to>
    <xdr:graphicFrame macro="">
      <xdr:nvGraphicFramePr>
        <xdr:cNvPr id="2388" name="Chart 309">
          <a:extLst>
            <a:ext uri="{FF2B5EF4-FFF2-40B4-BE49-F238E27FC236}">
              <a16:creationId xmlns:a16="http://schemas.microsoft.com/office/drawing/2014/main" id="{00000000-0008-0000-1200-0000540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19050</xdr:colOff>
      <xdr:row>30</xdr:row>
      <xdr:rowOff>28575</xdr:rowOff>
    </xdr:from>
    <xdr:to>
      <xdr:col>57</xdr:col>
      <xdr:colOff>266700</xdr:colOff>
      <xdr:row>53</xdr:row>
      <xdr:rowOff>47625</xdr:rowOff>
    </xdr:to>
    <xdr:graphicFrame macro="">
      <xdr:nvGraphicFramePr>
        <xdr:cNvPr id="2389" name="Chart 309">
          <a:extLst>
            <a:ext uri="{FF2B5EF4-FFF2-40B4-BE49-F238E27FC236}">
              <a16:creationId xmlns:a16="http://schemas.microsoft.com/office/drawing/2014/main" id="{00000000-0008-0000-1200-0000550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www.glostone.com/wp-content/uploads/2012/09/ATRI-Operational-Costs-of-Trucking-2012.pdf" TargetMode="External"/><Relationship Id="rId2" Type="http://schemas.openxmlformats.org/officeDocument/2006/relationships/hyperlink" Target="http://www.atri-online.org/research/results/economicanalysis/Operational_Costs_OnePager.pdf" TargetMode="External"/><Relationship Id="rId1" Type="http://schemas.openxmlformats.org/officeDocument/2006/relationships/hyperlink" Target="http://www.thetruckersreport.com/infographics/cost-of-trucking/" TargetMode="External"/><Relationship Id="rId4" Type="http://schemas.openxmlformats.org/officeDocument/2006/relationships/hyperlink" Target="http://www.glostone.com/wp-content/uploads/2012/09/ATRI-Operational-Costs-of-Trucking-2012.pdf"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42"/>
  <sheetViews>
    <sheetView topLeftCell="D9" zoomScale="125" zoomScaleNormal="125" zoomScalePageLayoutView="125" workbookViewId="0">
      <selection activeCell="D13" sqref="D13"/>
    </sheetView>
  </sheetViews>
  <sheetFormatPr baseColWidth="10" defaultColWidth="8.83203125" defaultRowHeight="13"/>
  <cols>
    <col min="1" max="1" width="21.6640625" customWidth="1"/>
    <col min="2" max="2" width="94.83203125" customWidth="1"/>
    <col min="3" max="3" width="69.1640625" customWidth="1"/>
    <col min="4" max="4" width="78" customWidth="1"/>
  </cols>
  <sheetData>
    <row r="1" spans="1:4">
      <c r="A1" s="2" t="s">
        <v>2887</v>
      </c>
    </row>
    <row r="2" spans="1:4">
      <c r="A2" s="2"/>
    </row>
    <row r="3" spans="1:4" ht="14">
      <c r="A3" s="14" t="s">
        <v>2890</v>
      </c>
      <c r="B3" s="46" t="s">
        <v>3327</v>
      </c>
    </row>
    <row r="4" spans="1:4" ht="14">
      <c r="A4" s="14"/>
      <c r="B4" s="292" t="s">
        <v>3330</v>
      </c>
    </row>
    <row r="5" spans="1:4" ht="28">
      <c r="A5" s="14" t="s">
        <v>2888</v>
      </c>
      <c r="B5" s="292" t="s">
        <v>3329</v>
      </c>
    </row>
    <row r="6" spans="1:4" ht="14">
      <c r="A6" s="308" t="s">
        <v>3331</v>
      </c>
      <c r="B6" s="292" t="s">
        <v>3332</v>
      </c>
    </row>
    <row r="7" spans="1:4" ht="14">
      <c r="A7" s="14"/>
      <c r="B7" s="292" t="s">
        <v>3328</v>
      </c>
    </row>
    <row r="8" spans="1:4">
      <c r="A8" s="2" t="s">
        <v>2910</v>
      </c>
      <c r="B8" s="14"/>
    </row>
    <row r="9" spans="1:4">
      <c r="A9" s="2" t="s">
        <v>2889</v>
      </c>
      <c r="B9" s="2" t="s">
        <v>2890</v>
      </c>
      <c r="C9" s="2" t="s">
        <v>3318</v>
      </c>
      <c r="D9" s="2" t="s">
        <v>3384</v>
      </c>
    </row>
    <row r="10" spans="1:4" ht="14">
      <c r="A10" s="44" t="s">
        <v>2878</v>
      </c>
      <c r="B10" s="45" t="s">
        <v>2911</v>
      </c>
      <c r="C10" s="48"/>
      <c r="D10" s="47"/>
    </row>
    <row r="11" spans="1:4" ht="70">
      <c r="A11" s="44" t="s">
        <v>3124</v>
      </c>
      <c r="B11" s="46" t="s">
        <v>3385</v>
      </c>
      <c r="C11" s="46" t="s">
        <v>3319</v>
      </c>
      <c r="D11" s="55" t="s">
        <v>3401</v>
      </c>
    </row>
    <row r="13" spans="1:4" ht="84">
      <c r="A13" s="44" t="s">
        <v>3121</v>
      </c>
      <c r="B13" s="292" t="s">
        <v>3342</v>
      </c>
      <c r="C13" s="48" t="s">
        <v>3405</v>
      </c>
      <c r="D13" s="55" t="s">
        <v>3402</v>
      </c>
    </row>
    <row r="14" spans="1:4" ht="84">
      <c r="A14" s="44" t="s">
        <v>3125</v>
      </c>
      <c r="B14" s="46" t="s">
        <v>3352</v>
      </c>
      <c r="C14" s="284" t="s">
        <v>3403</v>
      </c>
      <c r="D14" s="48" t="s">
        <v>3404</v>
      </c>
    </row>
    <row r="15" spans="1:4" ht="28">
      <c r="A15" s="44" t="s">
        <v>3123</v>
      </c>
      <c r="B15" s="46" t="s">
        <v>3351</v>
      </c>
      <c r="C15" s="284" t="s">
        <v>3320</v>
      </c>
    </row>
    <row r="16" spans="1:4" ht="70">
      <c r="A16" s="44" t="s">
        <v>3122</v>
      </c>
      <c r="B16" s="46" t="s">
        <v>3382</v>
      </c>
      <c r="C16" s="292" t="s">
        <v>3325</v>
      </c>
      <c r="D16" s="47" t="s">
        <v>3383</v>
      </c>
    </row>
    <row r="17" spans="1:4" ht="28">
      <c r="A17" s="44" t="s">
        <v>3120</v>
      </c>
      <c r="B17" s="46" t="s">
        <v>3117</v>
      </c>
      <c r="C17" s="46" t="s">
        <v>3326</v>
      </c>
    </row>
    <row r="18" spans="1:4" ht="42">
      <c r="A18" s="44" t="s">
        <v>3253</v>
      </c>
      <c r="B18" s="46" t="s">
        <v>3396</v>
      </c>
      <c r="D18" s="284" t="s">
        <v>3393</v>
      </c>
    </row>
    <row r="19" spans="1:4" ht="28">
      <c r="A19" s="44" t="s">
        <v>3252</v>
      </c>
      <c r="B19" s="46" t="s">
        <v>3397</v>
      </c>
      <c r="D19" s="284" t="s">
        <v>3394</v>
      </c>
    </row>
    <row r="20" spans="1:4" ht="42">
      <c r="A20" s="44" t="s">
        <v>3251</v>
      </c>
      <c r="B20" s="46" t="s">
        <v>3392</v>
      </c>
      <c r="D20" s="48" t="s">
        <v>3395</v>
      </c>
    </row>
    <row r="21" spans="1:4">
      <c r="A21" s="44"/>
      <c r="B21" s="46"/>
    </row>
    <row r="22" spans="1:4" ht="14">
      <c r="A22" s="44" t="s">
        <v>3249</v>
      </c>
      <c r="B22" s="46" t="s">
        <v>3250</v>
      </c>
    </row>
    <row r="23" spans="1:4" ht="42">
      <c r="A23" s="44"/>
      <c r="B23" s="46" t="s">
        <v>2891</v>
      </c>
    </row>
    <row r="24" spans="1:4" ht="42">
      <c r="A24" s="44"/>
      <c r="B24" s="46" t="s">
        <v>2909</v>
      </c>
    </row>
    <row r="25" spans="1:4">
      <c r="A25" s="44"/>
      <c r="B25" s="47" t="s">
        <v>2920</v>
      </c>
    </row>
    <row r="26" spans="1:4" ht="28">
      <c r="A26" s="44" t="s">
        <v>2879</v>
      </c>
      <c r="B26" s="45" t="s">
        <v>2915</v>
      </c>
    </row>
    <row r="27" spans="1:4" ht="28">
      <c r="A27" s="44" t="s">
        <v>2880</v>
      </c>
      <c r="B27" s="45" t="s">
        <v>2914</v>
      </c>
    </row>
    <row r="28" spans="1:4" ht="28">
      <c r="A28" s="44" t="s">
        <v>2881</v>
      </c>
      <c r="B28" s="45" t="s">
        <v>2913</v>
      </c>
    </row>
    <row r="29" spans="1:4" ht="28">
      <c r="A29" s="44" t="s">
        <v>2882</v>
      </c>
      <c r="B29" s="45" t="s">
        <v>2912</v>
      </c>
    </row>
    <row r="30" spans="1:4" ht="28">
      <c r="A30" s="44" t="s">
        <v>2883</v>
      </c>
      <c r="B30" s="46" t="s">
        <v>2916</v>
      </c>
    </row>
    <row r="31" spans="1:4" ht="14">
      <c r="A31" s="44" t="s">
        <v>2884</v>
      </c>
      <c r="B31" s="46" t="s">
        <v>2917</v>
      </c>
    </row>
    <row r="32" spans="1:4" ht="14">
      <c r="A32" s="44" t="s">
        <v>2885</v>
      </c>
      <c r="B32" s="46" t="s">
        <v>2918</v>
      </c>
    </row>
    <row r="33" spans="1:2" ht="14">
      <c r="A33" s="44" t="s">
        <v>2886</v>
      </c>
      <c r="B33" s="46" t="s">
        <v>2919</v>
      </c>
    </row>
    <row r="34" spans="1:2" ht="28">
      <c r="A34" s="44" t="s">
        <v>2962</v>
      </c>
      <c r="B34" s="46" t="s">
        <v>2963</v>
      </c>
    </row>
    <row r="37" spans="1:2">
      <c r="B37" s="2" t="s">
        <v>2985</v>
      </c>
    </row>
    <row r="39" spans="1:2">
      <c r="B39" t="s">
        <v>2892</v>
      </c>
    </row>
    <row r="40" spans="1:2">
      <c r="B40" t="s">
        <v>2893</v>
      </c>
    </row>
    <row r="41" spans="1:2">
      <c r="B41" t="s">
        <v>2894</v>
      </c>
    </row>
    <row r="42" spans="1:2">
      <c r="B42" t="s">
        <v>2895</v>
      </c>
    </row>
    <row r="43" spans="1:2">
      <c r="B43" t="s">
        <v>2896</v>
      </c>
    </row>
    <row r="44" spans="1:2" ht="42">
      <c r="B44" s="48" t="s">
        <v>2921</v>
      </c>
    </row>
    <row r="45" spans="1:2">
      <c r="B45" t="s">
        <v>2897</v>
      </c>
    </row>
    <row r="46" spans="1:2">
      <c r="B46" s="54" t="s">
        <v>2966</v>
      </c>
    </row>
    <row r="47" spans="1:2">
      <c r="B47" s="47" t="s">
        <v>2967</v>
      </c>
    </row>
    <row r="49" spans="2:2">
      <c r="B49" t="s">
        <v>2898</v>
      </c>
    </row>
    <row r="50" spans="2:2">
      <c r="B50" t="s">
        <v>2899</v>
      </c>
    </row>
    <row r="51" spans="2:2">
      <c r="B51" t="s">
        <v>2900</v>
      </c>
    </row>
    <row r="52" spans="2:2">
      <c r="B52" t="s">
        <v>2901</v>
      </c>
    </row>
    <row r="53" spans="2:2">
      <c r="B53" t="s">
        <v>2902</v>
      </c>
    </row>
    <row r="54" spans="2:2">
      <c r="B54" t="s">
        <v>2903</v>
      </c>
    </row>
    <row r="55" spans="2:2">
      <c r="B55" t="s">
        <v>2904</v>
      </c>
    </row>
    <row r="56" spans="2:2">
      <c r="B56" t="s">
        <v>2905</v>
      </c>
    </row>
    <row r="57" spans="2:2">
      <c r="B57" t="s">
        <v>2906</v>
      </c>
    </row>
    <row r="58" spans="2:2">
      <c r="B58" s="47" t="s">
        <v>2968</v>
      </c>
    </row>
    <row r="59" spans="2:2">
      <c r="B59" s="47" t="s">
        <v>2970</v>
      </c>
    </row>
    <row r="60" spans="2:2">
      <c r="B60" s="47" t="s">
        <v>2969</v>
      </c>
    </row>
    <row r="61" spans="2:2">
      <c r="B61" t="s">
        <v>2907</v>
      </c>
    </row>
    <row r="62" spans="2:2">
      <c r="B62" t="s">
        <v>2908</v>
      </c>
    </row>
    <row r="73" spans="2:2" ht="28">
      <c r="B73" s="55" t="s">
        <v>2971</v>
      </c>
    </row>
    <row r="87" spans="2:2">
      <c r="B87" t="s">
        <v>2972</v>
      </c>
    </row>
    <row r="88" spans="2:2">
      <c r="B88" t="s">
        <v>2973</v>
      </c>
    </row>
    <row r="89" spans="2:2">
      <c r="B89" s="47" t="s">
        <v>2979</v>
      </c>
    </row>
    <row r="90" spans="2:2">
      <c r="B90" s="47" t="s">
        <v>2980</v>
      </c>
    </row>
    <row r="91" spans="2:2">
      <c r="B91" s="47" t="s">
        <v>2981</v>
      </c>
    </row>
    <row r="102" spans="2:2">
      <c r="B102" s="47" t="s">
        <v>2982</v>
      </c>
    </row>
    <row r="103" spans="2:2">
      <c r="B103" t="s">
        <v>2974</v>
      </c>
    </row>
    <row r="104" spans="2:2">
      <c r="B104" t="s">
        <v>2975</v>
      </c>
    </row>
    <row r="105" spans="2:2">
      <c r="B105" t="s">
        <v>2976</v>
      </c>
    </row>
    <row r="106" spans="2:2">
      <c r="B106" t="s">
        <v>2977</v>
      </c>
    </row>
    <row r="107" spans="2:2">
      <c r="B107" t="s">
        <v>2978</v>
      </c>
    </row>
    <row r="119" spans="2:2" ht="28">
      <c r="B119" s="46" t="s">
        <v>2984</v>
      </c>
    </row>
    <row r="120" spans="2:2" ht="28">
      <c r="B120" s="46" t="s">
        <v>2983</v>
      </c>
    </row>
    <row r="135" spans="1:2">
      <c r="B135" s="47" t="s">
        <v>2965</v>
      </c>
    </row>
    <row r="136" spans="1:2" ht="98">
      <c r="B136" s="46" t="s">
        <v>2964</v>
      </c>
    </row>
    <row r="139" spans="1:2">
      <c r="A139" s="47" t="s">
        <v>3362</v>
      </c>
    </row>
    <row r="140" spans="1:2">
      <c r="A140" s="353">
        <v>42987</v>
      </c>
      <c r="B140" s="47" t="s">
        <v>3364</v>
      </c>
    </row>
    <row r="141" spans="1:2">
      <c r="B141" s="47" t="s">
        <v>3363</v>
      </c>
    </row>
    <row r="142" spans="1:2">
      <c r="A142" s="353">
        <v>43199</v>
      </c>
      <c r="B142" s="47" t="s">
        <v>3381</v>
      </c>
    </row>
  </sheetData>
  <hyperlinks>
    <hyperlink ref="A10" location="'ContentsDocumentation'!A1" display="ContentsDocumentation" xr:uid="{00000000-0004-0000-0000-000000000000}"/>
    <hyperlink ref="A26" location="'Prices'!A1" display="Prices" xr:uid="{00000000-0004-0000-0000-000001000000}"/>
    <hyperlink ref="A27" location="'Macroeconomics'!A1" display="Macroeconomics" xr:uid="{00000000-0004-0000-0000-000002000000}"/>
    <hyperlink ref="A28" location="'Indicators'!A1" display="Indicators" xr:uid="{00000000-0004-0000-0000-000003000000}"/>
    <hyperlink ref="A29" location="'C Emissions Factors'!A1" display="C Emissions Factors" xr:uid="{00000000-0004-0000-0000-000004000000}"/>
    <hyperlink ref="A30" location="'C Emissions'!A1" display="C Emissions" xr:uid="{00000000-0004-0000-0000-000005000000}"/>
    <hyperlink ref="A31" location="'Energy by Mode &amp; Fuel'!A1" display="Energy by Mode &amp; Fuel" xr:uid="{00000000-0004-0000-0000-000006000000}"/>
    <hyperlink ref="A32" location="'Mitigation Policies'!A1" display="Mitigation Policies" xr:uid="{00000000-0004-0000-0000-000007000000}"/>
    <hyperlink ref="A33" location="'Mitigation'!A1" display="Mitigation" xr:uid="{00000000-0004-0000-0000-000008000000}"/>
    <hyperlink ref="A34" location="'Mitigation Policies(2)'!A1" display="Mitigation Policies(2)" xr:uid="{00000000-0004-0000-0000-000009000000}"/>
    <hyperlink ref="A13:A17" location="'Prices'!A1" display="Prices" xr:uid="{00000000-0004-0000-0000-00000A000000}"/>
    <hyperlink ref="A17" location="HeavyDutyDemand!A1" display="HeavyDutyDemand" xr:uid="{00000000-0004-0000-0000-00000B000000}"/>
    <hyperlink ref="A16" location="'Energy Intensity Impacts'!A1" display="Prices" xr:uid="{00000000-0004-0000-0000-00000C000000}"/>
    <hyperlink ref="A15" location="'Automated-C'!A1" display="Prices" xr:uid="{00000000-0004-0000-0000-00000D000000}"/>
    <hyperlink ref="A13" location="'Policy+Scenario'!A1" display="Prices" xr:uid="{00000000-0004-0000-0000-00000E000000}"/>
    <hyperlink ref="A11" location="'Scenario Master'!A1" display="Prices" xr:uid="{00000000-0004-0000-0000-00000F000000}"/>
    <hyperlink ref="A14" location="'Automated-E'!A1" display="Prices" xr:uid="{00000000-0004-0000-0000-000010000000}"/>
    <hyperlink ref="A18" location="'calcul Dem_HDV'!A1" display="calcul Dem_HDV" xr:uid="{00000000-0004-0000-0000-000011000000}"/>
    <hyperlink ref="A19" location="'calcul Dem_LDV'!A1" display="calcul Dem_LDV" xr:uid="{00000000-0004-0000-0000-000012000000}"/>
    <hyperlink ref="A22" location="'OriginalG&amp;PSheets---&gt;'!A1" display="OriginalG&amp;PSheets---&gt;" xr:uid="{00000000-0004-0000-0000-000013000000}"/>
    <hyperlink ref="A20" location="DemandScenarios!A1" display="DemandScenarios" xr:uid="{00000000-0004-0000-0000-000014000000}"/>
  </hyperlink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75"/>
  <sheetViews>
    <sheetView zoomScale="150" zoomScaleNormal="150" zoomScalePageLayoutView="150" workbookViewId="0">
      <selection activeCell="I10" sqref="I10"/>
    </sheetView>
  </sheetViews>
  <sheetFormatPr baseColWidth="10" defaultColWidth="8.83203125" defaultRowHeight="15"/>
  <cols>
    <col min="1" max="1" width="24.5" style="127" customWidth="1"/>
    <col min="2" max="2" width="11.83203125" style="127" customWidth="1"/>
    <col min="3" max="16" width="10.6640625" style="127" customWidth="1"/>
    <col min="17" max="16384" width="8.83203125" style="127"/>
  </cols>
  <sheetData>
    <row r="1" spans="1:19">
      <c r="A1" s="126" t="s">
        <v>3222</v>
      </c>
      <c r="R1" s="113"/>
      <c r="S1" s="113"/>
    </row>
    <row r="2" spans="1:19">
      <c r="A2" s="358" t="s">
        <v>3368</v>
      </c>
      <c r="R2" s="113"/>
      <c r="S2" s="113"/>
    </row>
    <row r="3" spans="1:19">
      <c r="A3" s="126"/>
      <c r="R3" s="113"/>
      <c r="S3" s="113"/>
    </row>
    <row r="4" spans="1:19">
      <c r="A4" s="129" t="s">
        <v>3366</v>
      </c>
      <c r="B4" s="130"/>
      <c r="C4" s="130"/>
      <c r="D4" s="130"/>
      <c r="E4" s="130"/>
      <c r="F4" s="130"/>
      <c r="G4" s="130"/>
      <c r="H4" s="130" t="s">
        <v>3417</v>
      </c>
      <c r="I4" s="130" t="s">
        <v>2926</v>
      </c>
      <c r="J4" s="130" t="s">
        <v>3248</v>
      </c>
      <c r="K4" s="130" t="s">
        <v>2928</v>
      </c>
      <c r="L4" s="130" t="s">
        <v>3179</v>
      </c>
      <c r="R4" s="113"/>
      <c r="S4" s="113"/>
    </row>
    <row r="5" spans="1:19">
      <c r="A5" s="127" t="s">
        <v>3180</v>
      </c>
      <c r="I5" s="131">
        <v>-1</v>
      </c>
      <c r="K5" s="132">
        <v>-1</v>
      </c>
      <c r="L5" s="257" t="s">
        <v>3289</v>
      </c>
      <c r="P5" s="127" t="s">
        <v>3181</v>
      </c>
      <c r="R5" s="113"/>
      <c r="S5" s="113"/>
    </row>
    <row r="6" spans="1:19">
      <c r="A6" s="127" t="s">
        <v>3182</v>
      </c>
      <c r="D6" s="379" t="s">
        <v>3415</v>
      </c>
      <c r="I6" s="397">
        <v>0.6</v>
      </c>
      <c r="J6" s="397"/>
      <c r="K6" s="397">
        <v>0.8</v>
      </c>
      <c r="L6" s="395" t="s">
        <v>3420</v>
      </c>
      <c r="R6" s="113"/>
      <c r="S6" s="113"/>
    </row>
    <row r="7" spans="1:19">
      <c r="A7" s="127" t="s">
        <v>3183</v>
      </c>
      <c r="I7" s="131">
        <v>0</v>
      </c>
      <c r="L7" s="395" t="s">
        <v>3418</v>
      </c>
      <c r="R7" s="113"/>
      <c r="S7" s="113"/>
    </row>
    <row r="8" spans="1:19">
      <c r="A8" s="127" t="s">
        <v>3185</v>
      </c>
      <c r="I8" s="131" t="s">
        <v>3186</v>
      </c>
      <c r="R8" s="113"/>
      <c r="S8" s="113"/>
    </row>
    <row r="9" spans="1:19">
      <c r="A9" s="240" t="s">
        <v>3273</v>
      </c>
      <c r="H9" s="127">
        <f>I9</f>
        <v>1</v>
      </c>
      <c r="I9" s="131">
        <v>1</v>
      </c>
      <c r="L9" s="172" t="s">
        <v>3258</v>
      </c>
      <c r="R9" s="113"/>
      <c r="S9" s="113"/>
    </row>
    <row r="10" spans="1:19">
      <c r="A10" s="240" t="s">
        <v>3272</v>
      </c>
      <c r="H10" s="394">
        <f>I10</f>
        <v>-0.71860369495168008</v>
      </c>
      <c r="I10" s="252">
        <f>'Policy+Scenario'!D$11</f>
        <v>-0.71860369495168008</v>
      </c>
      <c r="L10" s="240" t="s">
        <v>3271</v>
      </c>
      <c r="R10" s="113"/>
      <c r="S10" s="113"/>
    </row>
    <row r="11" spans="1:19">
      <c r="A11" s="373" t="s">
        <v>3400</v>
      </c>
      <c r="G11" s="374" t="s">
        <v>3225</v>
      </c>
      <c r="H11" s="374" t="s">
        <v>3228</v>
      </c>
      <c r="I11" s="374" t="s">
        <v>3225</v>
      </c>
      <c r="J11" s="374" t="s">
        <v>3228</v>
      </c>
      <c r="K11" s="374" t="s">
        <v>3225</v>
      </c>
      <c r="L11" s="374" t="s">
        <v>3228</v>
      </c>
      <c r="M11" s="374" t="s">
        <v>3225</v>
      </c>
      <c r="N11" s="374" t="s">
        <v>3228</v>
      </c>
      <c r="R11" s="113"/>
      <c r="S11" s="113"/>
    </row>
    <row r="12" spans="1:19">
      <c r="A12" s="373" t="s">
        <v>3387</v>
      </c>
      <c r="G12" s="127">
        <v>1</v>
      </c>
      <c r="H12" s="127">
        <f>G12</f>
        <v>1</v>
      </c>
      <c r="I12" s="127">
        <v>2</v>
      </c>
      <c r="J12" s="127">
        <f>I12</f>
        <v>2</v>
      </c>
      <c r="K12" s="240">
        <v>3</v>
      </c>
      <c r="L12" s="127">
        <f>K12</f>
        <v>3</v>
      </c>
      <c r="M12" s="127">
        <v>4</v>
      </c>
      <c r="N12" s="127">
        <f>M12</f>
        <v>4</v>
      </c>
      <c r="R12" s="113"/>
      <c r="S12" s="113"/>
    </row>
    <row r="13" spans="1:19">
      <c r="A13" s="373" t="s">
        <v>3399</v>
      </c>
      <c r="G13" s="127">
        <f>DemandScenarios!O3</f>
        <v>0.4</v>
      </c>
      <c r="H13" s="127">
        <f>G13</f>
        <v>0.4</v>
      </c>
      <c r="I13" s="127">
        <f>DemandScenarios!O4</f>
        <v>0.4</v>
      </c>
      <c r="J13" s="127">
        <f>I13</f>
        <v>0.4</v>
      </c>
      <c r="K13" s="127">
        <f>DemandScenarios!O5</f>
        <v>0.19999999999999996</v>
      </c>
      <c r="L13" s="127">
        <f>K13</f>
        <v>0.19999999999999996</v>
      </c>
      <c r="M13" s="127">
        <f>DemandScenarios!O6</f>
        <v>0.19999999999999996</v>
      </c>
      <c r="N13" s="127">
        <f>M13</f>
        <v>0.19999999999999996</v>
      </c>
      <c r="R13" s="113"/>
      <c r="S13" s="113"/>
    </row>
    <row r="14" spans="1:19">
      <c r="A14" s="373" t="s">
        <v>3398</v>
      </c>
      <c r="G14" s="127">
        <f>DemandScenarios!N3</f>
        <v>1</v>
      </c>
      <c r="H14" s="127">
        <f>G14</f>
        <v>1</v>
      </c>
      <c r="I14" s="127">
        <f>DemandScenarios!N4</f>
        <v>0.95</v>
      </c>
      <c r="J14" s="127">
        <f>I14</f>
        <v>0.95</v>
      </c>
      <c r="K14" s="127">
        <f>DemandScenarios!N5</f>
        <v>0.5</v>
      </c>
      <c r="L14" s="127">
        <f>K14</f>
        <v>0.5</v>
      </c>
      <c r="M14" s="127">
        <f>DemandScenarios!N6</f>
        <v>0.19999999999999996</v>
      </c>
      <c r="N14" s="127">
        <f>M14</f>
        <v>0.19999999999999996</v>
      </c>
      <c r="R14" s="113"/>
      <c r="S14" s="113"/>
    </row>
    <row r="15" spans="1:19">
      <c r="A15" s="111"/>
      <c r="B15" s="111"/>
      <c r="C15" s="111"/>
      <c r="D15" s="111"/>
      <c r="E15" s="111"/>
      <c r="F15" s="111"/>
      <c r="G15" s="111"/>
      <c r="H15" s="111"/>
      <c r="I15" s="111"/>
      <c r="J15" s="111"/>
      <c r="K15" s="111"/>
      <c r="L15" s="111"/>
      <c r="M15" s="111"/>
      <c r="N15" s="111"/>
      <c r="O15" s="111"/>
      <c r="P15" s="111"/>
      <c r="Q15" s="111"/>
      <c r="R15" s="113"/>
      <c r="S15" s="113"/>
    </row>
    <row r="16" spans="1:19">
      <c r="A16" s="111"/>
      <c r="B16" s="111"/>
      <c r="C16" s="111"/>
      <c r="D16" s="111"/>
      <c r="E16" s="111"/>
      <c r="F16" s="111"/>
      <c r="G16" s="111"/>
      <c r="H16" s="111"/>
      <c r="I16" s="111"/>
      <c r="J16" s="111"/>
      <c r="K16" s="111"/>
      <c r="L16" s="111"/>
      <c r="M16" s="111"/>
      <c r="N16" s="111"/>
      <c r="O16" s="111"/>
      <c r="P16" s="111"/>
      <c r="Q16" s="111"/>
      <c r="R16" s="113"/>
      <c r="S16" s="113"/>
    </row>
    <row r="17" spans="1:19">
      <c r="A17" s="133" t="s">
        <v>3187</v>
      </c>
      <c r="K17" s="134"/>
      <c r="L17" s="134"/>
      <c r="R17" s="113"/>
      <c r="S17" s="113"/>
    </row>
    <row r="18" spans="1:19">
      <c r="A18" s="135"/>
      <c r="B18" s="135"/>
      <c r="C18" s="137" t="s">
        <v>3260</v>
      </c>
      <c r="D18" s="137"/>
      <c r="E18" s="396" t="s">
        <v>3419</v>
      </c>
      <c r="F18" s="138"/>
      <c r="G18" s="321" t="s">
        <v>3358</v>
      </c>
      <c r="H18" s="136"/>
      <c r="I18" s="136"/>
      <c r="J18" s="136"/>
      <c r="K18" s="136"/>
      <c r="L18" s="136"/>
      <c r="M18" s="136"/>
      <c r="N18" s="136"/>
      <c r="R18" s="113"/>
      <c r="S18" s="113"/>
    </row>
    <row r="19" spans="1:19">
      <c r="A19" s="356" t="s">
        <v>3127</v>
      </c>
      <c r="B19" s="168" t="s">
        <v>3223</v>
      </c>
      <c r="C19" s="137" t="s">
        <v>3224</v>
      </c>
      <c r="D19" s="137" t="s">
        <v>3224</v>
      </c>
      <c r="E19" s="138"/>
      <c r="F19" s="138"/>
      <c r="G19" s="131">
        <v>1</v>
      </c>
      <c r="H19" s="131">
        <v>1</v>
      </c>
      <c r="I19" s="139">
        <v>2</v>
      </c>
      <c r="J19" s="139">
        <v>2</v>
      </c>
      <c r="K19" s="140">
        <v>3</v>
      </c>
      <c r="L19" s="140">
        <v>3</v>
      </c>
      <c r="M19" s="141">
        <v>4</v>
      </c>
      <c r="N19" s="141">
        <v>4</v>
      </c>
      <c r="O19" s="127">
        <v>5</v>
      </c>
      <c r="P19" s="127">
        <v>5</v>
      </c>
      <c r="R19" s="113"/>
      <c r="S19" s="113"/>
    </row>
    <row r="20" spans="1:19">
      <c r="A20" s="135"/>
      <c r="B20" s="168"/>
      <c r="C20" s="137" t="s">
        <v>3225</v>
      </c>
      <c r="D20" s="137" t="s">
        <v>3226</v>
      </c>
      <c r="E20" s="138" t="s">
        <v>3227</v>
      </c>
      <c r="F20" s="138" t="s">
        <v>3228</v>
      </c>
      <c r="G20" s="131" t="s">
        <v>3225</v>
      </c>
      <c r="H20" s="131" t="s">
        <v>3228</v>
      </c>
      <c r="I20" s="139" t="s">
        <v>3225</v>
      </c>
      <c r="J20" s="139" t="s">
        <v>3228</v>
      </c>
      <c r="K20" s="140" t="s">
        <v>3225</v>
      </c>
      <c r="L20" s="140" t="s">
        <v>3228</v>
      </c>
      <c r="M20" s="141" t="s">
        <v>3225</v>
      </c>
      <c r="N20" s="141" t="s">
        <v>3228</v>
      </c>
      <c r="O20" s="127" t="s">
        <v>3225</v>
      </c>
      <c r="P20" s="127" t="s">
        <v>3228</v>
      </c>
      <c r="R20" s="113"/>
      <c r="S20" s="113"/>
    </row>
    <row r="21" spans="1:19">
      <c r="A21" s="135"/>
      <c r="B21" s="168" t="s">
        <v>3229</v>
      </c>
      <c r="C21" s="137" t="s">
        <v>3193</v>
      </c>
      <c r="D21" s="137" t="s">
        <v>3193</v>
      </c>
      <c r="E21" s="138"/>
      <c r="F21" s="138"/>
      <c r="G21" s="131"/>
      <c r="H21" s="131"/>
      <c r="I21" s="139"/>
      <c r="J21" s="139"/>
      <c r="K21" s="140"/>
      <c r="L21" s="140"/>
      <c r="M21" s="141"/>
      <c r="N21" s="141"/>
      <c r="R21" s="113"/>
      <c r="S21" s="113"/>
    </row>
    <row r="22" spans="1:19">
      <c r="A22" s="142" t="s">
        <v>3230</v>
      </c>
      <c r="B22" s="357" t="s">
        <v>3365</v>
      </c>
      <c r="C22" s="364">
        <v>11850</v>
      </c>
      <c r="D22" s="364">
        <v>11000</v>
      </c>
      <c r="E22" s="138"/>
      <c r="F22" s="138"/>
      <c r="G22" s="131"/>
      <c r="H22" s="131"/>
      <c r="I22" s="139"/>
      <c r="J22" s="139"/>
      <c r="K22" s="140"/>
      <c r="L22" s="140"/>
      <c r="M22" s="141"/>
      <c r="N22" s="141"/>
      <c r="R22" s="113"/>
      <c r="S22" s="113"/>
    </row>
    <row r="23" spans="1:19">
      <c r="A23" s="171" t="s">
        <v>3257</v>
      </c>
      <c r="B23" s="168">
        <v>6.0999999999999999E-2</v>
      </c>
      <c r="C23" s="365">
        <f>14.59</f>
        <v>14.59</v>
      </c>
      <c r="D23" s="365">
        <v>19.63</v>
      </c>
      <c r="E23" s="383">
        <f>C23/C$32</f>
        <v>0.12613824056397996</v>
      </c>
      <c r="F23" s="383">
        <f t="shared" ref="E23:F25" si="0">D23/D$32</f>
        <v>0.14302611762736048</v>
      </c>
      <c r="G23" s="384">
        <f>E23*(1+$I$9*$I$10)</f>
        <v>3.5494834820000064E-2</v>
      </c>
      <c r="H23" s="384">
        <f>F23*(1+$I$9*$I$10)</f>
        <v>4.0247021025745615E-2</v>
      </c>
      <c r="I23" s="385">
        <f>E23*(1+$I$9*$I$10)</f>
        <v>3.5494834820000064E-2</v>
      </c>
      <c r="J23" s="385">
        <f>F23*(1+$I$9*$I$10)</f>
        <v>4.0247021025745615E-2</v>
      </c>
      <c r="K23" s="386">
        <f>E23*(1+$I$9*$I$10)</f>
        <v>3.5494834820000064E-2</v>
      </c>
      <c r="L23" s="386">
        <f>F23*(1+$I$9*$I$10)</f>
        <v>4.0247021025745615E-2</v>
      </c>
      <c r="M23" s="387">
        <f>E23*(1+$I$9*$I$10)</f>
        <v>3.5494834820000064E-2</v>
      </c>
      <c r="N23" s="387">
        <f>F23*(1+$I$9*$I$10)</f>
        <v>4.0247021025745615E-2</v>
      </c>
      <c r="Q23" s="127" t="s">
        <v>3197</v>
      </c>
      <c r="R23" s="113"/>
      <c r="S23" s="113"/>
    </row>
    <row r="24" spans="1:19">
      <c r="A24" s="135" t="s">
        <v>3195</v>
      </c>
      <c r="B24" s="168">
        <v>5.2999999999999999E-2</v>
      </c>
      <c r="C24" s="365">
        <v>5.47</v>
      </c>
      <c r="D24" s="365">
        <v>6.15</v>
      </c>
      <c r="E24" s="383">
        <f t="shared" si="0"/>
        <v>4.7291033302602495E-2</v>
      </c>
      <c r="F24" s="383">
        <f t="shared" si="0"/>
        <v>4.4809507050854153E-2</v>
      </c>
      <c r="G24" s="384">
        <f>E24</f>
        <v>4.7291033302602495E-2</v>
      </c>
      <c r="H24" s="384">
        <f t="shared" ref="H24:H30" si="1">F24</f>
        <v>4.4809507050854153E-2</v>
      </c>
      <c r="I24" s="385">
        <f t="shared" ref="I24:J30" si="2">E24</f>
        <v>4.7291033302602495E-2</v>
      </c>
      <c r="J24" s="385">
        <f t="shared" si="2"/>
        <v>4.4809507050854153E-2</v>
      </c>
      <c r="K24" s="386">
        <f>E24</f>
        <v>4.7291033302602495E-2</v>
      </c>
      <c r="L24" s="386">
        <f>F24</f>
        <v>4.4809507050854153E-2</v>
      </c>
      <c r="M24" s="387">
        <f>E24</f>
        <v>4.7291033302602495E-2</v>
      </c>
      <c r="N24" s="387">
        <f>F24</f>
        <v>4.4809507050854153E-2</v>
      </c>
      <c r="R24" s="113"/>
      <c r="S24" s="113"/>
    </row>
    <row r="25" spans="1:19">
      <c r="A25" s="144" t="s">
        <v>3196</v>
      </c>
      <c r="B25" s="168">
        <v>7.0000000000000007E-2</v>
      </c>
      <c r="C25" s="365">
        <f>1001/C22*100</f>
        <v>8.4472573839662441</v>
      </c>
      <c r="D25" s="365">
        <f>934*100/D22</f>
        <v>8.4909090909090903</v>
      </c>
      <c r="E25" s="383">
        <f>C25/C$32</f>
        <v>7.3030992735064443E-2</v>
      </c>
      <c r="F25" s="383">
        <f t="shared" si="0"/>
        <v>6.1865601752398774E-2</v>
      </c>
      <c r="G25" s="384">
        <f>E25*G13</f>
        <v>2.9212397094025778E-2</v>
      </c>
      <c r="H25" s="384">
        <f>F25*H13</f>
        <v>2.4746240700959512E-2</v>
      </c>
      <c r="I25" s="385">
        <f>E25*I13</f>
        <v>2.9212397094025778E-2</v>
      </c>
      <c r="J25" s="385">
        <f>F25*J13</f>
        <v>2.4746240700959512E-2</v>
      </c>
      <c r="K25" s="386">
        <f>E25*K13</f>
        <v>1.4606198547012885E-2</v>
      </c>
      <c r="L25" s="386">
        <f>F25*L13</f>
        <v>1.2373120350479752E-2</v>
      </c>
      <c r="M25" s="387">
        <f>E25*M13</f>
        <v>1.4606198547012885E-2</v>
      </c>
      <c r="N25" s="387">
        <f>F25*N13</f>
        <v>1.2373120350479752E-2</v>
      </c>
      <c r="Q25" s="127" t="s">
        <v>3197</v>
      </c>
      <c r="R25" s="113"/>
      <c r="S25" s="113"/>
    </row>
    <row r="26" spans="1:19">
      <c r="A26" s="135" t="s">
        <v>3198</v>
      </c>
      <c r="B26" s="168">
        <v>0.127</v>
      </c>
      <c r="C26" s="365">
        <f>3544*100/C22</f>
        <v>29.907172995780591</v>
      </c>
      <c r="D26" s="365">
        <f>4784*100/D22</f>
        <v>43.490909090909092</v>
      </c>
      <c r="E26" s="388">
        <f>IF($I$7,0,C26/C$32)</f>
        <v>0.25856327497809029</v>
      </c>
      <c r="F26" s="388">
        <f>IF($I$7,0,D26/D$32)</f>
        <v>0.31687905651335735</v>
      </c>
      <c r="G26" s="384">
        <f t="shared" ref="G26:G30" si="3">E26</f>
        <v>0.25856327497809029</v>
      </c>
      <c r="H26" s="384">
        <f t="shared" si="1"/>
        <v>0.31687905651335735</v>
      </c>
      <c r="I26" s="385">
        <f t="shared" si="2"/>
        <v>0.25856327497809029</v>
      </c>
      <c r="J26" s="385">
        <f t="shared" si="2"/>
        <v>0.31687905651335735</v>
      </c>
      <c r="K26" s="386">
        <f t="shared" ref="K26:L28" si="4">E26</f>
        <v>0.25856327497809029</v>
      </c>
      <c r="L26" s="386">
        <f t="shared" si="4"/>
        <v>0.31687905651335735</v>
      </c>
      <c r="M26" s="387">
        <f t="shared" ref="M26:N28" si="5">E26</f>
        <v>0.25856327497809029</v>
      </c>
      <c r="N26" s="387">
        <f t="shared" si="5"/>
        <v>0.31687905651335735</v>
      </c>
      <c r="R26" s="113"/>
      <c r="S26" s="113"/>
    </row>
    <row r="27" spans="1:19">
      <c r="A27" s="135" t="s">
        <v>3199</v>
      </c>
      <c r="B27" s="168">
        <v>8.9999999999999993E-3</v>
      </c>
      <c r="C27" s="365"/>
      <c r="D27" s="365"/>
      <c r="E27" s="383">
        <f t="shared" ref="E27:F30" si="6">C27/C$32</f>
        <v>0</v>
      </c>
      <c r="F27" s="383">
        <f t="shared" si="6"/>
        <v>0</v>
      </c>
      <c r="G27" s="384">
        <f t="shared" si="3"/>
        <v>0</v>
      </c>
      <c r="H27" s="384">
        <f t="shared" si="1"/>
        <v>0</v>
      </c>
      <c r="I27" s="385">
        <f t="shared" si="2"/>
        <v>0</v>
      </c>
      <c r="J27" s="385">
        <f t="shared" si="2"/>
        <v>0</v>
      </c>
      <c r="K27" s="386">
        <f t="shared" si="4"/>
        <v>0</v>
      </c>
      <c r="L27" s="386">
        <f t="shared" si="4"/>
        <v>0</v>
      </c>
      <c r="M27" s="387">
        <f t="shared" si="5"/>
        <v>0</v>
      </c>
      <c r="N27" s="387">
        <f t="shared" si="5"/>
        <v>0</v>
      </c>
      <c r="R27" s="113"/>
      <c r="S27" s="113"/>
    </row>
    <row r="28" spans="1:19">
      <c r="A28" s="135" t="s">
        <v>3200</v>
      </c>
      <c r="B28" s="168">
        <v>1.2999999999999999E-2</v>
      </c>
      <c r="C28" s="365">
        <f>250/C22*100</f>
        <v>2.109704641350211</v>
      </c>
      <c r="D28" s="365">
        <f>250/D22*100</f>
        <v>2.2727272727272729</v>
      </c>
      <c r="E28" s="383">
        <f t="shared" si="6"/>
        <v>1.8239508675091019E-2</v>
      </c>
      <c r="F28" s="383">
        <f t="shared" si="6"/>
        <v>1.6559315244218092E-2</v>
      </c>
      <c r="G28" s="384">
        <f t="shared" si="3"/>
        <v>1.8239508675091019E-2</v>
      </c>
      <c r="H28" s="384">
        <f t="shared" si="1"/>
        <v>1.6559315244218092E-2</v>
      </c>
      <c r="I28" s="385">
        <f t="shared" si="2"/>
        <v>1.8239508675091019E-2</v>
      </c>
      <c r="J28" s="385">
        <f t="shared" si="2"/>
        <v>1.6559315244218092E-2</v>
      </c>
      <c r="K28" s="386">
        <f t="shared" si="4"/>
        <v>1.8239508675091019E-2</v>
      </c>
      <c r="L28" s="386">
        <f t="shared" si="4"/>
        <v>1.6559315244218092E-2</v>
      </c>
      <c r="M28" s="387">
        <f t="shared" si="5"/>
        <v>1.8239508675091019E-2</v>
      </c>
      <c r="N28" s="387">
        <f t="shared" si="5"/>
        <v>1.6559315244218092E-2</v>
      </c>
      <c r="R28" s="113"/>
      <c r="S28" s="113"/>
    </row>
    <row r="29" spans="1:19">
      <c r="A29" s="144" t="s">
        <v>3201</v>
      </c>
      <c r="B29" s="168">
        <v>0.34399999999999997</v>
      </c>
      <c r="C29" s="365">
        <f>C47*100</f>
        <v>49.994932984288873</v>
      </c>
      <c r="D29" s="365">
        <f>C47*100</f>
        <v>49.994932984288873</v>
      </c>
      <c r="E29" s="383">
        <f t="shared" si="6"/>
        <v>0.43223254857794974</v>
      </c>
      <c r="F29" s="383">
        <f t="shared" si="6"/>
        <v>0.36426801659617447</v>
      </c>
      <c r="G29" s="384">
        <f>E29*G14</f>
        <v>0.43223254857794974</v>
      </c>
      <c r="H29" s="384">
        <f>F29*H14</f>
        <v>0.36426801659617447</v>
      </c>
      <c r="I29" s="385">
        <f>E29*I14</f>
        <v>0.41062092114905224</v>
      </c>
      <c r="J29" s="385">
        <f>F29*J14</f>
        <v>0.34605461576636576</v>
      </c>
      <c r="K29" s="386">
        <f>E29*K14</f>
        <v>0.21611627428897487</v>
      </c>
      <c r="L29" s="386">
        <f>F29*L14</f>
        <v>0.18213400829808724</v>
      </c>
      <c r="M29" s="387">
        <f>E29*M14</f>
        <v>8.6446509715589925E-2</v>
      </c>
      <c r="N29" s="387">
        <f>F29*N14</f>
        <v>7.2853603319234878E-2</v>
      </c>
      <c r="Q29" s="127" t="s">
        <v>3197</v>
      </c>
      <c r="R29" s="113"/>
      <c r="S29" s="113"/>
    </row>
    <row r="30" spans="1:19">
      <c r="A30" s="135" t="s">
        <v>3202</v>
      </c>
      <c r="B30" s="168"/>
      <c r="C30" s="365">
        <f>610*100/C22</f>
        <v>5.147679324894515</v>
      </c>
      <c r="D30" s="365">
        <f>794*100/D22</f>
        <v>7.2181818181818178</v>
      </c>
      <c r="E30" s="383">
        <f t="shared" si="6"/>
        <v>4.4504401167222089E-2</v>
      </c>
      <c r="F30" s="383">
        <f t="shared" si="6"/>
        <v>5.2592385215636646E-2</v>
      </c>
      <c r="G30" s="384">
        <f t="shared" si="3"/>
        <v>4.4504401167222089E-2</v>
      </c>
      <c r="H30" s="384">
        <f t="shared" si="1"/>
        <v>5.2592385215636646E-2</v>
      </c>
      <c r="I30" s="385">
        <f t="shared" si="2"/>
        <v>4.4504401167222089E-2</v>
      </c>
      <c r="J30" s="385">
        <f t="shared" si="2"/>
        <v>5.2592385215636646E-2</v>
      </c>
      <c r="K30" s="386">
        <f>E30</f>
        <v>4.4504401167222089E-2</v>
      </c>
      <c r="L30" s="386">
        <f>F30</f>
        <v>5.2592385215636646E-2</v>
      </c>
      <c r="M30" s="387">
        <f>E30</f>
        <v>4.4504401167222089E-2</v>
      </c>
      <c r="N30" s="387">
        <f>F30</f>
        <v>5.2592385215636646E-2</v>
      </c>
      <c r="Q30" s="240" t="s">
        <v>3263</v>
      </c>
      <c r="R30" s="113"/>
      <c r="S30" s="113"/>
    </row>
    <row r="31" spans="1:19">
      <c r="A31" s="135" t="s">
        <v>3203</v>
      </c>
      <c r="B31" s="168">
        <f>SUM(B23:B29)</f>
        <v>0.67700000000000005</v>
      </c>
      <c r="C31" s="365">
        <f>SUM(C23:C30)</f>
        <v>115.66674733028043</v>
      </c>
      <c r="D31" s="365">
        <f>SUM(D23:D30)</f>
        <v>137.24766025701615</v>
      </c>
      <c r="E31" s="143"/>
      <c r="F31" s="143"/>
      <c r="G31" s="131"/>
      <c r="H31" s="131"/>
      <c r="I31" s="139"/>
      <c r="J31" s="139"/>
      <c r="K31" s="140"/>
      <c r="L31" s="140"/>
      <c r="M31" s="141"/>
      <c r="N31" s="141"/>
      <c r="R31" s="113"/>
      <c r="S31" s="113"/>
    </row>
    <row r="32" spans="1:19">
      <c r="A32" s="135" t="s">
        <v>3204</v>
      </c>
      <c r="B32" s="135"/>
      <c r="C32" s="366">
        <f>C31-IF($I$7,C26,0)</f>
        <v>115.66674733028043</v>
      </c>
      <c r="D32" s="366">
        <f>D31-IF($I$7,D26,0)</f>
        <v>137.24766025701615</v>
      </c>
      <c r="E32" s="389">
        <f>SUM(E23:E30)</f>
        <v>1</v>
      </c>
      <c r="F32" s="389">
        <f>SUM(F23:F30)</f>
        <v>1</v>
      </c>
      <c r="G32" s="390">
        <f>SUM(G23:G30)</f>
        <v>0.86553799861498149</v>
      </c>
      <c r="H32" s="390">
        <f t="shared" ref="H32:J32" si="7">SUM(H23:H30)</f>
        <v>0.86010154234694591</v>
      </c>
      <c r="I32" s="391">
        <f t="shared" si="7"/>
        <v>0.84392637118608393</v>
      </c>
      <c r="J32" s="391">
        <f t="shared" si="7"/>
        <v>0.8418881415171372</v>
      </c>
      <c r="K32" s="392">
        <f>SUM(K23:K30)</f>
        <v>0.63481552577899369</v>
      </c>
      <c r="L32" s="392">
        <f>SUM(L23:L30)</f>
        <v>0.66559441369837891</v>
      </c>
      <c r="M32" s="393">
        <f>SUM(M23:M30)</f>
        <v>0.50514576120560872</v>
      </c>
      <c r="N32" s="393">
        <f>SUM(N23:N30)</f>
        <v>0.55631400871952652</v>
      </c>
      <c r="Q32" s="240" t="s">
        <v>3264</v>
      </c>
      <c r="R32" s="113"/>
      <c r="S32" s="113"/>
    </row>
    <row r="33" spans="1:19">
      <c r="B33" s="135"/>
      <c r="C33" s="150" t="s">
        <v>3205</v>
      </c>
      <c r="D33" s="151"/>
      <c r="E33" s="151"/>
      <c r="F33" s="151"/>
      <c r="G33" s="147"/>
      <c r="H33" s="147"/>
      <c r="I33" s="145"/>
      <c r="J33" s="145"/>
      <c r="K33" s="148"/>
      <c r="L33" s="148"/>
      <c r="M33" s="149"/>
      <c r="N33" s="149"/>
      <c r="R33" s="113"/>
      <c r="S33" s="113"/>
    </row>
    <row r="34" spans="1:19">
      <c r="B34" s="146"/>
      <c r="C34" s="150" t="s">
        <v>3206</v>
      </c>
      <c r="D34" s="151"/>
      <c r="E34" s="136"/>
      <c r="F34" s="151"/>
      <c r="G34" s="359">
        <f>G32^$I$5-1</f>
        <v>0.15535077789788798</v>
      </c>
      <c r="H34" s="359">
        <f t="shared" ref="H34:M34" si="8">H32^$I$5-1</f>
        <v>0.16265342028258112</v>
      </c>
      <c r="I34" s="360">
        <f t="shared" si="8"/>
        <v>0.18493749471836596</v>
      </c>
      <c r="J34" s="360">
        <f t="shared" si="8"/>
        <v>0.18780625440089338</v>
      </c>
      <c r="K34" s="361">
        <f t="shared" si="8"/>
        <v>0.57526077953572696</v>
      </c>
      <c r="L34" s="361">
        <f t="shared" si="8"/>
        <v>0.5024164557564339</v>
      </c>
      <c r="M34" s="362">
        <f t="shared" si="8"/>
        <v>0.97962662819013846</v>
      </c>
      <c r="N34" s="362">
        <f>N32^$I$5-1</f>
        <v>0.79754596203987371</v>
      </c>
      <c r="Q34" s="240" t="s">
        <v>3262</v>
      </c>
      <c r="R34" s="113"/>
      <c r="S34" s="113"/>
    </row>
    <row r="35" spans="1:19">
      <c r="B35" s="146"/>
      <c r="C35" s="153" t="s">
        <v>3207</v>
      </c>
      <c r="D35" s="154"/>
      <c r="E35" s="155"/>
      <c r="F35" s="154"/>
      <c r="G35" s="359">
        <f t="shared" ref="G35:N35" si="9">G32^$K$5-1</f>
        <v>0.15535077789788798</v>
      </c>
      <c r="H35" s="359">
        <f t="shared" si="9"/>
        <v>0.16265342028258112</v>
      </c>
      <c r="I35" s="360">
        <f t="shared" si="9"/>
        <v>0.18493749471836596</v>
      </c>
      <c r="J35" s="360">
        <f t="shared" si="9"/>
        <v>0.18780625440089338</v>
      </c>
      <c r="K35" s="361">
        <f t="shared" si="9"/>
        <v>0.57526077953572696</v>
      </c>
      <c r="L35" s="361">
        <f t="shared" si="9"/>
        <v>0.5024164557564339</v>
      </c>
      <c r="M35" s="362">
        <f t="shared" si="9"/>
        <v>0.97962662819013846</v>
      </c>
      <c r="N35" s="362">
        <f t="shared" si="9"/>
        <v>0.79754596203987371</v>
      </c>
      <c r="R35" s="113"/>
      <c r="S35" s="113"/>
    </row>
    <row r="36" spans="1:19">
      <c r="C36" s="256" t="s">
        <v>3287</v>
      </c>
      <c r="D36" s="156"/>
      <c r="E36" s="156"/>
      <c r="F36" s="156"/>
      <c r="G36" s="156"/>
      <c r="H36" s="363">
        <f>AVERAGE(G34:H34)</f>
        <v>0.15900209909023455</v>
      </c>
      <c r="I36" s="363"/>
      <c r="J36" s="363">
        <f>AVERAGE(I34:J34)</f>
        <v>0.18637187455962967</v>
      </c>
      <c r="K36" s="363"/>
      <c r="L36" s="363">
        <f>AVERAGE(K34:L34)</f>
        <v>0.53883861764608043</v>
      </c>
      <c r="M36" s="363"/>
      <c r="N36" s="363">
        <f>AVERAGE(M34:N34)</f>
        <v>0.88858629511500609</v>
      </c>
      <c r="R36" s="113"/>
      <c r="S36" s="113"/>
    </row>
    <row r="37" spans="1:19">
      <c r="C37" s="256" t="s">
        <v>3288</v>
      </c>
      <c r="D37" s="156"/>
      <c r="E37" s="156"/>
      <c r="F37" s="156"/>
      <c r="G37" s="156"/>
      <c r="H37" s="402">
        <f>AVERAGE(G35:H35)</f>
        <v>0.15900209909023455</v>
      </c>
      <c r="I37" s="402"/>
      <c r="J37" s="402">
        <f>AVERAGE(I35:J35)</f>
        <v>0.18637187455962967</v>
      </c>
      <c r="K37" s="402"/>
      <c r="L37" s="402">
        <f>AVERAGE(K35:L35)</f>
        <v>0.53883861764608043</v>
      </c>
      <c r="M37" s="402"/>
      <c r="N37" s="402">
        <f>AVERAGE(M35:N35)</f>
        <v>0.88858629511500609</v>
      </c>
      <c r="R37" s="113"/>
      <c r="S37" s="113"/>
    </row>
    <row r="38" spans="1:19">
      <c r="R38" s="113"/>
      <c r="S38" s="113"/>
    </row>
    <row r="39" spans="1:19">
      <c r="A39" s="380" t="s">
        <v>3416</v>
      </c>
      <c r="B39" s="158"/>
      <c r="C39" s="158"/>
      <c r="D39" s="158"/>
      <c r="E39" s="159"/>
      <c r="I39" s="449" t="s">
        <v>3445</v>
      </c>
      <c r="J39" s="156"/>
      <c r="K39" s="156"/>
      <c r="L39" s="156"/>
      <c r="M39" s="156"/>
      <c r="N39" s="156"/>
      <c r="O39" s="156"/>
      <c r="R39" s="113"/>
      <c r="S39" s="113"/>
    </row>
    <row r="40" spans="1:19">
      <c r="A40" s="160"/>
      <c r="B40" s="135" t="s">
        <v>3208</v>
      </c>
      <c r="C40" s="135" t="s">
        <v>3209</v>
      </c>
      <c r="D40" s="161" t="s">
        <v>3210</v>
      </c>
      <c r="E40" s="368" t="s">
        <v>3371</v>
      </c>
      <c r="F40" s="134"/>
      <c r="H40" s="355">
        <v>6.0135945974897687E-2</v>
      </c>
      <c r="I40" s="260" t="s">
        <v>3294</v>
      </c>
      <c r="J40" s="260" t="s">
        <v>3295</v>
      </c>
      <c r="K40" s="260" t="s">
        <v>3296</v>
      </c>
      <c r="L40" s="261"/>
      <c r="M40" s="261"/>
      <c r="N40" s="261"/>
      <c r="O40" s="261"/>
      <c r="P40" s="261"/>
      <c r="Q40" s="261"/>
      <c r="R40" s="113"/>
      <c r="S40" s="113"/>
    </row>
    <row r="41" spans="1:19">
      <c r="A41" s="370" t="s">
        <v>3374</v>
      </c>
      <c r="B41" s="135" t="s">
        <v>3212</v>
      </c>
      <c r="C41" s="135">
        <v>12.5</v>
      </c>
      <c r="D41" s="135">
        <v>18</v>
      </c>
      <c r="E41" s="369" t="s">
        <v>3373</v>
      </c>
      <c r="H41" s="355"/>
      <c r="I41" s="258">
        <v>1</v>
      </c>
      <c r="J41" s="258">
        <v>1.0233751136727445</v>
      </c>
      <c r="K41" s="259" t="s">
        <v>3290</v>
      </c>
      <c r="L41" s="258"/>
      <c r="M41" s="258"/>
      <c r="N41" s="258"/>
      <c r="O41" s="258"/>
      <c r="R41" s="113"/>
      <c r="S41" s="113"/>
    </row>
    <row r="42" spans="1:19">
      <c r="A42" s="160"/>
      <c r="B42" s="135"/>
      <c r="C42" s="135"/>
      <c r="D42" s="135"/>
      <c r="E42" s="162"/>
      <c r="H42" s="355">
        <v>9.2464280912747721E-2</v>
      </c>
      <c r="I42" s="258">
        <v>2</v>
      </c>
      <c r="J42" s="397">
        <v>1.0512060468742068</v>
      </c>
      <c r="K42" s="259" t="s">
        <v>3291</v>
      </c>
      <c r="L42" s="258"/>
      <c r="M42" s="258"/>
      <c r="N42" s="258"/>
      <c r="O42" s="258"/>
      <c r="R42" s="113"/>
      <c r="S42" s="113"/>
    </row>
    <row r="43" spans="1:19">
      <c r="A43" s="160" t="s">
        <v>3215</v>
      </c>
      <c r="B43" s="135" t="s">
        <v>3216</v>
      </c>
      <c r="C43" s="135">
        <v>1560941</v>
      </c>
      <c r="D43" s="135">
        <v>482468</v>
      </c>
      <c r="E43" s="369" t="s">
        <v>3372</v>
      </c>
      <c r="H43" s="355"/>
      <c r="I43" s="258">
        <v>3</v>
      </c>
      <c r="J43" s="258">
        <v>1.0720950303134253</v>
      </c>
      <c r="K43" s="259" t="s">
        <v>3293</v>
      </c>
      <c r="L43" s="258"/>
      <c r="M43" s="258"/>
      <c r="N43" s="258"/>
      <c r="O43" s="258"/>
      <c r="R43" s="113"/>
      <c r="S43" s="113"/>
    </row>
    <row r="44" spans="1:19">
      <c r="A44" s="370" t="s">
        <v>3377</v>
      </c>
      <c r="B44" s="135"/>
      <c r="C44" s="135">
        <f>(C41*C43+D41*D43)/(C43+D43)</f>
        <v>13.798601503663731</v>
      </c>
      <c r="D44" s="135"/>
      <c r="E44" s="369" t="s">
        <v>3380</v>
      </c>
      <c r="H44" s="355">
        <v>0.55051776930283303</v>
      </c>
      <c r="I44" s="258">
        <v>4</v>
      </c>
      <c r="J44" s="258">
        <v>1.1060947342064908</v>
      </c>
      <c r="K44" s="259" t="s">
        <v>3292</v>
      </c>
      <c r="L44" s="258"/>
      <c r="M44" s="258"/>
      <c r="N44" s="258"/>
      <c r="O44" s="258"/>
      <c r="R44" s="113"/>
      <c r="S44" s="113"/>
    </row>
    <row r="45" spans="1:19">
      <c r="A45" s="160"/>
      <c r="B45" s="135"/>
      <c r="C45" s="135"/>
      <c r="D45" s="135"/>
      <c r="E45" s="162"/>
      <c r="H45" s="355"/>
      <c r="R45" s="113"/>
      <c r="S45" s="113"/>
    </row>
    <row r="46" spans="1:19">
      <c r="A46" s="370" t="s">
        <v>3378</v>
      </c>
      <c r="B46" s="135" t="s">
        <v>3231</v>
      </c>
      <c r="C46" s="135">
        <v>27.6</v>
      </c>
      <c r="D46" s="135"/>
      <c r="E46" s="369" t="s">
        <v>3375</v>
      </c>
      <c r="H46" s="355">
        <v>1.0974077640003366</v>
      </c>
      <c r="I46" s="354" t="s">
        <v>3301</v>
      </c>
      <c r="J46" s="156"/>
      <c r="K46" s="156"/>
      <c r="L46" s="156"/>
      <c r="M46" s="156"/>
      <c r="N46" s="156"/>
      <c r="O46" s="156"/>
      <c r="R46" s="113"/>
      <c r="S46" s="113"/>
    </row>
    <row r="47" spans="1:19">
      <c r="A47" s="372" t="s">
        <v>3379</v>
      </c>
      <c r="B47" s="367" t="s">
        <v>3370</v>
      </c>
      <c r="C47" s="381">
        <f>C44/C46</f>
        <v>0.49994932984288876</v>
      </c>
      <c r="D47" s="163"/>
      <c r="E47" s="371" t="s">
        <v>3376</v>
      </c>
      <c r="I47" s="260" t="s">
        <v>3294</v>
      </c>
      <c r="J47" s="260" t="s">
        <v>3295</v>
      </c>
      <c r="K47" s="260" t="s">
        <v>3302</v>
      </c>
      <c r="L47" s="261"/>
      <c r="M47" s="261"/>
      <c r="N47" s="261"/>
      <c r="O47" s="261"/>
      <c r="R47" s="113"/>
      <c r="S47" s="113"/>
    </row>
    <row r="48" spans="1:19">
      <c r="A48" s="127" t="s">
        <v>3232</v>
      </c>
      <c r="I48" s="258">
        <v>1</v>
      </c>
      <c r="J48" s="258">
        <v>0.8</v>
      </c>
      <c r="K48" s="259" t="s">
        <v>3303</v>
      </c>
      <c r="L48" s="258"/>
      <c r="M48" s="258"/>
      <c r="N48" s="258"/>
      <c r="O48" s="258"/>
      <c r="R48" s="113"/>
      <c r="S48" s="113"/>
    </row>
    <row r="49" spans="1:19">
      <c r="A49" s="127" t="s">
        <v>3233</v>
      </c>
      <c r="R49" s="113"/>
      <c r="S49" s="113"/>
    </row>
    <row r="50" spans="1:19">
      <c r="R50" s="113"/>
      <c r="S50" s="113"/>
    </row>
    <row r="51" spans="1:19">
      <c r="A51" s="127" t="s">
        <v>3234</v>
      </c>
      <c r="R51" s="113"/>
      <c r="S51" s="113"/>
    </row>
    <row r="52" spans="1:19">
      <c r="A52" s="111"/>
      <c r="B52" s="111"/>
      <c r="C52" s="111"/>
      <c r="D52" s="111"/>
      <c r="E52" s="111"/>
      <c r="F52" s="111"/>
      <c r="G52" s="111"/>
      <c r="H52" s="111"/>
      <c r="I52" s="111"/>
      <c r="J52" s="111"/>
      <c r="K52" s="111"/>
      <c r="L52" s="111"/>
      <c r="M52" s="111"/>
      <c r="N52" s="111"/>
      <c r="R52" s="113"/>
      <c r="S52" s="113"/>
    </row>
    <row r="53" spans="1:19" ht="41" customHeight="1">
      <c r="A53" s="468" t="s">
        <v>3446</v>
      </c>
      <c r="B53" s="469"/>
      <c r="C53" s="469"/>
      <c r="D53" s="469"/>
      <c r="E53" s="469"/>
      <c r="F53" s="469"/>
      <c r="G53" s="469"/>
      <c r="H53" s="469"/>
      <c r="I53" s="111"/>
      <c r="J53" s="111"/>
      <c r="K53" s="111"/>
      <c r="L53" s="111"/>
      <c r="M53" s="111"/>
      <c r="N53" s="111"/>
      <c r="R53" s="113"/>
      <c r="S53" s="113"/>
    </row>
    <row r="54" spans="1:19">
      <c r="A54" s="164" t="s">
        <v>3161</v>
      </c>
      <c r="B54" s="165"/>
      <c r="C54" s="165"/>
      <c r="D54" s="239" t="s">
        <v>3277</v>
      </c>
      <c r="R54" s="113"/>
      <c r="S54" s="113"/>
    </row>
    <row r="55" spans="1:19">
      <c r="A55" s="164" t="s">
        <v>3163</v>
      </c>
      <c r="B55" s="165"/>
      <c r="C55" s="167"/>
      <c r="R55" s="113"/>
      <c r="S55" s="113"/>
    </row>
    <row r="56" spans="1:19">
      <c r="A56" s="406" t="s">
        <v>3425</v>
      </c>
      <c r="B56" s="165">
        <v>2035</v>
      </c>
      <c r="C56" s="165">
        <v>2050</v>
      </c>
      <c r="D56" s="395" t="s">
        <v>3422</v>
      </c>
      <c r="E56" s="257" t="s">
        <v>3299</v>
      </c>
      <c r="R56" s="113"/>
      <c r="S56" s="113"/>
    </row>
    <row r="57" spans="1:19">
      <c r="A57" s="127">
        <v>1</v>
      </c>
      <c r="B57" s="403">
        <f>C57</f>
        <v>0.15900209909023455</v>
      </c>
      <c r="C57" s="404">
        <f>1+H36-1</f>
        <v>0.15900209909023455</v>
      </c>
      <c r="D57" s="395" t="s">
        <v>3274</v>
      </c>
      <c r="E57" s="395" t="s">
        <v>3429</v>
      </c>
      <c r="R57" s="113"/>
      <c r="S57" s="113"/>
    </row>
    <row r="58" spans="1:19">
      <c r="A58" s="127">
        <v>2</v>
      </c>
      <c r="B58" s="403">
        <f t="shared" ref="B58" si="10">C58</f>
        <v>0.21410345198560798</v>
      </c>
      <c r="C58" s="404">
        <f>(1+J36)*J41-1</f>
        <v>0.21410345198560798</v>
      </c>
      <c r="D58" s="395" t="s">
        <v>3274</v>
      </c>
      <c r="E58" s="395" t="s">
        <v>3442</v>
      </c>
      <c r="R58" s="113"/>
      <c r="S58" s="113"/>
    </row>
    <row r="59" spans="1:19">
      <c r="A59" s="127">
        <v>3</v>
      </c>
      <c r="B59" s="403">
        <f>C59</f>
        <v>0.64978123443274405</v>
      </c>
      <c r="C59" s="404">
        <f>(1+L36)*J43-1</f>
        <v>0.64978123443274405</v>
      </c>
      <c r="D59" s="395" t="s">
        <v>3274</v>
      </c>
      <c r="E59" s="395" t="s">
        <v>3443</v>
      </c>
      <c r="R59" s="113"/>
      <c r="S59" s="113"/>
    </row>
    <row r="60" spans="1:19">
      <c r="A60" s="127">
        <v>4</v>
      </c>
      <c r="B60" s="403">
        <f>C60</f>
        <v>1.0889553561212542</v>
      </c>
      <c r="C60" s="404">
        <f>(1+N36)*J44-1</f>
        <v>1.0889553561212542</v>
      </c>
      <c r="D60" s="395" t="s">
        <v>3274</v>
      </c>
      <c r="E60" s="395" t="s">
        <v>3444</v>
      </c>
      <c r="R60" s="113"/>
      <c r="S60" s="113"/>
    </row>
    <row r="61" spans="1:19">
      <c r="A61" s="127">
        <v>5</v>
      </c>
      <c r="B61" s="403">
        <f>C61</f>
        <v>1.0889553561212542</v>
      </c>
      <c r="C61" s="403">
        <f>(1+N37)*J44-1</f>
        <v>1.0889553561212542</v>
      </c>
      <c r="D61" s="395" t="s">
        <v>3274</v>
      </c>
      <c r="E61" s="257" t="s">
        <v>3300</v>
      </c>
      <c r="R61" s="113"/>
      <c r="S61" s="113"/>
    </row>
    <row r="62" spans="1:19">
      <c r="A62" s="272">
        <v>6</v>
      </c>
      <c r="B62" s="405">
        <f>C62</f>
        <v>0.67116428489700342</v>
      </c>
      <c r="C62" s="405">
        <f>(1+N37)*J44*J48-1</f>
        <v>0.67116428489700342</v>
      </c>
      <c r="D62" s="395" t="s">
        <v>3274</v>
      </c>
      <c r="E62" s="279" t="s">
        <v>3315</v>
      </c>
      <c r="G62" s="271"/>
      <c r="R62" s="113"/>
      <c r="S62" s="113"/>
    </row>
    <row r="63" spans="1:19">
      <c r="A63" s="127">
        <v>7</v>
      </c>
      <c r="B63" s="403">
        <f>C63</f>
        <v>0.31982498754619537</v>
      </c>
      <c r="C63" s="403">
        <f>(1+L36)*J43*J48-1</f>
        <v>0.31982498754619537</v>
      </c>
      <c r="D63" s="395" t="s">
        <v>3274</v>
      </c>
      <c r="E63" s="257" t="s">
        <v>3308</v>
      </c>
      <c r="R63" s="113"/>
      <c r="S63" s="113"/>
    </row>
    <row r="64" spans="1:19">
      <c r="A64" s="111"/>
      <c r="B64" s="112"/>
      <c r="C64" s="111"/>
      <c r="D64" s="111"/>
      <c r="E64" s="111"/>
      <c r="F64" s="111"/>
      <c r="G64" s="111"/>
      <c r="H64" s="111"/>
      <c r="I64" s="111"/>
      <c r="J64" s="111"/>
      <c r="K64" s="111"/>
      <c r="L64" s="111"/>
      <c r="M64" s="111"/>
      <c r="N64" s="111"/>
      <c r="O64" s="111"/>
      <c r="P64" s="111"/>
      <c r="Q64" s="111"/>
      <c r="R64" s="113"/>
      <c r="S64" s="113"/>
    </row>
    <row r="65" spans="1:19">
      <c r="A65" s="111"/>
      <c r="B65" s="112"/>
      <c r="C65" s="111"/>
      <c r="D65" s="111"/>
      <c r="E65" s="111"/>
      <c r="F65" s="111"/>
      <c r="G65" s="111"/>
      <c r="H65" s="111"/>
      <c r="I65" s="111"/>
      <c r="J65" s="111"/>
      <c r="K65" s="111"/>
      <c r="L65" s="111"/>
      <c r="M65" s="111"/>
      <c r="N65" s="111"/>
      <c r="O65" s="111"/>
      <c r="P65" s="111"/>
      <c r="Q65" s="111"/>
      <c r="R65" s="113"/>
      <c r="S65" s="113"/>
    </row>
    <row r="66" spans="1:19" ht="22">
      <c r="A66" s="109" t="s">
        <v>3176</v>
      </c>
      <c r="B66" s="110"/>
      <c r="C66" s="110"/>
      <c r="D66" s="110"/>
      <c r="E66" s="110"/>
      <c r="F66" s="110"/>
      <c r="G66" s="110"/>
      <c r="H66" s="110"/>
      <c r="I66" s="110"/>
      <c r="J66" s="110"/>
      <c r="K66" s="110"/>
      <c r="L66" s="110"/>
      <c r="M66" s="110"/>
      <c r="N66" s="110"/>
      <c r="O66" s="110"/>
      <c r="P66" s="110"/>
      <c r="Q66" s="110"/>
      <c r="R66" s="113"/>
      <c r="S66" s="113"/>
    </row>
    <row r="67" spans="1:19">
      <c r="A67" s="94" t="s">
        <v>3286</v>
      </c>
      <c r="B67" s="94"/>
      <c r="C67" s="94"/>
      <c r="D67" s="94"/>
      <c r="E67" s="94"/>
      <c r="F67" s="94"/>
      <c r="G67" s="94"/>
      <c r="H67" s="94"/>
      <c r="I67" s="94"/>
      <c r="J67" s="94"/>
      <c r="K67" s="94"/>
      <c r="L67" s="94"/>
      <c r="M67" s="94"/>
      <c r="N67" s="94"/>
      <c r="O67" s="94"/>
      <c r="R67" s="113"/>
      <c r="S67" s="113"/>
    </row>
    <row r="68" spans="1:19">
      <c r="A68" s="94" t="s">
        <v>3285</v>
      </c>
      <c r="B68" s="94"/>
      <c r="C68" s="94"/>
      <c r="D68" s="94"/>
      <c r="E68" s="94"/>
      <c r="F68" s="94"/>
      <c r="G68" s="94"/>
      <c r="H68" s="94"/>
      <c r="I68" s="94"/>
      <c r="J68" s="94"/>
      <c r="K68" s="94"/>
      <c r="L68" s="94"/>
      <c r="M68" s="94"/>
      <c r="N68" s="94"/>
      <c r="O68" s="94"/>
      <c r="R68" s="113"/>
      <c r="S68" s="113"/>
    </row>
    <row r="69" spans="1:19">
      <c r="A69" s="94"/>
      <c r="B69" s="94"/>
      <c r="C69" s="94"/>
      <c r="D69" s="94"/>
      <c r="E69" s="94"/>
      <c r="F69" s="94"/>
      <c r="G69" s="94"/>
      <c r="H69" s="94"/>
      <c r="I69" s="94"/>
      <c r="J69" s="94"/>
      <c r="K69" s="94"/>
      <c r="L69" s="94"/>
      <c r="M69" s="94"/>
      <c r="N69" s="94"/>
      <c r="O69" s="94"/>
      <c r="R69" s="113"/>
      <c r="S69" s="113"/>
    </row>
    <row r="70" spans="1:19">
      <c r="A70" s="94"/>
      <c r="B70" s="94"/>
      <c r="C70" s="94"/>
      <c r="D70" s="94"/>
      <c r="E70" s="94"/>
      <c r="F70" s="94"/>
      <c r="G70" s="94"/>
      <c r="H70" s="94"/>
      <c r="I70" s="94"/>
      <c r="J70" s="94"/>
      <c r="K70" s="94"/>
      <c r="L70" s="94"/>
      <c r="M70" s="94"/>
      <c r="N70" s="94"/>
      <c r="O70" s="94"/>
      <c r="R70" s="113"/>
      <c r="S70" s="113"/>
    </row>
    <row r="71" spans="1:19">
      <c r="A71" s="94"/>
      <c r="B71" s="94"/>
      <c r="C71" s="94"/>
      <c r="D71" s="94"/>
      <c r="E71" s="94"/>
      <c r="F71" s="94"/>
      <c r="G71" s="94"/>
      <c r="H71" s="94"/>
      <c r="I71" s="94"/>
      <c r="J71" s="94"/>
      <c r="K71" s="94"/>
      <c r="L71" s="94"/>
      <c r="M71" s="94"/>
      <c r="N71" s="94"/>
      <c r="O71" s="94"/>
      <c r="R71" s="113"/>
      <c r="S71" s="113"/>
    </row>
    <row r="72" spans="1:19">
      <c r="A72" s="94"/>
      <c r="B72" s="94"/>
      <c r="C72" s="94"/>
      <c r="D72" s="94"/>
      <c r="E72" s="94"/>
      <c r="F72" s="94"/>
      <c r="G72" s="94"/>
      <c r="H72" s="94"/>
      <c r="I72" s="94"/>
      <c r="J72" s="94"/>
      <c r="K72" s="94"/>
      <c r="L72" s="94"/>
      <c r="M72" s="94"/>
      <c r="N72" s="94"/>
      <c r="O72" s="94"/>
      <c r="R72" s="113"/>
      <c r="S72" s="113"/>
    </row>
    <row r="73" spans="1:19">
      <c r="A73" s="113"/>
      <c r="B73" s="113"/>
      <c r="C73" s="113"/>
      <c r="D73" s="113"/>
      <c r="E73" s="113"/>
      <c r="F73" s="113"/>
      <c r="G73" s="113"/>
      <c r="H73" s="113"/>
      <c r="I73" s="113"/>
      <c r="J73" s="113"/>
      <c r="K73" s="113"/>
      <c r="L73" s="113"/>
      <c r="M73" s="113"/>
      <c r="N73" s="113"/>
      <c r="O73" s="113"/>
      <c r="P73" s="113"/>
      <c r="Q73" s="113"/>
      <c r="R73" s="113"/>
      <c r="S73" s="113"/>
    </row>
    <row r="74" spans="1:19">
      <c r="A74" s="113"/>
      <c r="B74" s="113"/>
      <c r="C74" s="113"/>
      <c r="D74" s="113"/>
      <c r="E74" s="113"/>
      <c r="F74" s="113"/>
      <c r="G74" s="113"/>
      <c r="H74" s="113"/>
      <c r="I74" s="113"/>
      <c r="J74" s="113"/>
      <c r="K74" s="113"/>
      <c r="L74" s="113"/>
      <c r="M74" s="113"/>
      <c r="N74" s="113"/>
      <c r="O74" s="113"/>
      <c r="P74" s="113"/>
      <c r="Q74" s="113"/>
      <c r="R74" s="113"/>
      <c r="S74" s="113"/>
    </row>
    <row r="75" spans="1:19">
      <c r="A75" s="113"/>
      <c r="B75" s="113"/>
      <c r="C75" s="113"/>
      <c r="D75" s="113"/>
      <c r="E75" s="113"/>
      <c r="F75" s="113"/>
      <c r="G75" s="113"/>
      <c r="H75" s="113"/>
      <c r="I75" s="113"/>
      <c r="J75" s="113"/>
      <c r="K75" s="113"/>
      <c r="L75" s="113"/>
      <c r="M75" s="113"/>
      <c r="N75" s="113"/>
      <c r="O75" s="113"/>
      <c r="P75" s="113"/>
      <c r="Q75" s="113"/>
      <c r="R75" s="113"/>
      <c r="S75" s="113"/>
    </row>
  </sheetData>
  <mergeCells count="1">
    <mergeCell ref="A53:H53"/>
  </mergeCells>
  <phoneticPr fontId="18" type="noConversion"/>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
  <sheetViews>
    <sheetView zoomScale="84" zoomScaleNormal="84" zoomScalePageLayoutView="84" workbookViewId="0">
      <selection activeCell="O3" sqref="O3"/>
    </sheetView>
  </sheetViews>
  <sheetFormatPr baseColWidth="10" defaultColWidth="8.83203125" defaultRowHeight="15"/>
  <cols>
    <col min="1" max="1" width="18" style="127" customWidth="1"/>
    <col min="2" max="10" width="8.83203125" style="127"/>
    <col min="11" max="11" width="24.1640625" style="127" customWidth="1"/>
    <col min="12" max="12" width="8.83203125" style="127"/>
    <col min="13" max="13" width="9.5" style="127" customWidth="1"/>
    <col min="14" max="16384" width="8.83203125" style="127"/>
  </cols>
  <sheetData>
    <row r="1" spans="1:16">
      <c r="A1" s="373" t="s">
        <v>3386</v>
      </c>
      <c r="L1" s="126" t="s">
        <v>3348</v>
      </c>
      <c r="N1" s="126" t="s">
        <v>3235</v>
      </c>
    </row>
    <row r="2" spans="1:16">
      <c r="A2" s="373" t="s">
        <v>3387</v>
      </c>
      <c r="B2" s="373" t="s">
        <v>3390</v>
      </c>
      <c r="L2" s="373" t="s">
        <v>3388</v>
      </c>
      <c r="M2" s="373" t="s">
        <v>3389</v>
      </c>
      <c r="N2" s="127" t="s">
        <v>3236</v>
      </c>
      <c r="O2" s="127" t="s">
        <v>3237</v>
      </c>
      <c r="P2" s="127" t="s">
        <v>3238</v>
      </c>
    </row>
    <row r="3" spans="1:16">
      <c r="A3" s="127">
        <v>1</v>
      </c>
      <c r="B3" s="127" t="s">
        <v>3007</v>
      </c>
      <c r="L3" s="313">
        <v>0</v>
      </c>
      <c r="M3" s="313">
        <v>-0.6</v>
      </c>
      <c r="N3" s="127">
        <f>1+L3</f>
        <v>1</v>
      </c>
      <c r="O3" s="127">
        <f t="shared" ref="O3:O6" si="0">1+M3</f>
        <v>0.4</v>
      </c>
      <c r="P3" s="127" t="e">
        <f>NA()</f>
        <v>#N/A</v>
      </c>
    </row>
    <row r="4" spans="1:16">
      <c r="A4" s="127">
        <v>2</v>
      </c>
      <c r="B4" s="127" t="s">
        <v>3008</v>
      </c>
      <c r="L4" s="313">
        <v>-0.05</v>
      </c>
      <c r="M4" s="313">
        <v>-0.6</v>
      </c>
      <c r="N4" s="127">
        <f t="shared" ref="N4:N6" si="1">1+L4</f>
        <v>0.95</v>
      </c>
      <c r="O4" s="127">
        <f t="shared" si="0"/>
        <v>0.4</v>
      </c>
      <c r="P4" s="127" t="e">
        <f>NA()</f>
        <v>#N/A</v>
      </c>
    </row>
    <row r="5" spans="1:16">
      <c r="A5" s="127">
        <v>3</v>
      </c>
      <c r="B5" s="127" t="s">
        <v>3009</v>
      </c>
      <c r="L5" s="313">
        <v>-0.5</v>
      </c>
      <c r="M5" s="313">
        <v>-0.8</v>
      </c>
      <c r="N5" s="127">
        <f t="shared" si="1"/>
        <v>0.5</v>
      </c>
      <c r="O5" s="127">
        <f t="shared" si="0"/>
        <v>0.19999999999999996</v>
      </c>
      <c r="P5" s="127" t="e">
        <f>NA()</f>
        <v>#N/A</v>
      </c>
    </row>
    <row r="6" spans="1:16">
      <c r="A6" s="127">
        <v>4</v>
      </c>
      <c r="B6" s="127" t="s">
        <v>3010</v>
      </c>
      <c r="L6" s="313">
        <v>-0.8</v>
      </c>
      <c r="M6" s="313">
        <v>-0.8</v>
      </c>
      <c r="N6" s="127">
        <f t="shared" si="1"/>
        <v>0.19999999999999996</v>
      </c>
      <c r="O6" s="127">
        <f t="shared" si="0"/>
        <v>0.19999999999999996</v>
      </c>
      <c r="P6" s="127" t="e">
        <f>NA()</f>
        <v>#N/A</v>
      </c>
    </row>
    <row r="7" spans="1:16">
      <c r="K7" s="127" t="s">
        <v>3208</v>
      </c>
      <c r="M7" s="127" t="s">
        <v>3208</v>
      </c>
      <c r="N7" s="127" t="s">
        <v>3239</v>
      </c>
      <c r="O7" s="127" t="s">
        <v>3240</v>
      </c>
    </row>
    <row r="8" spans="1:16">
      <c r="A8" s="373" t="s">
        <v>3391</v>
      </c>
      <c r="B8" s="373"/>
      <c r="N8" s="127" t="s">
        <v>3241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
  <sheetViews>
    <sheetView workbookViewId="0">
      <selection activeCell="J46" sqref="J46"/>
    </sheetView>
  </sheetViews>
  <sheetFormatPr baseColWidth="10" defaultColWidth="8.83203125" defaultRowHeight="13"/>
  <cols>
    <col min="1" max="16384" width="8.83203125" style="94"/>
  </cols>
  <sheetData>
    <row r="1" spans="1:1">
      <c r="A1" s="307" t="s">
        <v>3250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
    <tabColor theme="0" tint="-0.34998626667073579"/>
  </sheetPr>
  <dimension ref="A1:AE124"/>
  <sheetViews>
    <sheetView topLeftCell="A8" zoomScale="80" zoomScaleNormal="80" zoomScalePageLayoutView="80" workbookViewId="0">
      <pane xSplit="1" ySplit="9" topLeftCell="M27" activePane="bottomRight" state="frozen"/>
      <selection activeCell="J46" sqref="J46"/>
      <selection pane="topRight" activeCell="J46" sqref="J46"/>
      <selection pane="bottomLeft" activeCell="J46" sqref="J46"/>
      <selection pane="bottomRight" activeCell="AD43" sqref="AD43"/>
    </sheetView>
  </sheetViews>
  <sheetFormatPr baseColWidth="10" defaultColWidth="8.83203125" defaultRowHeight="13"/>
  <cols>
    <col min="1" max="1" width="35.6640625" customWidth="1"/>
  </cols>
  <sheetData>
    <row r="1" spans="1:31" ht="16">
      <c r="A1" s="1" t="s">
        <v>2817</v>
      </c>
      <c r="B1" s="2">
        <v>2007</v>
      </c>
      <c r="C1" s="2">
        <v>2008</v>
      </c>
      <c r="D1" s="2">
        <v>2009</v>
      </c>
      <c r="E1" s="2">
        <v>2010</v>
      </c>
      <c r="F1" s="2">
        <v>2011</v>
      </c>
      <c r="G1" s="2">
        <v>2012</v>
      </c>
      <c r="H1" s="2">
        <v>2013</v>
      </c>
      <c r="I1" s="2">
        <v>2014</v>
      </c>
      <c r="J1" s="2">
        <v>2015</v>
      </c>
      <c r="K1" s="2">
        <v>2016</v>
      </c>
      <c r="L1" s="2">
        <v>2017</v>
      </c>
      <c r="M1" s="2">
        <v>2018</v>
      </c>
      <c r="N1" s="2">
        <v>2019</v>
      </c>
      <c r="O1" s="2">
        <v>2020</v>
      </c>
      <c r="P1" s="2">
        <v>2021</v>
      </c>
      <c r="Q1" s="2">
        <v>2022</v>
      </c>
      <c r="R1" s="2">
        <v>2023</v>
      </c>
      <c r="S1" s="2">
        <v>2024</v>
      </c>
      <c r="T1" s="2">
        <v>2025</v>
      </c>
      <c r="U1" s="2">
        <v>2026</v>
      </c>
      <c r="V1" s="2">
        <v>2027</v>
      </c>
      <c r="W1" s="2">
        <v>2028</v>
      </c>
      <c r="X1" s="2">
        <v>2029</v>
      </c>
      <c r="Y1" s="2">
        <v>2030</v>
      </c>
      <c r="Z1" s="2">
        <v>2031</v>
      </c>
      <c r="AA1" s="2">
        <v>2032</v>
      </c>
      <c r="AB1" s="2">
        <v>2033</v>
      </c>
      <c r="AC1" s="2">
        <v>2034</v>
      </c>
      <c r="AD1" s="2">
        <v>2035</v>
      </c>
    </row>
    <row r="2" spans="1:31" ht="16">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1" ht="16">
      <c r="A3" s="1"/>
      <c r="B3" s="16" t="s">
        <v>2809</v>
      </c>
      <c r="C3" s="16" t="s">
        <v>2810</v>
      </c>
      <c r="F3" s="16"/>
      <c r="G3" s="2"/>
      <c r="H3" s="2"/>
      <c r="I3" s="2"/>
      <c r="J3" s="2"/>
      <c r="K3" s="2"/>
      <c r="L3" s="2"/>
      <c r="M3" s="2"/>
      <c r="N3" s="2"/>
      <c r="O3" s="2"/>
      <c r="P3" s="2"/>
      <c r="Q3" s="2"/>
      <c r="R3" s="2"/>
      <c r="S3" s="2"/>
      <c r="T3" s="2"/>
      <c r="U3" s="2"/>
      <c r="V3" s="2"/>
      <c r="W3" s="2"/>
      <c r="X3" s="2"/>
      <c r="Y3" s="2"/>
      <c r="Z3" s="2"/>
      <c r="AA3" s="2"/>
      <c r="AB3" s="2"/>
      <c r="AC3" s="2"/>
      <c r="AD3" s="2"/>
    </row>
    <row r="4" spans="1:31" ht="16">
      <c r="A4" s="1"/>
      <c r="B4" s="16" t="s">
        <v>2811</v>
      </c>
      <c r="C4" s="16" t="s">
        <v>2812</v>
      </c>
      <c r="F4" s="16" t="s">
        <v>2813</v>
      </c>
      <c r="G4" s="2"/>
      <c r="H4" s="2"/>
      <c r="I4" s="2"/>
      <c r="J4" s="2"/>
      <c r="K4" s="2"/>
      <c r="L4" s="2"/>
      <c r="M4" s="2"/>
      <c r="N4" s="2"/>
      <c r="O4" s="2"/>
      <c r="P4" s="2"/>
      <c r="Q4" s="2"/>
      <c r="R4" s="2"/>
      <c r="S4" s="2"/>
      <c r="T4" s="2"/>
      <c r="U4" s="2"/>
      <c r="V4" s="2"/>
      <c r="W4" s="2"/>
      <c r="X4" s="2"/>
      <c r="Y4" s="2"/>
      <c r="Z4" s="2"/>
      <c r="AA4" s="2"/>
      <c r="AB4" s="2"/>
      <c r="AC4" s="2"/>
      <c r="AD4" s="2"/>
    </row>
    <row r="5" spans="1:31" ht="16">
      <c r="A5" s="1"/>
      <c r="B5" s="16" t="s">
        <v>2814</v>
      </c>
      <c r="C5" s="16" t="s">
        <v>2815</v>
      </c>
      <c r="G5" s="2"/>
      <c r="H5" s="2"/>
      <c r="I5" s="2"/>
      <c r="J5" s="2"/>
      <c r="K5" s="2"/>
      <c r="L5" s="2"/>
      <c r="M5" s="2"/>
      <c r="N5" s="2"/>
      <c r="O5" s="2"/>
      <c r="P5" s="2"/>
      <c r="Q5" s="2"/>
      <c r="R5" s="2"/>
      <c r="S5" s="2"/>
      <c r="T5" s="2"/>
      <c r="U5" s="2"/>
      <c r="V5" s="2"/>
      <c r="W5" s="2"/>
      <c r="X5" s="2"/>
      <c r="Y5" s="2"/>
      <c r="Z5" s="2"/>
      <c r="AA5" s="2"/>
      <c r="AB5" s="2"/>
      <c r="AC5" s="2"/>
      <c r="AD5" s="2"/>
    </row>
    <row r="6" spans="1:31" ht="16">
      <c r="A6" s="1"/>
      <c r="B6" s="16" t="s">
        <v>2816</v>
      </c>
      <c r="C6" s="16"/>
      <c r="D6" s="16" t="s">
        <v>531</v>
      </c>
      <c r="F6" s="16"/>
      <c r="G6" s="2"/>
      <c r="H6" s="2"/>
      <c r="I6" s="2"/>
      <c r="J6" s="2"/>
      <c r="K6" s="2"/>
      <c r="L6" s="2"/>
      <c r="M6" s="2"/>
      <c r="N6" s="2"/>
      <c r="O6" s="2"/>
      <c r="P6" s="2"/>
      <c r="Q6" s="2"/>
      <c r="R6" s="2"/>
      <c r="S6" s="2"/>
      <c r="T6" s="2"/>
      <c r="U6" s="2"/>
      <c r="V6" s="2"/>
      <c r="W6" s="2"/>
      <c r="X6" s="2"/>
      <c r="Y6" s="2"/>
      <c r="Z6" s="2"/>
      <c r="AA6" s="2"/>
      <c r="AB6" s="2"/>
      <c r="AC6" s="2"/>
      <c r="AD6" s="2"/>
    </row>
    <row r="7" spans="1:31" ht="16">
      <c r="A7" s="1"/>
      <c r="B7" s="2"/>
      <c r="C7" s="2"/>
      <c r="D7" s="2"/>
      <c r="E7" s="2"/>
      <c r="F7" s="2"/>
      <c r="G7" s="2"/>
      <c r="H7" s="2"/>
      <c r="I7" s="2"/>
      <c r="J7" s="2"/>
      <c r="K7" s="2"/>
      <c r="L7" s="2"/>
      <c r="M7" s="2"/>
      <c r="N7" s="2"/>
      <c r="O7" s="2"/>
      <c r="P7" s="2"/>
      <c r="Q7" s="2"/>
      <c r="R7" s="2"/>
      <c r="S7" s="2"/>
      <c r="T7" s="2"/>
      <c r="U7" s="2"/>
      <c r="V7" s="2"/>
      <c r="W7" s="2"/>
      <c r="X7" s="2"/>
      <c r="Y7" s="2"/>
      <c r="Z7" s="2"/>
      <c r="AA7" s="2"/>
      <c r="AB7" s="2"/>
      <c r="AC7" s="2"/>
      <c r="AD7" s="2"/>
    </row>
    <row r="8" spans="1:31" ht="16">
      <c r="A8" s="1"/>
      <c r="B8" s="2"/>
      <c r="C8" s="2"/>
      <c r="D8" s="2"/>
      <c r="E8" s="2"/>
      <c r="F8" s="2"/>
      <c r="G8" s="2"/>
      <c r="H8" s="2"/>
      <c r="I8" s="2"/>
      <c r="J8" s="2"/>
      <c r="K8" s="2"/>
      <c r="L8" s="2"/>
      <c r="M8" s="2"/>
      <c r="N8" s="2"/>
      <c r="O8" s="2"/>
      <c r="P8" s="2"/>
      <c r="Q8" s="2"/>
      <c r="R8" s="2"/>
      <c r="S8" s="2"/>
      <c r="T8" s="2"/>
      <c r="U8" s="2"/>
      <c r="V8" s="2"/>
      <c r="W8" s="2"/>
      <c r="X8" s="2"/>
      <c r="Y8" s="2"/>
      <c r="Z8" s="2"/>
      <c r="AA8" s="2"/>
      <c r="AB8" s="2"/>
      <c r="AC8" s="2"/>
      <c r="AD8" s="2"/>
    </row>
    <row r="9" spans="1:31" ht="16">
      <c r="A9" s="1"/>
      <c r="B9" s="2"/>
      <c r="C9" s="2"/>
      <c r="D9" s="2"/>
      <c r="E9" s="2"/>
      <c r="F9" s="2"/>
      <c r="G9" s="2"/>
      <c r="H9" s="2"/>
      <c r="I9" s="2"/>
      <c r="J9" s="2"/>
      <c r="K9" s="2"/>
      <c r="L9" s="2"/>
      <c r="M9" s="2"/>
      <c r="N9" s="2"/>
      <c r="O9" s="2"/>
      <c r="P9" s="2"/>
      <c r="Q9" s="2"/>
      <c r="R9" s="2"/>
      <c r="S9" s="2"/>
      <c r="T9" s="2"/>
      <c r="U9" s="2"/>
      <c r="V9" s="2"/>
      <c r="W9" s="2"/>
      <c r="X9" s="2"/>
      <c r="Y9" s="2"/>
      <c r="Z9" s="2"/>
      <c r="AA9" s="2"/>
      <c r="AB9" s="2"/>
      <c r="AC9" s="2"/>
      <c r="AD9" s="2"/>
    </row>
    <row r="10" spans="1:31" ht="16">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3" spans="1:31" ht="16">
      <c r="A13" s="1" t="s">
        <v>2245</v>
      </c>
    </row>
    <row r="14" spans="1:31">
      <c r="A14" s="2" t="s">
        <v>2246</v>
      </c>
    </row>
    <row r="15" spans="1:31">
      <c r="A15" s="2" t="s">
        <v>1035</v>
      </c>
      <c r="B15" s="4" t="s">
        <v>1035</v>
      </c>
      <c r="C15" s="4" t="s">
        <v>1035</v>
      </c>
      <c r="D15" s="4" t="s">
        <v>1035</v>
      </c>
      <c r="E15" s="4" t="s">
        <v>1035</v>
      </c>
      <c r="F15" s="4" t="s">
        <v>1035</v>
      </c>
      <c r="G15" s="4" t="s">
        <v>1035</v>
      </c>
      <c r="H15" s="4" t="s">
        <v>1035</v>
      </c>
      <c r="I15" s="4" t="s">
        <v>1035</v>
      </c>
      <c r="J15" s="4" t="s">
        <v>1035</v>
      </c>
      <c r="K15" s="4" t="s">
        <v>1035</v>
      </c>
      <c r="L15" s="4" t="s">
        <v>1035</v>
      </c>
      <c r="M15" s="4" t="s">
        <v>1035</v>
      </c>
      <c r="N15" s="4" t="s">
        <v>1035</v>
      </c>
      <c r="O15" s="4" t="s">
        <v>1035</v>
      </c>
      <c r="P15" s="4" t="s">
        <v>1035</v>
      </c>
      <c r="Q15" s="4" t="s">
        <v>1035</v>
      </c>
      <c r="R15" s="4" t="s">
        <v>1035</v>
      </c>
      <c r="S15" s="4" t="s">
        <v>1035</v>
      </c>
      <c r="T15" s="4" t="s">
        <v>1035</v>
      </c>
      <c r="U15" s="4" t="s">
        <v>1035</v>
      </c>
      <c r="V15" s="4" t="s">
        <v>1035</v>
      </c>
      <c r="W15" s="4" t="s">
        <v>1035</v>
      </c>
      <c r="X15" s="4" t="s">
        <v>1035</v>
      </c>
      <c r="Y15" s="4" t="s">
        <v>1035</v>
      </c>
      <c r="Z15" s="4" t="s">
        <v>1035</v>
      </c>
      <c r="AA15" s="4" t="s">
        <v>1035</v>
      </c>
      <c r="AB15" s="4" t="s">
        <v>1035</v>
      </c>
      <c r="AC15" s="4" t="s">
        <v>1035</v>
      </c>
      <c r="AD15" s="4" t="s">
        <v>1035</v>
      </c>
      <c r="AE15" s="4" t="s">
        <v>1036</v>
      </c>
    </row>
    <row r="16" spans="1:31">
      <c r="A16" s="5" t="s">
        <v>2247</v>
      </c>
      <c r="B16" s="2">
        <v>2007</v>
      </c>
      <c r="C16" s="2">
        <v>2008</v>
      </c>
      <c r="D16" s="2">
        <v>2009</v>
      </c>
      <c r="E16" s="2">
        <v>2010</v>
      </c>
      <c r="F16" s="2">
        <v>2011</v>
      </c>
      <c r="G16" s="2">
        <v>2012</v>
      </c>
      <c r="H16" s="2">
        <v>2013</v>
      </c>
      <c r="I16" s="2">
        <v>2014</v>
      </c>
      <c r="J16" s="2">
        <v>2015</v>
      </c>
      <c r="K16" s="2">
        <v>2016</v>
      </c>
      <c r="L16" s="2">
        <v>2017</v>
      </c>
      <c r="M16" s="2">
        <v>2018</v>
      </c>
      <c r="N16" s="2">
        <v>2019</v>
      </c>
      <c r="O16" s="2">
        <v>2020</v>
      </c>
      <c r="P16" s="2">
        <v>2021</v>
      </c>
      <c r="Q16" s="2">
        <v>2022</v>
      </c>
      <c r="R16" s="2">
        <v>2023</v>
      </c>
      <c r="S16" s="2">
        <v>2024</v>
      </c>
      <c r="T16" s="2">
        <v>2025</v>
      </c>
      <c r="U16" s="2">
        <v>2026</v>
      </c>
      <c r="V16" s="2">
        <v>2027</v>
      </c>
      <c r="W16" s="2">
        <v>2028</v>
      </c>
      <c r="X16" s="2">
        <v>2029</v>
      </c>
      <c r="Y16" s="2">
        <v>2030</v>
      </c>
      <c r="Z16" s="2">
        <v>2031</v>
      </c>
      <c r="AA16" s="2">
        <v>2032</v>
      </c>
      <c r="AB16" s="2">
        <v>2033</v>
      </c>
      <c r="AC16" s="2">
        <v>2034</v>
      </c>
      <c r="AD16" s="2">
        <v>2035</v>
      </c>
      <c r="AE16" s="2">
        <v>2035</v>
      </c>
    </row>
    <row r="18" spans="1:31">
      <c r="A18" s="2" t="s">
        <v>2248</v>
      </c>
    </row>
    <row r="19" spans="1:31">
      <c r="A19" t="s">
        <v>2249</v>
      </c>
      <c r="B19" s="10">
        <v>73.934708000000001</v>
      </c>
      <c r="C19" s="10">
        <v>99.571601999999999</v>
      </c>
      <c r="D19" s="10">
        <v>59.214390000000002</v>
      </c>
      <c r="E19" s="10">
        <v>70.296477999999993</v>
      </c>
      <c r="F19" s="10">
        <v>73.064430000000002</v>
      </c>
      <c r="G19" s="10">
        <v>79.406357</v>
      </c>
      <c r="H19" s="10">
        <v>85.742431999999994</v>
      </c>
      <c r="I19" s="10">
        <v>90.910492000000005</v>
      </c>
      <c r="J19" s="10">
        <v>94.517089999999996</v>
      </c>
      <c r="K19" s="10">
        <v>98.234650000000002</v>
      </c>
      <c r="L19" s="10">
        <v>101.22689800000001</v>
      </c>
      <c r="M19" s="10">
        <v>104.40857699999999</v>
      </c>
      <c r="N19" s="10">
        <v>106.47219800000001</v>
      </c>
      <c r="O19" s="10">
        <v>108.279579</v>
      </c>
      <c r="P19" s="10">
        <v>109.523132</v>
      </c>
      <c r="Q19" s="10">
        <v>110.924553</v>
      </c>
      <c r="R19" s="10">
        <v>112.318596</v>
      </c>
      <c r="S19" s="10">
        <v>113.625664</v>
      </c>
      <c r="T19" s="10">
        <v>115.09332999999999</v>
      </c>
      <c r="U19" s="10">
        <v>116.61132000000001</v>
      </c>
      <c r="V19" s="10">
        <v>118.315575</v>
      </c>
      <c r="W19" s="10">
        <v>120.127594</v>
      </c>
      <c r="X19" s="10">
        <v>122.03990899999999</v>
      </c>
      <c r="Y19" s="10">
        <v>123.501831</v>
      </c>
      <c r="Z19" s="10">
        <v>125.55806699999999</v>
      </c>
      <c r="AA19" s="10">
        <v>127.429298</v>
      </c>
      <c r="AB19" s="10">
        <v>129.28727699999999</v>
      </c>
      <c r="AC19" s="10">
        <v>131.25152600000001</v>
      </c>
      <c r="AD19" s="10">
        <v>133.21946700000001</v>
      </c>
      <c r="AE19" s="7">
        <v>1.0841E-2</v>
      </c>
    </row>
    <row r="20" spans="1:31">
      <c r="A20" t="s">
        <v>2250</v>
      </c>
      <c r="B20" s="10">
        <v>68.689209000000005</v>
      </c>
      <c r="C20" s="10">
        <v>92.607803000000004</v>
      </c>
      <c r="D20" s="10">
        <v>56.490025000000003</v>
      </c>
      <c r="E20" s="10">
        <v>67.395179999999996</v>
      </c>
      <c r="F20" s="10">
        <v>66.630745000000005</v>
      </c>
      <c r="G20" s="10">
        <v>72.942206999999996</v>
      </c>
      <c r="H20" s="10">
        <v>79.088714999999993</v>
      </c>
      <c r="I20" s="10">
        <v>83.841292999999993</v>
      </c>
      <c r="J20" s="10">
        <v>86.880768000000003</v>
      </c>
      <c r="K20" s="10">
        <v>90.100098000000003</v>
      </c>
      <c r="L20" s="10">
        <v>92.719299000000007</v>
      </c>
      <c r="M20" s="10">
        <v>95.591971999999998</v>
      </c>
      <c r="N20" s="10">
        <v>96.893822</v>
      </c>
      <c r="O20" s="10">
        <v>98.136916999999997</v>
      </c>
      <c r="P20" s="10">
        <v>99.328513999999998</v>
      </c>
      <c r="Q20" s="10">
        <v>100.538719</v>
      </c>
      <c r="R20" s="10">
        <v>101.93662999999999</v>
      </c>
      <c r="S20" s="10">
        <v>103.124008</v>
      </c>
      <c r="T20" s="10">
        <v>104.487129</v>
      </c>
      <c r="U20" s="10">
        <v>105.351517</v>
      </c>
      <c r="V20" s="10">
        <v>106.79660800000001</v>
      </c>
      <c r="W20" s="10">
        <v>108.28257000000001</v>
      </c>
      <c r="X20" s="10">
        <v>110.261719</v>
      </c>
      <c r="Y20" s="10">
        <v>111.49458300000001</v>
      </c>
      <c r="Z20" s="10">
        <v>113.69916499999999</v>
      </c>
      <c r="AA20" s="10">
        <v>115.485229</v>
      </c>
      <c r="AB20" s="10">
        <v>117.34565000000001</v>
      </c>
      <c r="AC20" s="10">
        <v>119.350128</v>
      </c>
      <c r="AD20" s="10">
        <v>121.371323</v>
      </c>
      <c r="AE20" s="7">
        <v>1.0068000000000001E-2</v>
      </c>
    </row>
    <row r="22" spans="1:31">
      <c r="A22" s="2" t="s">
        <v>2251</v>
      </c>
    </row>
    <row r="24" spans="1:31">
      <c r="A24" s="2" t="s">
        <v>2252</v>
      </c>
    </row>
    <row r="25" spans="1:31">
      <c r="A25" t="s">
        <v>137</v>
      </c>
      <c r="B25" s="6">
        <v>224.42712399999999</v>
      </c>
      <c r="C25" s="6">
        <v>251.54789700000001</v>
      </c>
      <c r="D25" s="6">
        <v>213.44047499999999</v>
      </c>
      <c r="E25" s="6">
        <v>205.785583</v>
      </c>
      <c r="F25" s="6">
        <v>206.50462300000001</v>
      </c>
      <c r="G25" s="6">
        <v>216.43836999999999</v>
      </c>
      <c r="H25" s="6">
        <v>226.87994399999999</v>
      </c>
      <c r="I25" s="6">
        <v>235.14561499999999</v>
      </c>
      <c r="J25" s="6">
        <v>240.19177199999999</v>
      </c>
      <c r="K25" s="6">
        <v>245.71142599999999</v>
      </c>
      <c r="L25" s="6">
        <v>250.341431</v>
      </c>
      <c r="M25" s="6">
        <v>255.375336</v>
      </c>
      <c r="N25" s="6">
        <v>257.59728999999999</v>
      </c>
      <c r="O25" s="6">
        <v>259.59707600000002</v>
      </c>
      <c r="P25" s="6">
        <v>261.617188</v>
      </c>
      <c r="Q25" s="6">
        <v>263.40164199999998</v>
      </c>
      <c r="R25" s="6">
        <v>265.80841099999998</v>
      </c>
      <c r="S25" s="6">
        <v>268.11868299999998</v>
      </c>
      <c r="T25" s="6">
        <v>270.41058299999997</v>
      </c>
      <c r="U25" s="6">
        <v>271.70602400000001</v>
      </c>
      <c r="V25" s="6">
        <v>274.07965100000001</v>
      </c>
      <c r="W25" s="6">
        <v>276.23748799999998</v>
      </c>
      <c r="X25" s="6">
        <v>279.28637700000002</v>
      </c>
      <c r="Y25" s="6">
        <v>281.21679699999999</v>
      </c>
      <c r="Z25" s="6">
        <v>284.29794299999998</v>
      </c>
      <c r="AA25" s="6">
        <v>287.15832499999999</v>
      </c>
      <c r="AB25" s="6">
        <v>290.513397</v>
      </c>
      <c r="AC25" s="6">
        <v>293.645172</v>
      </c>
      <c r="AD25" s="6">
        <v>296.97866800000003</v>
      </c>
      <c r="AE25" s="7">
        <v>6.1679999999999999E-3</v>
      </c>
    </row>
    <row r="26" spans="1:31">
      <c r="A26" t="s">
        <v>123</v>
      </c>
      <c r="B26" s="6">
        <v>281.58560199999999</v>
      </c>
      <c r="C26" s="6">
        <v>339.31314099999997</v>
      </c>
      <c r="D26" s="6">
        <v>249.42188999999999</v>
      </c>
      <c r="E26" s="6">
        <v>243.696213</v>
      </c>
      <c r="F26" s="6">
        <v>245.74825999999999</v>
      </c>
      <c r="G26" s="6">
        <v>261.30325299999998</v>
      </c>
      <c r="H26" s="6">
        <v>275.47360200000003</v>
      </c>
      <c r="I26" s="6">
        <v>285.41830399999998</v>
      </c>
      <c r="J26" s="6">
        <v>292.39016700000002</v>
      </c>
      <c r="K26" s="6">
        <v>305.157623</v>
      </c>
      <c r="L26" s="6">
        <v>314.21383700000001</v>
      </c>
      <c r="M26" s="6">
        <v>323.37884500000001</v>
      </c>
      <c r="N26" s="6">
        <v>329.29672199999999</v>
      </c>
      <c r="O26" s="6">
        <v>334.17816199999999</v>
      </c>
      <c r="P26" s="6">
        <v>336.215912</v>
      </c>
      <c r="Q26" s="6">
        <v>338.957336</v>
      </c>
      <c r="R26" s="6">
        <v>343.34262100000001</v>
      </c>
      <c r="S26" s="6">
        <v>345.91662600000001</v>
      </c>
      <c r="T26" s="6">
        <v>349.93392899999998</v>
      </c>
      <c r="U26" s="6">
        <v>353.67089800000002</v>
      </c>
      <c r="V26" s="6">
        <v>356.73208599999998</v>
      </c>
      <c r="W26" s="6">
        <v>361.14590500000003</v>
      </c>
      <c r="X26" s="6">
        <v>366.763397</v>
      </c>
      <c r="Y26" s="6">
        <v>369.05590799999999</v>
      </c>
      <c r="Z26" s="6">
        <v>375.14480600000002</v>
      </c>
      <c r="AA26" s="6">
        <v>380.65319799999997</v>
      </c>
      <c r="AB26" s="6">
        <v>385.77621499999998</v>
      </c>
      <c r="AC26" s="6">
        <v>391.61312900000001</v>
      </c>
      <c r="AD26" s="6">
        <v>397.46044899999998</v>
      </c>
      <c r="AE26" s="7">
        <v>5.875E-3</v>
      </c>
    </row>
    <row r="28" spans="1:31">
      <c r="A28" s="2" t="s">
        <v>2253</v>
      </c>
    </row>
    <row r="29" spans="1:31">
      <c r="A29" t="s">
        <v>123</v>
      </c>
      <c r="B29" s="6">
        <v>241.45692399999999</v>
      </c>
      <c r="C29" s="6">
        <v>296.76483200000001</v>
      </c>
      <c r="D29" s="6">
        <v>218.093277</v>
      </c>
      <c r="E29" s="6">
        <v>204.45347599999999</v>
      </c>
      <c r="F29" s="6">
        <v>210.135773</v>
      </c>
      <c r="G29" s="6">
        <v>225.84936500000001</v>
      </c>
      <c r="H29" s="6">
        <v>239.91456600000001</v>
      </c>
      <c r="I29" s="6">
        <v>249.72230500000001</v>
      </c>
      <c r="J29" s="6">
        <v>258.03894000000003</v>
      </c>
      <c r="K29" s="6">
        <v>269.64764400000001</v>
      </c>
      <c r="L29" s="6">
        <v>278.47485399999999</v>
      </c>
      <c r="M29" s="6">
        <v>287.30874599999999</v>
      </c>
      <c r="N29" s="6">
        <v>293.06326300000001</v>
      </c>
      <c r="O29" s="6">
        <v>297.74420199999997</v>
      </c>
      <c r="P29" s="6">
        <v>300.23898300000002</v>
      </c>
      <c r="Q29" s="6">
        <v>303.91455100000002</v>
      </c>
      <c r="R29" s="6">
        <v>307.30816700000003</v>
      </c>
      <c r="S29" s="6">
        <v>309.21160900000001</v>
      </c>
      <c r="T29" s="6">
        <v>313.22579999999999</v>
      </c>
      <c r="U29" s="6">
        <v>316.63458300000002</v>
      </c>
      <c r="V29" s="6">
        <v>319.98761000000002</v>
      </c>
      <c r="W29" s="6">
        <v>324.417145</v>
      </c>
      <c r="X29" s="6">
        <v>329.96484400000003</v>
      </c>
      <c r="Y29" s="6">
        <v>332.349152</v>
      </c>
      <c r="Z29" s="6">
        <v>338.331818</v>
      </c>
      <c r="AA29" s="6">
        <v>343.82839999999999</v>
      </c>
      <c r="AB29" s="6">
        <v>348.56912199999999</v>
      </c>
      <c r="AC29" s="6">
        <v>354.234039</v>
      </c>
      <c r="AD29" s="6">
        <v>360.32110599999999</v>
      </c>
      <c r="AE29" s="7">
        <v>7.2129999999999998E-3</v>
      </c>
    </row>
    <row r="30" spans="1:31">
      <c r="A30" t="s">
        <v>121</v>
      </c>
      <c r="B30" s="6">
        <v>125.600182</v>
      </c>
      <c r="C30" s="6">
        <v>232.39385999999999</v>
      </c>
      <c r="D30" s="6">
        <v>138.75198399999999</v>
      </c>
      <c r="E30" s="6">
        <v>141.46447800000001</v>
      </c>
      <c r="F30" s="6">
        <v>144.08892800000001</v>
      </c>
      <c r="G30" s="6">
        <v>162.345215</v>
      </c>
      <c r="H30" s="6">
        <v>179.276611</v>
      </c>
      <c r="I30" s="6">
        <v>191.030563</v>
      </c>
      <c r="J30" s="6">
        <v>196.48670999999999</v>
      </c>
      <c r="K30" s="6">
        <v>204.80612199999999</v>
      </c>
      <c r="L30" s="6">
        <v>212.1651</v>
      </c>
      <c r="M30" s="6">
        <v>219.952133</v>
      </c>
      <c r="N30" s="6">
        <v>228.41362000000001</v>
      </c>
      <c r="O30" s="6">
        <v>231.47602800000001</v>
      </c>
      <c r="P30" s="6">
        <v>234.682266</v>
      </c>
      <c r="Q30" s="6">
        <v>237.930801</v>
      </c>
      <c r="R30" s="6">
        <v>241.34982299999999</v>
      </c>
      <c r="S30" s="6">
        <v>244.58168000000001</v>
      </c>
      <c r="T30" s="6">
        <v>247.63455200000001</v>
      </c>
      <c r="U30" s="6">
        <v>248.91186500000001</v>
      </c>
      <c r="V30" s="6">
        <v>251.83625799999999</v>
      </c>
      <c r="W30" s="6">
        <v>255.415695</v>
      </c>
      <c r="X30" s="6">
        <v>258.73791499999999</v>
      </c>
      <c r="Y30" s="6">
        <v>262.50250199999999</v>
      </c>
      <c r="Z30" s="6">
        <v>267.81085200000001</v>
      </c>
      <c r="AA30" s="6">
        <v>271.21133400000002</v>
      </c>
      <c r="AB30" s="6">
        <v>273.15139799999997</v>
      </c>
      <c r="AC30" s="6">
        <v>279.65802000000002</v>
      </c>
      <c r="AD30" s="6">
        <v>282.03057899999999</v>
      </c>
      <c r="AE30" s="7">
        <v>7.195E-3</v>
      </c>
    </row>
    <row r="31" spans="1:31">
      <c r="A31" t="s">
        <v>2254</v>
      </c>
      <c r="B31" s="10">
        <v>52.752074999999998</v>
      </c>
      <c r="C31" s="10">
        <v>97.605423000000002</v>
      </c>
      <c r="D31" s="10">
        <v>58.275837000000003</v>
      </c>
      <c r="E31" s="10">
        <v>59.415081000000001</v>
      </c>
      <c r="F31" s="10">
        <v>60.517353</v>
      </c>
      <c r="G31" s="10">
        <v>68.184989999999999</v>
      </c>
      <c r="H31" s="10">
        <v>75.296181000000004</v>
      </c>
      <c r="I31" s="10">
        <v>80.232840999999993</v>
      </c>
      <c r="J31" s="10">
        <v>82.524422000000001</v>
      </c>
      <c r="K31" s="10">
        <v>86.018569999999997</v>
      </c>
      <c r="L31" s="10">
        <v>89.109343999999993</v>
      </c>
      <c r="M31" s="10">
        <v>92.379897999999997</v>
      </c>
      <c r="N31" s="10">
        <v>95.933716000000004</v>
      </c>
      <c r="O31" s="10">
        <v>97.219932999999997</v>
      </c>
      <c r="P31" s="10">
        <v>98.566551000000004</v>
      </c>
      <c r="Q31" s="10">
        <v>99.930938999999995</v>
      </c>
      <c r="R31" s="10">
        <v>101.366928</v>
      </c>
      <c r="S31" s="10">
        <v>102.724304</v>
      </c>
      <c r="T31" s="10">
        <v>104.006508</v>
      </c>
      <c r="U31" s="10">
        <v>104.542984</v>
      </c>
      <c r="V31" s="10">
        <v>105.771225</v>
      </c>
      <c r="W31" s="10">
        <v>107.27459</v>
      </c>
      <c r="X31" s="10">
        <v>108.669922</v>
      </c>
      <c r="Y31" s="10">
        <v>110.251053</v>
      </c>
      <c r="Z31" s="10">
        <v>112.48056</v>
      </c>
      <c r="AA31" s="10">
        <v>113.90876</v>
      </c>
      <c r="AB31" s="10">
        <v>114.723595</v>
      </c>
      <c r="AC31" s="10">
        <v>117.456367</v>
      </c>
      <c r="AD31" s="10">
        <v>118.452843</v>
      </c>
      <c r="AE31" s="7">
        <v>7.195E-3</v>
      </c>
    </row>
    <row r="33" spans="1:31">
      <c r="A33" s="2" t="s">
        <v>2255</v>
      </c>
    </row>
    <row r="34" spans="1:31">
      <c r="A34" t="s">
        <v>137</v>
      </c>
      <c r="B34" s="6">
        <v>188.194672</v>
      </c>
      <c r="C34" s="6">
        <v>207.426895</v>
      </c>
      <c r="D34" s="6">
        <v>159.72468599999999</v>
      </c>
      <c r="E34" s="6">
        <v>157.37605300000001</v>
      </c>
      <c r="F34" s="6">
        <v>158.19297800000001</v>
      </c>
      <c r="G34" s="6">
        <v>168.08111600000001</v>
      </c>
      <c r="H34" s="6">
        <v>179.130798</v>
      </c>
      <c r="I34" s="6">
        <v>187.698318</v>
      </c>
      <c r="J34" s="6">
        <v>192.71298200000001</v>
      </c>
      <c r="K34" s="6">
        <v>199.30055200000001</v>
      </c>
      <c r="L34" s="6">
        <v>203.64825400000001</v>
      </c>
      <c r="M34" s="6">
        <v>208.32998699999999</v>
      </c>
      <c r="N34" s="6">
        <v>211.03630100000001</v>
      </c>
      <c r="O34" s="6">
        <v>213.02799999999999</v>
      </c>
      <c r="P34" s="6">
        <v>215.03955099999999</v>
      </c>
      <c r="Q34" s="6">
        <v>216.876846</v>
      </c>
      <c r="R34" s="6">
        <v>219.28401199999999</v>
      </c>
      <c r="S34" s="6">
        <v>221.63867200000001</v>
      </c>
      <c r="T34" s="6">
        <v>223.90527299999999</v>
      </c>
      <c r="U34" s="6">
        <v>225.19087200000001</v>
      </c>
      <c r="V34" s="6">
        <v>227.53190599999999</v>
      </c>
      <c r="W34" s="6">
        <v>229.69241299999999</v>
      </c>
      <c r="X34" s="6">
        <v>232.729614</v>
      </c>
      <c r="Y34" s="6">
        <v>234.68872099999999</v>
      </c>
      <c r="Z34" s="6">
        <v>237.78367600000001</v>
      </c>
      <c r="AA34" s="6">
        <v>240.64097599999999</v>
      </c>
      <c r="AB34" s="6">
        <v>244.130707</v>
      </c>
      <c r="AC34" s="6">
        <v>247.33578499999999</v>
      </c>
      <c r="AD34" s="6">
        <v>250.64904799999999</v>
      </c>
      <c r="AE34" s="7">
        <v>7.0349999999999996E-3</v>
      </c>
    </row>
    <row r="35" spans="1:31">
      <c r="A35" t="s">
        <v>123</v>
      </c>
      <c r="B35" s="6">
        <v>249.539917</v>
      </c>
      <c r="C35" s="6">
        <v>307.36193800000001</v>
      </c>
      <c r="D35" s="6">
        <v>225.944748</v>
      </c>
      <c r="E35" s="6">
        <v>197.831299</v>
      </c>
      <c r="F35" s="6">
        <v>211.06677199999999</v>
      </c>
      <c r="G35" s="6">
        <v>227.20669599999999</v>
      </c>
      <c r="H35" s="6">
        <v>241.53042600000001</v>
      </c>
      <c r="I35" s="6">
        <v>251.438614</v>
      </c>
      <c r="J35" s="6">
        <v>260.88836700000002</v>
      </c>
      <c r="K35" s="6">
        <v>271.84320100000002</v>
      </c>
      <c r="L35" s="6">
        <v>280.631775</v>
      </c>
      <c r="M35" s="6">
        <v>289.41522200000003</v>
      </c>
      <c r="N35" s="6">
        <v>295.00769000000003</v>
      </c>
      <c r="O35" s="6">
        <v>299.63482699999997</v>
      </c>
      <c r="P35" s="6">
        <v>302.45898399999999</v>
      </c>
      <c r="Q35" s="6">
        <v>307.01565599999998</v>
      </c>
      <c r="R35" s="6">
        <v>309.711456</v>
      </c>
      <c r="S35" s="6">
        <v>311.22961400000003</v>
      </c>
      <c r="T35" s="6">
        <v>315.38958700000001</v>
      </c>
      <c r="U35" s="6">
        <v>318.70541400000002</v>
      </c>
      <c r="V35" s="6">
        <v>322.29049700000002</v>
      </c>
      <c r="W35" s="6">
        <v>326.88119499999999</v>
      </c>
      <c r="X35" s="6">
        <v>332.50839200000001</v>
      </c>
      <c r="Y35" s="6">
        <v>335.01058999999998</v>
      </c>
      <c r="Z35" s="6">
        <v>341.03646900000001</v>
      </c>
      <c r="AA35" s="6">
        <v>346.64828499999999</v>
      </c>
      <c r="AB35" s="6">
        <v>351.43319700000001</v>
      </c>
      <c r="AC35" s="6">
        <v>357.171783</v>
      </c>
      <c r="AD35" s="6">
        <v>363.575897</v>
      </c>
      <c r="AE35" s="7">
        <v>6.2399999999999999E-3</v>
      </c>
    </row>
    <row r="36" spans="1:31">
      <c r="A36" t="s">
        <v>121</v>
      </c>
      <c r="B36" s="6">
        <v>132.31274400000001</v>
      </c>
      <c r="C36" s="6">
        <v>244.091568</v>
      </c>
      <c r="D36" s="6">
        <v>145.87844799999999</v>
      </c>
      <c r="E36" s="6">
        <v>196.45864900000001</v>
      </c>
      <c r="F36" s="6">
        <v>198.25853000000001</v>
      </c>
      <c r="G36" s="6">
        <v>214.39115899999999</v>
      </c>
      <c r="H36" s="6">
        <v>229.135941</v>
      </c>
      <c r="I36" s="6">
        <v>240.66700700000001</v>
      </c>
      <c r="J36" s="6">
        <v>246.47399899999999</v>
      </c>
      <c r="K36" s="6">
        <v>253.87794500000001</v>
      </c>
      <c r="L36" s="6">
        <v>259.96801799999997</v>
      </c>
      <c r="M36" s="6">
        <v>266.81829800000003</v>
      </c>
      <c r="N36" s="6">
        <v>270.729218</v>
      </c>
      <c r="O36" s="6">
        <v>272.41287199999999</v>
      </c>
      <c r="P36" s="6">
        <v>275.89974999999998</v>
      </c>
      <c r="Q36" s="6">
        <v>278.64685100000003</v>
      </c>
      <c r="R36" s="6">
        <v>281.75582900000001</v>
      </c>
      <c r="S36" s="6">
        <v>284.89328</v>
      </c>
      <c r="T36" s="6">
        <v>287.88601699999998</v>
      </c>
      <c r="U36" s="6">
        <v>288.936218</v>
      </c>
      <c r="V36" s="6">
        <v>291.79031400000002</v>
      </c>
      <c r="W36" s="6">
        <v>295.28744499999999</v>
      </c>
      <c r="X36" s="6">
        <v>299.14621</v>
      </c>
      <c r="Y36" s="6">
        <v>303.47497600000003</v>
      </c>
      <c r="Z36" s="6">
        <v>308.49606299999999</v>
      </c>
      <c r="AA36" s="6">
        <v>312.358429</v>
      </c>
      <c r="AB36" s="6">
        <v>316.12570199999999</v>
      </c>
      <c r="AC36" s="6">
        <v>320.99844400000001</v>
      </c>
      <c r="AD36" s="6">
        <v>325.10626200000002</v>
      </c>
      <c r="AE36" s="7">
        <v>1.0671999999999999E-2</v>
      </c>
    </row>
    <row r="37" spans="1:31">
      <c r="A37" t="s">
        <v>2254</v>
      </c>
      <c r="B37" s="10">
        <v>55.571350000000002</v>
      </c>
      <c r="C37" s="10">
        <v>102.518463</v>
      </c>
      <c r="D37" s="10">
        <v>61.268951000000001</v>
      </c>
      <c r="E37" s="10">
        <v>82.512634000000006</v>
      </c>
      <c r="F37" s="10">
        <v>83.268585000000002</v>
      </c>
      <c r="G37" s="10">
        <v>90.044289000000006</v>
      </c>
      <c r="H37" s="10">
        <v>96.237099000000001</v>
      </c>
      <c r="I37" s="10">
        <v>101.080139</v>
      </c>
      <c r="J37" s="10">
        <v>103.519081</v>
      </c>
      <c r="K37" s="10">
        <v>106.628738</v>
      </c>
      <c r="L37" s="10">
        <v>109.186562</v>
      </c>
      <c r="M37" s="10">
        <v>112.063683</v>
      </c>
      <c r="N37" s="10">
        <v>113.70626799999999</v>
      </c>
      <c r="O37" s="10">
        <v>114.41340599999999</v>
      </c>
      <c r="P37" s="10">
        <v>115.877892</v>
      </c>
      <c r="Q37" s="10">
        <v>117.031677</v>
      </c>
      <c r="R37" s="10">
        <v>118.33744799999999</v>
      </c>
      <c r="S37" s="10">
        <v>119.655182</v>
      </c>
      <c r="T37" s="10">
        <v>120.912132</v>
      </c>
      <c r="U37" s="10">
        <v>121.35321</v>
      </c>
      <c r="V37" s="10">
        <v>122.55193300000001</v>
      </c>
      <c r="W37" s="10">
        <v>124.02072099999999</v>
      </c>
      <c r="X37" s="10">
        <v>125.64141100000001</v>
      </c>
      <c r="Y37" s="10">
        <v>127.45948799999999</v>
      </c>
      <c r="Z37" s="10">
        <v>129.568344</v>
      </c>
      <c r="AA37" s="10">
        <v>131.19053600000001</v>
      </c>
      <c r="AB37" s="10">
        <v>132.772797</v>
      </c>
      <c r="AC37" s="10">
        <v>134.81935100000001</v>
      </c>
      <c r="AD37" s="10">
        <v>136.54463200000001</v>
      </c>
      <c r="AE37" s="7">
        <v>1.0671999999999999E-2</v>
      </c>
    </row>
    <row r="39" spans="1:31">
      <c r="A39" s="2" t="s">
        <v>2256</v>
      </c>
    </row>
    <row r="40" spans="1:31">
      <c r="A40" t="s">
        <v>137</v>
      </c>
      <c r="B40" s="6">
        <v>203.76191700000001</v>
      </c>
      <c r="C40" s="6">
        <v>256.52349900000002</v>
      </c>
      <c r="D40" s="6">
        <v>215.96533199999999</v>
      </c>
      <c r="E40" s="6">
        <v>204.74533099999999</v>
      </c>
      <c r="F40" s="6">
        <v>205.48973100000001</v>
      </c>
      <c r="G40" s="6">
        <v>215.42044100000001</v>
      </c>
      <c r="H40" s="6">
        <v>225.62724299999999</v>
      </c>
      <c r="I40" s="6">
        <v>233.892899</v>
      </c>
      <c r="J40" s="6">
        <v>238.93866</v>
      </c>
      <c r="K40" s="6">
        <v>244.50213600000001</v>
      </c>
      <c r="L40" s="6">
        <v>249.12661700000001</v>
      </c>
      <c r="M40" s="6">
        <v>254.14862099999999</v>
      </c>
      <c r="N40" s="6">
        <v>256.31320199999999</v>
      </c>
      <c r="O40" s="6">
        <v>258.22369400000002</v>
      </c>
      <c r="P40" s="6">
        <v>260.20437600000002</v>
      </c>
      <c r="Q40" s="6">
        <v>261.91845699999999</v>
      </c>
      <c r="R40" s="6">
        <v>264.267517</v>
      </c>
      <c r="S40" s="6">
        <v>266.54156499999999</v>
      </c>
      <c r="T40" s="6">
        <v>268.76650999999998</v>
      </c>
      <c r="U40" s="6">
        <v>269.98318499999999</v>
      </c>
      <c r="V40" s="6">
        <v>272.29251099999999</v>
      </c>
      <c r="W40" s="6">
        <v>274.37008700000001</v>
      </c>
      <c r="X40" s="6">
        <v>277.35122699999999</v>
      </c>
      <c r="Y40" s="6">
        <v>279.21939099999997</v>
      </c>
      <c r="Z40" s="6">
        <v>282.231201</v>
      </c>
      <c r="AA40" s="6">
        <v>285.024811</v>
      </c>
      <c r="AB40" s="6">
        <v>288.31585699999999</v>
      </c>
      <c r="AC40" s="6">
        <v>291.37487800000002</v>
      </c>
      <c r="AD40" s="6">
        <v>294.63284299999998</v>
      </c>
      <c r="AE40" s="7">
        <v>5.143E-3</v>
      </c>
    </row>
    <row r="41" spans="1:31">
      <c r="A41" t="s">
        <v>2257</v>
      </c>
      <c r="B41" s="6">
        <v>260.24585000000002</v>
      </c>
      <c r="C41" s="6">
        <v>255.51158100000001</v>
      </c>
      <c r="D41" s="6">
        <v>220.94653299999999</v>
      </c>
      <c r="E41" s="6">
        <v>195.812286</v>
      </c>
      <c r="F41" s="6">
        <v>198.97219799999999</v>
      </c>
      <c r="G41" s="6">
        <v>209.98263499999999</v>
      </c>
      <c r="H41" s="6">
        <v>229.64184599999999</v>
      </c>
      <c r="I41" s="6">
        <v>239.324905</v>
      </c>
      <c r="J41" s="6">
        <v>242.388733</v>
      </c>
      <c r="K41" s="6">
        <v>237.95578</v>
      </c>
      <c r="L41" s="6">
        <v>245.72259500000001</v>
      </c>
      <c r="M41" s="6">
        <v>251.81930500000001</v>
      </c>
      <c r="N41" s="6">
        <v>253.107224</v>
      </c>
      <c r="O41" s="6">
        <v>255.71498099999999</v>
      </c>
      <c r="P41" s="6">
        <v>259.16812099999999</v>
      </c>
      <c r="Q41" s="6">
        <v>263.92190599999998</v>
      </c>
      <c r="R41" s="6">
        <v>268.56484999999998</v>
      </c>
      <c r="S41" s="6">
        <v>270.89392099999998</v>
      </c>
      <c r="T41" s="6">
        <v>273.80664100000001</v>
      </c>
      <c r="U41" s="6">
        <v>277.20858800000002</v>
      </c>
      <c r="V41" s="6">
        <v>279.81420900000001</v>
      </c>
      <c r="W41" s="6">
        <v>284.878693</v>
      </c>
      <c r="X41" s="6">
        <v>288.827271</v>
      </c>
      <c r="Y41" s="6">
        <v>290.72348</v>
      </c>
      <c r="Z41" s="6">
        <v>292.80068999999997</v>
      </c>
      <c r="AA41" s="6">
        <v>296.84524499999998</v>
      </c>
      <c r="AB41" s="6">
        <v>298.79745500000001</v>
      </c>
      <c r="AC41" s="6">
        <v>301.45220899999998</v>
      </c>
      <c r="AD41" s="6">
        <v>305.80819700000001</v>
      </c>
      <c r="AE41" s="7">
        <v>6.6769999999999998E-3</v>
      </c>
    </row>
    <row r="42" spans="1:31">
      <c r="A42" t="s">
        <v>2258</v>
      </c>
      <c r="B42" s="6">
        <v>217.18817100000001</v>
      </c>
      <c r="C42" s="6">
        <v>244.643967</v>
      </c>
      <c r="D42" s="6">
        <v>200.52979999999999</v>
      </c>
      <c r="E42" s="6">
        <v>185.048721</v>
      </c>
      <c r="F42" s="6">
        <v>219.76918000000001</v>
      </c>
      <c r="G42" s="6">
        <v>212.18107599999999</v>
      </c>
      <c r="H42" s="6">
        <v>206.02063000000001</v>
      </c>
      <c r="I42" s="6">
        <v>207.98971599999999</v>
      </c>
      <c r="J42" s="6">
        <v>198.88481100000001</v>
      </c>
      <c r="K42" s="6">
        <v>217.36821</v>
      </c>
      <c r="L42" s="6">
        <v>213.012573</v>
      </c>
      <c r="M42" s="6">
        <v>209.27748099999999</v>
      </c>
      <c r="N42" s="6">
        <v>206.52259799999999</v>
      </c>
      <c r="O42" s="6">
        <v>205.70282</v>
      </c>
      <c r="P42" s="6">
        <v>205.657623</v>
      </c>
      <c r="Q42" s="6">
        <v>212.55625900000001</v>
      </c>
      <c r="R42" s="6">
        <v>192.377365</v>
      </c>
      <c r="S42" s="6">
        <v>185.93746899999999</v>
      </c>
      <c r="T42" s="6">
        <v>188.61970500000001</v>
      </c>
      <c r="U42" s="6">
        <v>190.37855500000001</v>
      </c>
      <c r="V42" s="6">
        <v>192.25900300000001</v>
      </c>
      <c r="W42" s="6">
        <v>195.684372</v>
      </c>
      <c r="X42" s="6">
        <v>198.19572400000001</v>
      </c>
      <c r="Y42" s="6">
        <v>199.79049699999999</v>
      </c>
      <c r="Z42" s="6">
        <v>201.49899300000001</v>
      </c>
      <c r="AA42" s="6">
        <v>204.317993</v>
      </c>
      <c r="AB42" s="6">
        <v>206.14540099999999</v>
      </c>
      <c r="AC42" s="6">
        <v>207.995102</v>
      </c>
      <c r="AD42" s="6">
        <v>211.47589099999999</v>
      </c>
      <c r="AE42" s="7">
        <v>-5.3819999999999996E-3</v>
      </c>
    </row>
    <row r="43" spans="1:31">
      <c r="A43" t="s">
        <v>2259</v>
      </c>
      <c r="B43" s="6">
        <v>290.56994600000002</v>
      </c>
      <c r="C43" s="6">
        <v>326.71533199999999</v>
      </c>
      <c r="D43" s="6">
        <v>232.73318499999999</v>
      </c>
      <c r="E43" s="6">
        <v>249.39927700000001</v>
      </c>
      <c r="F43" s="6">
        <v>252.683975</v>
      </c>
      <c r="G43" s="6">
        <v>266.59320100000002</v>
      </c>
      <c r="H43" s="6">
        <v>290.58743299999998</v>
      </c>
      <c r="I43" s="6">
        <v>301.796448</v>
      </c>
      <c r="J43" s="6">
        <v>306.94400000000002</v>
      </c>
      <c r="K43" s="6">
        <v>313.85150099999998</v>
      </c>
      <c r="L43" s="6">
        <v>320.27053799999999</v>
      </c>
      <c r="M43" s="6">
        <v>325.38766500000003</v>
      </c>
      <c r="N43" s="6">
        <v>329.146973</v>
      </c>
      <c r="O43" s="6">
        <v>333.83395400000001</v>
      </c>
      <c r="P43" s="6">
        <v>336.607574</v>
      </c>
      <c r="Q43" s="6">
        <v>340.92498799999998</v>
      </c>
      <c r="R43" s="6">
        <v>343.80987499999998</v>
      </c>
      <c r="S43" s="6">
        <v>345.33734099999998</v>
      </c>
      <c r="T43" s="6">
        <v>349.30276500000002</v>
      </c>
      <c r="U43" s="6">
        <v>353.15585299999998</v>
      </c>
      <c r="V43" s="6">
        <v>356.60189800000001</v>
      </c>
      <c r="W43" s="6">
        <v>361.77081299999998</v>
      </c>
      <c r="X43" s="6">
        <v>366.24255399999998</v>
      </c>
      <c r="Y43" s="6">
        <v>368.025238</v>
      </c>
      <c r="Z43" s="6">
        <v>372.23031600000002</v>
      </c>
      <c r="AA43" s="6">
        <v>377.01452599999999</v>
      </c>
      <c r="AB43" s="6">
        <v>380.375427</v>
      </c>
      <c r="AC43" s="6">
        <v>384.91171300000002</v>
      </c>
      <c r="AD43" s="6">
        <v>391.141479</v>
      </c>
      <c r="AE43" s="7">
        <v>6.6880000000000004E-3</v>
      </c>
    </row>
    <row r="44" spans="1:31">
      <c r="A44" t="s">
        <v>2260</v>
      </c>
      <c r="B44" s="6">
        <v>212.861649</v>
      </c>
      <c r="C44" s="6">
        <v>306.54925500000002</v>
      </c>
      <c r="D44" s="6">
        <v>171.80075099999999</v>
      </c>
      <c r="E44" s="6">
        <v>199.598007</v>
      </c>
      <c r="F44" s="6">
        <v>204.63063</v>
      </c>
      <c r="G44" s="6">
        <v>223.28952000000001</v>
      </c>
      <c r="H44" s="6">
        <v>238.75559999999999</v>
      </c>
      <c r="I44" s="6">
        <v>249.234894</v>
      </c>
      <c r="J44" s="6">
        <v>256.98010299999999</v>
      </c>
      <c r="K44" s="6">
        <v>266.792755</v>
      </c>
      <c r="L44" s="6">
        <v>275.47912600000001</v>
      </c>
      <c r="M44" s="6">
        <v>283.04953</v>
      </c>
      <c r="N44" s="6">
        <v>288.19680799999998</v>
      </c>
      <c r="O44" s="6">
        <v>292.82183800000001</v>
      </c>
      <c r="P44" s="6">
        <v>294.94558699999999</v>
      </c>
      <c r="Q44" s="6">
        <v>298.26474000000002</v>
      </c>
      <c r="R44" s="6">
        <v>302.52871699999997</v>
      </c>
      <c r="S44" s="6">
        <v>305.249573</v>
      </c>
      <c r="T44" s="6">
        <v>309.40795900000001</v>
      </c>
      <c r="U44" s="6">
        <v>313.05917399999998</v>
      </c>
      <c r="V44" s="6">
        <v>316.94729599999999</v>
      </c>
      <c r="W44" s="6">
        <v>322.61816399999998</v>
      </c>
      <c r="X44" s="6">
        <v>327.51730300000003</v>
      </c>
      <c r="Y44" s="6">
        <v>330.89373799999998</v>
      </c>
      <c r="Z44" s="6">
        <v>336.13516199999998</v>
      </c>
      <c r="AA44" s="6">
        <v>341.616333</v>
      </c>
      <c r="AB44" s="6">
        <v>346.19946299999998</v>
      </c>
      <c r="AC44" s="6">
        <v>351.68673699999999</v>
      </c>
      <c r="AD44" s="6">
        <v>357.52700800000002</v>
      </c>
      <c r="AE44" s="7">
        <v>5.7140000000000003E-3</v>
      </c>
    </row>
    <row r="45" spans="1:31">
      <c r="A45" t="s">
        <v>2261</v>
      </c>
      <c r="B45" s="6">
        <v>295.63870200000002</v>
      </c>
      <c r="C45" s="6">
        <v>379.34127799999999</v>
      </c>
      <c r="D45" s="6">
        <v>243.779617</v>
      </c>
      <c r="E45" s="6">
        <v>262.125854</v>
      </c>
      <c r="F45" s="6">
        <v>264.61697400000003</v>
      </c>
      <c r="G45" s="6">
        <v>281.11261000000002</v>
      </c>
      <c r="H45" s="6">
        <v>295.10580399999998</v>
      </c>
      <c r="I45" s="6">
        <v>304.83526599999999</v>
      </c>
      <c r="J45" s="6">
        <v>314.25762900000001</v>
      </c>
      <c r="K45" s="6">
        <v>324.45013399999999</v>
      </c>
      <c r="L45" s="6">
        <v>332.42742900000002</v>
      </c>
      <c r="M45" s="6">
        <v>341.32827800000001</v>
      </c>
      <c r="N45" s="6">
        <v>346.58203099999997</v>
      </c>
      <c r="O45" s="6">
        <v>350.765961</v>
      </c>
      <c r="P45" s="6">
        <v>353.39736900000003</v>
      </c>
      <c r="Q45" s="6">
        <v>357.95846599999999</v>
      </c>
      <c r="R45" s="6">
        <v>359.90145899999999</v>
      </c>
      <c r="S45" s="6">
        <v>360.95187399999998</v>
      </c>
      <c r="T45" s="6">
        <v>364.85845899999998</v>
      </c>
      <c r="U45" s="6">
        <v>367.71218900000002</v>
      </c>
      <c r="V45" s="6">
        <v>371.24148600000001</v>
      </c>
      <c r="W45" s="6">
        <v>375.53121900000002</v>
      </c>
      <c r="X45" s="6">
        <v>380.902557</v>
      </c>
      <c r="Y45" s="6">
        <v>383.11437999999998</v>
      </c>
      <c r="Z45" s="6">
        <v>388.91159099999999</v>
      </c>
      <c r="AA45" s="6">
        <v>394.42199699999998</v>
      </c>
      <c r="AB45" s="6">
        <v>398.65142800000001</v>
      </c>
      <c r="AC45" s="6">
        <v>404.07849099999999</v>
      </c>
      <c r="AD45" s="6">
        <v>410.526276</v>
      </c>
      <c r="AE45" s="7">
        <v>2.9299999999999999E-3</v>
      </c>
    </row>
    <row r="46" spans="1:31">
      <c r="A46" t="s">
        <v>121</v>
      </c>
      <c r="B46" s="6">
        <v>137.52020300000001</v>
      </c>
      <c r="C46" s="6">
        <v>216.921753</v>
      </c>
      <c r="D46" s="6">
        <v>132.66181900000001</v>
      </c>
      <c r="E46" s="6">
        <v>152.77681000000001</v>
      </c>
      <c r="F46" s="6">
        <v>154.47070299999999</v>
      </c>
      <c r="G46" s="6">
        <v>172.16931199999999</v>
      </c>
      <c r="H46" s="6">
        <v>186.250854</v>
      </c>
      <c r="I46" s="6">
        <v>197.342072</v>
      </c>
      <c r="J46" s="6">
        <v>203.25608800000001</v>
      </c>
      <c r="K46" s="6">
        <v>208.08374000000001</v>
      </c>
      <c r="L46" s="6">
        <v>216.04991100000001</v>
      </c>
      <c r="M46" s="6">
        <v>221.69207800000001</v>
      </c>
      <c r="N46" s="6">
        <v>224.09065200000001</v>
      </c>
      <c r="O46" s="6">
        <v>224.442993</v>
      </c>
      <c r="P46" s="6">
        <v>227.946808</v>
      </c>
      <c r="Q46" s="6">
        <v>229.666214</v>
      </c>
      <c r="R46" s="6">
        <v>232.71852100000001</v>
      </c>
      <c r="S46" s="6">
        <v>235.72139000000001</v>
      </c>
      <c r="T46" s="6">
        <v>238.523865</v>
      </c>
      <c r="U46" s="6">
        <v>239.167114</v>
      </c>
      <c r="V46" s="6">
        <v>243.562714</v>
      </c>
      <c r="W46" s="6">
        <v>247.04745500000001</v>
      </c>
      <c r="X46" s="6">
        <v>251.444794</v>
      </c>
      <c r="Y46" s="6">
        <v>255.93725599999999</v>
      </c>
      <c r="Z46" s="6">
        <v>260.823914</v>
      </c>
      <c r="AA46" s="6">
        <v>264.86743200000001</v>
      </c>
      <c r="AB46" s="6">
        <v>268.42175300000002</v>
      </c>
      <c r="AC46" s="6">
        <v>273.00262500000002</v>
      </c>
      <c r="AD46" s="6">
        <v>278.463257</v>
      </c>
      <c r="AE46" s="7">
        <v>9.2929999999999992E-3</v>
      </c>
    </row>
    <row r="47" spans="1:31">
      <c r="A47" t="s">
        <v>2254</v>
      </c>
      <c r="B47" s="10">
        <v>57.758488</v>
      </c>
      <c r="C47" s="10">
        <v>91.107140000000001</v>
      </c>
      <c r="D47" s="10">
        <v>55.717964000000002</v>
      </c>
      <c r="E47" s="10">
        <v>64.166259999999994</v>
      </c>
      <c r="F47" s="10">
        <v>64.877692999999994</v>
      </c>
      <c r="G47" s="10">
        <v>72.311110999999997</v>
      </c>
      <c r="H47" s="10">
        <v>78.225357000000002</v>
      </c>
      <c r="I47" s="10">
        <v>82.883674999999997</v>
      </c>
      <c r="J47" s="10">
        <v>85.367553999999998</v>
      </c>
      <c r="K47" s="10">
        <v>87.395172000000002</v>
      </c>
      <c r="L47" s="10">
        <v>90.740966999999998</v>
      </c>
      <c r="M47" s="10">
        <v>93.110671999999994</v>
      </c>
      <c r="N47" s="10">
        <v>94.118072999999995</v>
      </c>
      <c r="O47" s="10">
        <v>94.266059999999996</v>
      </c>
      <c r="P47" s="10">
        <v>95.737656000000001</v>
      </c>
      <c r="Q47" s="10">
        <v>96.459807999999995</v>
      </c>
      <c r="R47" s="10">
        <v>97.741776000000002</v>
      </c>
      <c r="S47" s="10">
        <v>99.002983</v>
      </c>
      <c r="T47" s="10">
        <v>100.18002300000001</v>
      </c>
      <c r="U47" s="10">
        <v>100.450188</v>
      </c>
      <c r="V47" s="10">
        <v>102.296341</v>
      </c>
      <c r="W47" s="10">
        <v>103.75992599999999</v>
      </c>
      <c r="X47" s="10">
        <v>105.60681200000001</v>
      </c>
      <c r="Y47" s="10">
        <v>107.493652</v>
      </c>
      <c r="Z47" s="10">
        <v>109.546043</v>
      </c>
      <c r="AA47" s="10">
        <v>111.244316</v>
      </c>
      <c r="AB47" s="10">
        <v>112.737137</v>
      </c>
      <c r="AC47" s="10">
        <v>114.661102</v>
      </c>
      <c r="AD47" s="10">
        <v>116.95457500000001</v>
      </c>
      <c r="AE47" s="7">
        <v>9.2929999999999992E-3</v>
      </c>
    </row>
    <row r="49" spans="1:31">
      <c r="A49" s="2" t="s">
        <v>2262</v>
      </c>
    </row>
    <row r="50" spans="1:31">
      <c r="A50" t="s">
        <v>123</v>
      </c>
      <c r="B50" s="6">
        <v>218.47354100000001</v>
      </c>
      <c r="C50" s="6">
        <v>268.61389200000002</v>
      </c>
      <c r="D50" s="6">
        <v>197.531937</v>
      </c>
      <c r="E50" s="6">
        <v>192.95207199999999</v>
      </c>
      <c r="F50" s="6">
        <v>195.035965</v>
      </c>
      <c r="G50" s="6">
        <v>210.82510400000001</v>
      </c>
      <c r="H50" s="6">
        <v>224.84065200000001</v>
      </c>
      <c r="I50" s="6">
        <v>234.28131099999999</v>
      </c>
      <c r="J50" s="6">
        <v>240.81652800000001</v>
      </c>
      <c r="K50" s="6">
        <v>252.73976099999999</v>
      </c>
      <c r="L50" s="6">
        <v>261.80999800000001</v>
      </c>
      <c r="M50" s="6">
        <v>270.64752199999998</v>
      </c>
      <c r="N50" s="6">
        <v>276.32406600000002</v>
      </c>
      <c r="O50" s="6">
        <v>280.83248900000001</v>
      </c>
      <c r="P50" s="6">
        <v>282.89898699999998</v>
      </c>
      <c r="Q50" s="6">
        <v>285.38226300000002</v>
      </c>
      <c r="R50" s="6">
        <v>289.712311</v>
      </c>
      <c r="S50" s="6">
        <v>292.25933800000001</v>
      </c>
      <c r="T50" s="6">
        <v>296.10791</v>
      </c>
      <c r="U50" s="6">
        <v>299.62249800000001</v>
      </c>
      <c r="V50" s="6">
        <v>302.81549100000001</v>
      </c>
      <c r="W50" s="6">
        <v>307.10919200000001</v>
      </c>
      <c r="X50" s="6">
        <v>312.57293700000002</v>
      </c>
      <c r="Y50" s="6">
        <v>314.96310399999999</v>
      </c>
      <c r="Z50" s="6">
        <v>320.98010299999999</v>
      </c>
      <c r="AA50" s="6">
        <v>326.411835</v>
      </c>
      <c r="AB50" s="6">
        <v>331.020264</v>
      </c>
      <c r="AC50" s="6">
        <v>336.69354199999998</v>
      </c>
      <c r="AD50" s="6">
        <v>342.63326999999998</v>
      </c>
      <c r="AE50" s="7">
        <v>9.0550000000000005E-3</v>
      </c>
    </row>
    <row r="51" spans="1:31">
      <c r="A51" t="s">
        <v>121</v>
      </c>
      <c r="B51" s="6">
        <v>135.31561300000001</v>
      </c>
      <c r="C51" s="6">
        <v>218.012024</v>
      </c>
      <c r="D51" s="6">
        <v>131.475281</v>
      </c>
      <c r="E51" s="6">
        <v>179.68931599999999</v>
      </c>
      <c r="F51" s="6">
        <v>182.18266299999999</v>
      </c>
      <c r="G51" s="6">
        <v>199.76004</v>
      </c>
      <c r="H51" s="6">
        <v>215.118393</v>
      </c>
      <c r="I51" s="6">
        <v>226.140717</v>
      </c>
      <c r="J51" s="6">
        <v>232.412949</v>
      </c>
      <c r="K51" s="6">
        <v>238.489914</v>
      </c>
      <c r="L51" s="6">
        <v>246.30609100000001</v>
      </c>
      <c r="M51" s="6">
        <v>252.829926</v>
      </c>
      <c r="N51" s="6">
        <v>256.562836</v>
      </c>
      <c r="O51" s="6">
        <v>257.77380399999998</v>
      </c>
      <c r="P51" s="6">
        <v>261.52218599999998</v>
      </c>
      <c r="Q51" s="6">
        <v>263.84808299999997</v>
      </c>
      <c r="R51" s="6">
        <v>267.25958300000002</v>
      </c>
      <c r="S51" s="6">
        <v>270.69372600000003</v>
      </c>
      <c r="T51" s="6">
        <v>273.90338100000002</v>
      </c>
      <c r="U51" s="6">
        <v>275.07693499999999</v>
      </c>
      <c r="V51" s="6">
        <v>279.57113600000002</v>
      </c>
      <c r="W51" s="6">
        <v>283.45343000000003</v>
      </c>
      <c r="X51" s="6">
        <v>287.90917999999999</v>
      </c>
      <c r="Y51" s="6">
        <v>292.61071800000002</v>
      </c>
      <c r="Z51" s="6">
        <v>297.86300699999998</v>
      </c>
      <c r="AA51" s="6">
        <v>302.26507600000002</v>
      </c>
      <c r="AB51" s="6">
        <v>305.80914300000001</v>
      </c>
      <c r="AC51" s="6">
        <v>310.93121300000001</v>
      </c>
      <c r="AD51" s="6">
        <v>316.07629400000002</v>
      </c>
      <c r="AE51" s="7">
        <v>1.3852E-2</v>
      </c>
    </row>
    <row r="52" spans="1:31">
      <c r="A52" t="s">
        <v>2254</v>
      </c>
      <c r="B52" s="10">
        <v>56.832557999999999</v>
      </c>
      <c r="C52" s="10">
        <v>91.565055999999998</v>
      </c>
      <c r="D52" s="10">
        <v>55.219616000000002</v>
      </c>
      <c r="E52" s="10">
        <v>75.469513000000006</v>
      </c>
      <c r="F52" s="10">
        <v>76.516723999999996</v>
      </c>
      <c r="G52" s="10">
        <v>83.899215999999996</v>
      </c>
      <c r="H52" s="10">
        <v>90.349723999999995</v>
      </c>
      <c r="I52" s="10">
        <v>94.979095000000001</v>
      </c>
      <c r="J52" s="10">
        <v>97.613440999999995</v>
      </c>
      <c r="K52" s="10">
        <v>100.165764</v>
      </c>
      <c r="L52" s="10">
        <v>103.448555</v>
      </c>
      <c r="M52" s="10">
        <v>106.188568</v>
      </c>
      <c r="N52" s="10">
        <v>107.756393</v>
      </c>
      <c r="O52" s="10">
        <v>108.26499200000001</v>
      </c>
      <c r="P52" s="10">
        <v>109.83931699999999</v>
      </c>
      <c r="Q52" s="10">
        <v>110.81619999999999</v>
      </c>
      <c r="R52" s="10">
        <v>112.24902299999999</v>
      </c>
      <c r="S52" s="10">
        <v>113.69136</v>
      </c>
      <c r="T52" s="10">
        <v>115.039421</v>
      </c>
      <c r="U52" s="10">
        <v>115.53231</v>
      </c>
      <c r="V52" s="10">
        <v>117.419884</v>
      </c>
      <c r="W52" s="10">
        <v>119.050438</v>
      </c>
      <c r="X52" s="10">
        <v>120.921852</v>
      </c>
      <c r="Y52" s="10">
        <v>122.896507</v>
      </c>
      <c r="Z52" s="10">
        <v>125.102463</v>
      </c>
      <c r="AA52" s="10">
        <v>126.95134</v>
      </c>
      <c r="AB52" s="10">
        <v>128.43983499999999</v>
      </c>
      <c r="AC52" s="10">
        <v>130.59110999999999</v>
      </c>
      <c r="AD52" s="10">
        <v>132.75204500000001</v>
      </c>
      <c r="AE52" s="7">
        <v>1.3852E-2</v>
      </c>
    </row>
    <row r="54" spans="1:31">
      <c r="A54" s="2" t="s">
        <v>2263</v>
      </c>
    </row>
    <row r="55" spans="1:31">
      <c r="A55" t="s">
        <v>137</v>
      </c>
      <c r="B55" s="6">
        <v>161.97962999999999</v>
      </c>
      <c r="C55" s="6">
        <v>173.00732400000001</v>
      </c>
      <c r="D55" s="6">
        <v>157.33926400000001</v>
      </c>
      <c r="E55" s="6">
        <v>144.413849</v>
      </c>
      <c r="F55" s="6">
        <v>144.59200999999999</v>
      </c>
      <c r="G55" s="6">
        <v>153.16682399999999</v>
      </c>
      <c r="H55" s="6">
        <v>162.554596</v>
      </c>
      <c r="I55" s="6">
        <v>169.86525</v>
      </c>
      <c r="J55" s="6">
        <v>173.968964</v>
      </c>
      <c r="K55" s="6">
        <v>178.64238</v>
      </c>
      <c r="L55" s="6">
        <v>182.20519999999999</v>
      </c>
      <c r="M55" s="6">
        <v>186.081726</v>
      </c>
      <c r="N55" s="6">
        <v>187.941315</v>
      </c>
      <c r="O55" s="6">
        <v>189.79591400000001</v>
      </c>
      <c r="P55" s="6">
        <v>191.64707899999999</v>
      </c>
      <c r="Q55" s="6">
        <v>193.39352400000001</v>
      </c>
      <c r="R55" s="6">
        <v>195.68379200000001</v>
      </c>
      <c r="S55" s="6">
        <v>197.85385099999999</v>
      </c>
      <c r="T55" s="6">
        <v>200.05235300000001</v>
      </c>
      <c r="U55" s="6">
        <v>201.32959</v>
      </c>
      <c r="V55" s="6">
        <v>203.572464</v>
      </c>
      <c r="W55" s="6">
        <v>205.72261</v>
      </c>
      <c r="X55" s="6">
        <v>208.64511100000001</v>
      </c>
      <c r="Y55" s="6">
        <v>210.393326</v>
      </c>
      <c r="Z55" s="6">
        <v>213.52482599999999</v>
      </c>
      <c r="AA55" s="6">
        <v>216.418274</v>
      </c>
      <c r="AB55" s="6">
        <v>219.62853999999999</v>
      </c>
      <c r="AC55" s="6">
        <v>222.71472199999999</v>
      </c>
      <c r="AD55" s="6">
        <v>226.00994900000001</v>
      </c>
      <c r="AE55" s="7">
        <v>9.9469999999999992E-3</v>
      </c>
    </row>
    <row r="56" spans="1:31">
      <c r="A56" t="s">
        <v>2259</v>
      </c>
      <c r="B56" s="6">
        <v>289.13223299999999</v>
      </c>
      <c r="C56" s="6">
        <v>324.04611199999999</v>
      </c>
      <c r="D56" s="6">
        <v>232.81410199999999</v>
      </c>
      <c r="E56" s="6">
        <v>249.37115499999999</v>
      </c>
      <c r="F56" s="6">
        <v>252.63829000000001</v>
      </c>
      <c r="G56" s="6">
        <v>266.53787199999999</v>
      </c>
      <c r="H56" s="6">
        <v>290.53476000000001</v>
      </c>
      <c r="I56" s="6">
        <v>301.74215700000002</v>
      </c>
      <c r="J56" s="6">
        <v>306.88369799999998</v>
      </c>
      <c r="K56" s="6">
        <v>313.795593</v>
      </c>
      <c r="L56" s="6">
        <v>320.21017499999999</v>
      </c>
      <c r="M56" s="6">
        <v>325.33215300000001</v>
      </c>
      <c r="N56" s="6">
        <v>329.091858</v>
      </c>
      <c r="O56" s="6">
        <v>333.77804600000002</v>
      </c>
      <c r="P56" s="6">
        <v>336.55337500000002</v>
      </c>
      <c r="Q56" s="6">
        <v>340.87423699999999</v>
      </c>
      <c r="R56" s="6">
        <v>343.76034499999997</v>
      </c>
      <c r="S56" s="6">
        <v>345.284943</v>
      </c>
      <c r="T56" s="6">
        <v>349.25155599999999</v>
      </c>
      <c r="U56" s="6">
        <v>353.10296599999998</v>
      </c>
      <c r="V56" s="6">
        <v>356.54711900000001</v>
      </c>
      <c r="W56" s="6">
        <v>361.71758999999997</v>
      </c>
      <c r="X56" s="6">
        <v>366.19259599999998</v>
      </c>
      <c r="Y56" s="6">
        <v>367.97161899999998</v>
      </c>
      <c r="Z56" s="6">
        <v>372.17782599999998</v>
      </c>
      <c r="AA56" s="6">
        <v>376.95825200000002</v>
      </c>
      <c r="AB56" s="6">
        <v>380.320312</v>
      </c>
      <c r="AC56" s="6">
        <v>384.85961900000001</v>
      </c>
      <c r="AD56" s="6">
        <v>391.08676100000002</v>
      </c>
      <c r="AE56" s="7">
        <v>6.9890000000000004E-3</v>
      </c>
    </row>
    <row r="57" spans="1:31">
      <c r="A57" t="s">
        <v>2260</v>
      </c>
      <c r="B57" s="6">
        <v>212.861649</v>
      </c>
      <c r="C57" s="6">
        <v>306.54925500000002</v>
      </c>
      <c r="D57" s="6">
        <v>171.80075099999999</v>
      </c>
      <c r="E57" s="6">
        <v>199.598007</v>
      </c>
      <c r="F57" s="6">
        <v>204.63063</v>
      </c>
      <c r="G57" s="6">
        <v>223.28952000000001</v>
      </c>
      <c r="H57" s="6">
        <v>238.75559999999999</v>
      </c>
      <c r="I57" s="6">
        <v>249.234894</v>
      </c>
      <c r="J57" s="6">
        <v>256.98010299999999</v>
      </c>
      <c r="K57" s="6">
        <v>266.792755</v>
      </c>
      <c r="L57" s="6">
        <v>275.47912600000001</v>
      </c>
      <c r="M57" s="6">
        <v>283.04953</v>
      </c>
      <c r="N57" s="6">
        <v>288.19680799999998</v>
      </c>
      <c r="O57" s="6">
        <v>292.82183800000001</v>
      </c>
      <c r="P57" s="6">
        <v>294.94558699999999</v>
      </c>
      <c r="Q57" s="6">
        <v>298.26474000000002</v>
      </c>
      <c r="R57" s="6">
        <v>302.52871699999997</v>
      </c>
      <c r="S57" s="6">
        <v>305.249573</v>
      </c>
      <c r="T57" s="6">
        <v>309.40795900000001</v>
      </c>
      <c r="U57" s="6">
        <v>313.05917399999998</v>
      </c>
      <c r="V57" s="6">
        <v>316.94729599999999</v>
      </c>
      <c r="W57" s="6">
        <v>322.61816399999998</v>
      </c>
      <c r="X57" s="6">
        <v>327.51730300000003</v>
      </c>
      <c r="Y57" s="6">
        <v>330.89373799999998</v>
      </c>
      <c r="Z57" s="6">
        <v>336.13516199999998</v>
      </c>
      <c r="AA57" s="6">
        <v>341.616333</v>
      </c>
      <c r="AB57" s="6">
        <v>346.19946299999998</v>
      </c>
      <c r="AC57" s="6">
        <v>351.68673699999999</v>
      </c>
      <c r="AD57" s="6">
        <v>357.52700800000002</v>
      </c>
      <c r="AE57" s="7">
        <v>5.7140000000000003E-3</v>
      </c>
    </row>
    <row r="58" spans="1:31">
      <c r="A58" t="s">
        <v>123</v>
      </c>
      <c r="B58" s="6">
        <v>284.979218</v>
      </c>
      <c r="C58" s="6">
        <v>361.22680700000001</v>
      </c>
      <c r="D58" s="6">
        <v>240.12297100000001</v>
      </c>
      <c r="E58" s="6">
        <v>243.59700000000001</v>
      </c>
      <c r="F58" s="6">
        <v>249.19828799999999</v>
      </c>
      <c r="G58" s="6">
        <v>266.98245200000002</v>
      </c>
      <c r="H58" s="6">
        <v>283.03634599999998</v>
      </c>
      <c r="I58" s="6">
        <v>292.98651100000001</v>
      </c>
      <c r="J58" s="6">
        <v>302.308716</v>
      </c>
      <c r="K58" s="6">
        <v>312.90859999999998</v>
      </c>
      <c r="L58" s="6">
        <v>321.72876000000002</v>
      </c>
      <c r="M58" s="6">
        <v>330.34017899999998</v>
      </c>
      <c r="N58" s="6">
        <v>335.77081299999998</v>
      </c>
      <c r="O58" s="6">
        <v>340.18542500000001</v>
      </c>
      <c r="P58" s="6">
        <v>342.88494900000001</v>
      </c>
      <c r="Q58" s="6">
        <v>347.36242700000003</v>
      </c>
      <c r="R58" s="6">
        <v>349.85766599999999</v>
      </c>
      <c r="S58" s="6">
        <v>351.146545</v>
      </c>
      <c r="T58" s="6">
        <v>355.20410199999998</v>
      </c>
      <c r="U58" s="6">
        <v>358.35424799999998</v>
      </c>
      <c r="V58" s="6">
        <v>361.906586</v>
      </c>
      <c r="W58" s="6">
        <v>366.43396000000001</v>
      </c>
      <c r="X58" s="6">
        <v>371.95297199999999</v>
      </c>
      <c r="Y58" s="6">
        <v>374.431061</v>
      </c>
      <c r="Z58" s="6">
        <v>380.36859099999998</v>
      </c>
      <c r="AA58" s="6">
        <v>385.93978900000002</v>
      </c>
      <c r="AB58" s="6">
        <v>390.46566799999999</v>
      </c>
      <c r="AC58" s="6">
        <v>396.066101</v>
      </c>
      <c r="AD58" s="6">
        <v>402.46191399999998</v>
      </c>
      <c r="AE58" s="7">
        <v>4.0119999999999999E-3</v>
      </c>
    </row>
    <row r="59" spans="1:31">
      <c r="A59" t="s">
        <v>121</v>
      </c>
      <c r="B59" s="6">
        <v>135.79737900000001</v>
      </c>
      <c r="C59" s="6">
        <v>221.07302899999999</v>
      </c>
      <c r="D59" s="6">
        <v>134.16352800000001</v>
      </c>
      <c r="E59" s="6">
        <v>163.08998099999999</v>
      </c>
      <c r="F59" s="6">
        <v>164.84635900000001</v>
      </c>
      <c r="G59" s="6">
        <v>182.243011</v>
      </c>
      <c r="H59" s="6">
        <v>196.56167600000001</v>
      </c>
      <c r="I59" s="6">
        <v>207.51391599999999</v>
      </c>
      <c r="J59" s="6">
        <v>213.43948399999999</v>
      </c>
      <c r="K59" s="6">
        <v>219.00718699999999</v>
      </c>
      <c r="L59" s="6">
        <v>226.69605999999999</v>
      </c>
      <c r="M59" s="6">
        <v>232.74122600000001</v>
      </c>
      <c r="N59" s="6">
        <v>235.909683</v>
      </c>
      <c r="O59" s="6">
        <v>236.733734</v>
      </c>
      <c r="P59" s="6">
        <v>240.26132200000001</v>
      </c>
      <c r="Q59" s="6">
        <v>242.303101</v>
      </c>
      <c r="R59" s="6">
        <v>245.447205</v>
      </c>
      <c r="S59" s="6">
        <v>248.546356</v>
      </c>
      <c r="T59" s="6">
        <v>251.44984400000001</v>
      </c>
      <c r="U59" s="6">
        <v>252.28105199999999</v>
      </c>
      <c r="V59" s="6">
        <v>256.465149</v>
      </c>
      <c r="W59" s="6">
        <v>260.05267300000003</v>
      </c>
      <c r="X59" s="6">
        <v>264.354309</v>
      </c>
      <c r="Y59" s="6">
        <v>268.84579500000001</v>
      </c>
      <c r="Z59" s="6">
        <v>273.85964999999999</v>
      </c>
      <c r="AA59" s="6">
        <v>277.89608800000002</v>
      </c>
      <c r="AB59" s="6">
        <v>281.34307899999999</v>
      </c>
      <c r="AC59" s="6">
        <v>286.182526</v>
      </c>
      <c r="AD59" s="6">
        <v>291.27783199999999</v>
      </c>
      <c r="AE59" s="7">
        <v>1.0267E-2</v>
      </c>
    </row>
    <row r="60" spans="1:31">
      <c r="A60" t="s">
        <v>2254</v>
      </c>
      <c r="B60" s="10">
        <v>57.034900999999998</v>
      </c>
      <c r="C60" s="10">
        <v>92.850669999999994</v>
      </c>
      <c r="D60" s="10">
        <v>56.348681999999997</v>
      </c>
      <c r="E60" s="10">
        <v>68.497794999999996</v>
      </c>
      <c r="F60" s="10">
        <v>69.235466000000002</v>
      </c>
      <c r="G60" s="10">
        <v>76.542061000000004</v>
      </c>
      <c r="H60" s="10">
        <v>82.555901000000006</v>
      </c>
      <c r="I60" s="10">
        <v>87.155845999999997</v>
      </c>
      <c r="J60" s="10">
        <v>89.644585000000006</v>
      </c>
      <c r="K60" s="10">
        <v>91.983017000000004</v>
      </c>
      <c r="L60" s="10">
        <v>95.212349000000003</v>
      </c>
      <c r="M60" s="10">
        <v>97.751320000000007</v>
      </c>
      <c r="N60" s="10">
        <v>99.082069000000004</v>
      </c>
      <c r="O60" s="10">
        <v>99.428168999999997</v>
      </c>
      <c r="P60" s="10">
        <v>100.909752</v>
      </c>
      <c r="Q60" s="10">
        <v>101.767303</v>
      </c>
      <c r="R60" s="10">
        <v>103.08783</v>
      </c>
      <c r="S60" s="10">
        <v>104.389473</v>
      </c>
      <c r="T60" s="10">
        <v>105.608932</v>
      </c>
      <c r="U60" s="10">
        <v>105.958046</v>
      </c>
      <c r="V60" s="10">
        <v>107.715363</v>
      </c>
      <c r="W60" s="10">
        <v>109.222122</v>
      </c>
      <c r="X60" s="10">
        <v>111.028809</v>
      </c>
      <c r="Y60" s="10">
        <v>112.915237</v>
      </c>
      <c r="Z60" s="10">
        <v>115.021049</v>
      </c>
      <c r="AA60" s="10">
        <v>116.716362</v>
      </c>
      <c r="AB60" s="10">
        <v>118.164101</v>
      </c>
      <c r="AC60" s="10">
        <v>120.19665500000001</v>
      </c>
      <c r="AD60" s="10">
        <v>122.336693</v>
      </c>
      <c r="AE60" s="7">
        <v>1.0267E-2</v>
      </c>
    </row>
    <row r="61" spans="1:31">
      <c r="A61" s="2" t="s">
        <v>2264</v>
      </c>
      <c r="B61" s="8">
        <v>254.29438781738301</v>
      </c>
      <c r="C61" s="8">
        <v>304.69271850585898</v>
      </c>
      <c r="D61" s="8">
        <v>215.94494628906301</v>
      </c>
      <c r="E61" s="8">
        <v>226.30577087402301</v>
      </c>
      <c r="F61" s="8">
        <v>229.89811706543</v>
      </c>
      <c r="G61" s="8">
        <v>244.25866699218801</v>
      </c>
      <c r="H61" s="8">
        <v>263.33035278320301</v>
      </c>
      <c r="I61" s="8">
        <v>273.55807495117199</v>
      </c>
      <c r="J61" s="8">
        <v>279.55752563476602</v>
      </c>
      <c r="K61" s="8">
        <v>286.96990966796898</v>
      </c>
      <c r="L61" s="8">
        <v>293.65203857421898</v>
      </c>
      <c r="M61" s="8">
        <v>299.52667236328102</v>
      </c>
      <c r="N61" s="8">
        <v>303.28326416015602</v>
      </c>
      <c r="O61" s="8">
        <v>307.49560546875</v>
      </c>
      <c r="P61" s="8">
        <v>310.17544555664102</v>
      </c>
      <c r="Q61" s="8">
        <v>313.94003295898398</v>
      </c>
      <c r="R61" s="8">
        <v>317.02224731445301</v>
      </c>
      <c r="S61" s="8">
        <v>318.99777221679699</v>
      </c>
      <c r="T61" s="8">
        <v>322.91775512695301</v>
      </c>
      <c r="U61" s="8">
        <v>326.21978759765602</v>
      </c>
      <c r="V61" s="8">
        <v>329.80886840820301</v>
      </c>
      <c r="W61" s="8">
        <v>334.54144287109398</v>
      </c>
      <c r="X61" s="8">
        <v>339.23077392578102</v>
      </c>
      <c r="Y61" s="8">
        <v>341.67385864257801</v>
      </c>
      <c r="Z61" s="8">
        <v>346.38949584960898</v>
      </c>
      <c r="AA61" s="8">
        <v>351.29400634765602</v>
      </c>
      <c r="AB61" s="8">
        <v>355.37854003906301</v>
      </c>
      <c r="AC61" s="8">
        <v>360.26821899414102</v>
      </c>
      <c r="AD61" s="8">
        <v>366.16598510742199</v>
      </c>
      <c r="AE61" s="22">
        <v>6.829994802537675E-3</v>
      </c>
    </row>
    <row r="63" spans="1:31">
      <c r="A63" s="2" t="s">
        <v>2265</v>
      </c>
    </row>
    <row r="64" spans="1:31">
      <c r="A64" s="2" t="s">
        <v>2266</v>
      </c>
    </row>
    <row r="65" spans="1:31">
      <c r="A65" t="s">
        <v>2249</v>
      </c>
      <c r="B65" s="10">
        <v>72.316588999999993</v>
      </c>
      <c r="C65" s="10">
        <v>99.571601999999999</v>
      </c>
      <c r="D65" s="10">
        <v>60.115001999999997</v>
      </c>
      <c r="E65" s="10">
        <v>72.416602999999995</v>
      </c>
      <c r="F65" s="10">
        <v>76.249741</v>
      </c>
      <c r="G65" s="10">
        <v>84.052177</v>
      </c>
      <c r="H65" s="10">
        <v>92.358452</v>
      </c>
      <c r="I65" s="10">
        <v>99.614966999999993</v>
      </c>
      <c r="J65" s="10">
        <v>105.327972</v>
      </c>
      <c r="K65" s="10">
        <v>111.42984800000001</v>
      </c>
      <c r="L65" s="10">
        <v>116.948105</v>
      </c>
      <c r="M65" s="10">
        <v>122.859764</v>
      </c>
      <c r="N65" s="10">
        <v>127.604507</v>
      </c>
      <c r="O65" s="10">
        <v>132.33194</v>
      </c>
      <c r="P65" s="10">
        <v>136.68641700000001</v>
      </c>
      <c r="Q65" s="10">
        <v>141.469559</v>
      </c>
      <c r="R65" s="10">
        <v>146.33819600000001</v>
      </c>
      <c r="S65" s="10">
        <v>151.119461</v>
      </c>
      <c r="T65" s="10">
        <v>156.196167</v>
      </c>
      <c r="U65" s="10">
        <v>161.547684</v>
      </c>
      <c r="V65" s="10">
        <v>167.36163300000001</v>
      </c>
      <c r="W65" s="10">
        <v>173.60943599999999</v>
      </c>
      <c r="X65" s="10">
        <v>180.21559099999999</v>
      </c>
      <c r="Y65" s="10">
        <v>186.40347299999999</v>
      </c>
      <c r="Z65" s="10">
        <v>193.72706600000001</v>
      </c>
      <c r="AA65" s="10">
        <v>201.01857000000001</v>
      </c>
      <c r="AB65" s="10">
        <v>208.337433</v>
      </c>
      <c r="AC65" s="10">
        <v>216.01359600000001</v>
      </c>
      <c r="AD65" s="10">
        <v>223.88017300000001</v>
      </c>
      <c r="AE65" s="7">
        <v>3.0463E-2</v>
      </c>
    </row>
    <row r="66" spans="1:31">
      <c r="A66" t="s">
        <v>2250</v>
      </c>
      <c r="B66" s="10">
        <v>67.185897999999995</v>
      </c>
      <c r="C66" s="10">
        <v>92.607803000000004</v>
      </c>
      <c r="D66" s="10">
        <v>57.349201000000001</v>
      </c>
      <c r="E66" s="10">
        <v>69.427802999999997</v>
      </c>
      <c r="F66" s="10">
        <v>69.535567999999998</v>
      </c>
      <c r="G66" s="10">
        <v>77.209830999999994</v>
      </c>
      <c r="H66" s="10">
        <v>85.191322</v>
      </c>
      <c r="I66" s="10">
        <v>91.868904000000001</v>
      </c>
      <c r="J66" s="10">
        <v>96.818207000000001</v>
      </c>
      <c r="K66" s="10">
        <v>102.202637</v>
      </c>
      <c r="L66" s="10">
        <v>107.119225</v>
      </c>
      <c r="M66" s="10">
        <v>112.485077</v>
      </c>
      <c r="N66" s="10">
        <v>116.125046</v>
      </c>
      <c r="O66" s="10">
        <v>119.93626399999999</v>
      </c>
      <c r="P66" s="10">
        <v>123.96339399999999</v>
      </c>
      <c r="Q66" s="10">
        <v>128.22380100000001</v>
      </c>
      <c r="R66" s="10">
        <v>132.811691</v>
      </c>
      <c r="S66" s="10">
        <v>137.152512</v>
      </c>
      <c r="T66" s="10">
        <v>141.80221599999999</v>
      </c>
      <c r="U66" s="10">
        <v>145.94889800000001</v>
      </c>
      <c r="V66" s="10">
        <v>151.06764200000001</v>
      </c>
      <c r="W66" s="10">
        <v>156.490906</v>
      </c>
      <c r="X66" s="10">
        <v>162.8228</v>
      </c>
      <c r="Y66" s="10">
        <v>168.280731</v>
      </c>
      <c r="Z66" s="10">
        <v>175.429642</v>
      </c>
      <c r="AA66" s="10">
        <v>182.17690999999999</v>
      </c>
      <c r="AB66" s="10">
        <v>189.09433000000001</v>
      </c>
      <c r="AC66" s="10">
        <v>196.4263</v>
      </c>
      <c r="AD66" s="10">
        <v>203.96893299999999</v>
      </c>
      <c r="AE66" s="7">
        <v>2.9676000000000001E-2</v>
      </c>
    </row>
    <row r="68" spans="1:31">
      <c r="A68" s="2" t="s">
        <v>2267</v>
      </c>
    </row>
    <row r="69" spans="1:31">
      <c r="A69" s="2" t="s">
        <v>2268</v>
      </c>
    </row>
    <row r="70" spans="1:31">
      <c r="A70" s="2" t="s">
        <v>2252</v>
      </c>
    </row>
    <row r="71" spans="1:31">
      <c r="A71" t="s">
        <v>137</v>
      </c>
      <c r="B71" s="6">
        <v>219.515366</v>
      </c>
      <c r="C71" s="6">
        <v>251.54789700000001</v>
      </c>
      <c r="D71" s="6">
        <v>216.686768</v>
      </c>
      <c r="E71" s="6">
        <v>211.99202</v>
      </c>
      <c r="F71" s="6">
        <v>215.50737000000001</v>
      </c>
      <c r="G71" s="6">
        <v>229.101517</v>
      </c>
      <c r="H71" s="6">
        <v>244.38635300000001</v>
      </c>
      <c r="I71" s="6">
        <v>257.66027800000001</v>
      </c>
      <c r="J71" s="6">
        <v>267.66494799999998</v>
      </c>
      <c r="K71" s="6">
        <v>278.71618699999999</v>
      </c>
      <c r="L71" s="6">
        <v>289.22113000000002</v>
      </c>
      <c r="M71" s="6">
        <v>300.50552399999998</v>
      </c>
      <c r="N71" s="6">
        <v>308.72448700000001</v>
      </c>
      <c r="O71" s="6">
        <v>317.26190200000002</v>
      </c>
      <c r="P71" s="6">
        <v>326.50195300000001</v>
      </c>
      <c r="Q71" s="6">
        <v>335.93386800000002</v>
      </c>
      <c r="R71" s="6">
        <v>346.31774899999999</v>
      </c>
      <c r="S71" s="6">
        <v>356.59155299999998</v>
      </c>
      <c r="T71" s="6">
        <v>366.98126200000002</v>
      </c>
      <c r="U71" s="6">
        <v>376.40838600000001</v>
      </c>
      <c r="V71" s="6">
        <v>387.69552599999997</v>
      </c>
      <c r="W71" s="6">
        <v>399.22079500000001</v>
      </c>
      <c r="X71" s="6">
        <v>412.42047100000002</v>
      </c>
      <c r="Y71" s="6">
        <v>424.44543499999997</v>
      </c>
      <c r="Z71" s="6">
        <v>438.651276</v>
      </c>
      <c r="AA71" s="6">
        <v>452.98965500000003</v>
      </c>
      <c r="AB71" s="6">
        <v>468.14205900000002</v>
      </c>
      <c r="AC71" s="6">
        <v>483.28085299999998</v>
      </c>
      <c r="AD71" s="6">
        <v>499.08349600000003</v>
      </c>
      <c r="AE71" s="7">
        <v>2.5700000000000001E-2</v>
      </c>
    </row>
    <row r="72" spans="1:31">
      <c r="A72" t="s">
        <v>123</v>
      </c>
      <c r="B72" s="6">
        <v>275.42288200000002</v>
      </c>
      <c r="C72" s="6">
        <v>339.31314099999997</v>
      </c>
      <c r="D72" s="6">
        <v>253.215439</v>
      </c>
      <c r="E72" s="6">
        <v>251.04603599999999</v>
      </c>
      <c r="F72" s="6">
        <v>256.461884</v>
      </c>
      <c r="G72" s="6">
        <v>276.59130900000002</v>
      </c>
      <c r="H72" s="6">
        <v>296.72958399999999</v>
      </c>
      <c r="I72" s="6">
        <v>312.74646000000001</v>
      </c>
      <c r="J72" s="6">
        <v>325.83380099999999</v>
      </c>
      <c r="K72" s="6">
        <v>346.1474</v>
      </c>
      <c r="L72" s="6">
        <v>363.01333599999998</v>
      </c>
      <c r="M72" s="6">
        <v>380.52667200000002</v>
      </c>
      <c r="N72" s="6">
        <v>394.65463299999999</v>
      </c>
      <c r="O72" s="6">
        <v>408.40982100000002</v>
      </c>
      <c r="P72" s="6">
        <v>419.60220299999997</v>
      </c>
      <c r="Q72" s="6">
        <v>432.29513500000002</v>
      </c>
      <c r="R72" s="6">
        <v>447.33590700000002</v>
      </c>
      <c r="S72" s="6">
        <v>460.06097399999999</v>
      </c>
      <c r="T72" s="6">
        <v>474.90447999999998</v>
      </c>
      <c r="U72" s="6">
        <v>489.95858800000002</v>
      </c>
      <c r="V72" s="6">
        <v>504.61038200000002</v>
      </c>
      <c r="W72" s="6">
        <v>521.931152</v>
      </c>
      <c r="X72" s="6">
        <v>541.59722899999997</v>
      </c>
      <c r="Y72" s="6">
        <v>557.02252199999998</v>
      </c>
      <c r="Z72" s="6">
        <v>578.82147199999997</v>
      </c>
      <c r="AA72" s="6">
        <v>600.47699</v>
      </c>
      <c r="AB72" s="6">
        <v>621.65142800000001</v>
      </c>
      <c r="AC72" s="6">
        <v>644.51641800000004</v>
      </c>
      <c r="AD72" s="6">
        <v>667.946777</v>
      </c>
      <c r="AE72" s="7">
        <v>2.5402000000000001E-2</v>
      </c>
    </row>
    <row r="74" spans="1:31">
      <c r="A74" s="2" t="s">
        <v>2253</v>
      </c>
    </row>
    <row r="75" spans="1:31">
      <c r="A75" t="s">
        <v>123</v>
      </c>
      <c r="B75" s="6">
        <v>236.17245500000001</v>
      </c>
      <c r="C75" s="6">
        <v>296.76483200000001</v>
      </c>
      <c r="D75" s="6">
        <v>221.41033899999999</v>
      </c>
      <c r="E75" s="6">
        <v>210.61975100000001</v>
      </c>
      <c r="F75" s="6">
        <v>219.296829</v>
      </c>
      <c r="G75" s="6">
        <v>239.06312600000001</v>
      </c>
      <c r="H75" s="6">
        <v>258.42675800000001</v>
      </c>
      <c r="I75" s="6">
        <v>273.63265999999999</v>
      </c>
      <c r="J75" s="6">
        <v>287.55346700000001</v>
      </c>
      <c r="K75" s="6">
        <v>305.86758400000002</v>
      </c>
      <c r="L75" s="6">
        <v>321.72384599999998</v>
      </c>
      <c r="M75" s="6">
        <v>338.082245</v>
      </c>
      <c r="N75" s="6">
        <v>351.22967499999999</v>
      </c>
      <c r="O75" s="6">
        <v>363.882721</v>
      </c>
      <c r="P75" s="6">
        <v>374.70248400000003</v>
      </c>
      <c r="Q75" s="6">
        <v>387.60269199999999</v>
      </c>
      <c r="R75" s="6">
        <v>400.38714599999997</v>
      </c>
      <c r="S75" s="6">
        <v>411.24417099999999</v>
      </c>
      <c r="T75" s="6">
        <v>425.08691399999998</v>
      </c>
      <c r="U75" s="6">
        <v>438.650238</v>
      </c>
      <c r="V75" s="6">
        <v>452.63400300000001</v>
      </c>
      <c r="W75" s="6">
        <v>468.85043300000001</v>
      </c>
      <c r="X75" s="6">
        <v>487.25704999999999</v>
      </c>
      <c r="Y75" s="6">
        <v>501.62039199999998</v>
      </c>
      <c r="Z75" s="6">
        <v>522.02166699999998</v>
      </c>
      <c r="AA75" s="6">
        <v>542.386169</v>
      </c>
      <c r="AB75" s="6">
        <v>561.69482400000004</v>
      </c>
      <c r="AC75" s="6">
        <v>582.99792500000001</v>
      </c>
      <c r="AD75" s="6">
        <v>605.53277600000001</v>
      </c>
      <c r="AE75" s="7">
        <v>2.6766000000000002E-2</v>
      </c>
    </row>
    <row r="76" spans="1:31">
      <c r="A76" t="s">
        <v>121</v>
      </c>
      <c r="B76" s="6">
        <v>122.851326</v>
      </c>
      <c r="C76" s="6">
        <v>232.39385999999999</v>
      </c>
      <c r="D76" s="6">
        <v>140.86230499999999</v>
      </c>
      <c r="E76" s="6">
        <v>145.73101800000001</v>
      </c>
      <c r="F76" s="6">
        <v>150.37060500000001</v>
      </c>
      <c r="G76" s="6">
        <v>171.843536</v>
      </c>
      <c r="H76" s="6">
        <v>193.10987900000001</v>
      </c>
      <c r="I76" s="6">
        <v>209.321304</v>
      </c>
      <c r="J76" s="6">
        <v>218.960892</v>
      </c>
      <c r="K76" s="6">
        <v>232.31634500000001</v>
      </c>
      <c r="L76" s="6">
        <v>245.11575300000001</v>
      </c>
      <c r="M76" s="6">
        <v>258.82229599999999</v>
      </c>
      <c r="N76" s="6">
        <v>273.748535</v>
      </c>
      <c r="O76" s="6">
        <v>282.89425699999998</v>
      </c>
      <c r="P76" s="6">
        <v>292.88677999999999</v>
      </c>
      <c r="Q76" s="6">
        <v>303.44918799999999</v>
      </c>
      <c r="R76" s="6">
        <v>314.45101899999997</v>
      </c>
      <c r="S76" s="6">
        <v>325.28787199999999</v>
      </c>
      <c r="T76" s="6">
        <v>336.07132000000001</v>
      </c>
      <c r="U76" s="6">
        <v>344.83047499999998</v>
      </c>
      <c r="V76" s="6">
        <v>356.23144500000001</v>
      </c>
      <c r="W76" s="6">
        <v>369.12896699999999</v>
      </c>
      <c r="X76" s="6">
        <v>382.07669099999998</v>
      </c>
      <c r="Y76" s="6">
        <v>396.19961499999999</v>
      </c>
      <c r="Z76" s="6">
        <v>413.21289100000001</v>
      </c>
      <c r="AA76" s="6">
        <v>427.83343500000001</v>
      </c>
      <c r="AB76" s="6">
        <v>440.16442899999998</v>
      </c>
      <c r="AC76" s="6">
        <v>460.26083399999999</v>
      </c>
      <c r="AD76" s="6">
        <v>473.96267699999999</v>
      </c>
      <c r="AE76" s="7">
        <v>2.6748000000000001E-2</v>
      </c>
    </row>
    <row r="78" spans="1:31">
      <c r="A78" s="2" t="s">
        <v>2255</v>
      </c>
    </row>
    <row r="79" spans="1:31">
      <c r="A79" t="s">
        <v>137</v>
      </c>
      <c r="B79" s="6">
        <v>184.075897</v>
      </c>
      <c r="C79" s="6">
        <v>207.426895</v>
      </c>
      <c r="D79" s="6">
        <v>162.15399199999999</v>
      </c>
      <c r="E79" s="6">
        <v>162.12248199999999</v>
      </c>
      <c r="F79" s="6">
        <v>165.089539</v>
      </c>
      <c r="G79" s="6">
        <v>177.91502399999999</v>
      </c>
      <c r="H79" s="6">
        <v>192.95280500000001</v>
      </c>
      <c r="I79" s="6">
        <v>205.66999799999999</v>
      </c>
      <c r="J79" s="6">
        <v>214.75552400000001</v>
      </c>
      <c r="K79" s="6">
        <v>226.071259</v>
      </c>
      <c r="L79" s="6">
        <v>235.276184</v>
      </c>
      <c r="M79" s="6">
        <v>245.14627100000001</v>
      </c>
      <c r="N79" s="6">
        <v>252.922211</v>
      </c>
      <c r="O79" s="6">
        <v>260.34832799999998</v>
      </c>
      <c r="P79" s="6">
        <v>268.37240600000001</v>
      </c>
      <c r="Q79" s="6">
        <v>276.59765599999997</v>
      </c>
      <c r="R79" s="6">
        <v>285.70181300000002</v>
      </c>
      <c r="S79" s="6">
        <v>294.77423099999999</v>
      </c>
      <c r="T79" s="6">
        <v>303.86767600000002</v>
      </c>
      <c r="U79" s="6">
        <v>311.96856700000001</v>
      </c>
      <c r="V79" s="6">
        <v>321.852081</v>
      </c>
      <c r="W79" s="6">
        <v>331.953461</v>
      </c>
      <c r="X79" s="6">
        <v>343.67038000000002</v>
      </c>
      <c r="Y79" s="6">
        <v>354.21978799999999</v>
      </c>
      <c r="Z79" s="6">
        <v>366.88311800000002</v>
      </c>
      <c r="AA79" s="6">
        <v>379.60897799999998</v>
      </c>
      <c r="AB79" s="6">
        <v>393.39959700000003</v>
      </c>
      <c r="AC79" s="6">
        <v>407.06494099999998</v>
      </c>
      <c r="AD79" s="6">
        <v>421.22485399999999</v>
      </c>
      <c r="AE79" s="7">
        <v>2.6584E-2</v>
      </c>
    </row>
    <row r="80" spans="1:31">
      <c r="A80" t="s">
        <v>123</v>
      </c>
      <c r="B80" s="6">
        <v>244.078552</v>
      </c>
      <c r="C80" s="6">
        <v>307.36193800000001</v>
      </c>
      <c r="D80" s="6">
        <v>229.381226</v>
      </c>
      <c r="E80" s="6">
        <v>203.79783599999999</v>
      </c>
      <c r="F80" s="6">
        <v>220.268417</v>
      </c>
      <c r="G80" s="6">
        <v>240.499863</v>
      </c>
      <c r="H80" s="6">
        <v>260.16729700000002</v>
      </c>
      <c r="I80" s="6">
        <v>275.51327500000002</v>
      </c>
      <c r="J80" s="6">
        <v>290.72882099999998</v>
      </c>
      <c r="K80" s="6">
        <v>308.35806300000002</v>
      </c>
      <c r="L80" s="6">
        <v>324.21575899999999</v>
      </c>
      <c r="M80" s="6">
        <v>340.56097399999999</v>
      </c>
      <c r="N80" s="6">
        <v>353.56002799999999</v>
      </c>
      <c r="O80" s="6">
        <v>366.19329800000003</v>
      </c>
      <c r="P80" s="6">
        <v>377.47308299999997</v>
      </c>
      <c r="Q80" s="6">
        <v>391.55773900000003</v>
      </c>
      <c r="R80" s="6">
        <v>403.518372</v>
      </c>
      <c r="S80" s="6">
        <v>413.92806999999999</v>
      </c>
      <c r="T80" s="6">
        <v>428.023438</v>
      </c>
      <c r="U80" s="6">
        <v>441.51907299999999</v>
      </c>
      <c r="V80" s="6">
        <v>455.89150999999998</v>
      </c>
      <c r="W80" s="6">
        <v>472.41149899999999</v>
      </c>
      <c r="X80" s="6">
        <v>491.01309199999997</v>
      </c>
      <c r="Y80" s="6">
        <v>505.63736</v>
      </c>
      <c r="Z80" s="6">
        <v>526.19476299999997</v>
      </c>
      <c r="AA80" s="6">
        <v>546.83453399999996</v>
      </c>
      <c r="AB80" s="6">
        <v>566.31005900000002</v>
      </c>
      <c r="AC80" s="6">
        <v>587.83288600000003</v>
      </c>
      <c r="AD80" s="6">
        <v>611.00256300000001</v>
      </c>
      <c r="AE80" s="7">
        <v>2.5773999999999998E-2</v>
      </c>
    </row>
    <row r="81" spans="1:31">
      <c r="A81" t="s">
        <v>121</v>
      </c>
      <c r="B81" s="6">
        <v>129.416977</v>
      </c>
      <c r="C81" s="6">
        <v>244.091568</v>
      </c>
      <c r="D81" s="6">
        <v>148.09716800000001</v>
      </c>
      <c r="E81" s="6">
        <v>202.38378900000001</v>
      </c>
      <c r="F81" s="6">
        <v>206.901779</v>
      </c>
      <c r="G81" s="6">
        <v>226.93452500000001</v>
      </c>
      <c r="H81" s="6">
        <v>246.81642199999999</v>
      </c>
      <c r="I81" s="6">
        <v>263.71032700000001</v>
      </c>
      <c r="J81" s="6">
        <v>274.66574100000003</v>
      </c>
      <c r="K81" s="6">
        <v>287.979645</v>
      </c>
      <c r="L81" s="6">
        <v>300.34277300000002</v>
      </c>
      <c r="M81" s="6">
        <v>313.97070300000001</v>
      </c>
      <c r="N81" s="6">
        <v>324.46283</v>
      </c>
      <c r="O81" s="6">
        <v>332.92450000000002</v>
      </c>
      <c r="P81" s="6">
        <v>344.32678199999998</v>
      </c>
      <c r="Q81" s="6">
        <v>355.37710600000003</v>
      </c>
      <c r="R81" s="6">
        <v>367.09539799999999</v>
      </c>
      <c r="S81" s="6">
        <v>378.90136699999999</v>
      </c>
      <c r="T81" s="6">
        <v>390.697632</v>
      </c>
      <c r="U81" s="6">
        <v>400.27829000000003</v>
      </c>
      <c r="V81" s="6">
        <v>412.74789399999997</v>
      </c>
      <c r="W81" s="6">
        <v>426.75195300000001</v>
      </c>
      <c r="X81" s="6">
        <v>441.74737499999998</v>
      </c>
      <c r="Y81" s="6">
        <v>458.0401</v>
      </c>
      <c r="Z81" s="6">
        <v>475.98724399999998</v>
      </c>
      <c r="AA81" s="6">
        <v>492.742615</v>
      </c>
      <c r="AB81" s="6">
        <v>509.41451999999998</v>
      </c>
      <c r="AC81" s="6">
        <v>528.29882799999996</v>
      </c>
      <c r="AD81" s="6">
        <v>546.35290499999996</v>
      </c>
      <c r="AE81" s="7">
        <v>3.0290999999999998E-2</v>
      </c>
    </row>
    <row r="83" spans="1:31">
      <c r="A83" s="2" t="s">
        <v>2256</v>
      </c>
    </row>
    <row r="84" spans="1:31">
      <c r="A84" t="s">
        <v>137</v>
      </c>
      <c r="B84" s="6">
        <v>199.30244400000001</v>
      </c>
      <c r="C84" s="6">
        <v>256.52349900000002</v>
      </c>
      <c r="D84" s="6">
        <v>219.25003100000001</v>
      </c>
      <c r="E84" s="6">
        <v>210.92039500000001</v>
      </c>
      <c r="F84" s="6">
        <v>214.448227</v>
      </c>
      <c r="G84" s="6">
        <v>228.024033</v>
      </c>
      <c r="H84" s="6">
        <v>243.03698700000001</v>
      </c>
      <c r="I84" s="6">
        <v>256.287598</v>
      </c>
      <c r="J84" s="6">
        <v>266.26849399999998</v>
      </c>
      <c r="K84" s="6">
        <v>277.34445199999999</v>
      </c>
      <c r="L84" s="6">
        <v>287.81762700000002</v>
      </c>
      <c r="M84" s="6">
        <v>299.06201199999998</v>
      </c>
      <c r="N84" s="6">
        <v>307.18554699999999</v>
      </c>
      <c r="O84" s="6">
        <v>315.58343500000001</v>
      </c>
      <c r="P84" s="6">
        <v>324.73873900000001</v>
      </c>
      <c r="Q84" s="6">
        <v>334.042236</v>
      </c>
      <c r="R84" s="6">
        <v>344.31015000000002</v>
      </c>
      <c r="S84" s="6">
        <v>354.49401899999998</v>
      </c>
      <c r="T84" s="6">
        <v>364.75003099999998</v>
      </c>
      <c r="U84" s="6">
        <v>374.02166699999998</v>
      </c>
      <c r="V84" s="6">
        <v>385.16754200000003</v>
      </c>
      <c r="W84" s="6">
        <v>396.52200299999998</v>
      </c>
      <c r="X84" s="6">
        <v>409.56286599999999</v>
      </c>
      <c r="Y84" s="6">
        <v>421.430725</v>
      </c>
      <c r="Z84" s="6">
        <v>435.46243299999998</v>
      </c>
      <c r="AA84" s="6">
        <v>449.624054</v>
      </c>
      <c r="AB84" s="6">
        <v>464.60089099999999</v>
      </c>
      <c r="AC84" s="6">
        <v>479.54440299999999</v>
      </c>
      <c r="AD84" s="6">
        <v>495.14123499999999</v>
      </c>
      <c r="AE84" s="7">
        <v>2.4655E-2</v>
      </c>
    </row>
    <row r="85" spans="1:31">
      <c r="A85" t="s">
        <v>2257</v>
      </c>
      <c r="B85" s="6">
        <v>254.55017100000001</v>
      </c>
      <c r="C85" s="6">
        <v>255.51158100000001</v>
      </c>
      <c r="D85" s="6">
        <v>224.30699200000001</v>
      </c>
      <c r="E85" s="6">
        <v>201.717941</v>
      </c>
      <c r="F85" s="6">
        <v>207.64656099999999</v>
      </c>
      <c r="G85" s="6">
        <v>222.26808199999999</v>
      </c>
      <c r="H85" s="6">
        <v>247.36137400000001</v>
      </c>
      <c r="I85" s="6">
        <v>262.23971599999999</v>
      </c>
      <c r="J85" s="6">
        <v>270.11318999999997</v>
      </c>
      <c r="K85" s="6">
        <v>269.91876200000002</v>
      </c>
      <c r="L85" s="6">
        <v>283.88494900000001</v>
      </c>
      <c r="M85" s="6">
        <v>296.32107500000001</v>
      </c>
      <c r="N85" s="6">
        <v>303.34326199999998</v>
      </c>
      <c r="O85" s="6">
        <v>312.51745599999998</v>
      </c>
      <c r="P85" s="6">
        <v>323.44549599999999</v>
      </c>
      <c r="Q85" s="6">
        <v>336.59738199999998</v>
      </c>
      <c r="R85" s="6">
        <v>349.909088</v>
      </c>
      <c r="S85" s="6">
        <v>360.282532</v>
      </c>
      <c r="T85" s="6">
        <v>371.590149</v>
      </c>
      <c r="U85" s="6">
        <v>384.03137199999998</v>
      </c>
      <c r="V85" s="6">
        <v>395.80728099999999</v>
      </c>
      <c r="W85" s="6">
        <v>411.709137</v>
      </c>
      <c r="X85" s="6">
        <v>426.50945999999999</v>
      </c>
      <c r="Y85" s="6">
        <v>438.794037</v>
      </c>
      <c r="Z85" s="6">
        <v>451.77041600000001</v>
      </c>
      <c r="AA85" s="6">
        <v>468.270691</v>
      </c>
      <c r="AB85" s="6">
        <v>481.491241</v>
      </c>
      <c r="AC85" s="6">
        <v>496.12966899999998</v>
      </c>
      <c r="AD85" s="6">
        <v>513.92181400000004</v>
      </c>
      <c r="AE85" s="7">
        <v>2.6218999999999999E-2</v>
      </c>
    </row>
    <row r="86" spans="1:31">
      <c r="A86" t="s">
        <v>2258</v>
      </c>
      <c r="B86" s="6">
        <v>212.434845</v>
      </c>
      <c r="C86" s="6">
        <v>244.643967</v>
      </c>
      <c r="D86" s="6">
        <v>203.57972699999999</v>
      </c>
      <c r="E86" s="6">
        <v>190.62974500000001</v>
      </c>
      <c r="F86" s="6">
        <v>229.35020399999999</v>
      </c>
      <c r="G86" s="6">
        <v>224.59513899999999</v>
      </c>
      <c r="H86" s="6">
        <v>221.91751099999999</v>
      </c>
      <c r="I86" s="6">
        <v>227.90425099999999</v>
      </c>
      <c r="J86" s="6">
        <v>221.633286</v>
      </c>
      <c r="K86" s="6">
        <v>246.565811</v>
      </c>
      <c r="L86" s="6">
        <v>246.09483299999999</v>
      </c>
      <c r="M86" s="6">
        <v>246.2612</v>
      </c>
      <c r="N86" s="6">
        <v>247.51265000000001</v>
      </c>
      <c r="O86" s="6">
        <v>251.395996</v>
      </c>
      <c r="P86" s="6">
        <v>256.663635</v>
      </c>
      <c r="Q86" s="6">
        <v>271.087311</v>
      </c>
      <c r="R86" s="6">
        <v>250.645554</v>
      </c>
      <c r="S86" s="6">
        <v>247.29246499999999</v>
      </c>
      <c r="T86" s="6">
        <v>255.980728</v>
      </c>
      <c r="U86" s="6">
        <v>263.741241</v>
      </c>
      <c r="V86" s="6">
        <v>271.95727499999998</v>
      </c>
      <c r="W86" s="6">
        <v>282.80474900000002</v>
      </c>
      <c r="X86" s="6">
        <v>292.67440800000003</v>
      </c>
      <c r="Y86" s="6">
        <v>301.547302</v>
      </c>
      <c r="Z86" s="6">
        <v>310.89846799999998</v>
      </c>
      <c r="AA86" s="6">
        <v>322.30978399999998</v>
      </c>
      <c r="AB86" s="6">
        <v>332.18893400000002</v>
      </c>
      <c r="AC86" s="6">
        <v>342.318085</v>
      </c>
      <c r="AD86" s="6">
        <v>355.392944</v>
      </c>
      <c r="AE86" s="7">
        <v>1.3927E-2</v>
      </c>
    </row>
    <row r="87" spans="1:31">
      <c r="A87" t="s">
        <v>2259</v>
      </c>
      <c r="B87" s="6">
        <v>284.21060199999999</v>
      </c>
      <c r="C87" s="6">
        <v>326.71533199999999</v>
      </c>
      <c r="D87" s="6">
        <v>236.27290300000001</v>
      </c>
      <c r="E87" s="6">
        <v>256.92111199999999</v>
      </c>
      <c r="F87" s="6">
        <v>263.699951</v>
      </c>
      <c r="G87" s="6">
        <v>282.190765</v>
      </c>
      <c r="H87" s="6">
        <v>313.009613</v>
      </c>
      <c r="I87" s="6">
        <v>330.69278000000003</v>
      </c>
      <c r="J87" s="6">
        <v>342.05230699999998</v>
      </c>
      <c r="K87" s="6">
        <v>356.00906400000002</v>
      </c>
      <c r="L87" s="6">
        <v>370.01068099999998</v>
      </c>
      <c r="M87" s="6">
        <v>382.89050300000002</v>
      </c>
      <c r="N87" s="6">
        <v>394.47515900000002</v>
      </c>
      <c r="O87" s="6">
        <v>407.98916600000001</v>
      </c>
      <c r="P87" s="6">
        <v>420.091003</v>
      </c>
      <c r="Q87" s="6">
        <v>434.804596</v>
      </c>
      <c r="R87" s="6">
        <v>447.94467200000003</v>
      </c>
      <c r="S87" s="6">
        <v>459.290527</v>
      </c>
      <c r="T87" s="6">
        <v>474.04791299999999</v>
      </c>
      <c r="U87" s="6">
        <v>489.24505599999998</v>
      </c>
      <c r="V87" s="6">
        <v>504.42620799999997</v>
      </c>
      <c r="W87" s="6">
        <v>522.83429000000001</v>
      </c>
      <c r="X87" s="6">
        <v>540.828125</v>
      </c>
      <c r="Y87" s="6">
        <v>555.46691899999996</v>
      </c>
      <c r="Z87" s="6">
        <v>574.32458499999996</v>
      </c>
      <c r="AA87" s="6">
        <v>594.73699999999997</v>
      </c>
      <c r="AB87" s="6">
        <v>612.948486</v>
      </c>
      <c r="AC87" s="6">
        <v>633.48724400000003</v>
      </c>
      <c r="AD87" s="6">
        <v>657.32751499999995</v>
      </c>
      <c r="AE87" s="7">
        <v>2.623E-2</v>
      </c>
    </row>
    <row r="88" spans="1:31">
      <c r="A88" t="s">
        <v>2260</v>
      </c>
      <c r="B88" s="6">
        <v>208.20301799999999</v>
      </c>
      <c r="C88" s="6">
        <v>306.54925500000002</v>
      </c>
      <c r="D88" s="6">
        <v>174.41372699999999</v>
      </c>
      <c r="E88" s="6">
        <v>205.617828</v>
      </c>
      <c r="F88" s="6">
        <v>213.551682</v>
      </c>
      <c r="G88" s="6">
        <v>236.35351600000001</v>
      </c>
      <c r="H88" s="6">
        <v>257.17834499999998</v>
      </c>
      <c r="I88" s="6">
        <v>273.09857199999999</v>
      </c>
      <c r="J88" s="6">
        <v>286.373535</v>
      </c>
      <c r="K88" s="6">
        <v>302.62924199999998</v>
      </c>
      <c r="L88" s="6">
        <v>318.26284800000002</v>
      </c>
      <c r="M88" s="6">
        <v>333.070312</v>
      </c>
      <c r="N88" s="6">
        <v>345.39733899999999</v>
      </c>
      <c r="O88" s="6">
        <v>357.86694299999999</v>
      </c>
      <c r="P88" s="6">
        <v>368.09625199999999</v>
      </c>
      <c r="Q88" s="6">
        <v>380.39712500000002</v>
      </c>
      <c r="R88" s="6">
        <v>394.16009500000001</v>
      </c>
      <c r="S88" s="6">
        <v>405.974762</v>
      </c>
      <c r="T88" s="6">
        <v>419.90560900000003</v>
      </c>
      <c r="U88" s="6">
        <v>433.69705199999999</v>
      </c>
      <c r="V88" s="6">
        <v>448.33334400000001</v>
      </c>
      <c r="W88" s="6">
        <v>466.25054899999998</v>
      </c>
      <c r="X88" s="6">
        <v>483.64279199999999</v>
      </c>
      <c r="Y88" s="6">
        <v>499.42370599999998</v>
      </c>
      <c r="Z88" s="6">
        <v>518.632385</v>
      </c>
      <c r="AA88" s="6">
        <v>538.89666699999998</v>
      </c>
      <c r="AB88" s="6">
        <v>557.87628199999995</v>
      </c>
      <c r="AC88" s="6">
        <v>578.80560300000002</v>
      </c>
      <c r="AD88" s="6">
        <v>600.83715800000004</v>
      </c>
      <c r="AE88" s="7">
        <v>2.5236999999999999E-2</v>
      </c>
    </row>
    <row r="89" spans="1:31">
      <c r="A89" t="s">
        <v>2261</v>
      </c>
      <c r="B89" s="6">
        <v>289.16842700000001</v>
      </c>
      <c r="C89" s="6">
        <v>379.34127799999999</v>
      </c>
      <c r="D89" s="6">
        <v>247.48734999999999</v>
      </c>
      <c r="E89" s="6">
        <v>270.03149400000001</v>
      </c>
      <c r="F89" s="6">
        <v>276.15316799999999</v>
      </c>
      <c r="G89" s="6">
        <v>297.559662</v>
      </c>
      <c r="H89" s="6">
        <v>317.87661700000001</v>
      </c>
      <c r="I89" s="6">
        <v>334.02255200000002</v>
      </c>
      <c r="J89" s="6">
        <v>350.20248400000003</v>
      </c>
      <c r="K89" s="6">
        <v>368.031342</v>
      </c>
      <c r="L89" s="6">
        <v>384.05560300000002</v>
      </c>
      <c r="M89" s="6">
        <v>401.64816300000001</v>
      </c>
      <c r="N89" s="6">
        <v>415.37069700000001</v>
      </c>
      <c r="O89" s="6">
        <v>428.68231200000002</v>
      </c>
      <c r="P89" s="6">
        <v>441.04492199999999</v>
      </c>
      <c r="Q89" s="6">
        <v>456.52853399999998</v>
      </c>
      <c r="R89" s="6">
        <v>468.91015599999997</v>
      </c>
      <c r="S89" s="6">
        <v>480.05749500000002</v>
      </c>
      <c r="T89" s="6">
        <v>495.15893599999998</v>
      </c>
      <c r="U89" s="6">
        <v>509.410706</v>
      </c>
      <c r="V89" s="6">
        <v>525.13445999999999</v>
      </c>
      <c r="W89" s="6">
        <v>542.72094700000002</v>
      </c>
      <c r="X89" s="6">
        <v>562.47644000000003</v>
      </c>
      <c r="Y89" s="6">
        <v>578.24127199999998</v>
      </c>
      <c r="Z89" s="6">
        <v>600.06262200000003</v>
      </c>
      <c r="AA89" s="6">
        <v>622.19714399999998</v>
      </c>
      <c r="AB89" s="6">
        <v>642.39898700000003</v>
      </c>
      <c r="AC89" s="6">
        <v>665.03186000000005</v>
      </c>
      <c r="AD89" s="6">
        <v>689.904358</v>
      </c>
      <c r="AE89" s="7">
        <v>2.24E-2</v>
      </c>
    </row>
    <row r="90" spans="1:31">
      <c r="A90" t="s">
        <v>121</v>
      </c>
      <c r="B90" s="6">
        <v>134.510468</v>
      </c>
      <c r="C90" s="6">
        <v>216.921753</v>
      </c>
      <c r="D90" s="6">
        <v>134.67952</v>
      </c>
      <c r="E90" s="6">
        <v>157.38452100000001</v>
      </c>
      <c r="F90" s="6">
        <v>161.20498699999999</v>
      </c>
      <c r="G90" s="6">
        <v>182.24241599999999</v>
      </c>
      <c r="H90" s="6">
        <v>200.62226899999999</v>
      </c>
      <c r="I90" s="6">
        <v>216.237122</v>
      </c>
      <c r="J90" s="6">
        <v>226.50456199999999</v>
      </c>
      <c r="K90" s="6">
        <v>236.03422499999999</v>
      </c>
      <c r="L90" s="6">
        <v>249.60389699999999</v>
      </c>
      <c r="M90" s="6">
        <v>260.86971999999997</v>
      </c>
      <c r="N90" s="6">
        <v>268.567566</v>
      </c>
      <c r="O90" s="6">
        <v>274.29894999999999</v>
      </c>
      <c r="P90" s="6">
        <v>284.48083500000001</v>
      </c>
      <c r="Q90" s="6">
        <v>292.90878300000003</v>
      </c>
      <c r="R90" s="6">
        <v>303.205444</v>
      </c>
      <c r="S90" s="6">
        <v>313.50390599999997</v>
      </c>
      <c r="T90" s="6">
        <v>323.70697000000001</v>
      </c>
      <c r="U90" s="6">
        <v>331.33056599999998</v>
      </c>
      <c r="V90" s="6">
        <v>344.52822900000001</v>
      </c>
      <c r="W90" s="6">
        <v>357.03509500000001</v>
      </c>
      <c r="X90" s="6">
        <v>371.30697600000002</v>
      </c>
      <c r="Y90" s="6">
        <v>386.29058800000001</v>
      </c>
      <c r="Z90" s="6">
        <v>402.43255599999998</v>
      </c>
      <c r="AA90" s="6">
        <v>417.82598899999999</v>
      </c>
      <c r="AB90" s="6">
        <v>432.54293799999999</v>
      </c>
      <c r="AC90" s="6">
        <v>449.30737299999998</v>
      </c>
      <c r="AD90" s="6">
        <v>467.96765099999999</v>
      </c>
      <c r="AE90" s="7">
        <v>2.8885999999999998E-2</v>
      </c>
    </row>
    <row r="92" spans="1:31">
      <c r="A92" s="2" t="s">
        <v>2262</v>
      </c>
    </row>
    <row r="93" spans="1:31">
      <c r="A93" t="s">
        <v>123</v>
      </c>
      <c r="B93" s="6">
        <v>213.692093</v>
      </c>
      <c r="C93" s="6">
        <v>268.61389200000002</v>
      </c>
      <c r="D93" s="6">
        <v>200.53627</v>
      </c>
      <c r="E93" s="6">
        <v>198.77145400000001</v>
      </c>
      <c r="F93" s="6">
        <v>203.53872699999999</v>
      </c>
      <c r="G93" s="6">
        <v>223.15983600000001</v>
      </c>
      <c r="H93" s="6">
        <v>242.18971300000001</v>
      </c>
      <c r="I93" s="6">
        <v>256.71322600000002</v>
      </c>
      <c r="J93" s="6">
        <v>268.361176</v>
      </c>
      <c r="K93" s="6">
        <v>286.68859900000001</v>
      </c>
      <c r="L93" s="6">
        <v>302.47082499999999</v>
      </c>
      <c r="M93" s="6">
        <v>318.47662400000002</v>
      </c>
      <c r="N93" s="6">
        <v>331.16812099999999</v>
      </c>
      <c r="O93" s="6">
        <v>343.21435500000001</v>
      </c>
      <c r="P93" s="6">
        <v>353.06195100000002</v>
      </c>
      <c r="Q93" s="6">
        <v>363.96722399999999</v>
      </c>
      <c r="R93" s="6">
        <v>377.461792</v>
      </c>
      <c r="S93" s="6">
        <v>388.698059</v>
      </c>
      <c r="T93" s="6">
        <v>401.855774</v>
      </c>
      <c r="U93" s="6">
        <v>415.08251999999999</v>
      </c>
      <c r="V93" s="6">
        <v>428.343414</v>
      </c>
      <c r="W93" s="6">
        <v>443.83685300000002</v>
      </c>
      <c r="X93" s="6">
        <v>461.574524</v>
      </c>
      <c r="Y93" s="6">
        <v>475.37933299999997</v>
      </c>
      <c r="Z93" s="6">
        <v>495.24920700000001</v>
      </c>
      <c r="AA93" s="6">
        <v>514.911743</v>
      </c>
      <c r="AB93" s="6">
        <v>533.41607699999997</v>
      </c>
      <c r="AC93" s="6">
        <v>554.12982199999999</v>
      </c>
      <c r="AD93" s="6">
        <v>575.80767800000001</v>
      </c>
      <c r="AE93" s="7">
        <v>2.8642999999999998E-2</v>
      </c>
    </row>
    <row r="94" spans="1:31">
      <c r="A94" t="s">
        <v>121</v>
      </c>
      <c r="B94" s="6">
        <v>132.35412600000001</v>
      </c>
      <c r="C94" s="6">
        <v>218.012024</v>
      </c>
      <c r="D94" s="6">
        <v>133.47493</v>
      </c>
      <c r="E94" s="6">
        <v>185.10870399999999</v>
      </c>
      <c r="F94" s="6">
        <v>190.12507600000001</v>
      </c>
      <c r="G94" s="6">
        <v>211.44738799999999</v>
      </c>
      <c r="H94" s="6">
        <v>231.71727000000001</v>
      </c>
      <c r="I94" s="6">
        <v>247.79316700000001</v>
      </c>
      <c r="J94" s="6">
        <v>258.99636800000002</v>
      </c>
      <c r="K94" s="6">
        <v>270.52465799999999</v>
      </c>
      <c r="L94" s="6">
        <v>284.55905200000001</v>
      </c>
      <c r="M94" s="6">
        <v>297.51028400000001</v>
      </c>
      <c r="N94" s="6">
        <v>307.48474099999999</v>
      </c>
      <c r="O94" s="6">
        <v>315.03359999999998</v>
      </c>
      <c r="P94" s="6">
        <v>326.38339200000001</v>
      </c>
      <c r="Q94" s="6">
        <v>336.50323500000002</v>
      </c>
      <c r="R94" s="6">
        <v>348.20846599999999</v>
      </c>
      <c r="S94" s="6">
        <v>360.01629600000001</v>
      </c>
      <c r="T94" s="6">
        <v>371.72143599999998</v>
      </c>
      <c r="U94" s="6">
        <v>381.07830799999999</v>
      </c>
      <c r="V94" s="6">
        <v>395.46343999999999</v>
      </c>
      <c r="W94" s="6">
        <v>409.64932299999998</v>
      </c>
      <c r="X94" s="6">
        <v>425.15371699999997</v>
      </c>
      <c r="Y94" s="6">
        <v>441.64248700000002</v>
      </c>
      <c r="Z94" s="6">
        <v>459.58120700000001</v>
      </c>
      <c r="AA94" s="6">
        <v>476.82043499999997</v>
      </c>
      <c r="AB94" s="6">
        <v>492.7901</v>
      </c>
      <c r="AC94" s="6">
        <v>511.73022500000002</v>
      </c>
      <c r="AD94" s="6">
        <v>531.17773399999999</v>
      </c>
      <c r="AE94" s="7">
        <v>3.3533E-2</v>
      </c>
    </row>
    <row r="96" spans="1:31">
      <c r="A96" s="2" t="s">
        <v>2263</v>
      </c>
    </row>
    <row r="97" spans="1:31">
      <c r="A97" t="s">
        <v>137</v>
      </c>
      <c r="B97" s="6">
        <v>158.434586</v>
      </c>
      <c r="C97" s="6">
        <v>173.00732400000001</v>
      </c>
      <c r="D97" s="6">
        <v>159.73230000000001</v>
      </c>
      <c r="E97" s="6">
        <v>148.76933299999999</v>
      </c>
      <c r="F97" s="6">
        <v>150.89563000000001</v>
      </c>
      <c r="G97" s="6">
        <v>162.12814299999999</v>
      </c>
      <c r="H97" s="6">
        <v>175.097565</v>
      </c>
      <c r="I97" s="6">
        <v>186.129456</v>
      </c>
      <c r="J97" s="6">
        <v>193.867569</v>
      </c>
      <c r="K97" s="6">
        <v>202.638214</v>
      </c>
      <c r="L97" s="6">
        <v>210.50288399999999</v>
      </c>
      <c r="M97" s="6">
        <v>218.96627799999999</v>
      </c>
      <c r="N97" s="6">
        <v>225.243393</v>
      </c>
      <c r="O97" s="6">
        <v>231.955658</v>
      </c>
      <c r="P97" s="6">
        <v>239.178268</v>
      </c>
      <c r="Q97" s="6">
        <v>246.64778100000001</v>
      </c>
      <c r="R97" s="6">
        <v>254.95344499999999</v>
      </c>
      <c r="S97" s="6">
        <v>263.140961</v>
      </c>
      <c r="T97" s="6">
        <v>271.49627700000002</v>
      </c>
      <c r="U97" s="6">
        <v>278.91229199999998</v>
      </c>
      <c r="V97" s="6">
        <v>287.96057100000002</v>
      </c>
      <c r="W97" s="6">
        <v>297.312073</v>
      </c>
      <c r="X97" s="6">
        <v>308.10494999999997</v>
      </c>
      <c r="Y97" s="6">
        <v>317.55032299999999</v>
      </c>
      <c r="Z97" s="6">
        <v>329.453461</v>
      </c>
      <c r="AA97" s="6">
        <v>341.39785799999999</v>
      </c>
      <c r="AB97" s="6">
        <v>353.91607699999997</v>
      </c>
      <c r="AC97" s="6">
        <v>366.54361</v>
      </c>
      <c r="AD97" s="6">
        <v>379.81796300000002</v>
      </c>
      <c r="AE97" s="7">
        <v>2.9552999999999999E-2</v>
      </c>
    </row>
    <row r="98" spans="1:31">
      <c r="A98" t="s">
        <v>2259</v>
      </c>
      <c r="B98" s="6">
        <v>282.80435199999999</v>
      </c>
      <c r="C98" s="6">
        <v>324.04611199999999</v>
      </c>
      <c r="D98" s="6">
        <v>236.35505699999999</v>
      </c>
      <c r="E98" s="6">
        <v>256.89211999999998</v>
      </c>
      <c r="F98" s="6">
        <v>263.65228300000001</v>
      </c>
      <c r="G98" s="6">
        <v>282.13220200000001</v>
      </c>
      <c r="H98" s="6">
        <v>312.95288099999999</v>
      </c>
      <c r="I98" s="6">
        <v>330.63326999999998</v>
      </c>
      <c r="J98" s="6">
        <v>341.98510700000003</v>
      </c>
      <c r="K98" s="6">
        <v>355.94564800000001</v>
      </c>
      <c r="L98" s="6">
        <v>369.94094799999999</v>
      </c>
      <c r="M98" s="6">
        <v>382.82516500000003</v>
      </c>
      <c r="N98" s="6">
        <v>394.40911899999998</v>
      </c>
      <c r="O98" s="6">
        <v>407.92083700000001</v>
      </c>
      <c r="P98" s="6">
        <v>420.02337599999998</v>
      </c>
      <c r="Q98" s="6">
        <v>434.739868</v>
      </c>
      <c r="R98" s="6">
        <v>447.880157</v>
      </c>
      <c r="S98" s="6">
        <v>459.22085600000003</v>
      </c>
      <c r="T98" s="6">
        <v>473.97839399999998</v>
      </c>
      <c r="U98" s="6">
        <v>489.171783</v>
      </c>
      <c r="V98" s="6">
        <v>504.348724</v>
      </c>
      <c r="W98" s="6">
        <v>522.757385</v>
      </c>
      <c r="X98" s="6">
        <v>540.75433299999997</v>
      </c>
      <c r="Y98" s="6">
        <v>555.385986</v>
      </c>
      <c r="Z98" s="6">
        <v>574.24359100000004</v>
      </c>
      <c r="AA98" s="6">
        <v>594.64825399999995</v>
      </c>
      <c r="AB98" s="6">
        <v>612.85961899999995</v>
      </c>
      <c r="AC98" s="6">
        <v>633.40148899999997</v>
      </c>
      <c r="AD98" s="6">
        <v>657.23559599999999</v>
      </c>
      <c r="AE98" s="7">
        <v>2.6537000000000002E-2</v>
      </c>
    </row>
    <row r="99" spans="1:31">
      <c r="A99" t="s">
        <v>2260</v>
      </c>
      <c r="B99" s="6">
        <v>208.20301799999999</v>
      </c>
      <c r="C99" s="6">
        <v>306.54925500000002</v>
      </c>
      <c r="D99" s="6">
        <v>174.41372699999999</v>
      </c>
      <c r="E99" s="6">
        <v>205.617828</v>
      </c>
      <c r="F99" s="6">
        <v>213.551682</v>
      </c>
      <c r="G99" s="6">
        <v>236.35351600000001</v>
      </c>
      <c r="H99" s="6">
        <v>257.17834499999998</v>
      </c>
      <c r="I99" s="6">
        <v>273.09857199999999</v>
      </c>
      <c r="J99" s="6">
        <v>286.373535</v>
      </c>
      <c r="K99" s="6">
        <v>302.62924199999998</v>
      </c>
      <c r="L99" s="6">
        <v>318.26284800000002</v>
      </c>
      <c r="M99" s="6">
        <v>333.070312</v>
      </c>
      <c r="N99" s="6">
        <v>345.39733899999999</v>
      </c>
      <c r="O99" s="6">
        <v>357.86694299999999</v>
      </c>
      <c r="P99" s="6">
        <v>368.09625199999999</v>
      </c>
      <c r="Q99" s="6">
        <v>380.39712500000002</v>
      </c>
      <c r="R99" s="6">
        <v>394.16009500000001</v>
      </c>
      <c r="S99" s="6">
        <v>405.974762</v>
      </c>
      <c r="T99" s="6">
        <v>419.90560900000003</v>
      </c>
      <c r="U99" s="6">
        <v>433.69705199999999</v>
      </c>
      <c r="V99" s="6">
        <v>448.33334400000001</v>
      </c>
      <c r="W99" s="6">
        <v>466.25054899999998</v>
      </c>
      <c r="X99" s="6">
        <v>483.64279199999999</v>
      </c>
      <c r="Y99" s="6">
        <v>499.42370599999998</v>
      </c>
      <c r="Z99" s="6">
        <v>518.632385</v>
      </c>
      <c r="AA99" s="6">
        <v>538.89666699999998</v>
      </c>
      <c r="AB99" s="6">
        <v>557.87628199999995</v>
      </c>
      <c r="AC99" s="6">
        <v>578.80560300000002</v>
      </c>
      <c r="AD99" s="6">
        <v>600.83715800000004</v>
      </c>
      <c r="AE99" s="7">
        <v>2.5236999999999999E-2</v>
      </c>
    </row>
    <row r="100" spans="1:31">
      <c r="A100" t="s">
        <v>123</v>
      </c>
      <c r="B100" s="6">
        <v>278.74224900000002</v>
      </c>
      <c r="C100" s="6">
        <v>361.22680700000001</v>
      </c>
      <c r="D100" s="6">
        <v>243.77508499999999</v>
      </c>
      <c r="E100" s="6">
        <v>250.94383199999999</v>
      </c>
      <c r="F100" s="6">
        <v>260.06231700000001</v>
      </c>
      <c r="G100" s="6">
        <v>282.60278299999999</v>
      </c>
      <c r="H100" s="6">
        <v>304.87588499999998</v>
      </c>
      <c r="I100" s="6">
        <v>321.03930700000001</v>
      </c>
      <c r="J100" s="6">
        <v>336.886841</v>
      </c>
      <c r="K100" s="6">
        <v>354.93951399999997</v>
      </c>
      <c r="L100" s="6">
        <v>371.69537400000002</v>
      </c>
      <c r="M100" s="6">
        <v>388.718231</v>
      </c>
      <c r="N100" s="6">
        <v>402.41369600000002</v>
      </c>
      <c r="O100" s="6">
        <v>415.75149499999998</v>
      </c>
      <c r="P100" s="6">
        <v>427.92526199999998</v>
      </c>
      <c r="Q100" s="6">
        <v>443.01470899999998</v>
      </c>
      <c r="R100" s="6">
        <v>455.82424900000001</v>
      </c>
      <c r="S100" s="6">
        <v>467.01663200000002</v>
      </c>
      <c r="T100" s="6">
        <v>482.05676299999999</v>
      </c>
      <c r="U100" s="6">
        <v>496.44665500000002</v>
      </c>
      <c r="V100" s="6">
        <v>511.92990099999997</v>
      </c>
      <c r="W100" s="6">
        <v>529.573486</v>
      </c>
      <c r="X100" s="6">
        <v>549.26068099999998</v>
      </c>
      <c r="Y100" s="6">
        <v>565.13537599999995</v>
      </c>
      <c r="Z100" s="6">
        <v>586.88140899999996</v>
      </c>
      <c r="AA100" s="6">
        <v>608.81652799999995</v>
      </c>
      <c r="AB100" s="6">
        <v>629.20819100000006</v>
      </c>
      <c r="AC100" s="6">
        <v>651.84509300000002</v>
      </c>
      <c r="AD100" s="6">
        <v>676.35192900000004</v>
      </c>
      <c r="AE100" s="7">
        <v>2.3501999999999999E-2</v>
      </c>
    </row>
    <row r="101" spans="1:31">
      <c r="A101" t="s">
        <v>2269</v>
      </c>
      <c r="B101" s="10">
        <v>55.786651999999997</v>
      </c>
      <c r="C101" s="10">
        <v>92.850669999999994</v>
      </c>
      <c r="D101" s="10">
        <v>57.205708000000001</v>
      </c>
      <c r="E101" s="10">
        <v>70.563675000000003</v>
      </c>
      <c r="F101" s="10">
        <v>72.253844999999998</v>
      </c>
      <c r="G101" s="10">
        <v>81.020302000000001</v>
      </c>
      <c r="H101" s="10">
        <v>88.926040999999998</v>
      </c>
      <c r="I101" s="10">
        <v>95.500816</v>
      </c>
      <c r="J101" s="10">
        <v>99.898148000000006</v>
      </c>
      <c r="K101" s="10">
        <v>104.33847799999999</v>
      </c>
      <c r="L101" s="10">
        <v>109.999458</v>
      </c>
      <c r="M101" s="10">
        <v>115.026031</v>
      </c>
      <c r="N101" s="10">
        <v>118.747612</v>
      </c>
      <c r="O101" s="10">
        <v>121.514343</v>
      </c>
      <c r="P101" s="10">
        <v>125.936798</v>
      </c>
      <c r="Q101" s="10">
        <v>129.790695</v>
      </c>
      <c r="R101" s="10">
        <v>134.31156899999999</v>
      </c>
      <c r="S101" s="10">
        <v>138.83554100000001</v>
      </c>
      <c r="T101" s="10">
        <v>143.32463100000001</v>
      </c>
      <c r="U101" s="10">
        <v>146.789154</v>
      </c>
      <c r="V101" s="10">
        <v>152.36726400000001</v>
      </c>
      <c r="W101" s="10">
        <v>157.84875500000001</v>
      </c>
      <c r="X101" s="10">
        <v>163.955566</v>
      </c>
      <c r="Y101" s="10">
        <v>170.42494199999999</v>
      </c>
      <c r="Z101" s="10">
        <v>177.46920800000001</v>
      </c>
      <c r="AA101" s="10">
        <v>184.11900299999999</v>
      </c>
      <c r="AB101" s="10">
        <v>190.413208</v>
      </c>
      <c r="AC101" s="10">
        <v>197.81950399999999</v>
      </c>
      <c r="AD101" s="10">
        <v>205.59127799999999</v>
      </c>
      <c r="AE101" s="7">
        <v>2.9877999999999998E-2</v>
      </c>
    </row>
    <row r="102" spans="1:31">
      <c r="A102" t="s">
        <v>2264</v>
      </c>
      <c r="B102" s="6">
        <v>248.728973</v>
      </c>
      <c r="C102" s="6">
        <v>304.69271900000001</v>
      </c>
      <c r="D102" s="6">
        <v>219.22932399999999</v>
      </c>
      <c r="E102" s="6">
        <v>233.13110399999999</v>
      </c>
      <c r="F102" s="6">
        <v>239.92073099999999</v>
      </c>
      <c r="G102" s="6">
        <v>258.54950000000002</v>
      </c>
      <c r="H102" s="6">
        <v>283.64932299999998</v>
      </c>
      <c r="I102" s="6">
        <v>299.75064099999997</v>
      </c>
      <c r="J102" s="6">
        <v>311.53335600000003</v>
      </c>
      <c r="K102" s="6">
        <v>325.51663200000002</v>
      </c>
      <c r="L102" s="6">
        <v>339.25814800000001</v>
      </c>
      <c r="M102" s="6">
        <v>352.45931999999999</v>
      </c>
      <c r="N102" s="6">
        <v>363.47808800000001</v>
      </c>
      <c r="O102" s="6">
        <v>375.80020100000002</v>
      </c>
      <c r="P102" s="6">
        <v>387.10333300000002</v>
      </c>
      <c r="Q102" s="6">
        <v>400.38888500000002</v>
      </c>
      <c r="R102" s="6">
        <v>413.04348800000002</v>
      </c>
      <c r="S102" s="6">
        <v>424.25952100000001</v>
      </c>
      <c r="T102" s="6">
        <v>438.24011200000001</v>
      </c>
      <c r="U102" s="6">
        <v>451.92913800000002</v>
      </c>
      <c r="V102" s="6">
        <v>466.52652</v>
      </c>
      <c r="W102" s="6">
        <v>483.48217799999998</v>
      </c>
      <c r="X102" s="6">
        <v>500.94000199999999</v>
      </c>
      <c r="Y102" s="6">
        <v>515.69433600000002</v>
      </c>
      <c r="Z102" s="6">
        <v>534.45410200000003</v>
      </c>
      <c r="AA102" s="6">
        <v>554.16314699999998</v>
      </c>
      <c r="AB102" s="6">
        <v>572.66772500000002</v>
      </c>
      <c r="AC102" s="6">
        <v>592.92901600000005</v>
      </c>
      <c r="AD102" s="6">
        <v>615.35528599999998</v>
      </c>
      <c r="AE102" s="7">
        <v>2.6374999999999999E-2</v>
      </c>
    </row>
    <row r="107" spans="1:31">
      <c r="A107" s="3" t="s">
        <v>2270</v>
      </c>
    </row>
    <row r="108" spans="1:31">
      <c r="A108" s="3" t="s">
        <v>2271</v>
      </c>
    </row>
    <row r="109" spans="1:31">
      <c r="A109" s="3" t="s">
        <v>2272</v>
      </c>
    </row>
    <row r="110" spans="1:31">
      <c r="A110" s="3" t="s">
        <v>2273</v>
      </c>
    </row>
    <row r="111" spans="1:31">
      <c r="A111" s="3" t="s">
        <v>2274</v>
      </c>
    </row>
    <row r="112" spans="1:31">
      <c r="A112" s="3" t="s">
        <v>2275</v>
      </c>
    </row>
    <row r="113" spans="1:1">
      <c r="A113" s="3" t="s">
        <v>2276</v>
      </c>
    </row>
    <row r="114" spans="1:1">
      <c r="A114" s="3" t="s">
        <v>2277</v>
      </c>
    </row>
    <row r="115" spans="1:1">
      <c r="A115" s="3" t="s">
        <v>2278</v>
      </c>
    </row>
    <row r="116" spans="1:1">
      <c r="A116" s="3" t="s">
        <v>2279</v>
      </c>
    </row>
    <row r="117" spans="1:1">
      <c r="A117" s="3" t="s">
        <v>2280</v>
      </c>
    </row>
    <row r="118" spans="1:1">
      <c r="A118" s="3" t="s">
        <v>2281</v>
      </c>
    </row>
    <row r="119" spans="1:1">
      <c r="A119" s="3" t="s">
        <v>2282</v>
      </c>
    </row>
    <row r="120" spans="1:1">
      <c r="A120" s="3" t="s">
        <v>2283</v>
      </c>
    </row>
    <row r="121" spans="1:1">
      <c r="A121" s="3" t="s">
        <v>2284</v>
      </c>
    </row>
    <row r="122" spans="1:1">
      <c r="A122" s="3" t="s">
        <v>2285</v>
      </c>
    </row>
    <row r="123" spans="1:1">
      <c r="A123" s="3" t="s">
        <v>2286</v>
      </c>
    </row>
    <row r="124" spans="1:1">
      <c r="A124" s="3" t="s">
        <v>2287</v>
      </c>
    </row>
  </sheetData>
  <phoneticPr fontId="18"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
    <tabColor theme="0" tint="-0.34998626667073579"/>
  </sheetPr>
  <dimension ref="A1:AE78"/>
  <sheetViews>
    <sheetView topLeftCell="A13" workbookViewId="0">
      <selection activeCell="J46" sqref="J46"/>
    </sheetView>
  </sheetViews>
  <sheetFormatPr baseColWidth="10" defaultColWidth="8.83203125" defaultRowHeight="13"/>
  <sheetData>
    <row r="1" spans="1:31" ht="16">
      <c r="A1" s="1" t="s">
        <v>2817</v>
      </c>
      <c r="B1" s="2">
        <v>2007</v>
      </c>
      <c r="C1" s="2">
        <v>2008</v>
      </c>
      <c r="D1" s="2">
        <v>2009</v>
      </c>
      <c r="E1" s="2">
        <v>2010</v>
      </c>
      <c r="F1" s="2">
        <v>2011</v>
      </c>
      <c r="G1" s="2">
        <v>2012</v>
      </c>
      <c r="H1" s="2">
        <v>2013</v>
      </c>
      <c r="I1" s="2">
        <v>2014</v>
      </c>
      <c r="J1" s="2">
        <v>2015</v>
      </c>
      <c r="K1" s="2">
        <v>2016</v>
      </c>
      <c r="L1" s="2">
        <v>2017</v>
      </c>
      <c r="M1" s="2">
        <v>2018</v>
      </c>
      <c r="N1" s="2">
        <v>2019</v>
      </c>
      <c r="O1" s="2">
        <v>2020</v>
      </c>
      <c r="P1" s="2">
        <v>2021</v>
      </c>
      <c r="Q1" s="2">
        <v>2022</v>
      </c>
      <c r="R1" s="2">
        <v>2023</v>
      </c>
      <c r="S1" s="2">
        <v>2024</v>
      </c>
      <c r="T1" s="2">
        <v>2025</v>
      </c>
      <c r="U1" s="2">
        <v>2026</v>
      </c>
      <c r="V1" s="2">
        <v>2027</v>
      </c>
      <c r="W1" s="2">
        <v>2028</v>
      </c>
      <c r="X1" s="2">
        <v>2029</v>
      </c>
      <c r="Y1" s="2">
        <v>2030</v>
      </c>
      <c r="Z1" s="2">
        <v>2031</v>
      </c>
      <c r="AA1" s="2">
        <v>2032</v>
      </c>
      <c r="AB1" s="2">
        <v>2033</v>
      </c>
      <c r="AC1" s="2">
        <v>2034</v>
      </c>
      <c r="AD1" s="2">
        <v>2035</v>
      </c>
    </row>
    <row r="2" spans="1:31" ht="16">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1" ht="16">
      <c r="A3" s="1"/>
      <c r="B3" s="16" t="s">
        <v>2809</v>
      </c>
      <c r="C3" s="16" t="s">
        <v>2810</v>
      </c>
      <c r="F3" s="16"/>
      <c r="G3" s="2"/>
      <c r="H3" s="2"/>
      <c r="I3" s="2"/>
      <c r="J3" s="2"/>
      <c r="K3" s="2"/>
      <c r="L3" s="2"/>
      <c r="M3" s="2"/>
      <c r="N3" s="2"/>
      <c r="O3" s="2"/>
      <c r="P3" s="2"/>
      <c r="Q3" s="2"/>
      <c r="R3" s="2"/>
      <c r="S3" s="2"/>
      <c r="T3" s="2"/>
      <c r="U3" s="2"/>
      <c r="V3" s="2"/>
      <c r="W3" s="2"/>
      <c r="X3" s="2"/>
      <c r="Y3" s="2"/>
      <c r="Z3" s="2"/>
      <c r="AA3" s="2"/>
      <c r="AB3" s="2"/>
      <c r="AC3" s="2"/>
      <c r="AD3" s="2"/>
    </row>
    <row r="4" spans="1:31" ht="16">
      <c r="A4" s="1"/>
      <c r="B4" s="16" t="s">
        <v>2811</v>
      </c>
      <c r="C4" s="16" t="s">
        <v>2812</v>
      </c>
      <c r="F4" s="16" t="s">
        <v>2813</v>
      </c>
      <c r="G4" s="2"/>
      <c r="H4" s="2"/>
      <c r="I4" s="2"/>
      <c r="J4" s="2"/>
      <c r="K4" s="2"/>
      <c r="L4" s="2"/>
      <c r="M4" s="2"/>
      <c r="N4" s="2"/>
      <c r="O4" s="2"/>
      <c r="P4" s="2"/>
      <c r="Q4" s="2"/>
      <c r="R4" s="2"/>
      <c r="S4" s="2"/>
      <c r="T4" s="2"/>
      <c r="U4" s="2"/>
      <c r="V4" s="2"/>
      <c r="W4" s="2"/>
      <c r="X4" s="2"/>
      <c r="Y4" s="2"/>
      <c r="Z4" s="2"/>
      <c r="AA4" s="2"/>
      <c r="AB4" s="2"/>
      <c r="AC4" s="2"/>
      <c r="AD4" s="2"/>
    </row>
    <row r="5" spans="1:31" ht="16">
      <c r="A5" s="1"/>
      <c r="B5" s="16" t="s">
        <v>2814</v>
      </c>
      <c r="C5" s="16" t="s">
        <v>2815</v>
      </c>
      <c r="G5" s="2"/>
      <c r="H5" s="2"/>
      <c r="I5" s="2"/>
      <c r="J5" s="2"/>
      <c r="K5" s="2"/>
      <c r="L5" s="2"/>
      <c r="M5" s="2"/>
      <c r="N5" s="2"/>
      <c r="O5" s="2"/>
      <c r="P5" s="2"/>
      <c r="Q5" s="2"/>
      <c r="R5" s="2"/>
      <c r="S5" s="2"/>
      <c r="T5" s="2"/>
      <c r="U5" s="2"/>
      <c r="V5" s="2"/>
      <c r="W5" s="2"/>
      <c r="X5" s="2"/>
      <c r="Y5" s="2"/>
      <c r="Z5" s="2"/>
      <c r="AA5" s="2"/>
      <c r="AB5" s="2"/>
      <c r="AC5" s="2"/>
      <c r="AD5" s="2"/>
    </row>
    <row r="6" spans="1:31" ht="16">
      <c r="A6" s="1"/>
      <c r="B6" s="16" t="s">
        <v>2816</v>
      </c>
      <c r="C6" s="16"/>
      <c r="D6" s="16" t="s">
        <v>531</v>
      </c>
      <c r="F6" s="16"/>
      <c r="G6" s="2"/>
      <c r="H6" s="2"/>
      <c r="I6" s="2"/>
      <c r="J6" s="2"/>
      <c r="K6" s="2"/>
      <c r="L6" s="2"/>
      <c r="M6" s="2"/>
      <c r="N6" s="2"/>
      <c r="O6" s="2"/>
      <c r="P6" s="2"/>
      <c r="Q6" s="2"/>
      <c r="R6" s="2"/>
      <c r="S6" s="2"/>
      <c r="T6" s="2"/>
      <c r="U6" s="2"/>
      <c r="V6" s="2"/>
      <c r="W6" s="2"/>
      <c r="X6" s="2"/>
      <c r="Y6" s="2"/>
      <c r="Z6" s="2"/>
      <c r="AA6" s="2"/>
      <c r="AB6" s="2"/>
      <c r="AC6" s="2"/>
      <c r="AD6" s="2"/>
    </row>
    <row r="7" spans="1:31" ht="16">
      <c r="A7" s="1"/>
      <c r="B7" s="2"/>
      <c r="C7" s="2"/>
      <c r="D7" s="2"/>
      <c r="E7" s="2"/>
      <c r="F7" s="2"/>
      <c r="G7" s="2"/>
      <c r="H7" s="2"/>
      <c r="I7" s="2"/>
      <c r="J7" s="2"/>
      <c r="K7" s="2"/>
      <c r="L7" s="2"/>
      <c r="M7" s="2"/>
      <c r="N7" s="2"/>
      <c r="O7" s="2"/>
      <c r="P7" s="2"/>
      <c r="Q7" s="2"/>
      <c r="R7" s="2"/>
      <c r="S7" s="2"/>
      <c r="T7" s="2"/>
      <c r="U7" s="2"/>
      <c r="V7" s="2"/>
      <c r="W7" s="2"/>
      <c r="X7" s="2"/>
      <c r="Y7" s="2"/>
      <c r="Z7" s="2"/>
      <c r="AA7" s="2"/>
      <c r="AB7" s="2"/>
      <c r="AC7" s="2"/>
      <c r="AD7" s="2"/>
    </row>
    <row r="8" spans="1:31">
      <c r="A8" s="3"/>
    </row>
    <row r="9" spans="1:31">
      <c r="A9" s="3"/>
    </row>
    <row r="13" spans="1:31" ht="16">
      <c r="A13" s="1" t="s">
        <v>2193</v>
      </c>
    </row>
    <row r="14" spans="1:31">
      <c r="A14" s="2" t="s">
        <v>2194</v>
      </c>
    </row>
    <row r="15" spans="1:31">
      <c r="A15" s="2" t="s">
        <v>1035</v>
      </c>
      <c r="B15" s="4" t="s">
        <v>1035</v>
      </c>
      <c r="C15" s="4" t="s">
        <v>1035</v>
      </c>
      <c r="D15" s="4" t="s">
        <v>1035</v>
      </c>
      <c r="E15" s="4" t="s">
        <v>1035</v>
      </c>
      <c r="F15" s="4" t="s">
        <v>1035</v>
      </c>
      <c r="G15" s="4" t="s">
        <v>1035</v>
      </c>
      <c r="H15" s="4" t="s">
        <v>1035</v>
      </c>
      <c r="I15" s="4" t="s">
        <v>1035</v>
      </c>
      <c r="J15" s="4" t="s">
        <v>1035</v>
      </c>
      <c r="K15" s="4" t="s">
        <v>1035</v>
      </c>
      <c r="L15" s="4" t="s">
        <v>1035</v>
      </c>
      <c r="M15" s="4" t="s">
        <v>1035</v>
      </c>
      <c r="N15" s="4" t="s">
        <v>1035</v>
      </c>
      <c r="O15" s="4" t="s">
        <v>1035</v>
      </c>
      <c r="P15" s="4" t="s">
        <v>1035</v>
      </c>
      <c r="Q15" s="4" t="s">
        <v>1035</v>
      </c>
      <c r="R15" s="4" t="s">
        <v>1035</v>
      </c>
      <c r="S15" s="4" t="s">
        <v>1035</v>
      </c>
      <c r="T15" s="4" t="s">
        <v>1035</v>
      </c>
      <c r="U15" s="4" t="s">
        <v>1035</v>
      </c>
      <c r="V15" s="4" t="s">
        <v>1035</v>
      </c>
      <c r="W15" s="4" t="s">
        <v>1035</v>
      </c>
      <c r="X15" s="4" t="s">
        <v>1035</v>
      </c>
      <c r="Y15" s="4" t="s">
        <v>1035</v>
      </c>
      <c r="Z15" s="4" t="s">
        <v>1035</v>
      </c>
      <c r="AA15" s="4" t="s">
        <v>1035</v>
      </c>
      <c r="AB15" s="4" t="s">
        <v>1035</v>
      </c>
      <c r="AC15" s="4" t="s">
        <v>1035</v>
      </c>
      <c r="AD15" s="4" t="s">
        <v>1035</v>
      </c>
      <c r="AE15" s="4" t="s">
        <v>1036</v>
      </c>
    </row>
    <row r="16" spans="1:31">
      <c r="A16" s="5" t="s">
        <v>1690</v>
      </c>
      <c r="B16" s="2">
        <v>2007</v>
      </c>
      <c r="C16" s="2">
        <v>2008</v>
      </c>
      <c r="D16" s="2">
        <v>2009</v>
      </c>
      <c r="E16" s="2">
        <v>2010</v>
      </c>
      <c r="F16" s="2">
        <v>2011</v>
      </c>
      <c r="G16" s="2">
        <v>2012</v>
      </c>
      <c r="H16" s="2">
        <v>2013</v>
      </c>
      <c r="I16" s="2">
        <v>2014</v>
      </c>
      <c r="J16" s="2">
        <v>2015</v>
      </c>
      <c r="K16" s="2">
        <v>2016</v>
      </c>
      <c r="L16" s="2">
        <v>2017</v>
      </c>
      <c r="M16" s="2">
        <v>2018</v>
      </c>
      <c r="N16" s="2">
        <v>2019</v>
      </c>
      <c r="O16" s="2">
        <v>2020</v>
      </c>
      <c r="P16" s="2">
        <v>2021</v>
      </c>
      <c r="Q16" s="2">
        <v>2022</v>
      </c>
      <c r="R16" s="2">
        <v>2023</v>
      </c>
      <c r="S16" s="2">
        <v>2024</v>
      </c>
      <c r="T16" s="2">
        <v>2025</v>
      </c>
      <c r="U16" s="2">
        <v>2026</v>
      </c>
      <c r="V16" s="2">
        <v>2027</v>
      </c>
      <c r="W16" s="2">
        <v>2028</v>
      </c>
      <c r="X16" s="2">
        <v>2029</v>
      </c>
      <c r="Y16" s="2">
        <v>2030</v>
      </c>
      <c r="Z16" s="2">
        <v>2031</v>
      </c>
      <c r="AA16" s="2">
        <v>2032</v>
      </c>
      <c r="AB16" s="2">
        <v>2033</v>
      </c>
      <c r="AC16" s="2">
        <v>2034</v>
      </c>
      <c r="AD16" s="2">
        <v>2035</v>
      </c>
      <c r="AE16" s="2">
        <v>2035</v>
      </c>
    </row>
    <row r="17" spans="1:31">
      <c r="A17" s="2" t="s">
        <v>2195</v>
      </c>
      <c r="B17" s="21">
        <v>11523.900390999999</v>
      </c>
      <c r="C17" s="21">
        <v>11651.974609000001</v>
      </c>
      <c r="D17" s="21">
        <v>11322.490234000001</v>
      </c>
      <c r="E17" s="21">
        <v>11443.280273</v>
      </c>
      <c r="F17" s="21">
        <v>11846.1875</v>
      </c>
      <c r="G17" s="21">
        <v>12277.597656</v>
      </c>
      <c r="H17" s="21">
        <v>12620.834961</v>
      </c>
      <c r="I17" s="21">
        <v>12931.160156</v>
      </c>
      <c r="J17" s="21">
        <v>13289.182617</v>
      </c>
      <c r="K17" s="21">
        <v>13669.400390999999</v>
      </c>
      <c r="L17" s="21">
        <v>14062.730469</v>
      </c>
      <c r="M17" s="21">
        <v>14488.099609000001</v>
      </c>
      <c r="N17" s="21">
        <v>14937.777344</v>
      </c>
      <c r="O17" s="21">
        <v>15416.450194999999</v>
      </c>
      <c r="P17" s="21">
        <v>15836.745117</v>
      </c>
      <c r="Q17" s="21">
        <v>16238.834961</v>
      </c>
      <c r="R17" s="21">
        <v>16653.525390999999</v>
      </c>
      <c r="S17" s="21">
        <v>17095.134765999999</v>
      </c>
      <c r="T17" s="21">
        <v>17561.089843999998</v>
      </c>
      <c r="U17" s="21">
        <v>18021.751952999999</v>
      </c>
      <c r="V17" s="21">
        <v>18482.484375</v>
      </c>
      <c r="W17" s="21">
        <v>18939.417968999998</v>
      </c>
      <c r="X17" s="21">
        <v>19400.800781000002</v>
      </c>
      <c r="Y17" s="21">
        <v>19882.675781000002</v>
      </c>
      <c r="Z17" s="21">
        <v>20349.703125</v>
      </c>
      <c r="AA17" s="21">
        <v>20817.001952999999</v>
      </c>
      <c r="AB17" s="21">
        <v>21314.939452999999</v>
      </c>
      <c r="AC17" s="21">
        <v>21833.335938</v>
      </c>
      <c r="AD17" s="21">
        <v>22362.107422000001</v>
      </c>
      <c r="AE17" s="9">
        <v>2.4438000000000001E-2</v>
      </c>
    </row>
    <row r="18" spans="1:31">
      <c r="A18" s="2" t="s">
        <v>2196</v>
      </c>
    </row>
    <row r="19" spans="1:31">
      <c r="A19" t="s">
        <v>2197</v>
      </c>
      <c r="B19" s="13">
        <v>8252.7890619999998</v>
      </c>
      <c r="C19" s="13">
        <v>8272.1142579999996</v>
      </c>
      <c r="D19" s="13">
        <v>8212.7890619999998</v>
      </c>
      <c r="E19" s="13">
        <v>8308.3183590000008</v>
      </c>
      <c r="F19" s="13">
        <v>8525.2617190000001</v>
      </c>
      <c r="G19" s="13">
        <v>8746.4335940000001</v>
      </c>
      <c r="H19" s="13">
        <v>8896.8496090000008</v>
      </c>
      <c r="I19" s="13">
        <v>9080.2373050000006</v>
      </c>
      <c r="J19" s="13">
        <v>9342.7431639999995</v>
      </c>
      <c r="K19" s="13">
        <v>9606.3115230000003</v>
      </c>
      <c r="L19" s="13">
        <v>9856.9667969999991</v>
      </c>
      <c r="M19" s="13">
        <v>10130.302734000001</v>
      </c>
      <c r="N19" s="13">
        <v>10436.172852</v>
      </c>
      <c r="O19" s="13">
        <v>10775.955078000001</v>
      </c>
      <c r="P19" s="13">
        <v>11093.232421999999</v>
      </c>
      <c r="Q19" s="13">
        <v>11396.327148</v>
      </c>
      <c r="R19" s="13">
        <v>11701.267578000001</v>
      </c>
      <c r="S19" s="13">
        <v>12020.192383</v>
      </c>
      <c r="T19" s="13">
        <v>12347.707031</v>
      </c>
      <c r="U19" s="13">
        <v>12683.129883</v>
      </c>
      <c r="V19" s="13">
        <v>13026.357421999999</v>
      </c>
      <c r="W19" s="13">
        <v>13375.344727</v>
      </c>
      <c r="X19" s="13">
        <v>13725.487305000001</v>
      </c>
      <c r="Y19" s="13">
        <v>14082.322265999999</v>
      </c>
      <c r="Z19" s="13">
        <v>14435.690430000001</v>
      </c>
      <c r="AA19" s="13">
        <v>14792.077148</v>
      </c>
      <c r="AB19" s="13">
        <v>15162.575194999999</v>
      </c>
      <c r="AC19" s="13">
        <v>15544.570312</v>
      </c>
      <c r="AD19" s="13">
        <v>15931.804688</v>
      </c>
      <c r="AE19" s="7">
        <v>2.4572E-2</v>
      </c>
    </row>
    <row r="20" spans="1:31">
      <c r="A20" t="s">
        <v>2198</v>
      </c>
      <c r="B20" s="13">
        <v>1809.6999510000001</v>
      </c>
      <c r="C20" s="13">
        <v>1689.099976</v>
      </c>
      <c r="D20" s="13">
        <v>1295.1907960000001</v>
      </c>
      <c r="E20" s="13">
        <v>1386.0017089999999</v>
      </c>
      <c r="F20" s="13">
        <v>1684.1345209999999</v>
      </c>
      <c r="G20" s="13">
        <v>1932.943481</v>
      </c>
      <c r="H20" s="13">
        <v>2061.4401859999998</v>
      </c>
      <c r="I20" s="13">
        <v>2119.9541020000001</v>
      </c>
      <c r="J20" s="13">
        <v>2177.9692380000001</v>
      </c>
      <c r="K20" s="13">
        <v>2253.9125979999999</v>
      </c>
      <c r="L20" s="13">
        <v>2324.0344239999999</v>
      </c>
      <c r="M20" s="13">
        <v>2411.4892580000001</v>
      </c>
      <c r="N20" s="13">
        <v>2505.0458979999999</v>
      </c>
      <c r="O20" s="13">
        <v>2600.3620609999998</v>
      </c>
      <c r="P20" s="13">
        <v>2655.5737300000001</v>
      </c>
      <c r="Q20" s="13">
        <v>2706.9191890000002</v>
      </c>
      <c r="R20" s="13">
        <v>2782.5864259999998</v>
      </c>
      <c r="S20" s="13">
        <v>2875.132568</v>
      </c>
      <c r="T20" s="13">
        <v>2987.6210940000001</v>
      </c>
      <c r="U20" s="13">
        <v>3092.2517090000001</v>
      </c>
      <c r="V20" s="13">
        <v>3186.9040530000002</v>
      </c>
      <c r="W20" s="13">
        <v>3276.2321780000002</v>
      </c>
      <c r="X20" s="13">
        <v>3370.5410160000001</v>
      </c>
      <c r="Y20" s="13">
        <v>3486.380615</v>
      </c>
      <c r="Z20" s="13">
        <v>3595.9326169999999</v>
      </c>
      <c r="AA20" s="13">
        <v>3697.6064449999999</v>
      </c>
      <c r="AB20" s="13">
        <v>3819.274414</v>
      </c>
      <c r="AC20" s="13">
        <v>3961.0598140000002</v>
      </c>
      <c r="AD20" s="13">
        <v>4103.5791019999997</v>
      </c>
      <c r="AE20" s="7">
        <v>3.3423000000000001E-2</v>
      </c>
    </row>
    <row r="21" spans="1:31">
      <c r="A21" t="s">
        <v>2199</v>
      </c>
      <c r="B21" s="13">
        <v>2012.0500489999999</v>
      </c>
      <c r="C21" s="13">
        <v>2070.1999510000001</v>
      </c>
      <c r="D21" s="13">
        <v>2091.8527829999998</v>
      </c>
      <c r="E21" s="13">
        <v>2102.2292480000001</v>
      </c>
      <c r="F21" s="13">
        <v>2052.8874510000001</v>
      </c>
      <c r="G21" s="13">
        <v>2040.762207</v>
      </c>
      <c r="H21" s="13">
        <v>2054.9650879999999</v>
      </c>
      <c r="I21" s="13">
        <v>2068.8029790000001</v>
      </c>
      <c r="J21" s="13">
        <v>2084.548096</v>
      </c>
      <c r="K21" s="13">
        <v>2104.5024410000001</v>
      </c>
      <c r="L21" s="13">
        <v>2126.6840820000002</v>
      </c>
      <c r="M21" s="13">
        <v>2149.7026369999999</v>
      </c>
      <c r="N21" s="13">
        <v>2172.7365719999998</v>
      </c>
      <c r="O21" s="13">
        <v>2201.5551759999998</v>
      </c>
      <c r="P21" s="13">
        <v>2223.7126459999999</v>
      </c>
      <c r="Q21" s="13">
        <v>2246.8652339999999</v>
      </c>
      <c r="R21" s="13">
        <v>2269.7182619999999</v>
      </c>
      <c r="S21" s="13">
        <v>2293.9665530000002</v>
      </c>
      <c r="T21" s="13">
        <v>2319.1997070000002</v>
      </c>
      <c r="U21" s="13">
        <v>2344.1376949999999</v>
      </c>
      <c r="V21" s="13">
        <v>2368.8059079999998</v>
      </c>
      <c r="W21" s="13">
        <v>2393.235107</v>
      </c>
      <c r="X21" s="13">
        <v>2417.3911130000001</v>
      </c>
      <c r="Y21" s="13">
        <v>2445.5119629999999</v>
      </c>
      <c r="Z21" s="13">
        <v>2465.3679200000001</v>
      </c>
      <c r="AA21" s="13">
        <v>2489.966797</v>
      </c>
      <c r="AB21" s="13">
        <v>2515.7919919999999</v>
      </c>
      <c r="AC21" s="13">
        <v>2542.0812989999999</v>
      </c>
      <c r="AD21" s="13">
        <v>2568.7248540000001</v>
      </c>
      <c r="AE21" s="7">
        <v>8.0230000000000006E-3</v>
      </c>
    </row>
    <row r="22" spans="1:31">
      <c r="A22" t="s">
        <v>2200</v>
      </c>
      <c r="B22" s="13">
        <v>1425.9250489999999</v>
      </c>
      <c r="C22" s="13">
        <v>1514.0749510000001</v>
      </c>
      <c r="D22" s="13">
        <v>1298.1457519999999</v>
      </c>
      <c r="E22" s="13">
        <v>1343.3895259999999</v>
      </c>
      <c r="F22" s="13">
        <v>1446.5205080000001</v>
      </c>
      <c r="G22" s="13">
        <v>1577.071289</v>
      </c>
      <c r="H22" s="13">
        <v>1726.0229489999999</v>
      </c>
      <c r="I22" s="13">
        <v>1867.3907469999999</v>
      </c>
      <c r="J22" s="13">
        <v>1999.8251949999999</v>
      </c>
      <c r="K22" s="13">
        <v>2143.3732909999999</v>
      </c>
      <c r="L22" s="13">
        <v>2308.0517580000001</v>
      </c>
      <c r="M22" s="13">
        <v>2479.389893</v>
      </c>
      <c r="N22" s="13">
        <v>2655.3347170000002</v>
      </c>
      <c r="O22" s="13">
        <v>2838.7416990000002</v>
      </c>
      <c r="P22" s="13">
        <v>3016.8862300000001</v>
      </c>
      <c r="Q22" s="13">
        <v>3193.514893</v>
      </c>
      <c r="R22" s="13">
        <v>3377.2182619999999</v>
      </c>
      <c r="S22" s="13">
        <v>3572.0036620000001</v>
      </c>
      <c r="T22" s="13">
        <v>3773.0808109999998</v>
      </c>
      <c r="U22" s="13">
        <v>3978.7028810000002</v>
      </c>
      <c r="V22" s="13">
        <v>4190.373047</v>
      </c>
      <c r="W22" s="13">
        <v>4412.1132809999999</v>
      </c>
      <c r="X22" s="13">
        <v>4642.2080079999996</v>
      </c>
      <c r="Y22" s="13">
        <v>4881.748047</v>
      </c>
      <c r="Z22" s="13">
        <v>5129.6391599999997</v>
      </c>
      <c r="AA22" s="13">
        <v>5383.7192379999997</v>
      </c>
      <c r="AB22" s="13">
        <v>5648.3349609999996</v>
      </c>
      <c r="AC22" s="13">
        <v>5924.1621089999999</v>
      </c>
      <c r="AD22" s="13">
        <v>6211.1337890000004</v>
      </c>
      <c r="AE22" s="7">
        <v>5.3670000000000002E-2</v>
      </c>
    </row>
    <row r="23" spans="1:31">
      <c r="A23" t="s">
        <v>2201</v>
      </c>
      <c r="B23" s="13">
        <v>1972.4250489999999</v>
      </c>
      <c r="C23" s="13">
        <v>1904.275024</v>
      </c>
      <c r="D23" s="13">
        <v>1610.8027340000001</v>
      </c>
      <c r="E23" s="13">
        <v>1726.7094729999999</v>
      </c>
      <c r="F23" s="13">
        <v>1859.958496</v>
      </c>
      <c r="G23" s="13">
        <v>1989.3304439999999</v>
      </c>
      <c r="H23" s="13">
        <v>2069.9985350000002</v>
      </c>
      <c r="I23" s="13">
        <v>2143.0065920000002</v>
      </c>
      <c r="J23" s="13">
        <v>2239.788086</v>
      </c>
      <c r="K23" s="13">
        <v>2346.3542480000001</v>
      </c>
      <c r="L23" s="13">
        <v>2442.3942870000001</v>
      </c>
      <c r="M23" s="13">
        <v>2551.0424800000001</v>
      </c>
      <c r="N23" s="13">
        <v>2676.9458009999998</v>
      </c>
      <c r="O23" s="13">
        <v>2822.4877929999998</v>
      </c>
      <c r="P23" s="13">
        <v>2954.8012699999999</v>
      </c>
      <c r="Q23" s="13">
        <v>3087.4506839999999</v>
      </c>
      <c r="R23" s="13">
        <v>3237.608154</v>
      </c>
      <c r="S23" s="13">
        <v>3401.4838869999999</v>
      </c>
      <c r="T23" s="13">
        <v>3573.7971189999998</v>
      </c>
      <c r="U23" s="13">
        <v>3757.1008299999999</v>
      </c>
      <c r="V23" s="13">
        <v>3944.8173830000001</v>
      </c>
      <c r="W23" s="13">
        <v>4147.8076170000004</v>
      </c>
      <c r="X23" s="13">
        <v>4359.4155270000001</v>
      </c>
      <c r="Y23" s="13">
        <v>4590.6059569999998</v>
      </c>
      <c r="Z23" s="13">
        <v>4825.5913090000004</v>
      </c>
      <c r="AA23" s="13">
        <v>5069.4155270000001</v>
      </c>
      <c r="AB23" s="13">
        <v>5324.5322269999997</v>
      </c>
      <c r="AC23" s="13">
        <v>5600.0537109999996</v>
      </c>
      <c r="AD23" s="13">
        <v>5880.8369140000004</v>
      </c>
      <c r="AE23" s="7">
        <v>4.2646999999999997E-2</v>
      </c>
    </row>
    <row r="25" spans="1:31">
      <c r="A25" s="2" t="s">
        <v>2202</v>
      </c>
    </row>
    <row r="26" spans="1:31">
      <c r="A26" s="2" t="s">
        <v>2203</v>
      </c>
    </row>
    <row r="27" spans="1:31">
      <c r="A27" t="s">
        <v>2204</v>
      </c>
      <c r="B27" s="10">
        <v>6.4078889999999999</v>
      </c>
      <c r="C27" s="10">
        <v>6.2295639999999999</v>
      </c>
      <c r="D27" s="10">
        <v>6.0790459999999999</v>
      </c>
      <c r="E27" s="10">
        <v>6.0695030000000001</v>
      </c>
      <c r="F27" s="10">
        <v>5.9711990000000004</v>
      </c>
      <c r="G27" s="10">
        <v>5.8600979999999998</v>
      </c>
      <c r="H27" s="10">
        <v>5.7370830000000002</v>
      </c>
      <c r="I27" s="10">
        <v>5.640873</v>
      </c>
      <c r="J27" s="10">
        <v>5.5156150000000004</v>
      </c>
      <c r="K27" s="10">
        <v>5.3852099999999998</v>
      </c>
      <c r="L27" s="10">
        <v>5.2623340000000001</v>
      </c>
      <c r="M27" s="10">
        <v>5.1324449999999997</v>
      </c>
      <c r="N27" s="10">
        <v>5.0157829999999999</v>
      </c>
      <c r="O27" s="10">
        <v>4.8944219999999996</v>
      </c>
      <c r="P27" s="10">
        <v>4.7855259999999999</v>
      </c>
      <c r="Q27" s="10">
        <v>4.6926839999999999</v>
      </c>
      <c r="R27" s="10">
        <v>4.6016589999999997</v>
      </c>
      <c r="S27" s="10">
        <v>4.5194049999999999</v>
      </c>
      <c r="T27" s="10">
        <v>4.4293880000000003</v>
      </c>
      <c r="U27" s="10">
        <v>4.3448209999999996</v>
      </c>
      <c r="V27" s="10">
        <v>4.2625520000000003</v>
      </c>
      <c r="W27" s="10">
        <v>4.1784730000000003</v>
      </c>
      <c r="X27" s="10">
        <v>4.0936279999999998</v>
      </c>
      <c r="Y27" s="10">
        <v>4.0177310000000004</v>
      </c>
      <c r="Z27" s="10">
        <v>3.9467310000000002</v>
      </c>
      <c r="AA27" s="10">
        <v>3.8766799999999999</v>
      </c>
      <c r="AB27" s="10">
        <v>3.8128669999999998</v>
      </c>
      <c r="AC27" s="10">
        <v>3.7479840000000002</v>
      </c>
      <c r="AD27" s="10">
        <v>3.6815340000000001</v>
      </c>
      <c r="AE27" s="7">
        <v>-1.9292E-2</v>
      </c>
    </row>
    <row r="28" spans="1:31">
      <c r="A28" t="s">
        <v>2205</v>
      </c>
      <c r="B28" s="10">
        <v>8.8208970000000004</v>
      </c>
      <c r="C28" s="10">
        <v>8.5900470000000002</v>
      </c>
      <c r="D28" s="10">
        <v>8.4445519999999998</v>
      </c>
      <c r="E28" s="10">
        <v>8.4421710000000001</v>
      </c>
      <c r="F28" s="10">
        <v>8.3203969999999998</v>
      </c>
      <c r="G28" s="10">
        <v>8.1521340000000002</v>
      </c>
      <c r="H28" s="10">
        <v>7.9703090000000003</v>
      </c>
      <c r="I28" s="10">
        <v>7.8286439999999997</v>
      </c>
      <c r="J28" s="10">
        <v>7.6457540000000002</v>
      </c>
      <c r="K28" s="10">
        <v>7.4730160000000003</v>
      </c>
      <c r="L28" s="10">
        <v>7.30464</v>
      </c>
      <c r="M28" s="10">
        <v>7.1343139999999998</v>
      </c>
      <c r="N28" s="10">
        <v>6.9775</v>
      </c>
      <c r="O28" s="10">
        <v>6.8112000000000004</v>
      </c>
      <c r="P28" s="10">
        <v>6.6650200000000002</v>
      </c>
      <c r="Q28" s="10">
        <v>6.5341959999999997</v>
      </c>
      <c r="R28" s="10">
        <v>6.4081029999999997</v>
      </c>
      <c r="S28" s="10">
        <v>6.2876750000000001</v>
      </c>
      <c r="T28" s="10">
        <v>6.1647980000000002</v>
      </c>
      <c r="U28" s="10">
        <v>6.0432360000000003</v>
      </c>
      <c r="V28" s="10">
        <v>5.9294719999999996</v>
      </c>
      <c r="W28" s="10">
        <v>5.8146449999999996</v>
      </c>
      <c r="X28" s="10">
        <v>5.6966729999999997</v>
      </c>
      <c r="Y28" s="10">
        <v>5.5916709999999998</v>
      </c>
      <c r="Z28" s="10">
        <v>5.492267</v>
      </c>
      <c r="AA28" s="10">
        <v>5.3965690000000004</v>
      </c>
      <c r="AB28" s="10">
        <v>5.3039430000000003</v>
      </c>
      <c r="AC28" s="10">
        <v>5.2128750000000004</v>
      </c>
      <c r="AD28" s="10">
        <v>5.1208010000000002</v>
      </c>
      <c r="AE28" s="7">
        <v>-1.8977000000000001E-2</v>
      </c>
    </row>
    <row r="30" spans="1:31">
      <c r="A30" s="2" t="s">
        <v>2206</v>
      </c>
    </row>
    <row r="31" spans="1:31">
      <c r="A31" t="s">
        <v>2207</v>
      </c>
      <c r="B31" s="12">
        <v>1.1981900000000001</v>
      </c>
      <c r="C31" s="12">
        <v>1.2250000000000001</v>
      </c>
      <c r="D31" s="12">
        <v>1.2436309999999999</v>
      </c>
      <c r="E31" s="12">
        <v>1.261946</v>
      </c>
      <c r="F31" s="12">
        <v>1.278405</v>
      </c>
      <c r="G31" s="12">
        <v>1.2966709999999999</v>
      </c>
      <c r="H31" s="12">
        <v>1.319523</v>
      </c>
      <c r="I31" s="12">
        <v>1.3422909999999999</v>
      </c>
      <c r="J31" s="12">
        <v>1.365116</v>
      </c>
      <c r="K31" s="12">
        <v>1.3895459999999999</v>
      </c>
      <c r="L31" s="12">
        <v>1.415251</v>
      </c>
      <c r="M31" s="12">
        <v>1.4414830000000001</v>
      </c>
      <c r="N31" s="12">
        <v>1.468135</v>
      </c>
      <c r="O31" s="12">
        <v>1.497112</v>
      </c>
      <c r="P31" s="12">
        <v>1.5288170000000001</v>
      </c>
      <c r="Q31" s="12">
        <v>1.562325</v>
      </c>
      <c r="R31" s="12">
        <v>1.596034</v>
      </c>
      <c r="S31" s="12">
        <v>1.629221</v>
      </c>
      <c r="T31" s="12">
        <v>1.66248</v>
      </c>
      <c r="U31" s="12">
        <v>1.6970559999999999</v>
      </c>
      <c r="V31" s="12">
        <v>1.732807</v>
      </c>
      <c r="W31" s="12">
        <v>1.7703800000000001</v>
      </c>
      <c r="X31" s="12">
        <v>1.8089500000000001</v>
      </c>
      <c r="Y31" s="12">
        <v>1.8489139999999999</v>
      </c>
      <c r="Z31" s="12">
        <v>1.8900870000000001</v>
      </c>
      <c r="AA31" s="12">
        <v>1.932426</v>
      </c>
      <c r="AB31" s="12">
        <v>1.974002</v>
      </c>
      <c r="AC31" s="12">
        <v>2.0161039999999999</v>
      </c>
      <c r="AD31" s="12">
        <v>2.0586570000000002</v>
      </c>
      <c r="AE31" s="7">
        <v>1.9411999999999999E-2</v>
      </c>
    </row>
    <row r="32" spans="1:31">
      <c r="A32" s="14" t="s">
        <v>2208</v>
      </c>
    </row>
    <row r="33" spans="1:31">
      <c r="A33" t="s">
        <v>2209</v>
      </c>
      <c r="B33" s="10">
        <v>2.073483</v>
      </c>
      <c r="C33" s="10">
        <v>2.1522389999999998</v>
      </c>
      <c r="D33" s="10">
        <v>2.1456949999999999</v>
      </c>
      <c r="E33" s="10">
        <v>2.2001930000000001</v>
      </c>
      <c r="F33" s="10">
        <v>2.2292709999999998</v>
      </c>
      <c r="G33" s="10">
        <v>2.2781980000000002</v>
      </c>
      <c r="H33" s="10">
        <v>2.33081</v>
      </c>
      <c r="I33" s="10">
        <v>2.3800180000000002</v>
      </c>
      <c r="J33" s="10">
        <v>2.4302169999999998</v>
      </c>
      <c r="K33" s="10">
        <v>2.4850150000000002</v>
      </c>
      <c r="L33" s="10">
        <v>2.5417230000000002</v>
      </c>
      <c r="M33" s="10">
        <v>2.600428</v>
      </c>
      <c r="N33" s="10">
        <v>2.6595460000000002</v>
      </c>
      <c r="O33" s="10">
        <v>2.7218619999999998</v>
      </c>
      <c r="P33" s="10">
        <v>2.7877909999999999</v>
      </c>
      <c r="Q33" s="10">
        <v>2.8576670000000002</v>
      </c>
      <c r="R33" s="10">
        <v>2.927352</v>
      </c>
      <c r="S33" s="10">
        <v>2.9963470000000001</v>
      </c>
      <c r="T33" s="10">
        <v>3.0667719999999998</v>
      </c>
      <c r="U33" s="10">
        <v>3.1398489999999999</v>
      </c>
      <c r="V33" s="10">
        <v>3.2154039999999999</v>
      </c>
      <c r="W33" s="10">
        <v>3.2954919999999999</v>
      </c>
      <c r="X33" s="10">
        <v>3.3781789999999998</v>
      </c>
      <c r="Y33" s="10">
        <v>3.4634480000000001</v>
      </c>
      <c r="Z33" s="10">
        <v>3.5523799999999999</v>
      </c>
      <c r="AA33" s="10">
        <v>3.6434510000000002</v>
      </c>
      <c r="AB33" s="10">
        <v>3.7328619999999999</v>
      </c>
      <c r="AC33" s="10">
        <v>3.8250099999999998</v>
      </c>
      <c r="AD33" s="10">
        <v>3.9185400000000001</v>
      </c>
      <c r="AE33" s="7">
        <v>2.2440999999999999E-2</v>
      </c>
    </row>
    <row r="34" spans="1:31">
      <c r="A34" t="s">
        <v>2210</v>
      </c>
      <c r="B34" s="10">
        <v>2.0777519999999998</v>
      </c>
      <c r="C34" s="10">
        <v>2.3583150000000002</v>
      </c>
      <c r="D34" s="10">
        <v>1.922002</v>
      </c>
      <c r="E34" s="10">
        <v>2.0957840000000001</v>
      </c>
      <c r="F34" s="10">
        <v>1.9980979999999999</v>
      </c>
      <c r="G34" s="10">
        <v>2.121804</v>
      </c>
      <c r="H34" s="10">
        <v>2.2530549999999998</v>
      </c>
      <c r="I34" s="10">
        <v>2.3341859999999999</v>
      </c>
      <c r="J34" s="10">
        <v>2.405761</v>
      </c>
      <c r="K34" s="10">
        <v>2.497004</v>
      </c>
      <c r="L34" s="10">
        <v>2.5782259999999999</v>
      </c>
      <c r="M34" s="10">
        <v>2.6550129999999998</v>
      </c>
      <c r="N34" s="10">
        <v>2.7258070000000001</v>
      </c>
      <c r="O34" s="10">
        <v>2.8087089999999999</v>
      </c>
      <c r="P34" s="10">
        <v>2.8929779999999998</v>
      </c>
      <c r="Q34" s="10">
        <v>2.9901239999999998</v>
      </c>
      <c r="R34" s="10">
        <v>3.0687519999999999</v>
      </c>
      <c r="S34" s="10">
        <v>3.140641</v>
      </c>
      <c r="T34" s="10">
        <v>3.2282380000000002</v>
      </c>
      <c r="U34" s="10">
        <v>3.3248829999999998</v>
      </c>
      <c r="V34" s="10">
        <v>3.4246089999999998</v>
      </c>
      <c r="W34" s="10">
        <v>3.5416660000000002</v>
      </c>
      <c r="X34" s="10">
        <v>3.664479</v>
      </c>
      <c r="Y34" s="10">
        <v>3.7870550000000001</v>
      </c>
      <c r="Z34" s="10">
        <v>3.923689</v>
      </c>
      <c r="AA34" s="10">
        <v>4.0576080000000001</v>
      </c>
      <c r="AB34" s="10">
        <v>4.1751719999999999</v>
      </c>
      <c r="AC34" s="10">
        <v>4.312665</v>
      </c>
      <c r="AD34" s="10">
        <v>4.4559319999999998</v>
      </c>
      <c r="AE34" s="7">
        <v>2.3845999999999999E-2</v>
      </c>
    </row>
    <row r="35" spans="1:31">
      <c r="A35" s="14" t="s">
        <v>2211</v>
      </c>
    </row>
    <row r="36" spans="1:31">
      <c r="A36" t="s">
        <v>2212</v>
      </c>
      <c r="B36" s="10">
        <v>1.726669</v>
      </c>
      <c r="C36" s="10">
        <v>1.8955569999999999</v>
      </c>
      <c r="D36" s="10">
        <v>1.7086859999999999</v>
      </c>
      <c r="E36" s="10">
        <v>1.7700290000000001</v>
      </c>
      <c r="F36" s="10">
        <v>1.771957</v>
      </c>
      <c r="G36" s="10">
        <v>1.821169</v>
      </c>
      <c r="H36" s="10">
        <v>1.8675189999999999</v>
      </c>
      <c r="I36" s="10">
        <v>1.9028069999999999</v>
      </c>
      <c r="J36" s="10">
        <v>1.933665</v>
      </c>
      <c r="K36" s="10">
        <v>1.964437</v>
      </c>
      <c r="L36" s="10">
        <v>1.994127</v>
      </c>
      <c r="M36" s="10">
        <v>2.0250729999999999</v>
      </c>
      <c r="N36" s="10">
        <v>2.0542389999999999</v>
      </c>
      <c r="O36" s="10">
        <v>2.0853359999999999</v>
      </c>
      <c r="P36" s="10">
        <v>2.116498</v>
      </c>
      <c r="Q36" s="10">
        <v>2.1508690000000001</v>
      </c>
      <c r="R36" s="10">
        <v>2.1814939999999998</v>
      </c>
      <c r="S36" s="10">
        <v>2.2072379999999998</v>
      </c>
      <c r="T36" s="10">
        <v>2.236764</v>
      </c>
      <c r="U36" s="10">
        <v>2.2685089999999999</v>
      </c>
      <c r="V36" s="10">
        <v>2.3019189999999998</v>
      </c>
      <c r="W36" s="10">
        <v>2.3394740000000001</v>
      </c>
      <c r="X36" s="10">
        <v>2.3775659999999998</v>
      </c>
      <c r="Y36" s="10">
        <v>2.4179409999999999</v>
      </c>
      <c r="Z36" s="10">
        <v>2.461967</v>
      </c>
      <c r="AA36" s="10">
        <v>2.5029949999999999</v>
      </c>
      <c r="AB36" s="10">
        <v>2.537798</v>
      </c>
      <c r="AC36" s="10">
        <v>2.5789110000000002</v>
      </c>
      <c r="AD36" s="10">
        <v>2.6188669999999998</v>
      </c>
      <c r="AE36" s="7">
        <v>1.2043E-2</v>
      </c>
    </row>
    <row r="37" spans="1:31">
      <c r="A37" t="s">
        <v>2213</v>
      </c>
      <c r="B37" s="10">
        <v>1.7754300000000001</v>
      </c>
      <c r="C37" s="10">
        <v>2.1408079999999998</v>
      </c>
      <c r="D37" s="10">
        <v>1.5283279999999999</v>
      </c>
      <c r="E37" s="10">
        <v>1.748823</v>
      </c>
      <c r="F37" s="10">
        <v>1.7002539999999999</v>
      </c>
      <c r="G37" s="10">
        <v>1.8217920000000001</v>
      </c>
      <c r="H37" s="10">
        <v>1.911116</v>
      </c>
      <c r="I37" s="10">
        <v>1.973114</v>
      </c>
      <c r="J37" s="10">
        <v>2.041941</v>
      </c>
      <c r="K37" s="10">
        <v>2.1180759999999998</v>
      </c>
      <c r="L37" s="10">
        <v>2.1823519999999998</v>
      </c>
      <c r="M37" s="10">
        <v>2.2487180000000002</v>
      </c>
      <c r="N37" s="10">
        <v>2.3099729999999998</v>
      </c>
      <c r="O37" s="10">
        <v>2.3818299999999999</v>
      </c>
      <c r="P37" s="10">
        <v>2.4579900000000001</v>
      </c>
      <c r="Q37" s="10">
        <v>2.5483769999999999</v>
      </c>
      <c r="R37" s="10">
        <v>2.62262</v>
      </c>
      <c r="S37" s="10">
        <v>2.6802800000000002</v>
      </c>
      <c r="T37" s="10">
        <v>2.75644</v>
      </c>
      <c r="U37" s="10">
        <v>2.842635</v>
      </c>
      <c r="V37" s="10">
        <v>2.9386610000000002</v>
      </c>
      <c r="W37" s="10">
        <v>3.0520689999999999</v>
      </c>
      <c r="X37" s="10">
        <v>3.167367</v>
      </c>
      <c r="Y37" s="10">
        <v>3.2908249999999999</v>
      </c>
      <c r="Z37" s="10">
        <v>3.428623</v>
      </c>
      <c r="AA37" s="10">
        <v>3.553385</v>
      </c>
      <c r="AB37" s="10">
        <v>3.657286</v>
      </c>
      <c r="AC37" s="10">
        <v>3.7904659999999999</v>
      </c>
      <c r="AD37" s="10">
        <v>3.9219539999999999</v>
      </c>
      <c r="AE37" s="7">
        <v>2.2676000000000002E-2</v>
      </c>
    </row>
    <row r="38" spans="1:31">
      <c r="A38" t="s">
        <v>2214</v>
      </c>
      <c r="B38" s="10">
        <v>1.934906</v>
      </c>
      <c r="C38" s="10">
        <v>2.1292119999999999</v>
      </c>
      <c r="D38" s="10">
        <v>1.802692</v>
      </c>
      <c r="E38" s="10">
        <v>1.8288169999999999</v>
      </c>
      <c r="F38" s="10">
        <v>1.857761</v>
      </c>
      <c r="G38" s="10">
        <v>1.9434990000000001</v>
      </c>
      <c r="H38" s="10">
        <v>2.051342</v>
      </c>
      <c r="I38" s="10">
        <v>2.1417570000000001</v>
      </c>
      <c r="J38" s="10">
        <v>2.185813</v>
      </c>
      <c r="K38" s="10">
        <v>2.2041219999999999</v>
      </c>
      <c r="L38" s="10">
        <v>2.227112</v>
      </c>
      <c r="M38" s="10">
        <v>2.253409</v>
      </c>
      <c r="N38" s="10">
        <v>2.2774700000000001</v>
      </c>
      <c r="O38" s="10">
        <v>2.299471</v>
      </c>
      <c r="P38" s="10">
        <v>2.3166370000000001</v>
      </c>
      <c r="Q38" s="10">
        <v>2.3303720000000001</v>
      </c>
      <c r="R38" s="10">
        <v>2.3421029999999998</v>
      </c>
      <c r="S38" s="10">
        <v>2.3507340000000001</v>
      </c>
      <c r="T38" s="10">
        <v>2.3598279999999998</v>
      </c>
      <c r="U38" s="10">
        <v>2.3683350000000001</v>
      </c>
      <c r="V38" s="10">
        <v>2.3774440000000001</v>
      </c>
      <c r="W38" s="10">
        <v>2.3868070000000001</v>
      </c>
      <c r="X38" s="10">
        <v>2.396226</v>
      </c>
      <c r="Y38" s="10">
        <v>2.4064960000000002</v>
      </c>
      <c r="Z38" s="10">
        <v>2.4178389999999998</v>
      </c>
      <c r="AA38" s="10">
        <v>2.4282539999999999</v>
      </c>
      <c r="AB38" s="10">
        <v>2.4354640000000001</v>
      </c>
      <c r="AC38" s="10">
        <v>2.4426649999999999</v>
      </c>
      <c r="AD38" s="10">
        <v>2.4482789999999999</v>
      </c>
      <c r="AE38" s="7">
        <v>5.1850000000000004E-3</v>
      </c>
    </row>
    <row r="40" spans="1:31">
      <c r="A40" s="2" t="s">
        <v>2215</v>
      </c>
    </row>
    <row r="41" spans="1:31">
      <c r="A41" t="s">
        <v>2216</v>
      </c>
      <c r="B41" s="10">
        <v>5.0191660000000002</v>
      </c>
      <c r="C41" s="10">
        <v>1.9275</v>
      </c>
      <c r="D41" s="10">
        <v>0.245445</v>
      </c>
      <c r="E41" s="10">
        <v>0.44719599999999998</v>
      </c>
      <c r="F41" s="10">
        <v>1.5849420000000001</v>
      </c>
      <c r="G41" s="10">
        <v>3.269622</v>
      </c>
      <c r="H41" s="10">
        <v>3.5264090000000001</v>
      </c>
      <c r="I41" s="10">
        <v>4.5757919999999999</v>
      </c>
      <c r="J41" s="10">
        <v>4.719608</v>
      </c>
      <c r="K41" s="10">
        <v>4.7939959999999999</v>
      </c>
      <c r="L41" s="10">
        <v>4.8591769999999999</v>
      </c>
      <c r="M41" s="10">
        <v>4.9115989999999998</v>
      </c>
      <c r="N41" s="10">
        <v>4.9683830000000002</v>
      </c>
      <c r="O41" s="10">
        <v>5.0959690000000002</v>
      </c>
      <c r="P41" s="10">
        <v>5.1891509999999998</v>
      </c>
      <c r="Q41" s="10">
        <v>5.2159849999999999</v>
      </c>
      <c r="R41" s="10">
        <v>5.1113720000000002</v>
      </c>
      <c r="S41" s="10">
        <v>5.0677260000000004</v>
      </c>
      <c r="T41" s="10">
        <v>5.0730789999999999</v>
      </c>
      <c r="U41" s="10">
        <v>5.0791839999999997</v>
      </c>
      <c r="V41" s="10">
        <v>5.1110350000000002</v>
      </c>
      <c r="W41" s="10">
        <v>5.1528710000000002</v>
      </c>
      <c r="X41" s="10">
        <v>5.1879790000000003</v>
      </c>
      <c r="Y41" s="10">
        <v>5.1860590000000002</v>
      </c>
      <c r="Z41" s="10">
        <v>5.1966260000000002</v>
      </c>
      <c r="AA41" s="10">
        <v>5.2037699999999996</v>
      </c>
      <c r="AB41" s="10">
        <v>5.1875869999999997</v>
      </c>
      <c r="AC41" s="10">
        <v>5.1878070000000003</v>
      </c>
      <c r="AD41" s="10">
        <v>5.1880350000000002</v>
      </c>
      <c r="AE41" s="15" t="s">
        <v>2584</v>
      </c>
    </row>
    <row r="42" spans="1:31">
      <c r="A42" t="s">
        <v>2217</v>
      </c>
      <c r="B42" s="10">
        <v>4.6291669999999998</v>
      </c>
      <c r="C42" s="10">
        <v>3.6666669999999999</v>
      </c>
      <c r="D42" s="10">
        <v>3.3991630000000002</v>
      </c>
      <c r="E42" s="10">
        <v>3.9887700000000001</v>
      </c>
      <c r="F42" s="10">
        <v>3.7315900000000002</v>
      </c>
      <c r="G42" s="10">
        <v>4.4486780000000001</v>
      </c>
      <c r="H42" s="10">
        <v>4.768529</v>
      </c>
      <c r="I42" s="10">
        <v>5.4388030000000001</v>
      </c>
      <c r="J42" s="10">
        <v>5.4375220000000004</v>
      </c>
      <c r="K42" s="10">
        <v>5.5098700000000003</v>
      </c>
      <c r="L42" s="10">
        <v>5.5633860000000004</v>
      </c>
      <c r="M42" s="10">
        <v>5.5956349999999997</v>
      </c>
      <c r="N42" s="10">
        <v>5.6306909999999997</v>
      </c>
      <c r="O42" s="10">
        <v>5.7383940000000004</v>
      </c>
      <c r="P42" s="10">
        <v>5.8432050000000002</v>
      </c>
      <c r="Q42" s="10">
        <v>5.9261400000000002</v>
      </c>
      <c r="R42" s="10">
        <v>5.8831850000000001</v>
      </c>
      <c r="S42" s="10">
        <v>5.8539180000000002</v>
      </c>
      <c r="T42" s="10">
        <v>5.8448549999999999</v>
      </c>
      <c r="U42" s="10">
        <v>5.8393940000000004</v>
      </c>
      <c r="V42" s="10">
        <v>5.8533999999999997</v>
      </c>
      <c r="W42" s="10">
        <v>5.8760380000000003</v>
      </c>
      <c r="X42" s="10">
        <v>5.8992009999999997</v>
      </c>
      <c r="Y42" s="10">
        <v>5.8962899999999996</v>
      </c>
      <c r="Z42" s="10">
        <v>5.9078559999999998</v>
      </c>
      <c r="AA42" s="10">
        <v>5.915762</v>
      </c>
      <c r="AB42" s="10">
        <v>5.8968990000000003</v>
      </c>
      <c r="AC42" s="10">
        <v>5.8916740000000001</v>
      </c>
      <c r="AD42" s="10">
        <v>5.8890320000000003</v>
      </c>
      <c r="AE42" s="15" t="s">
        <v>2584</v>
      </c>
    </row>
    <row r="43" spans="1:31">
      <c r="A43" t="s">
        <v>2218</v>
      </c>
      <c r="B43" s="10">
        <v>5.9419040000000001</v>
      </c>
      <c r="C43" s="10">
        <v>6.187265</v>
      </c>
      <c r="D43" s="10">
        <v>6.3166140000000004</v>
      </c>
      <c r="E43" s="10">
        <v>6.6649520000000004</v>
      </c>
      <c r="F43" s="10">
        <v>6.4258620000000004</v>
      </c>
      <c r="G43" s="10">
        <v>6.46516</v>
      </c>
      <c r="H43" s="10">
        <v>6.7481340000000003</v>
      </c>
      <c r="I43" s="10">
        <v>7.2172349999999996</v>
      </c>
      <c r="J43" s="10">
        <v>7.2156339999999997</v>
      </c>
      <c r="K43" s="10">
        <v>7.2902319999999996</v>
      </c>
      <c r="L43" s="10">
        <v>7.3479999999999999</v>
      </c>
      <c r="M43" s="10">
        <v>7.3978440000000001</v>
      </c>
      <c r="N43" s="10">
        <v>7.4468889999999996</v>
      </c>
      <c r="O43" s="10">
        <v>7.591469</v>
      </c>
      <c r="P43" s="10">
        <v>7.7396580000000004</v>
      </c>
      <c r="Q43" s="10">
        <v>7.8497820000000003</v>
      </c>
      <c r="R43" s="10">
        <v>7.7896239999999999</v>
      </c>
      <c r="S43" s="10">
        <v>7.7673459999999999</v>
      </c>
      <c r="T43" s="10">
        <v>7.7887329999999997</v>
      </c>
      <c r="U43" s="10">
        <v>7.8108789999999999</v>
      </c>
      <c r="V43" s="10">
        <v>7.8710000000000004</v>
      </c>
      <c r="W43" s="10">
        <v>7.9402549999999996</v>
      </c>
      <c r="X43" s="10">
        <v>8.0100180000000005</v>
      </c>
      <c r="Y43" s="10">
        <v>8.0466470000000001</v>
      </c>
      <c r="Z43" s="10">
        <v>8.1064039999999995</v>
      </c>
      <c r="AA43" s="10">
        <v>8.1612399999999994</v>
      </c>
      <c r="AB43" s="10">
        <v>8.1923829999999995</v>
      </c>
      <c r="AC43" s="10">
        <v>8.2436430000000005</v>
      </c>
      <c r="AD43" s="10">
        <v>8.2988219999999995</v>
      </c>
      <c r="AE43" s="15" t="s">
        <v>2584</v>
      </c>
    </row>
    <row r="45" spans="1:31">
      <c r="A45" s="2" t="s">
        <v>2219</v>
      </c>
    </row>
    <row r="46" spans="1:31">
      <c r="A46" t="s">
        <v>2220</v>
      </c>
      <c r="B46" s="13">
        <v>19127.541015999999</v>
      </c>
      <c r="C46" s="13">
        <v>18812.328125</v>
      </c>
      <c r="D46" s="13">
        <v>18000.480468999998</v>
      </c>
      <c r="E46" s="13">
        <v>18210.984375</v>
      </c>
      <c r="F46" s="13">
        <v>18767.470702999999</v>
      </c>
      <c r="G46" s="13">
        <v>19356.986327999999</v>
      </c>
      <c r="H46" s="13">
        <v>19808.089843999998</v>
      </c>
      <c r="I46" s="13">
        <v>20309.765625</v>
      </c>
      <c r="J46" s="13">
        <v>20956.167968999998</v>
      </c>
      <c r="K46" s="13">
        <v>21492.208984000001</v>
      </c>
      <c r="L46" s="13">
        <v>21982.488281000002</v>
      </c>
      <c r="M46" s="13">
        <v>22517.777343999998</v>
      </c>
      <c r="N46" s="13">
        <v>23117.482422000001</v>
      </c>
      <c r="O46" s="13">
        <v>23807.6875</v>
      </c>
      <c r="P46" s="13">
        <v>24409.382812</v>
      </c>
      <c r="Q46" s="13">
        <v>25019.888672000001</v>
      </c>
      <c r="R46" s="13">
        <v>25692.003906000002</v>
      </c>
      <c r="S46" s="13">
        <v>26434.580077999999</v>
      </c>
      <c r="T46" s="13">
        <v>27204.652343999998</v>
      </c>
      <c r="U46" s="13">
        <v>27984.824218999998</v>
      </c>
      <c r="V46" s="13">
        <v>28774.261718999998</v>
      </c>
      <c r="W46" s="13">
        <v>29589.060547000001</v>
      </c>
      <c r="X46" s="13">
        <v>30433.71875</v>
      </c>
      <c r="Y46" s="13">
        <v>31355.765625</v>
      </c>
      <c r="Z46" s="13">
        <v>32258.447265999999</v>
      </c>
      <c r="AA46" s="13">
        <v>33197.527344000002</v>
      </c>
      <c r="AB46" s="13">
        <v>34206.699219000002</v>
      </c>
      <c r="AC46" s="13">
        <v>35266.917969000002</v>
      </c>
      <c r="AD46" s="13">
        <v>36288.910155999998</v>
      </c>
      <c r="AE46" s="7">
        <v>2.4632000000000001E-2</v>
      </c>
    </row>
    <row r="47" spans="1:31">
      <c r="A47" t="s">
        <v>2120</v>
      </c>
      <c r="B47" s="13">
        <v>5651.6025390000004</v>
      </c>
      <c r="C47" s="13">
        <v>5407.984375</v>
      </c>
      <c r="D47" s="13">
        <v>4804.8920900000003</v>
      </c>
      <c r="E47" s="13">
        <v>4841.001953</v>
      </c>
      <c r="F47" s="13">
        <v>5199.5131840000004</v>
      </c>
      <c r="G47" s="13">
        <v>5546.7841799999997</v>
      </c>
      <c r="H47" s="13">
        <v>5791.2548829999996</v>
      </c>
      <c r="I47" s="13">
        <v>5937.7436520000001</v>
      </c>
      <c r="J47" s="13">
        <v>6044.482422</v>
      </c>
      <c r="K47" s="13">
        <v>6148.4536129999997</v>
      </c>
      <c r="L47" s="13">
        <v>6257.8950199999999</v>
      </c>
      <c r="M47" s="13">
        <v>6388.9282229999999</v>
      </c>
      <c r="N47" s="13">
        <v>6533.8608400000003</v>
      </c>
      <c r="O47" s="13">
        <v>6650.5864259999998</v>
      </c>
      <c r="P47" s="13">
        <v>6707.1132809999999</v>
      </c>
      <c r="Q47" s="13">
        <v>6743.029297</v>
      </c>
      <c r="R47" s="13">
        <v>6808.2329099999997</v>
      </c>
      <c r="S47" s="13">
        <v>6895.9389650000003</v>
      </c>
      <c r="T47" s="13">
        <v>6997.0903319999998</v>
      </c>
      <c r="U47" s="13">
        <v>7093.9370120000003</v>
      </c>
      <c r="V47" s="13">
        <v>7177.1567379999997</v>
      </c>
      <c r="W47" s="13">
        <v>7248.8193359999996</v>
      </c>
      <c r="X47" s="13">
        <v>7317.7060549999997</v>
      </c>
      <c r="Y47" s="13">
        <v>7401.2783200000003</v>
      </c>
      <c r="Z47" s="13">
        <v>7472.0874020000001</v>
      </c>
      <c r="AA47" s="13">
        <v>7532.1870120000003</v>
      </c>
      <c r="AB47" s="13">
        <v>7604.1000979999999</v>
      </c>
      <c r="AC47" s="13">
        <v>7684.6396480000003</v>
      </c>
      <c r="AD47" s="13">
        <v>7785.5620120000003</v>
      </c>
      <c r="AE47" s="7">
        <v>1.3587999999999999E-2</v>
      </c>
    </row>
    <row r="48" spans="1:31">
      <c r="A48" t="s">
        <v>2221</v>
      </c>
      <c r="B48" s="13">
        <v>1436.1414789999999</v>
      </c>
      <c r="C48" s="13">
        <v>1394.1845699999999</v>
      </c>
      <c r="D48" s="13">
        <v>1259.5614009999999</v>
      </c>
      <c r="E48" s="13">
        <v>1228.4227289999999</v>
      </c>
      <c r="F48" s="13">
        <v>1332.661499</v>
      </c>
      <c r="G48" s="13">
        <v>1444.5153809999999</v>
      </c>
      <c r="H48" s="13">
        <v>1502.736328</v>
      </c>
      <c r="I48" s="13">
        <v>1527.220581</v>
      </c>
      <c r="J48" s="13">
        <v>1547.359375</v>
      </c>
      <c r="K48" s="13">
        <v>1565.869751</v>
      </c>
      <c r="L48" s="13">
        <v>1580.946533</v>
      </c>
      <c r="M48" s="13">
        <v>1601.1416019999999</v>
      </c>
      <c r="N48" s="13">
        <v>1624.430298</v>
      </c>
      <c r="O48" s="13">
        <v>1644.445557</v>
      </c>
      <c r="P48" s="13">
        <v>1645.4133300000001</v>
      </c>
      <c r="Q48" s="13">
        <v>1638.0825199999999</v>
      </c>
      <c r="R48" s="13">
        <v>1641.3702390000001</v>
      </c>
      <c r="S48" s="13">
        <v>1651.975342</v>
      </c>
      <c r="T48" s="13">
        <v>1673.42749</v>
      </c>
      <c r="U48" s="13">
        <v>1691.574341</v>
      </c>
      <c r="V48" s="13">
        <v>1702.5926509999999</v>
      </c>
      <c r="W48" s="13">
        <v>1705.627686</v>
      </c>
      <c r="X48" s="13">
        <v>1709.5115969999999</v>
      </c>
      <c r="Y48" s="13">
        <v>1721.5551760000001</v>
      </c>
      <c r="Z48" s="13">
        <v>1730.867798</v>
      </c>
      <c r="AA48" s="13">
        <v>1732.897827</v>
      </c>
      <c r="AB48" s="13">
        <v>1742.336914</v>
      </c>
      <c r="AC48" s="13">
        <v>1758.9364009999999</v>
      </c>
      <c r="AD48" s="13">
        <v>1775.6019289999999</v>
      </c>
      <c r="AE48" s="7">
        <v>8.9969999999999998E-3</v>
      </c>
    </row>
    <row r="49" spans="1:31">
      <c r="A49" t="s">
        <v>2222</v>
      </c>
      <c r="B49" s="13">
        <v>4215.4614259999998</v>
      </c>
      <c r="C49" s="13">
        <v>4013.8002929999998</v>
      </c>
      <c r="D49" s="13">
        <v>3545.3303219999998</v>
      </c>
      <c r="E49" s="13">
        <v>3612.579346</v>
      </c>
      <c r="F49" s="13">
        <v>3866.8520509999998</v>
      </c>
      <c r="G49" s="13">
        <v>4102.2690430000002</v>
      </c>
      <c r="H49" s="13">
        <v>4288.5190430000002</v>
      </c>
      <c r="I49" s="13">
        <v>4410.5234380000002</v>
      </c>
      <c r="J49" s="13">
        <v>4497.123047</v>
      </c>
      <c r="K49" s="13">
        <v>4582.5844729999999</v>
      </c>
      <c r="L49" s="13">
        <v>4676.9482420000004</v>
      </c>
      <c r="M49" s="13">
        <v>4787.7871089999999</v>
      </c>
      <c r="N49" s="13">
        <v>4909.4306640000004</v>
      </c>
      <c r="O49" s="13">
        <v>5006.140625</v>
      </c>
      <c r="P49" s="13">
        <v>5061.7001950000003</v>
      </c>
      <c r="Q49" s="13">
        <v>5104.9467770000001</v>
      </c>
      <c r="R49" s="13">
        <v>5166.8627930000002</v>
      </c>
      <c r="S49" s="13">
        <v>5243.9628910000001</v>
      </c>
      <c r="T49" s="13">
        <v>5323.6625979999999</v>
      </c>
      <c r="U49" s="13">
        <v>5402.3627930000002</v>
      </c>
      <c r="V49" s="13">
        <v>5474.5639650000003</v>
      </c>
      <c r="W49" s="13">
        <v>5543.1914059999999</v>
      </c>
      <c r="X49" s="13">
        <v>5608.1938479999999</v>
      </c>
      <c r="Y49" s="13">
        <v>5679.7236329999996</v>
      </c>
      <c r="Z49" s="13">
        <v>5741.2197269999997</v>
      </c>
      <c r="AA49" s="13">
        <v>5799.2895509999998</v>
      </c>
      <c r="AB49" s="13">
        <v>5861.7631840000004</v>
      </c>
      <c r="AC49" s="13">
        <v>5925.703125</v>
      </c>
      <c r="AD49" s="13">
        <v>6009.9599609999996</v>
      </c>
      <c r="AE49" s="7">
        <v>1.5063E-2</v>
      </c>
    </row>
    <row r="50" spans="1:31">
      <c r="A50" t="s">
        <v>2223</v>
      </c>
      <c r="B50" s="13">
        <v>1238.2803960000001</v>
      </c>
      <c r="C50" s="13">
        <v>1229.911255</v>
      </c>
      <c r="D50" s="13">
        <v>1135.861328</v>
      </c>
      <c r="E50" s="13">
        <v>1134.1789550000001</v>
      </c>
      <c r="F50" s="13">
        <v>1185.2330320000001</v>
      </c>
      <c r="G50" s="13">
        <v>1231.620361</v>
      </c>
      <c r="H50" s="13">
        <v>1267.384644</v>
      </c>
      <c r="I50" s="13">
        <v>1296.6923830000001</v>
      </c>
      <c r="J50" s="13">
        <v>1315.2338870000001</v>
      </c>
      <c r="K50" s="13">
        <v>1333.604004</v>
      </c>
      <c r="L50" s="13">
        <v>1352.779297</v>
      </c>
      <c r="M50" s="13">
        <v>1371.4729</v>
      </c>
      <c r="N50" s="13">
        <v>1390.146606</v>
      </c>
      <c r="O50" s="13">
        <v>1406.4726559999999</v>
      </c>
      <c r="P50" s="13">
        <v>1418.7116699999999</v>
      </c>
      <c r="Q50" s="13">
        <v>1426.797607</v>
      </c>
      <c r="R50" s="13">
        <v>1439.1457519999999</v>
      </c>
      <c r="S50" s="13">
        <v>1453.544189</v>
      </c>
      <c r="T50" s="13">
        <v>1467.4925539999999</v>
      </c>
      <c r="U50" s="13">
        <v>1480.2258300000001</v>
      </c>
      <c r="V50" s="13">
        <v>1490.536499</v>
      </c>
      <c r="W50" s="13">
        <v>1499.5623780000001</v>
      </c>
      <c r="X50" s="13">
        <v>1506.9323730000001</v>
      </c>
      <c r="Y50" s="13">
        <v>1515.3572999999999</v>
      </c>
      <c r="Z50" s="13">
        <v>1520.540405</v>
      </c>
      <c r="AA50" s="13">
        <v>1525.5219729999999</v>
      </c>
      <c r="AB50" s="13">
        <v>1532.1728519999999</v>
      </c>
      <c r="AC50" s="13">
        <v>1537.093384</v>
      </c>
      <c r="AD50" s="13">
        <v>1542.415283</v>
      </c>
      <c r="AE50" s="7">
        <v>8.4209999999999997E-3</v>
      </c>
    </row>
    <row r="51" spans="1:31">
      <c r="A51" t="s">
        <v>2224</v>
      </c>
      <c r="B51" s="13">
        <v>2977.1811520000001</v>
      </c>
      <c r="C51" s="13">
        <v>2783.889404</v>
      </c>
      <c r="D51" s="13">
        <v>2409.46875</v>
      </c>
      <c r="E51" s="13">
        <v>2478.4003910000001</v>
      </c>
      <c r="F51" s="13">
        <v>2681.619385</v>
      </c>
      <c r="G51" s="13">
        <v>2870.6489259999998</v>
      </c>
      <c r="H51" s="13">
        <v>3021.133789</v>
      </c>
      <c r="I51" s="13">
        <v>3113.8308109999998</v>
      </c>
      <c r="J51" s="13">
        <v>3181.888672</v>
      </c>
      <c r="K51" s="13">
        <v>3248.9799800000001</v>
      </c>
      <c r="L51" s="13">
        <v>3324.1684570000002</v>
      </c>
      <c r="M51" s="13">
        <v>3416.313721</v>
      </c>
      <c r="N51" s="13">
        <v>3519.2844239999999</v>
      </c>
      <c r="O51" s="13">
        <v>3599.6674800000001</v>
      </c>
      <c r="P51" s="13">
        <v>3642.9885250000002</v>
      </c>
      <c r="Q51" s="13">
        <v>3678.1484380000002</v>
      </c>
      <c r="R51" s="13">
        <v>3727.717529</v>
      </c>
      <c r="S51" s="13">
        <v>3790.4179690000001</v>
      </c>
      <c r="T51" s="13">
        <v>3856.1701659999999</v>
      </c>
      <c r="U51" s="13">
        <v>3922.1372070000002</v>
      </c>
      <c r="V51" s="13">
        <v>3984.0263669999999</v>
      </c>
      <c r="W51" s="13">
        <v>4043.6286620000001</v>
      </c>
      <c r="X51" s="13">
        <v>4101.2607420000004</v>
      </c>
      <c r="Y51" s="13">
        <v>4164.3662109999996</v>
      </c>
      <c r="Z51" s="13">
        <v>4220.6787109999996</v>
      </c>
      <c r="AA51" s="13">
        <v>4273.7670900000003</v>
      </c>
      <c r="AB51" s="13">
        <v>4329.5913090000004</v>
      </c>
      <c r="AC51" s="13">
        <v>4388.609375</v>
      </c>
      <c r="AD51" s="13">
        <v>4467.544922</v>
      </c>
      <c r="AE51" s="7">
        <v>1.7673000000000001E-2</v>
      </c>
    </row>
    <row r="52" spans="1:31">
      <c r="A52" t="s">
        <v>2225</v>
      </c>
      <c r="B52" s="13">
        <v>24779.144531000002</v>
      </c>
      <c r="C52" s="13">
        <v>24220.3125</v>
      </c>
      <c r="D52" s="13">
        <v>22805.373047000001</v>
      </c>
      <c r="E52" s="13">
        <v>23051.986327999999</v>
      </c>
      <c r="F52" s="13">
        <v>23966.984375</v>
      </c>
      <c r="G52" s="13">
        <v>24903.769531000002</v>
      </c>
      <c r="H52" s="13">
        <v>25599.34375</v>
      </c>
      <c r="I52" s="13">
        <v>26247.509765999999</v>
      </c>
      <c r="J52" s="13">
        <v>27000.650390999999</v>
      </c>
      <c r="K52" s="13">
        <v>27640.662109000001</v>
      </c>
      <c r="L52" s="13">
        <v>28240.382812</v>
      </c>
      <c r="M52" s="13">
        <v>28906.705077999999</v>
      </c>
      <c r="N52" s="13">
        <v>29651.34375</v>
      </c>
      <c r="O52" s="13">
        <v>30458.273438</v>
      </c>
      <c r="P52" s="13">
        <v>31116.496093999998</v>
      </c>
      <c r="Q52" s="13">
        <v>31762.917968999998</v>
      </c>
      <c r="R52" s="13">
        <v>32500.236327999999</v>
      </c>
      <c r="S52" s="13">
        <v>33330.519530999998</v>
      </c>
      <c r="T52" s="13">
        <v>34201.742187999997</v>
      </c>
      <c r="U52" s="13">
        <v>35078.761719000002</v>
      </c>
      <c r="V52" s="13">
        <v>35951.417969000002</v>
      </c>
      <c r="W52" s="13">
        <v>36837.878905999998</v>
      </c>
      <c r="X52" s="13">
        <v>37751.425780999998</v>
      </c>
      <c r="Y52" s="13">
        <v>38757.042969000002</v>
      </c>
      <c r="Z52" s="13">
        <v>39730.535155999998</v>
      </c>
      <c r="AA52" s="13">
        <v>40729.714844000002</v>
      </c>
      <c r="AB52" s="13">
        <v>41810.800780999998</v>
      </c>
      <c r="AC52" s="13">
        <v>42951.558594000002</v>
      </c>
      <c r="AD52" s="13">
        <v>44074.472655999998</v>
      </c>
      <c r="AE52" s="7">
        <v>2.2421E-2</v>
      </c>
    </row>
    <row r="54" spans="1:31">
      <c r="A54" s="2" t="s">
        <v>2226</v>
      </c>
    </row>
    <row r="55" spans="1:31">
      <c r="A55" t="s">
        <v>2227</v>
      </c>
      <c r="B55" s="6">
        <v>302.40954599999998</v>
      </c>
      <c r="C55" s="6">
        <v>305.36541699999998</v>
      </c>
      <c r="D55" s="6">
        <v>308.35592700000001</v>
      </c>
      <c r="E55" s="6">
        <v>311.37261999999998</v>
      </c>
      <c r="F55" s="6">
        <v>314.37658699999997</v>
      </c>
      <c r="G55" s="6">
        <v>317.41369600000002</v>
      </c>
      <c r="H55" s="6">
        <v>320.48211700000002</v>
      </c>
      <c r="I55" s="6">
        <v>323.577789</v>
      </c>
      <c r="J55" s="6">
        <v>326.69729599999999</v>
      </c>
      <c r="K55" s="6">
        <v>329.83734099999998</v>
      </c>
      <c r="L55" s="6">
        <v>332.99529999999999</v>
      </c>
      <c r="M55" s="6">
        <v>336.16876200000002</v>
      </c>
      <c r="N55" s="6">
        <v>339.35534699999999</v>
      </c>
      <c r="O55" s="6">
        <v>342.55276500000002</v>
      </c>
      <c r="P55" s="6">
        <v>345.75851399999999</v>
      </c>
      <c r="Q55" s="6">
        <v>348.97048999999998</v>
      </c>
      <c r="R55" s="6">
        <v>352.18600500000002</v>
      </c>
      <c r="S55" s="6">
        <v>355.40273999999999</v>
      </c>
      <c r="T55" s="6">
        <v>358.618988</v>
      </c>
      <c r="U55" s="6">
        <v>361.83401500000002</v>
      </c>
      <c r="V55" s="6">
        <v>365.04650900000001</v>
      </c>
      <c r="W55" s="6">
        <v>368.25674400000003</v>
      </c>
      <c r="X55" s="6">
        <v>371.46426400000001</v>
      </c>
      <c r="Y55" s="6">
        <v>374.66973899999999</v>
      </c>
      <c r="Z55" s="6">
        <v>377.87451199999998</v>
      </c>
      <c r="AA55" s="6">
        <v>381.07849099999999</v>
      </c>
      <c r="AB55" s="6">
        <v>384.28274499999998</v>
      </c>
      <c r="AC55" s="6">
        <v>387.489014</v>
      </c>
      <c r="AD55" s="6">
        <v>390.69799799999998</v>
      </c>
      <c r="AE55" s="7">
        <v>9.1690000000000001E-3</v>
      </c>
    </row>
    <row r="56" spans="1:31">
      <c r="A56" t="s">
        <v>2228</v>
      </c>
      <c r="B56" s="6">
        <v>237.23297099999999</v>
      </c>
      <c r="C56" s="6">
        <v>239.96672100000001</v>
      </c>
      <c r="D56" s="6">
        <v>242.64038099999999</v>
      </c>
      <c r="E56" s="6">
        <v>245.23452800000001</v>
      </c>
      <c r="F56" s="6">
        <v>247.74418600000001</v>
      </c>
      <c r="G56" s="6">
        <v>250.210846</v>
      </c>
      <c r="H56" s="6">
        <v>252.618134</v>
      </c>
      <c r="I56" s="6">
        <v>255.02070599999999</v>
      </c>
      <c r="J56" s="6">
        <v>257.44970699999999</v>
      </c>
      <c r="K56" s="6">
        <v>259.92834499999998</v>
      </c>
      <c r="L56" s="6">
        <v>262.52123999999998</v>
      </c>
      <c r="M56" s="6">
        <v>265.10552999999999</v>
      </c>
      <c r="N56" s="6">
        <v>267.70434599999999</v>
      </c>
      <c r="O56" s="6">
        <v>270.33203099999997</v>
      </c>
      <c r="P56" s="6">
        <v>272.970551</v>
      </c>
      <c r="Q56" s="6">
        <v>275.61724900000002</v>
      </c>
      <c r="R56" s="6">
        <v>278.27478000000002</v>
      </c>
      <c r="S56" s="6">
        <v>280.94592299999999</v>
      </c>
      <c r="T56" s="6">
        <v>283.63223299999999</v>
      </c>
      <c r="U56" s="6">
        <v>286.33331299999998</v>
      </c>
      <c r="V56" s="6">
        <v>289.046539</v>
      </c>
      <c r="W56" s="6">
        <v>291.767853</v>
      </c>
      <c r="X56" s="6">
        <v>294.49249300000002</v>
      </c>
      <c r="Y56" s="6">
        <v>297.21575899999999</v>
      </c>
      <c r="Z56" s="6">
        <v>299.93344100000002</v>
      </c>
      <c r="AA56" s="6">
        <v>302.64230300000003</v>
      </c>
      <c r="AB56" s="6">
        <v>305.34011800000002</v>
      </c>
      <c r="AC56" s="6">
        <v>308.02551299999999</v>
      </c>
      <c r="AD56" s="6">
        <v>310.69757099999998</v>
      </c>
      <c r="AE56" s="7">
        <v>9.613E-3</v>
      </c>
    </row>
    <row r="57" spans="1:31">
      <c r="A57" t="s">
        <v>2229</v>
      </c>
      <c r="B57" s="6">
        <v>37.997943999999997</v>
      </c>
      <c r="C57" s="6">
        <v>38.811847999999998</v>
      </c>
      <c r="D57" s="6">
        <v>39.592278</v>
      </c>
      <c r="E57" s="6">
        <v>40.354221000000003</v>
      </c>
      <c r="F57" s="6">
        <v>41.326492000000002</v>
      </c>
      <c r="G57" s="6">
        <v>42.761130999999999</v>
      </c>
      <c r="H57" s="6">
        <v>44.184879000000002</v>
      </c>
      <c r="I57" s="6">
        <v>45.579090000000001</v>
      </c>
      <c r="J57" s="6">
        <v>47.037467999999997</v>
      </c>
      <c r="K57" s="6">
        <v>48.478969999999997</v>
      </c>
      <c r="L57" s="6">
        <v>50.001862000000003</v>
      </c>
      <c r="M57" s="6">
        <v>51.595084999999997</v>
      </c>
      <c r="N57" s="6">
        <v>53.270206000000002</v>
      </c>
      <c r="O57" s="6">
        <v>55.045051999999998</v>
      </c>
      <c r="P57" s="6">
        <v>56.799885000000003</v>
      </c>
      <c r="Q57" s="6">
        <v>58.613014</v>
      </c>
      <c r="R57" s="6">
        <v>60.446869</v>
      </c>
      <c r="S57" s="6">
        <v>62.268864000000001</v>
      </c>
      <c r="T57" s="6">
        <v>64.154326999999995</v>
      </c>
      <c r="U57" s="6">
        <v>65.927909999999997</v>
      </c>
      <c r="V57" s="6">
        <v>67.617607000000007</v>
      </c>
      <c r="W57" s="6">
        <v>69.245407</v>
      </c>
      <c r="X57" s="6">
        <v>70.825546000000003</v>
      </c>
      <c r="Y57" s="6">
        <v>72.266570999999999</v>
      </c>
      <c r="Z57" s="6">
        <v>73.438407999999995</v>
      </c>
      <c r="AA57" s="6">
        <v>74.474723999999995</v>
      </c>
      <c r="AB57" s="6">
        <v>75.471771000000004</v>
      </c>
      <c r="AC57" s="6">
        <v>76.532753</v>
      </c>
      <c r="AD57" s="6">
        <v>77.703452999999996</v>
      </c>
      <c r="AE57" s="7">
        <v>2.6044000000000001E-2</v>
      </c>
    </row>
    <row r="58" spans="1:31">
      <c r="A58" t="s">
        <v>2230</v>
      </c>
      <c r="B58" s="6">
        <v>137.543747</v>
      </c>
      <c r="C58" s="6">
        <v>136.988617</v>
      </c>
      <c r="D58" s="6">
        <v>131.982574</v>
      </c>
      <c r="E58" s="6">
        <v>131.10462999999999</v>
      </c>
      <c r="F58" s="6">
        <v>133.31459000000001</v>
      </c>
      <c r="G58" s="6">
        <v>136.58450300000001</v>
      </c>
      <c r="H58" s="6">
        <v>139.32225</v>
      </c>
      <c r="I58" s="6">
        <v>141.002487</v>
      </c>
      <c r="J58" s="6">
        <v>142.48310900000001</v>
      </c>
      <c r="K58" s="6">
        <v>144.058029</v>
      </c>
      <c r="L58" s="6">
        <v>145.67910800000001</v>
      </c>
      <c r="M58" s="6">
        <v>147.39399700000001</v>
      </c>
      <c r="N58" s="6">
        <v>149.12879899999999</v>
      </c>
      <c r="O58" s="6">
        <v>150.98915099999999</v>
      </c>
      <c r="P58" s="6">
        <v>152.247986</v>
      </c>
      <c r="Q58" s="6">
        <v>153.33047500000001</v>
      </c>
      <c r="R58" s="6">
        <v>154.49580399999999</v>
      </c>
      <c r="S58" s="6">
        <v>155.900375</v>
      </c>
      <c r="T58" s="6">
        <v>157.42622399999999</v>
      </c>
      <c r="U58" s="6">
        <v>158.94465600000001</v>
      </c>
      <c r="V58" s="6">
        <v>160.491409</v>
      </c>
      <c r="W58" s="6">
        <v>162.04390000000001</v>
      </c>
      <c r="X58" s="6">
        <v>163.608566</v>
      </c>
      <c r="Y58" s="6">
        <v>165.20605499999999</v>
      </c>
      <c r="Z58" s="6">
        <v>166.438919</v>
      </c>
      <c r="AA58" s="6">
        <v>167.67572000000001</v>
      </c>
      <c r="AB58" s="6">
        <v>168.886719</v>
      </c>
      <c r="AC58" s="6">
        <v>170.167328</v>
      </c>
      <c r="AD58" s="6">
        <v>171.415482</v>
      </c>
      <c r="AE58" s="7">
        <v>8.3379999999999999E-3</v>
      </c>
    </row>
    <row r="59" spans="1:31">
      <c r="A59" t="s">
        <v>2231</v>
      </c>
      <c r="B59" s="6">
        <v>13.879557</v>
      </c>
      <c r="C59" s="6">
        <v>13.423128999999999</v>
      </c>
      <c r="D59" s="6">
        <v>11.845183</v>
      </c>
      <c r="E59" s="6">
        <v>10.990142000000001</v>
      </c>
      <c r="F59" s="6">
        <v>11.129441</v>
      </c>
      <c r="G59" s="6">
        <v>11.620111</v>
      </c>
      <c r="H59" s="6">
        <v>11.975802</v>
      </c>
      <c r="I59" s="6">
        <v>12.125652000000001</v>
      </c>
      <c r="J59" s="6">
        <v>12.168715000000001</v>
      </c>
      <c r="K59" s="6">
        <v>12.168169000000001</v>
      </c>
      <c r="L59" s="6">
        <v>12.165343</v>
      </c>
      <c r="M59" s="6">
        <v>12.190912000000001</v>
      </c>
      <c r="N59" s="6">
        <v>12.177023</v>
      </c>
      <c r="O59" s="6">
        <v>12.056934</v>
      </c>
      <c r="P59" s="6">
        <v>11.901007999999999</v>
      </c>
      <c r="Q59" s="6">
        <v>11.682714000000001</v>
      </c>
      <c r="R59" s="6">
        <v>11.519232000000001</v>
      </c>
      <c r="S59" s="6">
        <v>11.414091000000001</v>
      </c>
      <c r="T59" s="6">
        <v>11.324491999999999</v>
      </c>
      <c r="U59" s="6">
        <v>11.270497000000001</v>
      </c>
      <c r="V59" s="6">
        <v>11.249340999999999</v>
      </c>
      <c r="W59" s="6">
        <v>11.255786000000001</v>
      </c>
      <c r="X59" s="6">
        <v>11.300426</v>
      </c>
      <c r="Y59" s="6">
        <v>11.409596000000001</v>
      </c>
      <c r="Z59" s="6">
        <v>11.583081</v>
      </c>
      <c r="AA59" s="6">
        <v>11.795814999999999</v>
      </c>
      <c r="AB59" s="6">
        <v>12.079198</v>
      </c>
      <c r="AC59" s="6">
        <v>12.412451000000001</v>
      </c>
      <c r="AD59" s="6">
        <v>12.826979</v>
      </c>
      <c r="AE59" s="7">
        <v>-1.681E-3</v>
      </c>
    </row>
    <row r="61" spans="1:31">
      <c r="A61" s="2" t="s">
        <v>2232</v>
      </c>
    </row>
    <row r="62" spans="1:31">
      <c r="A62" t="s">
        <v>2233</v>
      </c>
      <c r="B62" s="6">
        <v>153.126328</v>
      </c>
      <c r="C62" s="6">
        <v>154.32925399999999</v>
      </c>
      <c r="D62" s="6">
        <v>154.657974</v>
      </c>
      <c r="E62" s="6">
        <v>155.07620199999999</v>
      </c>
      <c r="F62" s="6">
        <v>155.59762599999999</v>
      </c>
      <c r="G62" s="6">
        <v>157.303406</v>
      </c>
      <c r="H62" s="6">
        <v>158.902298</v>
      </c>
      <c r="I62" s="6">
        <v>160.249222</v>
      </c>
      <c r="J62" s="6">
        <v>161.40072599999999</v>
      </c>
      <c r="K62" s="6">
        <v>162.596756</v>
      </c>
      <c r="L62" s="6">
        <v>163.85644500000001</v>
      </c>
      <c r="M62" s="6">
        <v>165.07200599999999</v>
      </c>
      <c r="N62" s="6">
        <v>166.22749300000001</v>
      </c>
      <c r="O62" s="6">
        <v>167.24769599999999</v>
      </c>
      <c r="P62" s="6">
        <v>168.154999</v>
      </c>
      <c r="Q62" s="6">
        <v>168.94078099999999</v>
      </c>
      <c r="R62" s="6">
        <v>169.74807699999999</v>
      </c>
      <c r="S62" s="6">
        <v>170.58712800000001</v>
      </c>
      <c r="T62" s="6">
        <v>171.35702499999999</v>
      </c>
      <c r="U62" s="6">
        <v>172.241196</v>
      </c>
      <c r="V62" s="6">
        <v>173.229904</v>
      </c>
      <c r="W62" s="6">
        <v>174.27032500000001</v>
      </c>
      <c r="X62" s="6">
        <v>175.35836800000001</v>
      </c>
      <c r="Y62" s="6">
        <v>176.55619799999999</v>
      </c>
      <c r="Z62" s="6">
        <v>177.95609999999999</v>
      </c>
      <c r="AA62" s="6">
        <v>179.37210099999999</v>
      </c>
      <c r="AB62" s="6">
        <v>180.77844200000001</v>
      </c>
      <c r="AC62" s="6">
        <v>182.14398199999999</v>
      </c>
      <c r="AD62" s="6">
        <v>183.38879399999999</v>
      </c>
      <c r="AE62" s="7">
        <v>6.4099999999999999E-3</v>
      </c>
    </row>
    <row r="63" spans="1:31">
      <c r="A63" t="s">
        <v>2234</v>
      </c>
      <c r="B63" s="10">
        <v>1.3705099999999999</v>
      </c>
      <c r="C63" s="10">
        <v>1.4090750000000001</v>
      </c>
      <c r="D63" s="10">
        <v>1.4383589999999999</v>
      </c>
      <c r="E63" s="10">
        <v>1.466715</v>
      </c>
      <c r="F63" s="10">
        <v>1.4845649999999999</v>
      </c>
      <c r="G63" s="10">
        <v>1.5001610000000001</v>
      </c>
      <c r="H63" s="10">
        <v>1.5151410000000001</v>
      </c>
      <c r="I63" s="10">
        <v>1.5385709999999999</v>
      </c>
      <c r="J63" s="10">
        <v>1.5697890000000001</v>
      </c>
      <c r="K63" s="10">
        <v>1.6016170000000001</v>
      </c>
      <c r="L63" s="10">
        <v>1.634328</v>
      </c>
      <c r="M63" s="10">
        <v>1.6694249999999999</v>
      </c>
      <c r="N63" s="10">
        <v>1.706718</v>
      </c>
      <c r="O63" s="10">
        <v>1.750389</v>
      </c>
      <c r="P63" s="10">
        <v>1.7917959999999999</v>
      </c>
      <c r="Q63" s="10">
        <v>1.8318540000000001</v>
      </c>
      <c r="R63" s="10">
        <v>1.87174</v>
      </c>
      <c r="S63" s="10">
        <v>1.912372</v>
      </c>
      <c r="T63" s="10">
        <v>1.955185</v>
      </c>
      <c r="U63" s="10">
        <v>1.996626</v>
      </c>
      <c r="V63" s="10">
        <v>2.0370149999999998</v>
      </c>
      <c r="W63" s="10">
        <v>2.0779640000000001</v>
      </c>
      <c r="X63" s="10">
        <v>2.1203609999999999</v>
      </c>
      <c r="Y63" s="10">
        <v>2.165063</v>
      </c>
      <c r="Z63" s="10">
        <v>2.2056719999999999</v>
      </c>
      <c r="AA63" s="10">
        <v>2.2473860000000001</v>
      </c>
      <c r="AB63" s="10">
        <v>2.292967</v>
      </c>
      <c r="AC63" s="10">
        <v>2.3409740000000001</v>
      </c>
      <c r="AD63" s="10">
        <v>2.3910939999999998</v>
      </c>
      <c r="AE63" s="7">
        <v>1.9779000000000001E-2</v>
      </c>
    </row>
    <row r="64" spans="1:31">
      <c r="A64" t="s">
        <v>2235</v>
      </c>
      <c r="B64" s="10">
        <v>4.6333330000000004</v>
      </c>
      <c r="C64" s="10">
        <v>5.8083330000000002</v>
      </c>
      <c r="D64" s="10">
        <v>9.3167299999999997</v>
      </c>
      <c r="E64" s="10">
        <v>10.388249999999999</v>
      </c>
      <c r="F64" s="10">
        <v>9.4299090000000003</v>
      </c>
      <c r="G64" s="10">
        <v>8.4167149999999999</v>
      </c>
      <c r="H64" s="10">
        <v>7.8246510000000002</v>
      </c>
      <c r="I64" s="10">
        <v>7.5992220000000001</v>
      </c>
      <c r="J64" s="10">
        <v>7.3248430000000004</v>
      </c>
      <c r="K64" s="10">
        <v>6.9374529999999996</v>
      </c>
      <c r="L64" s="10">
        <v>6.5321999999999996</v>
      </c>
      <c r="M64" s="10">
        <v>6.081601</v>
      </c>
      <c r="N64" s="10">
        <v>5.5959050000000001</v>
      </c>
      <c r="O64" s="10">
        <v>5.2750599999999999</v>
      </c>
      <c r="P64" s="10">
        <v>5.2547899999999998</v>
      </c>
      <c r="Q64" s="10">
        <v>5.3130569999999997</v>
      </c>
      <c r="R64" s="10">
        <v>5.3457429999999997</v>
      </c>
      <c r="S64" s="10">
        <v>5.3296650000000003</v>
      </c>
      <c r="T64" s="10">
        <v>5.3147909999999996</v>
      </c>
      <c r="U64" s="10">
        <v>5.3048330000000004</v>
      </c>
      <c r="V64" s="10">
        <v>5.2869529999999996</v>
      </c>
      <c r="W64" s="10">
        <v>5.2896700000000001</v>
      </c>
      <c r="X64" s="10">
        <v>5.316154</v>
      </c>
      <c r="Y64" s="10">
        <v>5.3560509999999999</v>
      </c>
      <c r="Z64" s="10">
        <v>5.3885100000000001</v>
      </c>
      <c r="AA64" s="10">
        <v>5.425522</v>
      </c>
      <c r="AB64" s="10">
        <v>5.4549029999999998</v>
      </c>
      <c r="AC64" s="10">
        <v>5.4779039999999997</v>
      </c>
      <c r="AD64" s="10">
        <v>5.4913759999999998</v>
      </c>
      <c r="AE64" s="15" t="s">
        <v>2584</v>
      </c>
    </row>
    <row r="66" spans="1:31">
      <c r="A66" s="2" t="s">
        <v>2236</v>
      </c>
    </row>
    <row r="67" spans="1:31">
      <c r="A67" t="s">
        <v>2237</v>
      </c>
      <c r="B67" s="13">
        <v>8644.0996090000008</v>
      </c>
      <c r="C67" s="13">
        <v>8753.375</v>
      </c>
      <c r="D67" s="13">
        <v>8935.8789059999999</v>
      </c>
      <c r="E67" s="13">
        <v>8907.7685550000006</v>
      </c>
      <c r="F67" s="13">
        <v>9060.6914059999999</v>
      </c>
      <c r="G67" s="13">
        <v>9288.7773440000001</v>
      </c>
      <c r="H67" s="13">
        <v>9455.5322269999997</v>
      </c>
      <c r="I67" s="13">
        <v>9760.0039059999999</v>
      </c>
      <c r="J67" s="13">
        <v>10091.323242</v>
      </c>
      <c r="K67" s="13">
        <v>10419.419921999999</v>
      </c>
      <c r="L67" s="13">
        <v>10758.299805000001</v>
      </c>
      <c r="M67" s="13">
        <v>11119.962890999999</v>
      </c>
      <c r="N67" s="13">
        <v>11521.577148</v>
      </c>
      <c r="O67" s="13">
        <v>11967.049805000001</v>
      </c>
      <c r="P67" s="13">
        <v>12391.004883</v>
      </c>
      <c r="Q67" s="13">
        <v>12789.482421999999</v>
      </c>
      <c r="R67" s="13">
        <v>13179.209961</v>
      </c>
      <c r="S67" s="13">
        <v>13574.107421999999</v>
      </c>
      <c r="T67" s="13">
        <v>13974.3125</v>
      </c>
      <c r="U67" s="13">
        <v>14381.907227</v>
      </c>
      <c r="V67" s="13">
        <v>14800.167969</v>
      </c>
      <c r="W67" s="13">
        <v>15222.179688</v>
      </c>
      <c r="X67" s="13">
        <v>15643.634765999999</v>
      </c>
      <c r="Y67" s="13">
        <v>16069.227539</v>
      </c>
      <c r="Z67" s="13">
        <v>16469.609375</v>
      </c>
      <c r="AA67" s="13">
        <v>16877.605468999998</v>
      </c>
      <c r="AB67" s="13">
        <v>17293.050781000002</v>
      </c>
      <c r="AC67" s="13">
        <v>17724.837890999999</v>
      </c>
      <c r="AD67" s="13">
        <v>18167.582031000002</v>
      </c>
      <c r="AE67" s="7">
        <v>2.7413E-2</v>
      </c>
    </row>
    <row r="68" spans="1:31">
      <c r="A68" t="s">
        <v>2238</v>
      </c>
      <c r="B68" s="10">
        <v>1.4374169999999999</v>
      </c>
      <c r="C68" s="10">
        <v>0.98191700000000004</v>
      </c>
      <c r="D68" s="10">
        <v>0.60770500000000005</v>
      </c>
      <c r="E68" s="10">
        <v>0.92424399999999995</v>
      </c>
      <c r="F68" s="10">
        <v>1.4855659999999999</v>
      </c>
      <c r="G68" s="10">
        <v>1.7247969999999999</v>
      </c>
      <c r="H68" s="10">
        <v>1.788122</v>
      </c>
      <c r="I68" s="10">
        <v>1.8066469999999999</v>
      </c>
      <c r="J68" s="10">
        <v>1.878269</v>
      </c>
      <c r="K68" s="10">
        <v>1.950704</v>
      </c>
      <c r="L68" s="10">
        <v>1.974772</v>
      </c>
      <c r="M68" s="10">
        <v>2.0011860000000001</v>
      </c>
      <c r="N68" s="10">
        <v>2.0331999999999999</v>
      </c>
      <c r="O68" s="10">
        <v>2.0343580000000001</v>
      </c>
      <c r="P68" s="10">
        <v>1.9693039999999999</v>
      </c>
      <c r="Q68" s="10">
        <v>1.918642</v>
      </c>
      <c r="R68" s="10">
        <v>1.8911690000000001</v>
      </c>
      <c r="S68" s="10">
        <v>1.882047</v>
      </c>
      <c r="T68" s="10">
        <v>1.893591</v>
      </c>
      <c r="U68" s="10">
        <v>1.8856900000000001</v>
      </c>
      <c r="V68" s="10">
        <v>1.854411</v>
      </c>
      <c r="W68" s="10">
        <v>1.806583</v>
      </c>
      <c r="X68" s="10">
        <v>1.776124</v>
      </c>
      <c r="Y68" s="10">
        <v>1.7758590000000001</v>
      </c>
      <c r="Z68" s="10">
        <v>1.751986</v>
      </c>
      <c r="AA68" s="10">
        <v>1.7110529999999999</v>
      </c>
      <c r="AB68" s="10">
        <v>1.696318</v>
      </c>
      <c r="AC68" s="10">
        <v>1.6980029999999999</v>
      </c>
      <c r="AD68" s="10">
        <v>1.695811</v>
      </c>
      <c r="AE68" s="7">
        <v>2.0444E-2</v>
      </c>
    </row>
    <row r="69" spans="1:31">
      <c r="A69" t="s">
        <v>2239</v>
      </c>
      <c r="B69" s="6">
        <v>77.266662999999994</v>
      </c>
      <c r="C69" s="6">
        <v>78.788878999999994</v>
      </c>
      <c r="D69" s="6">
        <v>80.092224000000002</v>
      </c>
      <c r="E69" s="6">
        <v>81.014174999999994</v>
      </c>
      <c r="F69" s="6">
        <v>81.653191000000007</v>
      </c>
      <c r="G69" s="6">
        <v>82.308173999999994</v>
      </c>
      <c r="H69" s="6">
        <v>83.084793000000005</v>
      </c>
      <c r="I69" s="6">
        <v>84.013846999999998</v>
      </c>
      <c r="J69" s="6">
        <v>85.074370999999999</v>
      </c>
      <c r="K69" s="6">
        <v>86.215782000000004</v>
      </c>
      <c r="L69" s="6">
        <v>87.404494999999997</v>
      </c>
      <c r="M69" s="6">
        <v>88.623908999999998</v>
      </c>
      <c r="N69" s="6">
        <v>89.860793999999999</v>
      </c>
      <c r="O69" s="6">
        <v>91.118797000000001</v>
      </c>
      <c r="P69" s="6">
        <v>92.399719000000005</v>
      </c>
      <c r="Q69" s="6">
        <v>93.688820000000007</v>
      </c>
      <c r="R69" s="6">
        <v>94.964637999999994</v>
      </c>
      <c r="S69" s="6">
        <v>96.226027999999999</v>
      </c>
      <c r="T69" s="6">
        <v>97.484893999999997</v>
      </c>
      <c r="U69" s="6">
        <v>98.747001999999995</v>
      </c>
      <c r="V69" s="6">
        <v>100.023903</v>
      </c>
      <c r="W69" s="6">
        <v>101.31785600000001</v>
      </c>
      <c r="X69" s="6">
        <v>102.626144</v>
      </c>
      <c r="Y69" s="6">
        <v>103.944626</v>
      </c>
      <c r="Z69" s="6">
        <v>105.269516</v>
      </c>
      <c r="AA69" s="6">
        <v>106.59193399999999</v>
      </c>
      <c r="AB69" s="6">
        <v>107.906937</v>
      </c>
      <c r="AC69" s="6">
        <v>109.220535</v>
      </c>
      <c r="AD69" s="6">
        <v>110.544189</v>
      </c>
      <c r="AE69" s="7">
        <v>1.2621E-2</v>
      </c>
    </row>
    <row r="70" spans="1:31">
      <c r="A70" t="s">
        <v>2240</v>
      </c>
      <c r="B70" s="10">
        <v>16.089417000000001</v>
      </c>
      <c r="C70" s="10">
        <v>13.126583</v>
      </c>
      <c r="D70" s="10">
        <v>9.6983610000000002</v>
      </c>
      <c r="E70" s="10">
        <v>10.871986</v>
      </c>
      <c r="F70" s="10">
        <v>13.976091</v>
      </c>
      <c r="G70" s="10">
        <v>15.606014</v>
      </c>
      <c r="H70" s="10">
        <v>16.561337999999999</v>
      </c>
      <c r="I70" s="10">
        <v>16.944683000000001</v>
      </c>
      <c r="J70" s="10">
        <v>17.253468000000002</v>
      </c>
      <c r="K70" s="10">
        <v>17.306750999999998</v>
      </c>
      <c r="L70" s="10">
        <v>16.999376000000002</v>
      </c>
      <c r="M70" s="10">
        <v>16.788826</v>
      </c>
      <c r="N70" s="10">
        <v>16.967571</v>
      </c>
      <c r="O70" s="10">
        <v>17.427147000000001</v>
      </c>
      <c r="P70" s="10">
        <v>17.352153999999999</v>
      </c>
      <c r="Q70" s="10">
        <v>17.240566000000001</v>
      </c>
      <c r="R70" s="10">
        <v>17.320450000000001</v>
      </c>
      <c r="S70" s="10">
        <v>17.611740000000001</v>
      </c>
      <c r="T70" s="10">
        <v>17.916359</v>
      </c>
      <c r="U70" s="10">
        <v>18.162051999999999</v>
      </c>
      <c r="V70" s="10">
        <v>18.385788000000002</v>
      </c>
      <c r="W70" s="10">
        <v>18.586787999999999</v>
      </c>
      <c r="X70" s="10">
        <v>18.768124</v>
      </c>
      <c r="Y70" s="10">
        <v>19.001124999999998</v>
      </c>
      <c r="Z70" s="10">
        <v>19.148029000000001</v>
      </c>
      <c r="AA70" s="10">
        <v>19.343603000000002</v>
      </c>
      <c r="AB70" s="10">
        <v>19.585297000000001</v>
      </c>
      <c r="AC70" s="10">
        <v>19.846599999999999</v>
      </c>
      <c r="AD70" s="10">
        <v>20.094056999999999</v>
      </c>
      <c r="AE70" s="7">
        <v>1.5894999999999999E-2</v>
      </c>
    </row>
    <row r="74" spans="1:31">
      <c r="A74" s="3" t="s">
        <v>2241</v>
      </c>
    </row>
    <row r="75" spans="1:31">
      <c r="A75" s="3" t="s">
        <v>2181</v>
      </c>
    </row>
    <row r="76" spans="1:31">
      <c r="A76" s="3" t="s">
        <v>2242</v>
      </c>
    </row>
    <row r="77" spans="1:31">
      <c r="A77" s="3" t="s">
        <v>2243</v>
      </c>
    </row>
    <row r="78" spans="1:31">
      <c r="A78" s="3" t="s">
        <v>2244</v>
      </c>
    </row>
  </sheetData>
  <phoneticPr fontId="18"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tabColor theme="0" tint="-0.34998626667073579"/>
  </sheetPr>
  <dimension ref="A1:AT118"/>
  <sheetViews>
    <sheetView topLeftCell="M66" workbookViewId="0">
      <selection activeCell="AD88" sqref="AD88"/>
    </sheetView>
  </sheetViews>
  <sheetFormatPr baseColWidth="10" defaultColWidth="8.83203125" defaultRowHeight="13"/>
  <cols>
    <col min="1" max="1" width="32.6640625" bestFit="1" customWidth="1"/>
  </cols>
  <sheetData>
    <row r="1" spans="1:31" ht="16">
      <c r="A1" s="1" t="s">
        <v>2817</v>
      </c>
      <c r="B1" s="2">
        <v>2007</v>
      </c>
      <c r="C1" s="2">
        <v>2008</v>
      </c>
      <c r="D1" s="2">
        <v>2009</v>
      </c>
      <c r="E1" s="2">
        <v>2010</v>
      </c>
      <c r="F1" s="2">
        <v>2011</v>
      </c>
      <c r="G1" s="2">
        <v>2012</v>
      </c>
      <c r="H1" s="2">
        <v>2013</v>
      </c>
      <c r="I1" s="2">
        <v>2014</v>
      </c>
      <c r="J1" s="2">
        <v>2015</v>
      </c>
      <c r="K1" s="2">
        <v>2016</v>
      </c>
      <c r="L1" s="2">
        <v>2017</v>
      </c>
      <c r="M1" s="2">
        <v>2018</v>
      </c>
      <c r="N1" s="2">
        <v>2019</v>
      </c>
      <c r="O1" s="2">
        <v>2020</v>
      </c>
      <c r="P1" s="2">
        <v>2021</v>
      </c>
      <c r="Q1" s="2">
        <v>2022</v>
      </c>
      <c r="R1" s="2">
        <v>2023</v>
      </c>
      <c r="S1" s="2">
        <v>2024</v>
      </c>
      <c r="T1" s="2">
        <v>2025</v>
      </c>
      <c r="U1" s="2">
        <v>2026</v>
      </c>
      <c r="V1" s="2">
        <v>2027</v>
      </c>
      <c r="W1" s="2">
        <v>2028</v>
      </c>
      <c r="X1" s="2">
        <v>2029</v>
      </c>
      <c r="Y1" s="2">
        <v>2030</v>
      </c>
      <c r="Z1" s="2">
        <v>2031</v>
      </c>
      <c r="AA1" s="2">
        <v>2032</v>
      </c>
      <c r="AB1" s="2">
        <v>2033</v>
      </c>
      <c r="AC1" s="2">
        <v>2034</v>
      </c>
      <c r="AD1" s="2">
        <v>2035</v>
      </c>
    </row>
    <row r="2" spans="1:31" ht="16">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1" ht="16">
      <c r="A3" s="1"/>
      <c r="B3" s="16" t="s">
        <v>2809</v>
      </c>
      <c r="C3" s="16" t="s">
        <v>2810</v>
      </c>
      <c r="F3" s="16"/>
      <c r="G3" s="2"/>
      <c r="H3" s="2"/>
      <c r="I3" s="2"/>
      <c r="J3" s="2"/>
      <c r="K3" s="2"/>
      <c r="L3" s="2"/>
      <c r="M3" s="2"/>
      <c r="N3" s="2"/>
      <c r="O3" s="2"/>
      <c r="P3" s="2"/>
      <c r="Q3" s="2"/>
      <c r="R3" s="2"/>
      <c r="S3" s="2"/>
      <c r="T3" s="2"/>
      <c r="U3" s="2"/>
      <c r="V3" s="2"/>
      <c r="W3" s="2"/>
      <c r="X3" s="2"/>
      <c r="Y3" s="2"/>
      <c r="Z3" s="2"/>
      <c r="AA3" s="2"/>
      <c r="AB3" s="2"/>
      <c r="AC3" s="2"/>
      <c r="AD3" s="2"/>
    </row>
    <row r="4" spans="1:31" ht="16">
      <c r="A4" s="1"/>
      <c r="B4" s="16" t="s">
        <v>2811</v>
      </c>
      <c r="C4" s="16" t="s">
        <v>2812</v>
      </c>
      <c r="F4" s="16" t="s">
        <v>2813</v>
      </c>
      <c r="G4" s="2"/>
      <c r="H4" s="2"/>
      <c r="I4" s="2"/>
      <c r="J4" s="2"/>
      <c r="K4" s="2"/>
      <c r="L4" s="2"/>
      <c r="M4" s="2"/>
      <c r="N4" s="2"/>
      <c r="O4" s="2"/>
      <c r="P4" s="2"/>
      <c r="Q4" s="2"/>
      <c r="R4" s="2"/>
      <c r="S4" s="2"/>
      <c r="T4" s="2"/>
      <c r="U4" s="2"/>
      <c r="V4" s="2"/>
      <c r="W4" s="2"/>
      <c r="X4" s="2"/>
      <c r="Y4" s="2"/>
      <c r="Z4" s="2"/>
      <c r="AA4" s="2"/>
      <c r="AB4" s="2"/>
      <c r="AC4" s="2"/>
      <c r="AD4" s="2"/>
    </row>
    <row r="5" spans="1:31" ht="16">
      <c r="A5" s="1"/>
      <c r="B5" s="16" t="s">
        <v>2814</v>
      </c>
      <c r="C5" s="16" t="s">
        <v>2815</v>
      </c>
      <c r="G5" s="2"/>
      <c r="H5" s="2"/>
      <c r="I5" s="2"/>
      <c r="J5" s="2"/>
      <c r="K5" s="2"/>
      <c r="L5" s="2"/>
      <c r="M5" s="2"/>
      <c r="N5" s="2"/>
      <c r="O5" s="2"/>
      <c r="P5" s="2"/>
      <c r="Q5" s="2"/>
      <c r="R5" s="2"/>
      <c r="S5" s="2"/>
      <c r="T5" s="2"/>
      <c r="U5" s="2"/>
      <c r="V5" s="2"/>
      <c r="W5" s="2"/>
      <c r="X5" s="2"/>
      <c r="Y5" s="2"/>
      <c r="Z5" s="2"/>
      <c r="AA5" s="2"/>
      <c r="AB5" s="2"/>
      <c r="AC5" s="2"/>
      <c r="AD5" s="2"/>
    </row>
    <row r="6" spans="1:31" ht="16">
      <c r="A6" s="1"/>
      <c r="B6" s="16" t="s">
        <v>2816</v>
      </c>
      <c r="C6" s="16"/>
      <c r="D6" s="16" t="s">
        <v>531</v>
      </c>
      <c r="F6" s="16"/>
      <c r="G6" s="2"/>
      <c r="H6" s="2"/>
      <c r="I6" s="2"/>
      <c r="J6" s="2"/>
      <c r="K6" s="2"/>
      <c r="L6" s="2"/>
      <c r="M6" s="2"/>
      <c r="N6" s="2"/>
      <c r="O6" s="2"/>
      <c r="P6" s="2"/>
      <c r="Q6" s="2"/>
      <c r="R6" s="2"/>
      <c r="S6" s="2"/>
      <c r="T6" s="2"/>
      <c r="U6" s="2"/>
      <c r="V6" s="2"/>
      <c r="W6" s="2"/>
      <c r="X6" s="2"/>
      <c r="Y6" s="2"/>
      <c r="Z6" s="2"/>
      <c r="AA6" s="2"/>
      <c r="AB6" s="2"/>
      <c r="AC6" s="2"/>
      <c r="AD6" s="2"/>
    </row>
    <row r="7" spans="1:31" ht="16">
      <c r="A7" s="1"/>
      <c r="B7" s="2"/>
      <c r="C7" s="2"/>
      <c r="D7" s="2"/>
      <c r="E7" s="2"/>
      <c r="F7" s="2"/>
      <c r="G7" s="2"/>
      <c r="H7" s="2"/>
      <c r="I7" s="2"/>
      <c r="J7" s="2"/>
      <c r="K7" s="2"/>
      <c r="L7" s="2"/>
      <c r="M7" s="2"/>
      <c r="N7" s="2"/>
      <c r="O7" s="2"/>
      <c r="P7" s="2"/>
      <c r="Q7" s="2"/>
      <c r="R7" s="2"/>
      <c r="S7" s="2"/>
      <c r="T7" s="2"/>
      <c r="U7" s="2"/>
      <c r="V7" s="2"/>
      <c r="W7" s="2"/>
      <c r="X7" s="2"/>
      <c r="Y7" s="2"/>
      <c r="Z7" s="2"/>
      <c r="AA7" s="2"/>
      <c r="AB7" s="2"/>
      <c r="AC7" s="2"/>
      <c r="AD7" s="2"/>
    </row>
    <row r="8" spans="1:31" ht="16">
      <c r="A8" s="1"/>
      <c r="B8" s="2"/>
      <c r="C8" s="2"/>
      <c r="D8" s="2"/>
      <c r="E8" s="2"/>
      <c r="F8" s="2"/>
      <c r="G8" s="2"/>
      <c r="H8" s="2"/>
      <c r="I8" s="2"/>
      <c r="J8" s="2"/>
      <c r="K8" s="2"/>
      <c r="L8" s="2"/>
      <c r="M8" s="2"/>
      <c r="N8" s="2"/>
      <c r="O8" s="2"/>
      <c r="P8" s="2"/>
      <c r="Q8" s="2"/>
      <c r="R8" s="2"/>
      <c r="S8" s="2"/>
      <c r="T8" s="2"/>
      <c r="U8" s="2"/>
      <c r="V8" s="2"/>
      <c r="W8" s="2"/>
      <c r="X8" s="2"/>
      <c r="Y8" s="2"/>
      <c r="Z8" s="2"/>
      <c r="AA8" s="2"/>
      <c r="AB8" s="2"/>
      <c r="AC8" s="2"/>
      <c r="AD8" s="2"/>
    </row>
    <row r="9" spans="1:31" ht="16">
      <c r="A9" s="1"/>
      <c r="B9" s="2"/>
      <c r="C9" s="2"/>
      <c r="D9" s="2"/>
      <c r="E9" s="2"/>
      <c r="F9" s="2"/>
      <c r="G9" s="2"/>
      <c r="H9" s="2"/>
      <c r="I9" s="2"/>
      <c r="J9" s="2"/>
      <c r="K9" s="2"/>
      <c r="L9" s="2"/>
      <c r="M9" s="2"/>
      <c r="N9" s="2"/>
      <c r="O9" s="2"/>
      <c r="P9" s="2"/>
      <c r="Q9" s="2"/>
      <c r="R9" s="2"/>
      <c r="S9" s="2"/>
      <c r="T9" s="2"/>
      <c r="U9" s="2"/>
      <c r="V9" s="2"/>
      <c r="W9" s="2"/>
      <c r="X9" s="2"/>
      <c r="Y9" s="2"/>
      <c r="Z9" s="2"/>
      <c r="AA9" s="2"/>
      <c r="AB9" s="2"/>
      <c r="AC9" s="2"/>
      <c r="AD9" s="2"/>
    </row>
    <row r="10" spans="1:31" ht="16">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3" spans="1:31" ht="16">
      <c r="A13" s="1" t="s">
        <v>2133</v>
      </c>
    </row>
    <row r="14" spans="1:31">
      <c r="A14" s="2" t="s">
        <v>1035</v>
      </c>
    </row>
    <row r="15" spans="1:31">
      <c r="A15" s="2" t="s">
        <v>1035</v>
      </c>
      <c r="B15" s="4" t="s">
        <v>1035</v>
      </c>
      <c r="C15" s="4" t="s">
        <v>1035</v>
      </c>
      <c r="D15" s="4" t="s">
        <v>1035</v>
      </c>
      <c r="E15" s="4" t="s">
        <v>1035</v>
      </c>
      <c r="F15" s="4" t="s">
        <v>1035</v>
      </c>
      <c r="G15" s="4" t="s">
        <v>1035</v>
      </c>
      <c r="H15" s="4" t="s">
        <v>1035</v>
      </c>
      <c r="I15" s="4" t="s">
        <v>1035</v>
      </c>
      <c r="J15" s="4" t="s">
        <v>1035</v>
      </c>
      <c r="K15" s="4" t="s">
        <v>1035</v>
      </c>
      <c r="L15" s="4" t="s">
        <v>1035</v>
      </c>
      <c r="M15" s="4" t="s">
        <v>1035</v>
      </c>
      <c r="N15" s="4" t="s">
        <v>1035</v>
      </c>
      <c r="O15" s="4" t="s">
        <v>1035</v>
      </c>
      <c r="P15" s="4" t="s">
        <v>1035</v>
      </c>
      <c r="Q15" s="4" t="s">
        <v>1035</v>
      </c>
      <c r="R15" s="4" t="s">
        <v>1035</v>
      </c>
      <c r="S15" s="4" t="s">
        <v>1035</v>
      </c>
      <c r="T15" s="4" t="s">
        <v>1035</v>
      </c>
      <c r="U15" s="4" t="s">
        <v>1035</v>
      </c>
      <c r="V15" s="4" t="s">
        <v>1035</v>
      </c>
      <c r="W15" s="4" t="s">
        <v>1035</v>
      </c>
      <c r="X15" s="4" t="s">
        <v>1035</v>
      </c>
      <c r="Y15" s="4" t="s">
        <v>1035</v>
      </c>
      <c r="Z15" s="4" t="s">
        <v>1035</v>
      </c>
      <c r="AA15" s="4" t="s">
        <v>1035</v>
      </c>
      <c r="AB15" s="4" t="s">
        <v>1035</v>
      </c>
      <c r="AC15" s="4" t="s">
        <v>1035</v>
      </c>
      <c r="AD15" s="4" t="s">
        <v>1035</v>
      </c>
      <c r="AE15" s="4" t="s">
        <v>1036</v>
      </c>
    </row>
    <row r="16" spans="1:31">
      <c r="A16" s="5" t="s">
        <v>2134</v>
      </c>
      <c r="B16" s="2">
        <v>2007</v>
      </c>
      <c r="C16" s="2">
        <v>2008</v>
      </c>
      <c r="D16" s="2">
        <v>2009</v>
      </c>
      <c r="E16" s="2">
        <v>2010</v>
      </c>
      <c r="F16" s="2">
        <v>2011</v>
      </c>
      <c r="G16" s="2">
        <v>2012</v>
      </c>
      <c r="H16" s="2">
        <v>2013</v>
      </c>
      <c r="I16" s="2">
        <v>2014</v>
      </c>
      <c r="J16" s="2">
        <v>2015</v>
      </c>
      <c r="K16" s="2">
        <v>2016</v>
      </c>
      <c r="L16" s="2">
        <v>2017</v>
      </c>
      <c r="M16" s="2">
        <v>2018</v>
      </c>
      <c r="N16" s="2">
        <v>2019</v>
      </c>
      <c r="O16" s="2">
        <v>2020</v>
      </c>
      <c r="P16" s="2">
        <v>2021</v>
      </c>
      <c r="Q16" s="2">
        <v>2022</v>
      </c>
      <c r="R16" s="2">
        <v>2023</v>
      </c>
      <c r="S16" s="2">
        <v>2024</v>
      </c>
      <c r="T16" s="2">
        <v>2025</v>
      </c>
      <c r="U16" s="2">
        <v>2026</v>
      </c>
      <c r="V16" s="2">
        <v>2027</v>
      </c>
      <c r="W16" s="2">
        <v>2028</v>
      </c>
      <c r="X16" s="2">
        <v>2029</v>
      </c>
      <c r="Y16" s="2">
        <v>2030</v>
      </c>
      <c r="Z16" s="2">
        <v>2031</v>
      </c>
      <c r="AA16" s="2">
        <v>2032</v>
      </c>
      <c r="AB16" s="2">
        <v>2033</v>
      </c>
      <c r="AC16" s="2">
        <v>2034</v>
      </c>
      <c r="AD16" s="2">
        <v>2035</v>
      </c>
      <c r="AE16" s="2">
        <v>2035</v>
      </c>
    </row>
    <row r="18" spans="1:31">
      <c r="A18" s="2" t="s">
        <v>2135</v>
      </c>
    </row>
    <row r="19" spans="1:31">
      <c r="A19" s="2" t="s">
        <v>2136</v>
      </c>
    </row>
    <row r="20" spans="1:31">
      <c r="A20" s="2" t="s">
        <v>2137</v>
      </c>
    </row>
    <row r="21" spans="1:31">
      <c r="A21" t="s">
        <v>2138</v>
      </c>
      <c r="B21" s="13">
        <v>2745.7250979999999</v>
      </c>
      <c r="C21" s="13">
        <v>2676.0900879999999</v>
      </c>
      <c r="D21" s="13">
        <v>2653.389893</v>
      </c>
      <c r="E21" s="13">
        <v>2727.1186520000001</v>
      </c>
      <c r="F21" s="13">
        <v>2801.6677249999998</v>
      </c>
      <c r="G21" s="13">
        <v>2831.6586910000001</v>
      </c>
      <c r="H21" s="13">
        <v>2855.2685550000001</v>
      </c>
      <c r="I21" s="13">
        <v>2882.5141600000002</v>
      </c>
      <c r="J21" s="13">
        <v>2915.8466800000001</v>
      </c>
      <c r="K21" s="13">
        <v>2953.8569339999999</v>
      </c>
      <c r="L21" s="13">
        <v>3013.3564449999999</v>
      </c>
      <c r="M21" s="13">
        <v>3057.5695799999999</v>
      </c>
      <c r="N21" s="13">
        <v>3123.828857</v>
      </c>
      <c r="O21" s="13">
        <v>3192.7807619999999</v>
      </c>
      <c r="P21" s="13">
        <v>3263.7973630000001</v>
      </c>
      <c r="Q21" s="13">
        <v>3335.3342290000001</v>
      </c>
      <c r="R21" s="13">
        <v>3407.4636230000001</v>
      </c>
      <c r="S21" s="13">
        <v>3480.7082519999999</v>
      </c>
      <c r="T21" s="13">
        <v>3554.0534670000002</v>
      </c>
      <c r="U21" s="13">
        <v>3627.5759280000002</v>
      </c>
      <c r="V21" s="13">
        <v>3701.4890140000002</v>
      </c>
      <c r="W21" s="13">
        <v>3754.8010250000002</v>
      </c>
      <c r="X21" s="13">
        <v>3810.9128420000002</v>
      </c>
      <c r="Y21" s="13">
        <v>3891.3510740000002</v>
      </c>
      <c r="Z21" s="13">
        <v>3948.319336</v>
      </c>
      <c r="AA21" s="13">
        <v>4006.5954590000001</v>
      </c>
      <c r="AB21" s="13">
        <v>4088.298096</v>
      </c>
      <c r="AC21" s="13">
        <v>4145.2685549999997</v>
      </c>
      <c r="AD21" s="13">
        <v>4203.3862300000001</v>
      </c>
      <c r="AE21" s="7">
        <v>1.6864000000000001E-2</v>
      </c>
    </row>
    <row r="22" spans="1:31">
      <c r="A22" t="s">
        <v>65</v>
      </c>
      <c r="B22" s="13">
        <v>73.653503000000001</v>
      </c>
      <c r="C22" s="13">
        <v>69.682952999999998</v>
      </c>
      <c r="D22" s="13">
        <v>64.617981</v>
      </c>
      <c r="E22" s="13">
        <v>65.721146000000005</v>
      </c>
      <c r="F22" s="13">
        <v>69.413132000000004</v>
      </c>
      <c r="G22" s="13">
        <v>72.563338999999999</v>
      </c>
      <c r="H22" s="13">
        <v>74.814780999999996</v>
      </c>
      <c r="I22" s="13">
        <v>76.300338999999994</v>
      </c>
      <c r="J22" s="13">
        <v>77.501022000000006</v>
      </c>
      <c r="K22" s="13">
        <v>78.751137</v>
      </c>
      <c r="L22" s="13">
        <v>80.260368</v>
      </c>
      <c r="M22" s="13">
        <v>81.777161000000007</v>
      </c>
      <c r="N22" s="13">
        <v>83.632598999999999</v>
      </c>
      <c r="O22" s="13">
        <v>85.291381999999999</v>
      </c>
      <c r="P22" s="13">
        <v>86.487610000000004</v>
      </c>
      <c r="Q22" s="13">
        <v>87.524154999999993</v>
      </c>
      <c r="R22" s="13">
        <v>88.795753000000005</v>
      </c>
      <c r="S22" s="13">
        <v>90.251732000000004</v>
      </c>
      <c r="T22" s="13">
        <v>91.8172</v>
      </c>
      <c r="U22" s="13">
        <v>93.351410000000001</v>
      </c>
      <c r="V22" s="13">
        <v>94.775681000000006</v>
      </c>
      <c r="W22" s="13">
        <v>95.904304999999994</v>
      </c>
      <c r="X22" s="13">
        <v>97.035690000000002</v>
      </c>
      <c r="Y22" s="13">
        <v>98.546616</v>
      </c>
      <c r="Z22" s="13">
        <v>99.705246000000002</v>
      </c>
      <c r="AA22" s="13">
        <v>100.788116</v>
      </c>
      <c r="AB22" s="13">
        <v>102.19834899999999</v>
      </c>
      <c r="AC22" s="13">
        <v>103.435982</v>
      </c>
      <c r="AD22" s="13">
        <v>104.85965</v>
      </c>
      <c r="AE22" s="7">
        <v>1.5251000000000001E-2</v>
      </c>
    </row>
    <row r="23" spans="1:31">
      <c r="A23" t="s">
        <v>2139</v>
      </c>
      <c r="B23" s="13">
        <v>241.06210300000001</v>
      </c>
      <c r="C23" s="13">
        <v>227.40124499999999</v>
      </c>
      <c r="D23" s="13">
        <v>203.50976600000001</v>
      </c>
      <c r="E23" s="13">
        <v>205.19232199999999</v>
      </c>
      <c r="F23" s="13">
        <v>216.21431000000001</v>
      </c>
      <c r="G23" s="13">
        <v>227.57212799999999</v>
      </c>
      <c r="H23" s="13">
        <v>236.15690599999999</v>
      </c>
      <c r="I23" s="13">
        <v>242.638519</v>
      </c>
      <c r="J23" s="13">
        <v>248.154785</v>
      </c>
      <c r="K23" s="13">
        <v>253.584656</v>
      </c>
      <c r="L23" s="13">
        <v>259.32260100000002</v>
      </c>
      <c r="M23" s="13">
        <v>265.694366</v>
      </c>
      <c r="N23" s="13">
        <v>272.37985200000003</v>
      </c>
      <c r="O23" s="13">
        <v>278.49285900000001</v>
      </c>
      <c r="P23" s="13">
        <v>283.04208399999999</v>
      </c>
      <c r="Q23" s="13">
        <v>287.10531600000002</v>
      </c>
      <c r="R23" s="13">
        <v>292.18197600000002</v>
      </c>
      <c r="S23" s="13">
        <v>298.15093999999999</v>
      </c>
      <c r="T23" s="13">
        <v>304.30898999999999</v>
      </c>
      <c r="U23" s="13">
        <v>310.37368800000002</v>
      </c>
      <c r="V23" s="13">
        <v>316.15200800000002</v>
      </c>
      <c r="W23" s="13">
        <v>321.62823500000002</v>
      </c>
      <c r="X23" s="13">
        <v>327.09793100000002</v>
      </c>
      <c r="Y23" s="13">
        <v>332.96636999999998</v>
      </c>
      <c r="Z23" s="13">
        <v>338.530823</v>
      </c>
      <c r="AA23" s="13">
        <v>343.94564800000001</v>
      </c>
      <c r="AB23" s="13">
        <v>349.98644999999999</v>
      </c>
      <c r="AC23" s="13">
        <v>356.18194599999998</v>
      </c>
      <c r="AD23" s="13">
        <v>362.91384900000003</v>
      </c>
      <c r="AE23" s="7">
        <v>1.7464E-2</v>
      </c>
    </row>
    <row r="24" spans="1:31">
      <c r="A24" s="2" t="s">
        <v>2140</v>
      </c>
    </row>
    <row r="25" spans="1:31">
      <c r="A25" t="s">
        <v>2141</v>
      </c>
      <c r="B25" s="13">
        <v>1039.536621</v>
      </c>
      <c r="C25" s="13">
        <v>1029.9182129999999</v>
      </c>
      <c r="D25" s="13">
        <v>1069.395264</v>
      </c>
      <c r="E25" s="13">
        <v>1068.2280270000001</v>
      </c>
      <c r="F25" s="13">
        <v>1082.1218260000001</v>
      </c>
      <c r="G25" s="13">
        <v>1101.6938479999999</v>
      </c>
      <c r="H25" s="13">
        <v>1116.133789</v>
      </c>
      <c r="I25" s="13">
        <v>1139.591553</v>
      </c>
      <c r="J25" s="13">
        <v>1162.982422</v>
      </c>
      <c r="K25" s="13">
        <v>1184.480591</v>
      </c>
      <c r="L25" s="13">
        <v>1204.9964600000001</v>
      </c>
      <c r="M25" s="13">
        <v>1225.0017089999999</v>
      </c>
      <c r="N25" s="13">
        <v>1244.8751219999999</v>
      </c>
      <c r="O25" s="13">
        <v>1264.3439940000001</v>
      </c>
      <c r="P25" s="13">
        <v>1281.7485349999999</v>
      </c>
      <c r="Q25" s="13">
        <v>1297.568481</v>
      </c>
      <c r="R25" s="13">
        <v>1312.474976</v>
      </c>
      <c r="S25" s="13">
        <v>1326.8397219999999</v>
      </c>
      <c r="T25" s="13">
        <v>1340.7384030000001</v>
      </c>
      <c r="U25" s="13">
        <v>1354.255737</v>
      </c>
      <c r="V25" s="13">
        <v>1367.4638669999999</v>
      </c>
      <c r="W25" s="13">
        <v>1381.16687</v>
      </c>
      <c r="X25" s="13">
        <v>1394.5961910000001</v>
      </c>
      <c r="Y25" s="13">
        <v>1407.832764</v>
      </c>
      <c r="Z25" s="13">
        <v>1419.7535399999999</v>
      </c>
      <c r="AA25" s="13">
        <v>1431.5227050000001</v>
      </c>
      <c r="AB25" s="13">
        <v>1444.4354249999999</v>
      </c>
      <c r="AC25" s="13">
        <v>1457.275513</v>
      </c>
      <c r="AD25" s="13">
        <v>1470.0352780000001</v>
      </c>
      <c r="AE25" s="7">
        <v>1.3265000000000001E-2</v>
      </c>
    </row>
    <row r="26" spans="1:31">
      <c r="A26" s="2" t="s">
        <v>2142</v>
      </c>
    </row>
    <row r="27" spans="1:31">
      <c r="A27" t="s">
        <v>102</v>
      </c>
      <c r="B27" s="13">
        <v>1770.545044</v>
      </c>
      <c r="C27" s="13">
        <v>1806.3632809999999</v>
      </c>
      <c r="D27" s="13">
        <v>1656.556885</v>
      </c>
      <c r="E27" s="13">
        <v>1649.309692</v>
      </c>
      <c r="F27" s="13">
        <v>1738.6704099999999</v>
      </c>
      <c r="G27" s="13">
        <v>1801.7391359999999</v>
      </c>
      <c r="H27" s="13">
        <v>1839.2086179999999</v>
      </c>
      <c r="I27" s="13">
        <v>1878.0733640000001</v>
      </c>
      <c r="J27" s="13">
        <v>1881.324341</v>
      </c>
      <c r="K27" s="13">
        <v>1918.9291989999999</v>
      </c>
      <c r="L27" s="13">
        <v>1938.9555660000001</v>
      </c>
      <c r="M27" s="13">
        <v>1970.5307620000001</v>
      </c>
      <c r="N27" s="13">
        <v>1996.8363039999999</v>
      </c>
      <c r="O27" s="13">
        <v>2010.8238530000001</v>
      </c>
      <c r="P27" s="13">
        <v>2038.6501459999999</v>
      </c>
      <c r="Q27" s="13">
        <v>2049.1359859999998</v>
      </c>
      <c r="R27" s="13">
        <v>2066.1906739999999</v>
      </c>
      <c r="S27" s="13">
        <v>2074.9963379999999</v>
      </c>
      <c r="T27" s="13">
        <v>2108.4584960000002</v>
      </c>
      <c r="U27" s="13">
        <v>2110.772461</v>
      </c>
      <c r="V27" s="13">
        <v>2133.3969729999999</v>
      </c>
      <c r="W27" s="13">
        <v>2150.6352539999998</v>
      </c>
      <c r="X27" s="13">
        <v>2158.382568</v>
      </c>
      <c r="Y27" s="13">
        <v>2187.4819339999999</v>
      </c>
      <c r="Z27" s="13">
        <v>2191.1716310000002</v>
      </c>
      <c r="AA27" s="13">
        <v>2207.954346</v>
      </c>
      <c r="AB27" s="13">
        <v>2219.1103520000001</v>
      </c>
      <c r="AC27" s="13">
        <v>2232.4243160000001</v>
      </c>
      <c r="AD27" s="13">
        <v>2257.0266109999998</v>
      </c>
      <c r="AE27" s="7">
        <v>8.2830000000000004E-3</v>
      </c>
    </row>
    <row r="28" spans="1:31">
      <c r="A28" t="s">
        <v>2143</v>
      </c>
      <c r="B28" s="13">
        <v>584.49633800000004</v>
      </c>
      <c r="C28" s="13">
        <v>576.07605000000001</v>
      </c>
      <c r="D28" s="13">
        <v>551.178223</v>
      </c>
      <c r="E28" s="13">
        <v>553.115723</v>
      </c>
      <c r="F28" s="13">
        <v>560.33587599999998</v>
      </c>
      <c r="G28" s="13">
        <v>568.40716599999996</v>
      </c>
      <c r="H28" s="13">
        <v>574.67578100000003</v>
      </c>
      <c r="I28" s="13">
        <v>580.12341300000003</v>
      </c>
      <c r="J28" s="13">
        <v>587.33978300000001</v>
      </c>
      <c r="K28" s="13">
        <v>590.394409</v>
      </c>
      <c r="L28" s="13">
        <v>596.00750700000003</v>
      </c>
      <c r="M28" s="13">
        <v>603.44171100000005</v>
      </c>
      <c r="N28" s="13">
        <v>611.60308799999996</v>
      </c>
      <c r="O28" s="13">
        <v>617.32995600000004</v>
      </c>
      <c r="P28" s="13">
        <v>620.01452600000005</v>
      </c>
      <c r="Q28" s="13">
        <v>622.07488999999998</v>
      </c>
      <c r="R28" s="13">
        <v>627.61053500000003</v>
      </c>
      <c r="S28" s="13">
        <v>635.67761199999995</v>
      </c>
      <c r="T28" s="13">
        <v>642.64483600000005</v>
      </c>
      <c r="U28" s="13">
        <v>649.07354699999996</v>
      </c>
      <c r="V28" s="13">
        <v>655.84466599999996</v>
      </c>
      <c r="W28" s="13">
        <v>659.66186500000003</v>
      </c>
      <c r="X28" s="13">
        <v>663.91510000000005</v>
      </c>
      <c r="Y28" s="13">
        <v>667.06622300000004</v>
      </c>
      <c r="Z28" s="13">
        <v>670.75866699999995</v>
      </c>
      <c r="AA28" s="13">
        <v>675.42553699999996</v>
      </c>
      <c r="AB28" s="13">
        <v>682.92303500000003</v>
      </c>
      <c r="AC28" s="13">
        <v>687.51776099999995</v>
      </c>
      <c r="AD28" s="13">
        <v>690.65734899999995</v>
      </c>
      <c r="AE28" s="7">
        <v>6.7409999999999996E-3</v>
      </c>
    </row>
    <row r="30" spans="1:31">
      <c r="A30" s="2" t="s">
        <v>2144</v>
      </c>
    </row>
    <row r="31" spans="1:31">
      <c r="A31" s="2" t="s">
        <v>2145</v>
      </c>
    </row>
    <row r="32" spans="1:31">
      <c r="A32" t="s">
        <v>2146</v>
      </c>
      <c r="B32" s="6">
        <v>24.821566000000001</v>
      </c>
      <c r="C32" s="6">
        <v>25.030172</v>
      </c>
      <c r="D32" s="6">
        <v>25.382158</v>
      </c>
      <c r="E32" s="6">
        <v>25.445377000000001</v>
      </c>
      <c r="F32" s="6">
        <v>27.112268</v>
      </c>
      <c r="G32" s="6">
        <v>29.375256</v>
      </c>
      <c r="H32" s="6">
        <v>30.295437</v>
      </c>
      <c r="I32" s="6">
        <v>31.199041000000001</v>
      </c>
      <c r="J32" s="6">
        <v>32.456589000000001</v>
      </c>
      <c r="K32" s="6">
        <v>33.974032999999999</v>
      </c>
      <c r="L32" s="6">
        <v>34.279259000000003</v>
      </c>
      <c r="M32" s="6">
        <v>34.587200000000003</v>
      </c>
      <c r="N32" s="6">
        <v>34.895237000000002</v>
      </c>
      <c r="O32" s="6">
        <v>35.240242000000002</v>
      </c>
      <c r="P32" s="6">
        <v>35.304501000000002</v>
      </c>
      <c r="Q32" s="6">
        <v>35.367863</v>
      </c>
      <c r="R32" s="6">
        <v>35.414966999999997</v>
      </c>
      <c r="S32" s="6">
        <v>35.447968000000003</v>
      </c>
      <c r="T32" s="6">
        <v>35.494297000000003</v>
      </c>
      <c r="U32" s="6">
        <v>35.525557999999997</v>
      </c>
      <c r="V32" s="6">
        <v>35.553719000000001</v>
      </c>
      <c r="W32" s="6">
        <v>35.59169</v>
      </c>
      <c r="X32" s="6">
        <v>35.624954000000002</v>
      </c>
      <c r="Y32" s="6">
        <v>35.636420999999999</v>
      </c>
      <c r="Z32" s="6">
        <v>35.669037000000003</v>
      </c>
      <c r="AA32" s="6">
        <v>35.700504000000002</v>
      </c>
      <c r="AB32" s="6">
        <v>35.722374000000002</v>
      </c>
      <c r="AC32" s="6">
        <v>35.753985999999998</v>
      </c>
      <c r="AD32" s="6">
        <v>35.790256999999997</v>
      </c>
      <c r="AE32" s="7">
        <v>1.3332E-2</v>
      </c>
    </row>
    <row r="33" spans="1:32">
      <c r="A33" t="s">
        <v>2147</v>
      </c>
      <c r="B33" s="6">
        <v>28.032869000000002</v>
      </c>
      <c r="C33" s="6">
        <v>28.032869000000002</v>
      </c>
      <c r="D33" s="6">
        <v>28.032869000000002</v>
      </c>
      <c r="E33" s="6">
        <v>28.032869000000002</v>
      </c>
      <c r="F33" s="6">
        <v>31.31859</v>
      </c>
      <c r="G33" s="6">
        <v>34.506518999999997</v>
      </c>
      <c r="H33" s="6">
        <v>35.357329999999997</v>
      </c>
      <c r="I33" s="6">
        <v>36.132548999999997</v>
      </c>
      <c r="J33" s="6">
        <v>37.409984999999999</v>
      </c>
      <c r="K33" s="6">
        <v>39.009171000000002</v>
      </c>
      <c r="L33" s="6">
        <v>39.257710000000003</v>
      </c>
      <c r="M33" s="6">
        <v>39.521900000000002</v>
      </c>
      <c r="N33" s="6">
        <v>39.774676999999997</v>
      </c>
      <c r="O33" s="6">
        <v>40.041058</v>
      </c>
      <c r="P33" s="6">
        <v>40.035561000000001</v>
      </c>
      <c r="Q33" s="6">
        <v>40.040852000000001</v>
      </c>
      <c r="R33" s="6">
        <v>40.037094000000003</v>
      </c>
      <c r="S33" s="6">
        <v>40.032058999999997</v>
      </c>
      <c r="T33" s="6">
        <v>40.039833000000002</v>
      </c>
      <c r="U33" s="6">
        <v>40.039337000000003</v>
      </c>
      <c r="V33" s="6">
        <v>40.037922000000002</v>
      </c>
      <c r="W33" s="6">
        <v>40.043385000000001</v>
      </c>
      <c r="X33" s="6">
        <v>40.042243999999997</v>
      </c>
      <c r="Y33" s="6">
        <v>40.031112999999998</v>
      </c>
      <c r="Z33" s="6">
        <v>40.040900999999998</v>
      </c>
      <c r="AA33" s="6">
        <v>40.042057</v>
      </c>
      <c r="AB33" s="6">
        <v>40.037894999999999</v>
      </c>
      <c r="AC33" s="6">
        <v>40.041321000000003</v>
      </c>
      <c r="AD33" s="6">
        <v>40.044266</v>
      </c>
      <c r="AE33" s="7">
        <v>1.3295E-2</v>
      </c>
    </row>
    <row r="34" spans="1:32">
      <c r="A34" t="s">
        <v>2148</v>
      </c>
      <c r="B34" s="6">
        <v>22.199998999999998</v>
      </c>
      <c r="C34" s="6">
        <v>22.318199</v>
      </c>
      <c r="D34" s="6">
        <v>22.987366000000002</v>
      </c>
      <c r="E34" s="6">
        <v>23.345327000000001</v>
      </c>
      <c r="F34" s="6">
        <v>23.963442000000001</v>
      </c>
      <c r="G34" s="6">
        <v>25.465738000000002</v>
      </c>
      <c r="H34" s="6">
        <v>26.112262999999999</v>
      </c>
      <c r="I34" s="6">
        <v>26.849737000000001</v>
      </c>
      <c r="J34" s="6">
        <v>27.880209000000001</v>
      </c>
      <c r="K34" s="6">
        <v>29.087465000000002</v>
      </c>
      <c r="L34" s="6">
        <v>29.233861999999998</v>
      </c>
      <c r="M34" s="6">
        <v>29.37351</v>
      </c>
      <c r="N34" s="6">
        <v>29.511075999999999</v>
      </c>
      <c r="O34" s="6">
        <v>29.657164000000002</v>
      </c>
      <c r="P34" s="6">
        <v>29.657482000000002</v>
      </c>
      <c r="Q34" s="6">
        <v>29.655370999999999</v>
      </c>
      <c r="R34" s="6">
        <v>29.655425999999999</v>
      </c>
      <c r="S34" s="6">
        <v>29.655957999999998</v>
      </c>
      <c r="T34" s="6">
        <v>29.654722</v>
      </c>
      <c r="U34" s="6">
        <v>29.654254999999999</v>
      </c>
      <c r="V34" s="6">
        <v>29.654278000000001</v>
      </c>
      <c r="W34" s="6">
        <v>29.653032</v>
      </c>
      <c r="X34" s="6">
        <v>29.652740000000001</v>
      </c>
      <c r="Y34" s="6">
        <v>29.654259</v>
      </c>
      <c r="Z34" s="6">
        <v>29.651577</v>
      </c>
      <c r="AA34" s="6">
        <v>29.651661000000001</v>
      </c>
      <c r="AB34" s="6">
        <v>29.652156999999999</v>
      </c>
      <c r="AC34" s="6">
        <v>29.651513999999999</v>
      </c>
      <c r="AD34" s="6">
        <v>29.651979000000001</v>
      </c>
      <c r="AE34" s="7">
        <v>1.0579E-2</v>
      </c>
    </row>
    <row r="35" spans="1:32">
      <c r="A35" t="s">
        <v>2149</v>
      </c>
      <c r="B35" s="6">
        <v>27.357233000000001</v>
      </c>
      <c r="C35" s="6">
        <v>27.593819</v>
      </c>
      <c r="D35" s="6">
        <v>28.838625</v>
      </c>
      <c r="E35" s="6">
        <v>28.633210999999999</v>
      </c>
      <c r="F35" s="6">
        <v>29.097935</v>
      </c>
      <c r="G35" s="6">
        <v>29.8659</v>
      </c>
      <c r="H35" s="6">
        <v>30.460968000000001</v>
      </c>
      <c r="I35" s="6">
        <v>31.129957000000001</v>
      </c>
      <c r="J35" s="6">
        <v>31.996514999999999</v>
      </c>
      <c r="K35" s="6">
        <v>32.865699999999997</v>
      </c>
      <c r="L35" s="6">
        <v>34.158695000000002</v>
      </c>
      <c r="M35" s="6">
        <v>34.947406999999998</v>
      </c>
      <c r="N35" s="6">
        <v>35.244956999999999</v>
      </c>
      <c r="O35" s="6">
        <v>35.633991000000002</v>
      </c>
      <c r="P35" s="6">
        <v>35.929355999999999</v>
      </c>
      <c r="Q35" s="6">
        <v>36.243980000000001</v>
      </c>
      <c r="R35" s="6">
        <v>36.546920999999998</v>
      </c>
      <c r="S35" s="6">
        <v>36.828861000000003</v>
      </c>
      <c r="T35" s="6">
        <v>37.151142</v>
      </c>
      <c r="U35" s="6">
        <v>37.436397999999997</v>
      </c>
      <c r="V35" s="6">
        <v>37.708157</v>
      </c>
      <c r="W35" s="6">
        <v>37.993904000000001</v>
      </c>
      <c r="X35" s="6">
        <v>38.277588000000002</v>
      </c>
      <c r="Y35" s="6">
        <v>38.519404999999999</v>
      </c>
      <c r="Z35" s="6">
        <v>38.788418</v>
      </c>
      <c r="AA35" s="6">
        <v>39.088593000000003</v>
      </c>
      <c r="AB35" s="6">
        <v>39.340702</v>
      </c>
      <c r="AC35" s="6">
        <v>39.611156000000001</v>
      </c>
      <c r="AD35" s="6">
        <v>40.004306999999997</v>
      </c>
      <c r="AE35" s="7">
        <v>1.3849999999999999E-2</v>
      </c>
    </row>
    <row r="36" spans="1:32">
      <c r="A36" t="s">
        <v>2147</v>
      </c>
      <c r="B36" s="6">
        <v>32.109031999999999</v>
      </c>
      <c r="C36" s="6">
        <v>32.216782000000002</v>
      </c>
      <c r="D36" s="6">
        <v>33.466805000000001</v>
      </c>
      <c r="E36" s="6">
        <v>33.601191999999998</v>
      </c>
      <c r="F36" s="6">
        <v>34.246098000000003</v>
      </c>
      <c r="G36" s="6">
        <v>35.049854000000003</v>
      </c>
      <c r="H36" s="6">
        <v>35.545208000000002</v>
      </c>
      <c r="I36" s="6">
        <v>36.193829000000001</v>
      </c>
      <c r="J36" s="6">
        <v>37.069412</v>
      </c>
      <c r="K36" s="6">
        <v>37.928474000000001</v>
      </c>
      <c r="L36" s="6">
        <v>39.226191999999998</v>
      </c>
      <c r="M36" s="6">
        <v>39.845703</v>
      </c>
      <c r="N36" s="6">
        <v>40.027962000000002</v>
      </c>
      <c r="O36" s="6">
        <v>40.294575000000002</v>
      </c>
      <c r="P36" s="6">
        <v>40.515594</v>
      </c>
      <c r="Q36" s="6">
        <v>40.734650000000002</v>
      </c>
      <c r="R36" s="6">
        <v>40.950172000000002</v>
      </c>
      <c r="S36" s="6">
        <v>41.161788999999999</v>
      </c>
      <c r="T36" s="6">
        <v>41.453136000000001</v>
      </c>
      <c r="U36" s="6">
        <v>41.724997999999999</v>
      </c>
      <c r="V36" s="6">
        <v>41.988441000000002</v>
      </c>
      <c r="W36" s="6">
        <v>42.257823999999999</v>
      </c>
      <c r="X36" s="6">
        <v>42.528793</v>
      </c>
      <c r="Y36" s="6">
        <v>42.769317999999998</v>
      </c>
      <c r="Z36" s="6">
        <v>43.027709999999999</v>
      </c>
      <c r="AA36" s="6">
        <v>43.314704999999996</v>
      </c>
      <c r="AB36" s="6">
        <v>43.560870999999999</v>
      </c>
      <c r="AC36" s="6">
        <v>43.824115999999997</v>
      </c>
      <c r="AD36" s="6">
        <v>44.238121</v>
      </c>
      <c r="AE36" s="7">
        <v>1.1814E-2</v>
      </c>
    </row>
    <row r="37" spans="1:32">
      <c r="A37" t="s">
        <v>2148</v>
      </c>
      <c r="B37" s="6">
        <v>23.736173999999998</v>
      </c>
      <c r="C37" s="6">
        <v>23.730753</v>
      </c>
      <c r="D37" s="6">
        <v>25.025639999999999</v>
      </c>
      <c r="E37" s="6">
        <v>25.026989</v>
      </c>
      <c r="F37" s="6">
        <v>25.367059999999999</v>
      </c>
      <c r="G37" s="6">
        <v>25.909679000000001</v>
      </c>
      <c r="H37" s="6">
        <v>26.258182999999999</v>
      </c>
      <c r="I37" s="6">
        <v>26.698405999999999</v>
      </c>
      <c r="J37" s="6">
        <v>27.355661000000001</v>
      </c>
      <c r="K37" s="6">
        <v>28.001059000000001</v>
      </c>
      <c r="L37" s="6">
        <v>29.051065000000001</v>
      </c>
      <c r="M37" s="6">
        <v>29.748671000000002</v>
      </c>
      <c r="N37" s="6">
        <v>29.926741</v>
      </c>
      <c r="O37" s="6">
        <v>30.157271999999999</v>
      </c>
      <c r="P37" s="6">
        <v>30.386997000000001</v>
      </c>
      <c r="Q37" s="6">
        <v>30.664283999999999</v>
      </c>
      <c r="R37" s="6">
        <v>30.948544999999999</v>
      </c>
      <c r="S37" s="6">
        <v>31.223095000000001</v>
      </c>
      <c r="T37" s="6">
        <v>31.483640999999999</v>
      </c>
      <c r="U37" s="6">
        <v>31.711914</v>
      </c>
      <c r="V37" s="6">
        <v>31.927052</v>
      </c>
      <c r="W37" s="6">
        <v>32.149948000000002</v>
      </c>
      <c r="X37" s="6">
        <v>32.370063999999999</v>
      </c>
      <c r="Y37" s="6">
        <v>32.571941000000002</v>
      </c>
      <c r="Z37" s="6">
        <v>32.784714000000001</v>
      </c>
      <c r="AA37" s="6">
        <v>33.026024</v>
      </c>
      <c r="AB37" s="6">
        <v>33.226925000000001</v>
      </c>
      <c r="AC37" s="6">
        <v>33.433349999999997</v>
      </c>
      <c r="AD37" s="6">
        <v>33.716343000000002</v>
      </c>
      <c r="AE37" s="7">
        <v>1.3093E-2</v>
      </c>
    </row>
    <row r="38" spans="1:32">
      <c r="A38" t="s">
        <v>2150</v>
      </c>
      <c r="B38" s="6">
        <v>27.357233000000001</v>
      </c>
      <c r="C38" s="6">
        <v>27.593819</v>
      </c>
      <c r="D38" s="6">
        <v>27.603279000000001</v>
      </c>
      <c r="E38" s="6">
        <v>27.397594000000002</v>
      </c>
      <c r="F38" s="6">
        <v>27.861028999999998</v>
      </c>
      <c r="G38" s="6">
        <v>28.627832000000001</v>
      </c>
      <c r="H38" s="6">
        <v>29.221236999999999</v>
      </c>
      <c r="I38" s="6">
        <v>29.889434999999999</v>
      </c>
      <c r="J38" s="6">
        <v>30.755741</v>
      </c>
      <c r="K38" s="6">
        <v>31.624611000000002</v>
      </c>
      <c r="L38" s="6">
        <v>32.917808999999998</v>
      </c>
      <c r="M38" s="6">
        <v>33.707625999999998</v>
      </c>
      <c r="N38" s="6">
        <v>34.005156999999997</v>
      </c>
      <c r="O38" s="6">
        <v>34.394112</v>
      </c>
      <c r="P38" s="6">
        <v>34.689734999999999</v>
      </c>
      <c r="Q38" s="6">
        <v>35.004921000000003</v>
      </c>
      <c r="R38" s="6">
        <v>35.308449000000003</v>
      </c>
      <c r="S38" s="6">
        <v>35.590954000000004</v>
      </c>
      <c r="T38" s="6">
        <v>35.913379999999997</v>
      </c>
      <c r="U38" s="6">
        <v>36.198692000000001</v>
      </c>
      <c r="V38" s="6">
        <v>36.470492999999998</v>
      </c>
      <c r="W38" s="6">
        <v>36.756278999999999</v>
      </c>
      <c r="X38" s="6">
        <v>37.039985999999999</v>
      </c>
      <c r="Y38" s="6">
        <v>37.281894999999999</v>
      </c>
      <c r="Z38" s="6">
        <v>37.550961000000001</v>
      </c>
      <c r="AA38" s="6">
        <v>37.851196000000002</v>
      </c>
      <c r="AB38" s="6">
        <v>38.103324999999998</v>
      </c>
      <c r="AC38" s="6">
        <v>38.373772000000002</v>
      </c>
      <c r="AD38" s="6">
        <v>38.766705000000002</v>
      </c>
      <c r="AE38" s="7">
        <v>1.2671E-2</v>
      </c>
    </row>
    <row r="39" spans="1:32">
      <c r="A39" t="s">
        <v>2147</v>
      </c>
      <c r="B39" s="6">
        <v>32.109031999999999</v>
      </c>
      <c r="C39" s="6">
        <v>32.216782000000002</v>
      </c>
      <c r="D39" s="6">
        <v>32.246608999999999</v>
      </c>
      <c r="E39" s="6">
        <v>32.379871000000001</v>
      </c>
      <c r="F39" s="6">
        <v>33.024028999999999</v>
      </c>
      <c r="G39" s="6">
        <v>33.826858999999999</v>
      </c>
      <c r="H39" s="6">
        <v>34.320259</v>
      </c>
      <c r="I39" s="6">
        <v>34.968753999999997</v>
      </c>
      <c r="J39" s="6">
        <v>35.844261000000003</v>
      </c>
      <c r="K39" s="6">
        <v>36.703246999999998</v>
      </c>
      <c r="L39" s="6">
        <v>38.000908000000003</v>
      </c>
      <c r="M39" s="6">
        <v>38.620384000000001</v>
      </c>
      <c r="N39" s="6">
        <v>38.802601000000003</v>
      </c>
      <c r="O39" s="6">
        <v>39.069220999999999</v>
      </c>
      <c r="P39" s="6">
        <v>39.290218000000003</v>
      </c>
      <c r="Q39" s="6">
        <v>39.509270000000001</v>
      </c>
      <c r="R39" s="6">
        <v>39.724761999999998</v>
      </c>
      <c r="S39" s="6">
        <v>39.936356000000004</v>
      </c>
      <c r="T39" s="6">
        <v>40.227694999999997</v>
      </c>
      <c r="U39" s="6">
        <v>40.499546000000002</v>
      </c>
      <c r="V39" s="6">
        <v>40.762974</v>
      </c>
      <c r="W39" s="6">
        <v>41.032352000000003</v>
      </c>
      <c r="X39" s="6">
        <v>41.303306999999997</v>
      </c>
      <c r="Y39" s="6">
        <v>41.543835000000001</v>
      </c>
      <c r="Z39" s="6">
        <v>41.802238000000003</v>
      </c>
      <c r="AA39" s="6">
        <v>42.089218000000002</v>
      </c>
      <c r="AB39" s="6">
        <v>42.335354000000002</v>
      </c>
      <c r="AC39" s="6">
        <v>42.598590999999999</v>
      </c>
      <c r="AD39" s="6">
        <v>43.012546999999998</v>
      </c>
      <c r="AE39" s="7">
        <v>1.0761E-2</v>
      </c>
      <c r="AF39" t="s">
        <v>880</v>
      </c>
    </row>
    <row r="40" spans="1:32">
      <c r="A40" t="s">
        <v>2148</v>
      </c>
      <c r="B40" s="6">
        <v>23.736173999999998</v>
      </c>
      <c r="C40" s="6">
        <v>23.730753</v>
      </c>
      <c r="D40" s="6">
        <v>23.823736</v>
      </c>
      <c r="E40" s="6">
        <v>23.824852</v>
      </c>
      <c r="F40" s="6">
        <v>24.164831</v>
      </c>
      <c r="G40" s="6">
        <v>24.707424</v>
      </c>
      <c r="H40" s="6">
        <v>25.055702</v>
      </c>
      <c r="I40" s="6">
        <v>25.495864999999998</v>
      </c>
      <c r="J40" s="6">
        <v>26.153116000000001</v>
      </c>
      <c r="K40" s="6">
        <v>26.798414000000001</v>
      </c>
      <c r="L40" s="6">
        <v>27.848227999999999</v>
      </c>
      <c r="M40" s="6">
        <v>28.545658</v>
      </c>
      <c r="N40" s="6">
        <v>28.723645999999999</v>
      </c>
      <c r="O40" s="6">
        <v>28.954075</v>
      </c>
      <c r="P40" s="6">
        <v>29.183779000000001</v>
      </c>
      <c r="Q40" s="6">
        <v>29.461062999999999</v>
      </c>
      <c r="R40" s="6">
        <v>29.745297999999998</v>
      </c>
      <c r="S40" s="6">
        <v>30.019842000000001</v>
      </c>
      <c r="T40" s="6">
        <v>30.280352000000001</v>
      </c>
      <c r="U40" s="6">
        <v>30.508579000000001</v>
      </c>
      <c r="V40" s="6">
        <v>30.723700000000001</v>
      </c>
      <c r="W40" s="6">
        <v>30.946552000000001</v>
      </c>
      <c r="X40" s="6">
        <v>31.166637000000001</v>
      </c>
      <c r="Y40" s="6">
        <v>31.368521000000001</v>
      </c>
      <c r="Z40" s="6">
        <v>31.581265999999999</v>
      </c>
      <c r="AA40" s="6">
        <v>31.822527000000001</v>
      </c>
      <c r="AB40" s="6">
        <v>32.023395999999998</v>
      </c>
      <c r="AC40" s="6">
        <v>32.229785999999997</v>
      </c>
      <c r="AD40" s="6">
        <v>32.512721999999997</v>
      </c>
      <c r="AE40" s="7">
        <v>1.1730000000000001E-2</v>
      </c>
      <c r="AF40" t="s">
        <v>881</v>
      </c>
    </row>
    <row r="41" spans="1:32">
      <c r="A41" t="s">
        <v>2151</v>
      </c>
      <c r="B41" s="6">
        <v>22.670399</v>
      </c>
      <c r="C41" s="6">
        <v>22.863492999999998</v>
      </c>
      <c r="D41" s="6">
        <v>22.888487000000001</v>
      </c>
      <c r="E41" s="6">
        <v>22.749676000000001</v>
      </c>
      <c r="F41" s="6">
        <v>23.146726999999998</v>
      </c>
      <c r="G41" s="6">
        <v>23.788681</v>
      </c>
      <c r="H41" s="6">
        <v>24.283531</v>
      </c>
      <c r="I41" s="6">
        <v>24.844822000000001</v>
      </c>
      <c r="J41" s="6">
        <v>25.573584</v>
      </c>
      <c r="K41" s="6">
        <v>26.305038</v>
      </c>
      <c r="L41" s="6">
        <v>27.390978</v>
      </c>
      <c r="M41" s="6">
        <v>28.059035999999999</v>
      </c>
      <c r="N41" s="6">
        <v>28.319151000000002</v>
      </c>
      <c r="O41" s="6">
        <v>28.655522999999999</v>
      </c>
      <c r="P41" s="6">
        <v>28.917988000000001</v>
      </c>
      <c r="Q41" s="6">
        <v>29.197533</v>
      </c>
      <c r="R41" s="6">
        <v>29.468513000000002</v>
      </c>
      <c r="S41" s="6">
        <v>29.723036</v>
      </c>
      <c r="T41" s="6">
        <v>30.011472999999999</v>
      </c>
      <c r="U41" s="6">
        <v>30.2698</v>
      </c>
      <c r="V41" s="6">
        <v>30.517417999999999</v>
      </c>
      <c r="W41" s="6">
        <v>30.77713</v>
      </c>
      <c r="X41" s="6">
        <v>31.035692000000001</v>
      </c>
      <c r="Y41" s="6">
        <v>31.259903000000001</v>
      </c>
      <c r="Z41" s="6">
        <v>31.485251999999999</v>
      </c>
      <c r="AA41" s="6">
        <v>31.736719000000001</v>
      </c>
      <c r="AB41" s="6">
        <v>31.947904999999999</v>
      </c>
      <c r="AC41" s="6">
        <v>32.174404000000003</v>
      </c>
      <c r="AD41" s="6">
        <v>32.503577999999997</v>
      </c>
      <c r="AE41" s="7">
        <v>1.3115E-2</v>
      </c>
      <c r="AF41" t="s">
        <v>882</v>
      </c>
    </row>
    <row r="42" spans="1:32">
      <c r="A42" t="s">
        <v>2147</v>
      </c>
      <c r="B42" s="6">
        <v>26.153193999999999</v>
      </c>
      <c r="C42" s="6">
        <v>26.273174000000001</v>
      </c>
      <c r="D42" s="6">
        <v>26.329744000000002</v>
      </c>
      <c r="E42" s="6">
        <v>26.470935999999998</v>
      </c>
      <c r="F42" s="6">
        <v>27.030567000000001</v>
      </c>
      <c r="G42" s="6">
        <v>27.721519000000001</v>
      </c>
      <c r="H42" s="6">
        <v>28.160187000000001</v>
      </c>
      <c r="I42" s="6">
        <v>28.727255</v>
      </c>
      <c r="J42" s="6">
        <v>29.482337999999999</v>
      </c>
      <c r="K42" s="6">
        <v>30.225567000000002</v>
      </c>
      <c r="L42" s="6">
        <v>31.332207</v>
      </c>
      <c r="M42" s="6">
        <v>31.881592000000001</v>
      </c>
      <c r="N42" s="6">
        <v>32.070819999999998</v>
      </c>
      <c r="O42" s="6">
        <v>32.330253999999996</v>
      </c>
      <c r="P42" s="6">
        <v>32.552422</v>
      </c>
      <c r="Q42" s="6">
        <v>32.773415</v>
      </c>
      <c r="R42" s="6">
        <v>32.991894000000002</v>
      </c>
      <c r="S42" s="6">
        <v>33.207560999999998</v>
      </c>
      <c r="T42" s="6">
        <v>33.490043999999997</v>
      </c>
      <c r="U42" s="6">
        <v>33.756858999999999</v>
      </c>
      <c r="V42" s="6">
        <v>34.017192999999999</v>
      </c>
      <c r="W42" s="6">
        <v>34.283028000000002</v>
      </c>
      <c r="X42" s="6">
        <v>34.550716000000001</v>
      </c>
      <c r="Y42" s="6">
        <v>34.793464999999998</v>
      </c>
      <c r="Z42" s="6">
        <v>35.009880000000003</v>
      </c>
      <c r="AA42" s="6">
        <v>35.250228999999997</v>
      </c>
      <c r="AB42" s="6">
        <v>35.456370999999997</v>
      </c>
      <c r="AC42" s="6">
        <v>35.676833999999999</v>
      </c>
      <c r="AD42" s="6">
        <v>36.023524999999999</v>
      </c>
      <c r="AE42" s="7">
        <v>1.1757999999999999E-2</v>
      </c>
    </row>
    <row r="43" spans="1:32">
      <c r="A43" t="s">
        <v>2148</v>
      </c>
      <c r="B43" s="6">
        <v>19.933931000000001</v>
      </c>
      <c r="C43" s="6">
        <v>19.929379000000001</v>
      </c>
      <c r="D43" s="6">
        <v>20.007466999999998</v>
      </c>
      <c r="E43" s="6">
        <v>20.008403999999999</v>
      </c>
      <c r="F43" s="6">
        <v>20.293921999999998</v>
      </c>
      <c r="G43" s="6">
        <v>20.749599</v>
      </c>
      <c r="H43" s="6">
        <v>21.042088</v>
      </c>
      <c r="I43" s="6">
        <v>21.411740999999999</v>
      </c>
      <c r="J43" s="6">
        <v>21.963709000000001</v>
      </c>
      <c r="K43" s="6">
        <v>22.505638000000001</v>
      </c>
      <c r="L43" s="6">
        <v>23.387284999999999</v>
      </c>
      <c r="M43" s="6">
        <v>23.972995999999998</v>
      </c>
      <c r="N43" s="6">
        <v>24.122472999999999</v>
      </c>
      <c r="O43" s="6">
        <v>24.315988999999998</v>
      </c>
      <c r="P43" s="6">
        <v>24.508897999999999</v>
      </c>
      <c r="Q43" s="6">
        <v>24.741764</v>
      </c>
      <c r="R43" s="6">
        <v>24.980468999999999</v>
      </c>
      <c r="S43" s="6">
        <v>25.211034999999999</v>
      </c>
      <c r="T43" s="6">
        <v>25.429812999999999</v>
      </c>
      <c r="U43" s="6">
        <v>25.621480999999999</v>
      </c>
      <c r="V43" s="6">
        <v>25.802140999999999</v>
      </c>
      <c r="W43" s="6">
        <v>25.989296</v>
      </c>
      <c r="X43" s="6">
        <v>26.174128</v>
      </c>
      <c r="Y43" s="6">
        <v>26.343669999999999</v>
      </c>
      <c r="Z43" s="6">
        <v>26.522337</v>
      </c>
      <c r="AA43" s="6">
        <v>26.724951000000001</v>
      </c>
      <c r="AB43" s="6">
        <v>26.893642</v>
      </c>
      <c r="AC43" s="6">
        <v>27.066973000000001</v>
      </c>
      <c r="AD43" s="6">
        <v>27.304584999999999</v>
      </c>
      <c r="AE43" s="7">
        <v>1.1730000000000001E-2</v>
      </c>
    </row>
    <row r="44" spans="1:32">
      <c r="A44" t="s">
        <v>2152</v>
      </c>
      <c r="B44" s="6">
        <v>20.402386</v>
      </c>
      <c r="C44" s="6">
        <v>20.911508999999999</v>
      </c>
      <c r="D44" s="6">
        <v>20.955884999999999</v>
      </c>
      <c r="E44" s="6">
        <v>21.044512000000001</v>
      </c>
      <c r="F44" s="6">
        <v>21.167303</v>
      </c>
      <c r="G44" s="6">
        <v>21.394017999999999</v>
      </c>
      <c r="H44" s="6">
        <v>21.65588</v>
      </c>
      <c r="I44" s="6">
        <v>21.944834</v>
      </c>
      <c r="J44" s="6">
        <v>22.271564000000001</v>
      </c>
      <c r="K44" s="6">
        <v>22.631067000000002</v>
      </c>
      <c r="L44" s="6">
        <v>23.036014999999999</v>
      </c>
      <c r="M44" s="6">
        <v>23.459602</v>
      </c>
      <c r="N44" s="6">
        <v>23.877925999999999</v>
      </c>
      <c r="O44" s="6">
        <v>24.300809999999998</v>
      </c>
      <c r="P44" s="6">
        <v>24.709012999999999</v>
      </c>
      <c r="Q44" s="6">
        <v>25.108457999999999</v>
      </c>
      <c r="R44" s="6">
        <v>25.496397000000002</v>
      </c>
      <c r="S44" s="6">
        <v>25.875525</v>
      </c>
      <c r="T44" s="6">
        <v>26.249313000000001</v>
      </c>
      <c r="U44" s="6">
        <v>26.613168999999999</v>
      </c>
      <c r="V44" s="6">
        <v>26.967005</v>
      </c>
      <c r="W44" s="6">
        <v>27.311125000000001</v>
      </c>
      <c r="X44" s="6">
        <v>27.645458000000001</v>
      </c>
      <c r="Y44" s="6">
        <v>27.968948000000001</v>
      </c>
      <c r="Z44" s="6">
        <v>28.261907999999998</v>
      </c>
      <c r="AA44" s="6">
        <v>28.544756</v>
      </c>
      <c r="AB44" s="6">
        <v>28.816476999999999</v>
      </c>
      <c r="AC44" s="6">
        <v>29.080628999999998</v>
      </c>
      <c r="AD44" s="6">
        <v>29.346354000000002</v>
      </c>
      <c r="AE44" s="7">
        <v>1.2630000000000001E-2</v>
      </c>
    </row>
    <row r="45" spans="1:32">
      <c r="A45" t="s">
        <v>2153</v>
      </c>
      <c r="B45" s="6">
        <v>15.098413000000001</v>
      </c>
      <c r="C45" s="6">
        <v>15.218483000000001</v>
      </c>
      <c r="D45" s="6">
        <v>15.476766</v>
      </c>
      <c r="E45" s="6">
        <v>15.564902999999999</v>
      </c>
      <c r="F45" s="6">
        <v>15.541100999999999</v>
      </c>
      <c r="G45" s="6">
        <v>15.715555999999999</v>
      </c>
      <c r="H45" s="6">
        <v>15.808422</v>
      </c>
      <c r="I45" s="6">
        <v>15.984897</v>
      </c>
      <c r="J45" s="6">
        <v>16.283335000000001</v>
      </c>
      <c r="K45" s="6">
        <v>16.598942000000001</v>
      </c>
      <c r="L45" s="6">
        <v>17.104607000000001</v>
      </c>
      <c r="M45" s="6">
        <v>17.441504999999999</v>
      </c>
      <c r="N45" s="6">
        <v>17.528300999999999</v>
      </c>
      <c r="O45" s="6">
        <v>17.636445999999999</v>
      </c>
      <c r="P45" s="6">
        <v>17.740808000000001</v>
      </c>
      <c r="Q45" s="6">
        <v>17.852739</v>
      </c>
      <c r="R45" s="6">
        <v>17.975567000000002</v>
      </c>
      <c r="S45" s="6">
        <v>18.093312999999998</v>
      </c>
      <c r="T45" s="6">
        <v>18.198861999999998</v>
      </c>
      <c r="U45" s="6">
        <v>18.287945000000001</v>
      </c>
      <c r="V45" s="6">
        <v>18.375692000000001</v>
      </c>
      <c r="W45" s="6">
        <v>18.461279000000001</v>
      </c>
      <c r="X45" s="6">
        <v>18.552547000000001</v>
      </c>
      <c r="Y45" s="6">
        <v>18.636323999999998</v>
      </c>
      <c r="Z45" s="6">
        <v>18.729814999999999</v>
      </c>
      <c r="AA45" s="6">
        <v>18.833245999999999</v>
      </c>
      <c r="AB45" s="6">
        <v>18.918419</v>
      </c>
      <c r="AC45" s="6">
        <v>19.004325999999999</v>
      </c>
      <c r="AD45" s="6">
        <v>19.114939</v>
      </c>
      <c r="AE45" s="7">
        <v>8.4790000000000004E-3</v>
      </c>
    </row>
    <row r="46" spans="1:32">
      <c r="A46" t="s">
        <v>2154</v>
      </c>
      <c r="B46" s="6">
        <v>14.131273</v>
      </c>
      <c r="C46" s="6">
        <v>14.259221999999999</v>
      </c>
      <c r="D46" s="6">
        <v>14.381278999999999</v>
      </c>
      <c r="E46" s="6">
        <v>14.481304</v>
      </c>
      <c r="F46" s="6">
        <v>14.5837</v>
      </c>
      <c r="G46" s="6">
        <v>14.704959000000001</v>
      </c>
      <c r="H46" s="6">
        <v>14.836493000000001</v>
      </c>
      <c r="I46" s="6">
        <v>14.979564999999999</v>
      </c>
      <c r="J46" s="6">
        <v>15.143928000000001</v>
      </c>
      <c r="K46" s="6">
        <v>15.325953</v>
      </c>
      <c r="L46" s="6">
        <v>15.540327</v>
      </c>
      <c r="M46" s="6">
        <v>15.771459999999999</v>
      </c>
      <c r="N46" s="6">
        <v>16.005381</v>
      </c>
      <c r="O46" s="6">
        <v>16.238657</v>
      </c>
      <c r="P46" s="6">
        <v>16.462202000000001</v>
      </c>
      <c r="Q46" s="6">
        <v>16.675305999999999</v>
      </c>
      <c r="R46" s="6">
        <v>16.876318000000001</v>
      </c>
      <c r="S46" s="6">
        <v>17.06673</v>
      </c>
      <c r="T46" s="6">
        <v>17.244474</v>
      </c>
      <c r="U46" s="6">
        <v>17.409203999999999</v>
      </c>
      <c r="V46" s="6">
        <v>17.562294000000001</v>
      </c>
      <c r="W46" s="6">
        <v>17.706249</v>
      </c>
      <c r="X46" s="6">
        <v>17.842911000000001</v>
      </c>
      <c r="Y46" s="6">
        <v>17.971878</v>
      </c>
      <c r="Z46" s="6">
        <v>18.093481000000001</v>
      </c>
      <c r="AA46" s="6">
        <v>18.209066</v>
      </c>
      <c r="AB46" s="6">
        <v>18.318363000000002</v>
      </c>
      <c r="AC46" s="6">
        <v>18.422283</v>
      </c>
      <c r="AD46" s="6">
        <v>18.523810999999998</v>
      </c>
      <c r="AE46" s="7">
        <v>9.7380000000000001E-3</v>
      </c>
    </row>
    <row r="47" spans="1:32">
      <c r="A47" t="s">
        <v>2155</v>
      </c>
      <c r="B47" s="6">
        <v>6.0216839999999996</v>
      </c>
      <c r="C47" s="6">
        <v>6.0306730000000002</v>
      </c>
      <c r="D47" s="6">
        <v>6.0404220000000004</v>
      </c>
      <c r="E47" s="6">
        <v>6.0569220000000001</v>
      </c>
      <c r="F47" s="6">
        <v>6.0807039999999999</v>
      </c>
      <c r="G47" s="6">
        <v>6.1167360000000004</v>
      </c>
      <c r="H47" s="6">
        <v>6.1695929999999999</v>
      </c>
      <c r="I47" s="6">
        <v>6.2365729999999999</v>
      </c>
      <c r="J47" s="6">
        <v>6.3023410000000002</v>
      </c>
      <c r="K47" s="6">
        <v>6.3687110000000002</v>
      </c>
      <c r="L47" s="6">
        <v>6.4388050000000003</v>
      </c>
      <c r="M47" s="6">
        <v>6.5050439999999998</v>
      </c>
      <c r="N47" s="6">
        <v>6.5665500000000003</v>
      </c>
      <c r="O47" s="6">
        <v>6.6230589999999996</v>
      </c>
      <c r="P47" s="6">
        <v>6.6740760000000003</v>
      </c>
      <c r="Q47" s="6">
        <v>6.7194149999999997</v>
      </c>
      <c r="R47" s="6">
        <v>6.7597889999999996</v>
      </c>
      <c r="S47" s="6">
        <v>6.7951379999999997</v>
      </c>
      <c r="T47" s="6">
        <v>6.8274460000000001</v>
      </c>
      <c r="U47" s="6">
        <v>6.8564870000000004</v>
      </c>
      <c r="V47" s="6">
        <v>6.8829459999999996</v>
      </c>
      <c r="W47" s="6">
        <v>6.9073200000000003</v>
      </c>
      <c r="X47" s="6">
        <v>6.9295840000000002</v>
      </c>
      <c r="Y47" s="6">
        <v>6.9492960000000004</v>
      </c>
      <c r="Z47" s="6">
        <v>6.9676660000000004</v>
      </c>
      <c r="AA47" s="6">
        <v>6.985271</v>
      </c>
      <c r="AB47" s="6">
        <v>7.0024499999999996</v>
      </c>
      <c r="AC47" s="6">
        <v>7.0177690000000004</v>
      </c>
      <c r="AD47" s="6">
        <v>7.0311260000000004</v>
      </c>
      <c r="AE47" s="7">
        <v>5.7010000000000003E-3</v>
      </c>
    </row>
    <row r="48" spans="1:32">
      <c r="A48" s="2" t="s">
        <v>2156</v>
      </c>
    </row>
    <row r="49" spans="1:31">
      <c r="A49" t="s">
        <v>2157</v>
      </c>
      <c r="B49" s="6">
        <v>61.599997999999999</v>
      </c>
      <c r="C49" s="6">
        <v>61.799999</v>
      </c>
      <c r="D49" s="6">
        <v>61.899997999999997</v>
      </c>
      <c r="E49" s="6">
        <v>62.088444000000003</v>
      </c>
      <c r="F49" s="6">
        <v>62.256247999999999</v>
      </c>
      <c r="G49" s="6">
        <v>62.399765000000002</v>
      </c>
      <c r="H49" s="6">
        <v>62.540337000000001</v>
      </c>
      <c r="I49" s="6">
        <v>62.702545000000001</v>
      </c>
      <c r="J49" s="6">
        <v>62.997554999999998</v>
      </c>
      <c r="K49" s="6">
        <v>63.260432999999999</v>
      </c>
      <c r="L49" s="6">
        <v>63.521884999999997</v>
      </c>
      <c r="M49" s="6">
        <v>63.797119000000002</v>
      </c>
      <c r="N49" s="6">
        <v>64.078209000000001</v>
      </c>
      <c r="O49" s="6">
        <v>64.363135999999997</v>
      </c>
      <c r="P49" s="6">
        <v>64.624611000000002</v>
      </c>
      <c r="Q49" s="6">
        <v>64.886382999999995</v>
      </c>
      <c r="R49" s="6">
        <v>65.183295999999999</v>
      </c>
      <c r="S49" s="6">
        <v>65.525008999999997</v>
      </c>
      <c r="T49" s="6">
        <v>65.883910999999998</v>
      </c>
      <c r="U49" s="6">
        <v>66.258842000000001</v>
      </c>
      <c r="V49" s="6">
        <v>66.645767000000006</v>
      </c>
      <c r="W49" s="6">
        <v>67.037818999999999</v>
      </c>
      <c r="X49" s="6">
        <v>67.440048000000004</v>
      </c>
      <c r="Y49" s="6">
        <v>67.809546999999995</v>
      </c>
      <c r="Z49" s="6">
        <v>68.204712000000001</v>
      </c>
      <c r="AA49" s="6">
        <v>68.596648999999999</v>
      </c>
      <c r="AB49" s="6">
        <v>68.987792999999996</v>
      </c>
      <c r="AC49" s="6">
        <v>69.386527999999998</v>
      </c>
      <c r="AD49" s="6">
        <v>69.783980999999997</v>
      </c>
      <c r="AE49" s="7">
        <v>4.5100000000000001E-3</v>
      </c>
    </row>
    <row r="50" spans="1:31">
      <c r="A50" s="2" t="s">
        <v>2158</v>
      </c>
    </row>
    <row r="51" spans="1:31">
      <c r="A51" t="s">
        <v>102</v>
      </c>
      <c r="B51" s="6">
        <v>3.125</v>
      </c>
      <c r="C51" s="6">
        <v>3.1281279999999998</v>
      </c>
      <c r="D51" s="6">
        <v>3.131259</v>
      </c>
      <c r="E51" s="6">
        <v>3.1343939999999999</v>
      </c>
      <c r="F51" s="6">
        <v>3.1375310000000001</v>
      </c>
      <c r="G51" s="6">
        <v>3.1406719999999999</v>
      </c>
      <c r="H51" s="6">
        <v>3.1438160000000002</v>
      </c>
      <c r="I51" s="6">
        <v>3.146963</v>
      </c>
      <c r="J51" s="6">
        <v>3.1501130000000002</v>
      </c>
      <c r="K51" s="6">
        <v>3.1532659999999999</v>
      </c>
      <c r="L51" s="6">
        <v>3.1564230000000002</v>
      </c>
      <c r="M51" s="6">
        <v>3.1595819999999999</v>
      </c>
      <c r="N51" s="6">
        <v>3.1627450000000001</v>
      </c>
      <c r="O51" s="6">
        <v>3.1659109999999999</v>
      </c>
      <c r="P51" s="6">
        <v>3.1690800000000001</v>
      </c>
      <c r="Q51" s="6">
        <v>3.1722519999999998</v>
      </c>
      <c r="R51" s="6">
        <v>3.1754280000000001</v>
      </c>
      <c r="S51" s="6">
        <v>3.1786059999999998</v>
      </c>
      <c r="T51" s="6">
        <v>3.1817880000000001</v>
      </c>
      <c r="U51" s="6">
        <v>3.1849729999999998</v>
      </c>
      <c r="V51" s="6">
        <v>3.188161</v>
      </c>
      <c r="W51" s="6">
        <v>3.1913520000000002</v>
      </c>
      <c r="X51" s="6">
        <v>3.194547</v>
      </c>
      <c r="Y51" s="6">
        <v>3.1977449999999998</v>
      </c>
      <c r="Z51" s="6">
        <v>3.2009460000000001</v>
      </c>
      <c r="AA51" s="6">
        <v>3.2041499999999998</v>
      </c>
      <c r="AB51" s="6">
        <v>3.207357</v>
      </c>
      <c r="AC51" s="6">
        <v>3.2105679999999999</v>
      </c>
      <c r="AD51" s="6">
        <v>3.2137820000000001</v>
      </c>
      <c r="AE51" s="7">
        <v>1.0009999999999999E-3</v>
      </c>
    </row>
    <row r="52" spans="1:31">
      <c r="A52" t="s">
        <v>2143</v>
      </c>
      <c r="B52" s="6">
        <v>1.9532240000000001</v>
      </c>
      <c r="C52" s="6">
        <v>1.957139</v>
      </c>
      <c r="D52" s="6">
        <v>1.9610609999999999</v>
      </c>
      <c r="E52" s="6">
        <v>1.9649909999999999</v>
      </c>
      <c r="F52" s="6">
        <v>1.968928</v>
      </c>
      <c r="G52" s="6">
        <v>1.972874</v>
      </c>
      <c r="H52" s="6">
        <v>1.976828</v>
      </c>
      <c r="I52" s="6">
        <v>1.9807889999999999</v>
      </c>
      <c r="J52" s="6">
        <v>1.9847589999999999</v>
      </c>
      <c r="K52" s="6">
        <v>1.9887360000000001</v>
      </c>
      <c r="L52" s="6">
        <v>1.9927220000000001</v>
      </c>
      <c r="M52" s="6">
        <v>1.996715</v>
      </c>
      <c r="N52" s="6">
        <v>2.0007169999999999</v>
      </c>
      <c r="O52" s="6">
        <v>2.0047259999999998</v>
      </c>
      <c r="P52" s="6">
        <v>2.0087440000000001</v>
      </c>
      <c r="Q52" s="6">
        <v>2.012769</v>
      </c>
      <c r="R52" s="6">
        <v>2.0168029999999999</v>
      </c>
      <c r="S52" s="6">
        <v>2.0208439999999999</v>
      </c>
      <c r="T52" s="6">
        <v>2.0248940000000002</v>
      </c>
      <c r="U52" s="6">
        <v>2.0289519999999999</v>
      </c>
      <c r="V52" s="6">
        <v>2.0330180000000002</v>
      </c>
      <c r="W52" s="6">
        <v>2.0370919999999999</v>
      </c>
      <c r="X52" s="6">
        <v>2.041175</v>
      </c>
      <c r="Y52" s="6">
        <v>2.0452650000000001</v>
      </c>
      <c r="Z52" s="6">
        <v>2.0493640000000002</v>
      </c>
      <c r="AA52" s="6">
        <v>2.053471</v>
      </c>
      <c r="AB52" s="6">
        <v>2.0575860000000001</v>
      </c>
      <c r="AC52" s="6">
        <v>2.0617100000000002</v>
      </c>
      <c r="AD52" s="6">
        <v>2.0658409999999998</v>
      </c>
      <c r="AE52" s="7">
        <v>2.0040000000000001E-3</v>
      </c>
    </row>
    <row r="54" spans="1:31">
      <c r="A54" s="2" t="s">
        <v>1038</v>
      </c>
    </row>
    <row r="55" spans="1:31">
      <c r="A55" s="2" t="s">
        <v>2159</v>
      </c>
    </row>
    <row r="56" spans="1:31">
      <c r="A56" t="s">
        <v>2160</v>
      </c>
      <c r="B56" s="10">
        <v>16.616295000000001</v>
      </c>
      <c r="C56" s="10">
        <v>16.064404</v>
      </c>
      <c r="D56" s="10">
        <v>15.827508</v>
      </c>
      <c r="E56" s="10">
        <v>16.164256999999999</v>
      </c>
      <c r="F56" s="10">
        <v>16.461893</v>
      </c>
      <c r="G56" s="10">
        <v>16.460011000000002</v>
      </c>
      <c r="H56" s="10">
        <v>16.391373000000002</v>
      </c>
      <c r="I56" s="10">
        <v>16.325609</v>
      </c>
      <c r="J56" s="10">
        <v>16.267043999999999</v>
      </c>
      <c r="K56" s="10">
        <v>16.210197000000001</v>
      </c>
      <c r="L56" s="10">
        <v>16.238752000000002</v>
      </c>
      <c r="M56" s="10">
        <v>16.172723999999999</v>
      </c>
      <c r="N56" s="10">
        <v>16.224436000000001</v>
      </c>
      <c r="O56" s="10">
        <v>16.283346000000002</v>
      </c>
      <c r="P56" s="10">
        <v>16.360507999999999</v>
      </c>
      <c r="Q56" s="10">
        <v>16.446648</v>
      </c>
      <c r="R56" s="10">
        <v>16.541170000000001</v>
      </c>
      <c r="S56" s="10">
        <v>16.643238</v>
      </c>
      <c r="T56" s="10">
        <v>16.746549999999999</v>
      </c>
      <c r="U56" s="10">
        <v>16.856560000000002</v>
      </c>
      <c r="V56" s="10">
        <v>16.974443000000001</v>
      </c>
      <c r="W56" s="10">
        <v>17.003212000000001</v>
      </c>
      <c r="X56" s="10">
        <v>17.050319999999999</v>
      </c>
      <c r="Y56" s="10">
        <v>17.211404999999999</v>
      </c>
      <c r="Z56" s="10">
        <v>17.284797999999999</v>
      </c>
      <c r="AA56" s="10">
        <v>17.368369999999999</v>
      </c>
      <c r="AB56" s="10">
        <v>17.557413</v>
      </c>
      <c r="AC56" s="10">
        <v>17.641779</v>
      </c>
      <c r="AD56" s="10">
        <v>17.728007999999999</v>
      </c>
      <c r="AE56" s="7">
        <v>3.656E-3</v>
      </c>
    </row>
    <row r="57" spans="1:31">
      <c r="A57" t="s">
        <v>2161</v>
      </c>
      <c r="B57" s="10">
        <v>0.65033799999999997</v>
      </c>
      <c r="C57" s="10">
        <v>0.61027600000000004</v>
      </c>
      <c r="D57" s="10">
        <v>0.56013500000000005</v>
      </c>
      <c r="E57" s="10">
        <v>0.56629799999999997</v>
      </c>
      <c r="F57" s="10">
        <v>0.59438999999999997</v>
      </c>
      <c r="G57" s="10">
        <v>0.616313</v>
      </c>
      <c r="H57" s="10">
        <v>0.62988100000000002</v>
      </c>
      <c r="I57" s="10">
        <v>0.63630799999999998</v>
      </c>
      <c r="J57" s="10">
        <v>0.63935799999999998</v>
      </c>
      <c r="K57" s="10">
        <v>0.642011</v>
      </c>
      <c r="L57" s="10">
        <v>0.64534999999999998</v>
      </c>
      <c r="M57" s="10">
        <v>0.64797400000000005</v>
      </c>
      <c r="N57" s="10">
        <v>0.65305100000000005</v>
      </c>
      <c r="O57" s="10">
        <v>0.65648799999999996</v>
      </c>
      <c r="P57" s="10">
        <v>0.65669900000000003</v>
      </c>
      <c r="Q57" s="10">
        <v>0.65611399999999998</v>
      </c>
      <c r="R57" s="10">
        <v>0.65775099999999997</v>
      </c>
      <c r="S57" s="10">
        <v>0.661107</v>
      </c>
      <c r="T57" s="10">
        <v>0.66566700000000001</v>
      </c>
      <c r="U57" s="10">
        <v>0.67040299999999997</v>
      </c>
      <c r="V57" s="10">
        <v>0.67471199999999998</v>
      </c>
      <c r="W57" s="10">
        <v>0.677207</v>
      </c>
      <c r="X57" s="10">
        <v>0.67995700000000003</v>
      </c>
      <c r="Y57" s="10">
        <v>0.68559899999999996</v>
      </c>
      <c r="Z57" s="10">
        <v>0.68900700000000004</v>
      </c>
      <c r="AA57" s="10">
        <v>0.69208000000000003</v>
      </c>
      <c r="AB57" s="10">
        <v>0.69758900000000001</v>
      </c>
      <c r="AC57" s="10">
        <v>0.70206999999999997</v>
      </c>
      <c r="AD57" s="10">
        <v>0.70785299999999995</v>
      </c>
      <c r="AE57" s="7">
        <v>5.509E-3</v>
      </c>
    </row>
    <row r="58" spans="1:31">
      <c r="A58" t="s">
        <v>2162</v>
      </c>
      <c r="B58" s="10">
        <v>0.26431100000000002</v>
      </c>
      <c r="C58" s="10">
        <v>0.25705699999999998</v>
      </c>
      <c r="D58" s="10">
        <v>0.261571</v>
      </c>
      <c r="E58" s="10">
        <v>0.26389099999999999</v>
      </c>
      <c r="F58" s="10">
        <v>0.26621499999999998</v>
      </c>
      <c r="G58" s="10">
        <v>0.26932</v>
      </c>
      <c r="H58" s="10">
        <v>0.272455</v>
      </c>
      <c r="I58" s="10">
        <v>0.275619</v>
      </c>
      <c r="J58" s="10">
        <v>0.27881099999999998</v>
      </c>
      <c r="K58" s="10">
        <v>0.28202700000000003</v>
      </c>
      <c r="L58" s="10">
        <v>0.28526400000000002</v>
      </c>
      <c r="M58" s="10">
        <v>0.28852299999999997</v>
      </c>
      <c r="N58" s="10">
        <v>0.29180099999999998</v>
      </c>
      <c r="O58" s="10">
        <v>0.295099</v>
      </c>
      <c r="P58" s="10">
        <v>0.29841400000000001</v>
      </c>
      <c r="Q58" s="10">
        <v>0.30174499999999999</v>
      </c>
      <c r="R58" s="10">
        <v>0.305089</v>
      </c>
      <c r="S58" s="10">
        <v>0.30844300000000002</v>
      </c>
      <c r="T58" s="10">
        <v>0.31180600000000003</v>
      </c>
      <c r="U58" s="10">
        <v>0.31518000000000002</v>
      </c>
      <c r="V58" s="10">
        <v>0.31856200000000001</v>
      </c>
      <c r="W58" s="10">
        <v>0.32195299999999999</v>
      </c>
      <c r="X58" s="10">
        <v>0.325353</v>
      </c>
      <c r="Y58" s="10">
        <v>0.328764</v>
      </c>
      <c r="Z58" s="10">
        <v>0.33218700000000001</v>
      </c>
      <c r="AA58" s="10">
        <v>0.33561800000000003</v>
      </c>
      <c r="AB58" s="10">
        <v>0.339059</v>
      </c>
      <c r="AC58" s="10">
        <v>0.34251199999999998</v>
      </c>
      <c r="AD58" s="10">
        <v>0.34597699999999998</v>
      </c>
      <c r="AE58" s="7">
        <v>1.1063E-2</v>
      </c>
    </row>
    <row r="59" spans="1:31">
      <c r="A59" t="s">
        <v>2163</v>
      </c>
      <c r="B59" s="10">
        <v>5.0128050000000002</v>
      </c>
      <c r="C59" s="10">
        <v>4.719957</v>
      </c>
      <c r="D59" s="10">
        <v>4.2211869999999996</v>
      </c>
      <c r="E59" s="10">
        <v>4.2420479999999996</v>
      </c>
      <c r="F59" s="10">
        <v>4.4502290000000002</v>
      </c>
      <c r="G59" s="10">
        <v>4.6569190000000003</v>
      </c>
      <c r="H59" s="10">
        <v>4.7916319999999999</v>
      </c>
      <c r="I59" s="10">
        <v>4.8702180000000004</v>
      </c>
      <c r="J59" s="10">
        <v>4.9288350000000003</v>
      </c>
      <c r="K59" s="10">
        <v>4.9841259999999998</v>
      </c>
      <c r="L59" s="10">
        <v>5.0413189999999997</v>
      </c>
      <c r="M59" s="10">
        <v>5.1125400000000001</v>
      </c>
      <c r="N59" s="10">
        <v>5.1920190000000002</v>
      </c>
      <c r="O59" s="10">
        <v>5.2631290000000002</v>
      </c>
      <c r="P59" s="10">
        <v>5.3080569999999998</v>
      </c>
      <c r="Q59" s="10">
        <v>5.3477600000000001</v>
      </c>
      <c r="R59" s="10">
        <v>5.4096970000000004</v>
      </c>
      <c r="S59" s="10">
        <v>5.4913939999999997</v>
      </c>
      <c r="T59" s="10">
        <v>5.5781850000000004</v>
      </c>
      <c r="U59" s="10">
        <v>5.6651030000000002</v>
      </c>
      <c r="V59" s="10">
        <v>5.7482179999999996</v>
      </c>
      <c r="W59" s="10">
        <v>5.826975</v>
      </c>
      <c r="X59" s="10">
        <v>5.9068370000000003</v>
      </c>
      <c r="Y59" s="10">
        <v>5.995571</v>
      </c>
      <c r="Z59" s="10">
        <v>6.0795430000000001</v>
      </c>
      <c r="AA59" s="10">
        <v>6.1610779999999998</v>
      </c>
      <c r="AB59" s="10">
        <v>6.2537770000000004</v>
      </c>
      <c r="AC59" s="10">
        <v>6.3505229999999999</v>
      </c>
      <c r="AD59" s="10">
        <v>6.4582430000000004</v>
      </c>
      <c r="AE59" s="7">
        <v>1.1681E-2</v>
      </c>
    </row>
    <row r="60" spans="1:31">
      <c r="A60" t="s">
        <v>2164</v>
      </c>
      <c r="B60" s="10">
        <v>4.6348E-2</v>
      </c>
      <c r="C60" s="10">
        <v>4.6731000000000002E-2</v>
      </c>
      <c r="D60" s="10">
        <v>4.7295999999999998E-2</v>
      </c>
      <c r="E60" s="10">
        <v>4.6781000000000003E-2</v>
      </c>
      <c r="F60" s="10">
        <v>4.7063000000000001E-2</v>
      </c>
      <c r="G60" s="10">
        <v>4.7716000000000001E-2</v>
      </c>
      <c r="H60" s="10">
        <v>4.8427999999999999E-2</v>
      </c>
      <c r="I60" s="10">
        <v>4.9422000000000001E-2</v>
      </c>
      <c r="J60" s="10">
        <v>5.0309E-2</v>
      </c>
      <c r="K60" s="10">
        <v>5.1114E-2</v>
      </c>
      <c r="L60" s="10">
        <v>5.1887999999999997E-2</v>
      </c>
      <c r="M60" s="10">
        <v>5.2659999999999998E-2</v>
      </c>
      <c r="N60" s="10">
        <v>5.3434000000000002E-2</v>
      </c>
      <c r="O60" s="10">
        <v>5.4218000000000002E-2</v>
      </c>
      <c r="P60" s="10">
        <v>5.493E-2</v>
      </c>
      <c r="Q60" s="10">
        <v>5.5590000000000001E-2</v>
      </c>
      <c r="R60" s="10">
        <v>5.6224999999999997E-2</v>
      </c>
      <c r="S60" s="10">
        <v>5.6845E-2</v>
      </c>
      <c r="T60" s="10">
        <v>5.7472000000000002E-2</v>
      </c>
      <c r="U60" s="10">
        <v>5.8112999999999998E-2</v>
      </c>
      <c r="V60" s="10">
        <v>5.8770000000000003E-2</v>
      </c>
      <c r="W60" s="10">
        <v>5.9438999999999999E-2</v>
      </c>
      <c r="X60" s="10">
        <v>6.0117999999999998E-2</v>
      </c>
      <c r="Y60" s="10">
        <v>6.0755000000000003E-2</v>
      </c>
      <c r="Z60" s="10">
        <v>6.1365000000000003E-2</v>
      </c>
      <c r="AA60" s="10">
        <v>6.1997999999999998E-2</v>
      </c>
      <c r="AB60" s="10">
        <v>6.2639E-2</v>
      </c>
      <c r="AC60" s="10">
        <v>6.3294000000000003E-2</v>
      </c>
      <c r="AD60" s="10">
        <v>6.3973000000000002E-2</v>
      </c>
      <c r="AE60" s="7">
        <v>1.17E-2</v>
      </c>
    </row>
    <row r="61" spans="1:31">
      <c r="A61" t="s">
        <v>2165</v>
      </c>
      <c r="B61" s="10">
        <v>0.60503399999999996</v>
      </c>
      <c r="C61" s="10">
        <v>0.57745800000000003</v>
      </c>
      <c r="D61" s="10">
        <v>0.52903900000000004</v>
      </c>
      <c r="E61" s="10">
        <v>0.52612700000000001</v>
      </c>
      <c r="F61" s="10">
        <v>0.55407899999999999</v>
      </c>
      <c r="G61" s="10">
        <v>0.57369700000000001</v>
      </c>
      <c r="H61" s="10">
        <v>0.58513300000000001</v>
      </c>
      <c r="I61" s="10">
        <v>0.59692599999999996</v>
      </c>
      <c r="J61" s="10">
        <v>0.59737099999999999</v>
      </c>
      <c r="K61" s="10">
        <v>0.60871399999999998</v>
      </c>
      <c r="L61" s="10">
        <v>0.61445899999999998</v>
      </c>
      <c r="M61" s="10">
        <v>0.62385400000000002</v>
      </c>
      <c r="N61" s="10">
        <v>0.63155799999999995</v>
      </c>
      <c r="O61" s="10">
        <v>0.63534500000000005</v>
      </c>
      <c r="P61" s="10">
        <v>0.64348399999999994</v>
      </c>
      <c r="Q61" s="10">
        <v>0.64613500000000001</v>
      </c>
      <c r="R61" s="10">
        <v>0.65085400000000004</v>
      </c>
      <c r="S61" s="10">
        <v>0.65296799999999999</v>
      </c>
      <c r="T61" s="10">
        <v>0.66282799999999997</v>
      </c>
      <c r="U61" s="10">
        <v>0.66287799999999997</v>
      </c>
      <c r="V61" s="10">
        <v>0.669296</v>
      </c>
      <c r="W61" s="10">
        <v>0.67401100000000003</v>
      </c>
      <c r="X61" s="10">
        <v>0.67574299999999998</v>
      </c>
      <c r="Y61" s="10">
        <v>0.68414799999999998</v>
      </c>
      <c r="Z61" s="10">
        <v>0.68459899999999996</v>
      </c>
      <c r="AA61" s="10">
        <v>0.68913500000000005</v>
      </c>
      <c r="AB61" s="10">
        <v>0.691909</v>
      </c>
      <c r="AC61" s="10">
        <v>0.69535599999999997</v>
      </c>
      <c r="AD61" s="10">
        <v>0.70231399999999999</v>
      </c>
      <c r="AE61" s="7">
        <v>7.2760000000000003E-3</v>
      </c>
    </row>
    <row r="62" spans="1:31">
      <c r="A62" t="s">
        <v>2166</v>
      </c>
      <c r="B62" s="10">
        <v>0.299317</v>
      </c>
      <c r="C62" s="10">
        <v>0.294653</v>
      </c>
      <c r="D62" s="10">
        <v>0.28264800000000001</v>
      </c>
      <c r="E62" s="10">
        <v>0.282254</v>
      </c>
      <c r="F62" s="10">
        <v>0.28486</v>
      </c>
      <c r="G62" s="10">
        <v>0.28842299999999998</v>
      </c>
      <c r="H62" s="10">
        <v>0.29105599999999998</v>
      </c>
      <c r="I62" s="10">
        <v>0.29323700000000003</v>
      </c>
      <c r="J62" s="10">
        <v>0.29629299999999997</v>
      </c>
      <c r="K62" s="10">
        <v>0.29724200000000001</v>
      </c>
      <c r="L62" s="10">
        <v>0.29947000000000001</v>
      </c>
      <c r="M62" s="10">
        <v>0.30260300000000001</v>
      </c>
      <c r="N62" s="10">
        <v>0.30608400000000002</v>
      </c>
      <c r="O62" s="10">
        <v>0.30833100000000002</v>
      </c>
      <c r="P62" s="10">
        <v>0.30904900000000002</v>
      </c>
      <c r="Q62" s="10">
        <v>0.30945</v>
      </c>
      <c r="R62" s="10">
        <v>0.31157600000000002</v>
      </c>
      <c r="S62" s="10">
        <v>0.31494800000000001</v>
      </c>
      <c r="T62" s="10">
        <v>0.31775999999999999</v>
      </c>
      <c r="U62" s="10">
        <v>0.32029099999999999</v>
      </c>
      <c r="V62" s="10">
        <v>0.32297900000000002</v>
      </c>
      <c r="W62" s="10">
        <v>0.32420199999999999</v>
      </c>
      <c r="X62" s="10">
        <v>0.32563199999999998</v>
      </c>
      <c r="Y62" s="10">
        <v>0.32651599999999997</v>
      </c>
      <c r="Z62" s="10">
        <v>0.32766000000000001</v>
      </c>
      <c r="AA62" s="10">
        <v>0.32927299999999998</v>
      </c>
      <c r="AB62" s="10">
        <v>0.332256</v>
      </c>
      <c r="AC62" s="10">
        <v>0.33382000000000001</v>
      </c>
      <c r="AD62" s="10">
        <v>0.33467200000000003</v>
      </c>
      <c r="AE62" s="7">
        <v>4.7280000000000004E-3</v>
      </c>
    </row>
    <row r="63" spans="1:31">
      <c r="A63" t="s">
        <v>2167</v>
      </c>
      <c r="B63" s="10">
        <v>0.96044600000000002</v>
      </c>
      <c r="C63" s="10">
        <v>0.89993500000000004</v>
      </c>
      <c r="D63" s="10">
        <v>0.82889699999999999</v>
      </c>
      <c r="E63" s="10">
        <v>0.8639</v>
      </c>
      <c r="F63" s="10">
        <v>0.89955600000000002</v>
      </c>
      <c r="G63" s="10">
        <v>0.90137500000000004</v>
      </c>
      <c r="H63" s="10">
        <v>0.90286200000000005</v>
      </c>
      <c r="I63" s="10">
        <v>0.904142</v>
      </c>
      <c r="J63" s="10">
        <v>0.90542900000000004</v>
      </c>
      <c r="K63" s="10">
        <v>0.90675799999999995</v>
      </c>
      <c r="L63" s="10">
        <v>0.90806799999999999</v>
      </c>
      <c r="M63" s="10">
        <v>0.90939999999999999</v>
      </c>
      <c r="N63" s="10">
        <v>0.91075799999999996</v>
      </c>
      <c r="O63" s="10">
        <v>0.91215400000000002</v>
      </c>
      <c r="P63" s="10">
        <v>0.91339400000000004</v>
      </c>
      <c r="Q63" s="10">
        <v>0.91456700000000002</v>
      </c>
      <c r="R63" s="10">
        <v>0.91577500000000001</v>
      </c>
      <c r="S63" s="10">
        <v>0.91701100000000002</v>
      </c>
      <c r="T63" s="10">
        <v>0.91823299999999997</v>
      </c>
      <c r="U63" s="10">
        <v>0.91944099999999995</v>
      </c>
      <c r="V63" s="10">
        <v>0.92062100000000002</v>
      </c>
      <c r="W63" s="10">
        <v>0.92181500000000005</v>
      </c>
      <c r="X63" s="10">
        <v>0.92299600000000004</v>
      </c>
      <c r="Y63" s="10">
        <v>0.92419600000000002</v>
      </c>
      <c r="Z63" s="10">
        <v>0.92536600000000002</v>
      </c>
      <c r="AA63" s="10">
        <v>0.92651700000000003</v>
      </c>
      <c r="AB63" s="10">
        <v>0.92766300000000002</v>
      </c>
      <c r="AC63" s="10">
        <v>0.92882200000000004</v>
      </c>
      <c r="AD63" s="10">
        <v>0.92996100000000004</v>
      </c>
      <c r="AE63" s="7">
        <v>1.2160000000000001E-3</v>
      </c>
    </row>
    <row r="64" spans="1:31">
      <c r="A64" t="s">
        <v>2168</v>
      </c>
      <c r="B64" s="10">
        <v>0.25294800000000001</v>
      </c>
      <c r="C64" s="10">
        <v>0.24640999999999999</v>
      </c>
      <c r="D64" s="10">
        <v>0.24449899999999999</v>
      </c>
      <c r="E64" s="10">
        <v>0.24878900000000001</v>
      </c>
      <c r="F64" s="10">
        <v>0.25386199999999998</v>
      </c>
      <c r="G64" s="10">
        <v>0.25583499999999998</v>
      </c>
      <c r="H64" s="10">
        <v>0.25705099999999997</v>
      </c>
      <c r="I64" s="10">
        <v>0.25873200000000002</v>
      </c>
      <c r="J64" s="10">
        <v>0.26047500000000001</v>
      </c>
      <c r="K64" s="10">
        <v>0.26210699999999998</v>
      </c>
      <c r="L64" s="10">
        <v>0.26373000000000002</v>
      </c>
      <c r="M64" s="10">
        <v>0.26538499999999998</v>
      </c>
      <c r="N64" s="10">
        <v>0.26719999999999999</v>
      </c>
      <c r="O64" s="10">
        <v>0.26913599999999999</v>
      </c>
      <c r="P64" s="10">
        <v>0.27100800000000003</v>
      </c>
      <c r="Q64" s="10">
        <v>0.272727</v>
      </c>
      <c r="R64" s="10">
        <v>0.27443800000000002</v>
      </c>
      <c r="S64" s="10">
        <v>0.27621800000000002</v>
      </c>
      <c r="T64" s="10">
        <v>0.27794000000000002</v>
      </c>
      <c r="U64" s="10">
        <v>0.27966099999999999</v>
      </c>
      <c r="V64" s="10">
        <v>0.28138600000000002</v>
      </c>
      <c r="W64" s="10">
        <v>0.28303099999999998</v>
      </c>
      <c r="X64" s="10">
        <v>0.28460000000000002</v>
      </c>
      <c r="Y64" s="10">
        <v>0.28625699999999998</v>
      </c>
      <c r="Z64" s="10">
        <v>0.28774899999999998</v>
      </c>
      <c r="AA64" s="10">
        <v>0.28921000000000002</v>
      </c>
      <c r="AB64" s="10">
        <v>0.290686</v>
      </c>
      <c r="AC64" s="10">
        <v>0.29213600000000001</v>
      </c>
      <c r="AD64" s="10">
        <v>0.293512</v>
      </c>
      <c r="AE64" s="7">
        <v>6.4999999999999997E-3</v>
      </c>
    </row>
    <row r="65" spans="1:31">
      <c r="A65" t="s">
        <v>2169</v>
      </c>
      <c r="B65" s="10">
        <v>2.7491500000000002</v>
      </c>
      <c r="C65" s="10">
        <v>2.64235</v>
      </c>
      <c r="D65" s="10">
        <v>2.6504789999999998</v>
      </c>
      <c r="E65" s="10">
        <v>2.5984500000000001</v>
      </c>
      <c r="F65" s="10">
        <v>2.6174590000000002</v>
      </c>
      <c r="G65" s="10">
        <v>2.6558760000000001</v>
      </c>
      <c r="H65" s="10">
        <v>2.68845</v>
      </c>
      <c r="I65" s="10">
        <v>2.7385280000000001</v>
      </c>
      <c r="J65" s="10">
        <v>2.780761</v>
      </c>
      <c r="K65" s="10">
        <v>2.8224559999999999</v>
      </c>
      <c r="L65" s="10">
        <v>2.8661989999999999</v>
      </c>
      <c r="M65" s="10">
        <v>2.9084599999999998</v>
      </c>
      <c r="N65" s="10">
        <v>2.949805</v>
      </c>
      <c r="O65" s="10">
        <v>2.9893390000000002</v>
      </c>
      <c r="P65" s="10">
        <v>3.022589</v>
      </c>
      <c r="Q65" s="10">
        <v>3.0506540000000002</v>
      </c>
      <c r="R65" s="10">
        <v>3.075561</v>
      </c>
      <c r="S65" s="10">
        <v>3.0985420000000001</v>
      </c>
      <c r="T65" s="10">
        <v>3.119135</v>
      </c>
      <c r="U65" s="10">
        <v>3.137502</v>
      </c>
      <c r="V65" s="10">
        <v>3.1543489999999998</v>
      </c>
      <c r="W65" s="10">
        <v>3.1721970000000002</v>
      </c>
      <c r="X65" s="10">
        <v>3.1892140000000002</v>
      </c>
      <c r="Y65" s="10">
        <v>3.2076669999999998</v>
      </c>
      <c r="Z65" s="10">
        <v>3.2217639999999999</v>
      </c>
      <c r="AA65" s="10">
        <v>3.234931</v>
      </c>
      <c r="AB65" s="10">
        <v>3.2508159999999999</v>
      </c>
      <c r="AC65" s="10">
        <v>3.2663350000000002</v>
      </c>
      <c r="AD65" s="10">
        <v>3.2818550000000002</v>
      </c>
      <c r="AE65" s="7">
        <v>8.0599999999999995E-3</v>
      </c>
    </row>
    <row r="66" spans="1:31">
      <c r="A66" t="s">
        <v>2170</v>
      </c>
      <c r="B66" s="10">
        <v>0.70878399999999997</v>
      </c>
      <c r="C66" s="10">
        <v>0.70525300000000002</v>
      </c>
      <c r="D66" s="10">
        <v>0.727989</v>
      </c>
      <c r="E66" s="10">
        <v>0.72076799999999996</v>
      </c>
      <c r="F66" s="10">
        <v>0.68474000000000002</v>
      </c>
      <c r="G66" s="10">
        <v>0.66841300000000003</v>
      </c>
      <c r="H66" s="10">
        <v>0.66194600000000003</v>
      </c>
      <c r="I66" s="10">
        <v>0.65961400000000003</v>
      </c>
      <c r="J66" s="10">
        <v>0.66084299999999996</v>
      </c>
      <c r="K66" s="10">
        <v>0.66342100000000004</v>
      </c>
      <c r="L66" s="10">
        <v>0.666049</v>
      </c>
      <c r="M66" s="10">
        <v>0.66872699999999996</v>
      </c>
      <c r="N66" s="10">
        <v>0.67145299999999997</v>
      </c>
      <c r="O66" s="10">
        <v>0.674396</v>
      </c>
      <c r="P66" s="10">
        <v>0.677427</v>
      </c>
      <c r="Q66" s="10">
        <v>0.68046499999999999</v>
      </c>
      <c r="R66" s="10">
        <v>0.68351600000000001</v>
      </c>
      <c r="S66" s="10">
        <v>0.68653200000000003</v>
      </c>
      <c r="T66" s="10">
        <v>0.68954700000000002</v>
      </c>
      <c r="U66" s="10">
        <v>0.69254499999999997</v>
      </c>
      <c r="V66" s="10">
        <v>0.69550000000000001</v>
      </c>
      <c r="W66" s="10">
        <v>0.69843699999999997</v>
      </c>
      <c r="X66" s="10">
        <v>0.70133800000000002</v>
      </c>
      <c r="Y66" s="10">
        <v>0.70421</v>
      </c>
      <c r="Z66" s="10">
        <v>0.70703300000000002</v>
      </c>
      <c r="AA66" s="10">
        <v>0.70985900000000002</v>
      </c>
      <c r="AB66" s="10">
        <v>0.71265900000000004</v>
      </c>
      <c r="AC66" s="10">
        <v>0.71545700000000001</v>
      </c>
      <c r="AD66" s="10">
        <v>0.718252</v>
      </c>
      <c r="AE66" s="7">
        <v>6.7699999999999998E-4</v>
      </c>
    </row>
    <row r="67" spans="1:31">
      <c r="A67" t="s">
        <v>2171</v>
      </c>
      <c r="B67" s="10">
        <v>0.15223100000000001</v>
      </c>
      <c r="C67" s="10">
        <v>0.14013400000000001</v>
      </c>
      <c r="D67" s="10">
        <v>0.13802900000000001</v>
      </c>
      <c r="E67" s="10">
        <v>0.13730200000000001</v>
      </c>
      <c r="F67" s="10">
        <v>0.13689599999999999</v>
      </c>
      <c r="G67" s="10">
        <v>0.13761799999999999</v>
      </c>
      <c r="H67" s="10">
        <v>0.13941500000000001</v>
      </c>
      <c r="I67" s="10">
        <v>0.141407</v>
      </c>
      <c r="J67" s="10">
        <v>0.142873</v>
      </c>
      <c r="K67" s="10">
        <v>0.143814</v>
      </c>
      <c r="L67" s="10">
        <v>0.14441399999999999</v>
      </c>
      <c r="M67" s="10">
        <v>0.14486599999999999</v>
      </c>
      <c r="N67" s="10">
        <v>0.14530399999999999</v>
      </c>
      <c r="O67" s="10">
        <v>0.14576800000000001</v>
      </c>
      <c r="P67" s="10">
        <v>0.146151</v>
      </c>
      <c r="Q67" s="10">
        <v>0.146513</v>
      </c>
      <c r="R67" s="10">
        <v>0.14694499999999999</v>
      </c>
      <c r="S67" s="10">
        <v>0.14741799999999999</v>
      </c>
      <c r="T67" s="10">
        <v>0.147956</v>
      </c>
      <c r="U67" s="10">
        <v>0.14854100000000001</v>
      </c>
      <c r="V67" s="10">
        <v>0.149141</v>
      </c>
      <c r="W67" s="10">
        <v>0.14971499999999999</v>
      </c>
      <c r="X67" s="10">
        <v>0.150257</v>
      </c>
      <c r="Y67" s="10">
        <v>0.150813</v>
      </c>
      <c r="Z67" s="10">
        <v>0.15132599999999999</v>
      </c>
      <c r="AA67" s="10">
        <v>0.15182100000000001</v>
      </c>
      <c r="AB67" s="10">
        <v>0.152361</v>
      </c>
      <c r="AC67" s="10">
        <v>0.152919</v>
      </c>
      <c r="AD67" s="10">
        <v>0.15351400000000001</v>
      </c>
      <c r="AE67" s="7">
        <v>3.3830000000000002E-3</v>
      </c>
    </row>
    <row r="68" spans="1:31">
      <c r="A68" t="s">
        <v>2172</v>
      </c>
      <c r="B68" s="10">
        <v>0.64033200000000001</v>
      </c>
      <c r="C68" s="10">
        <v>0.644818</v>
      </c>
      <c r="D68" s="10">
        <v>0.63034299999999999</v>
      </c>
      <c r="E68" s="10">
        <v>0.63388900000000004</v>
      </c>
      <c r="F68" s="10">
        <v>0.61770599999999998</v>
      </c>
      <c r="G68" s="10">
        <v>0.61247799999999997</v>
      </c>
      <c r="H68" s="10">
        <v>0.600383</v>
      </c>
      <c r="I68" s="10">
        <v>0.60225600000000001</v>
      </c>
      <c r="J68" s="10">
        <v>0.61390900000000004</v>
      </c>
      <c r="K68" s="10">
        <v>0.61628300000000003</v>
      </c>
      <c r="L68" s="10">
        <v>0.62069799999999997</v>
      </c>
      <c r="M68" s="10">
        <v>0.62592000000000003</v>
      </c>
      <c r="N68" s="10">
        <v>0.63071900000000003</v>
      </c>
      <c r="O68" s="10">
        <v>0.63419800000000004</v>
      </c>
      <c r="P68" s="10">
        <v>0.63116899999999998</v>
      </c>
      <c r="Q68" s="10">
        <v>0.63438899999999998</v>
      </c>
      <c r="R68" s="10">
        <v>0.67097399999999996</v>
      </c>
      <c r="S68" s="10">
        <v>0.71308199999999999</v>
      </c>
      <c r="T68" s="10">
        <v>0.71712399999999998</v>
      </c>
      <c r="U68" s="10">
        <v>0.72012600000000004</v>
      </c>
      <c r="V68" s="10">
        <v>0.72646699999999997</v>
      </c>
      <c r="W68" s="10">
        <v>0.73289899999999997</v>
      </c>
      <c r="X68" s="10">
        <v>0.73349799999999998</v>
      </c>
      <c r="Y68" s="10">
        <v>0.73669200000000001</v>
      </c>
      <c r="Z68" s="10">
        <v>0.73582599999999998</v>
      </c>
      <c r="AA68" s="10">
        <v>0.740282</v>
      </c>
      <c r="AB68" s="10">
        <v>0.74002999999999997</v>
      </c>
      <c r="AC68" s="10">
        <v>0.74358599999999997</v>
      </c>
      <c r="AD68" s="10">
        <v>0.74495</v>
      </c>
      <c r="AE68" s="7">
        <v>5.3610000000000003E-3</v>
      </c>
    </row>
    <row r="69" spans="1:31">
      <c r="A69" s="2" t="s">
        <v>2173</v>
      </c>
      <c r="B69" s="11">
        <v>28.958337783813501</v>
      </c>
      <c r="C69" s="11">
        <v>27.8494358062744</v>
      </c>
      <c r="D69" s="11">
        <v>26.949619293212901</v>
      </c>
      <c r="E69" s="11">
        <v>27.294752120971701</v>
      </c>
      <c r="F69" s="11">
        <v>27.868949890136701</v>
      </c>
      <c r="G69" s="11">
        <v>28.143993377685501</v>
      </c>
      <c r="H69" s="11">
        <v>28.260065078735401</v>
      </c>
      <c r="I69" s="11">
        <v>28.3520183563232</v>
      </c>
      <c r="J69" s="11">
        <v>28.422307968139599</v>
      </c>
      <c r="K69" s="11">
        <v>28.490270614623999</v>
      </c>
      <c r="L69" s="11">
        <v>28.6456623077393</v>
      </c>
      <c r="M69" s="11">
        <v>28.723634719848601</v>
      </c>
      <c r="N69" s="11">
        <v>28.927619934081999</v>
      </c>
      <c r="O69" s="11">
        <v>29.120948791503899</v>
      </c>
      <c r="P69" s="11">
        <v>29.2928791046143</v>
      </c>
      <c r="Q69" s="11">
        <v>29.462760925293001</v>
      </c>
      <c r="R69" s="11">
        <v>29.6995735168457</v>
      </c>
      <c r="S69" s="11">
        <v>29.967744827270501</v>
      </c>
      <c r="T69" s="11">
        <v>30.210203170776399</v>
      </c>
      <c r="U69" s="11">
        <v>30.446344375610401</v>
      </c>
      <c r="V69" s="11">
        <v>30.694444656372099</v>
      </c>
      <c r="W69" s="11">
        <v>30.8450927734375</v>
      </c>
      <c r="X69" s="11">
        <v>31.005863189697301</v>
      </c>
      <c r="Y69" s="11">
        <v>31.3025932312012</v>
      </c>
      <c r="Z69" s="11">
        <v>31.488222122192401</v>
      </c>
      <c r="AA69" s="11">
        <v>31.690172195434599</v>
      </c>
      <c r="AB69" s="11">
        <v>32.008857727050803</v>
      </c>
      <c r="AC69" s="11">
        <v>32.228607177734403</v>
      </c>
      <c r="AD69" s="11">
        <v>32.463085174560497</v>
      </c>
      <c r="AE69" s="19">
        <v>5.6935877698900406E-3</v>
      </c>
    </row>
    <row r="70" spans="1:31">
      <c r="A70" s="2" t="s">
        <v>2174</v>
      </c>
    </row>
    <row r="71" spans="1:31">
      <c r="A71" t="s">
        <v>2160</v>
      </c>
      <c r="B71" s="10">
        <v>8.8162090000000006</v>
      </c>
      <c r="C71" s="10">
        <v>8.5725119999999997</v>
      </c>
      <c r="D71" s="10">
        <v>8.4789110000000001</v>
      </c>
      <c r="E71" s="10">
        <v>8.6794130000000003</v>
      </c>
      <c r="F71" s="10">
        <v>8.8645250000000004</v>
      </c>
      <c r="G71" s="10">
        <v>8.8648369999999996</v>
      </c>
      <c r="H71" s="10">
        <v>8.8284889999999994</v>
      </c>
      <c r="I71" s="10">
        <v>8.7934280000000005</v>
      </c>
      <c r="J71" s="10">
        <v>8.7624669999999991</v>
      </c>
      <c r="K71" s="10">
        <v>8.7517379999999996</v>
      </c>
      <c r="L71" s="10">
        <v>8.7737800000000004</v>
      </c>
      <c r="M71" s="10">
        <v>8.7450200000000002</v>
      </c>
      <c r="N71" s="10">
        <v>8.784065</v>
      </c>
      <c r="O71" s="10">
        <v>8.8305769999999999</v>
      </c>
      <c r="P71" s="10">
        <v>8.8919010000000007</v>
      </c>
      <c r="Q71" s="10">
        <v>9.0021459999999998</v>
      </c>
      <c r="R71" s="10">
        <v>9.0342680000000009</v>
      </c>
      <c r="S71" s="10">
        <v>9.0784020000000005</v>
      </c>
      <c r="T71" s="10">
        <v>9.1355970000000006</v>
      </c>
      <c r="U71" s="10">
        <v>9.2071299999999994</v>
      </c>
      <c r="V71" s="10">
        <v>9.2832709999999992</v>
      </c>
      <c r="W71" s="10">
        <v>9.3068179999999998</v>
      </c>
      <c r="X71" s="10">
        <v>9.3518950000000007</v>
      </c>
      <c r="Y71" s="10">
        <v>9.445964</v>
      </c>
      <c r="Z71" s="10">
        <v>9.5342950000000002</v>
      </c>
      <c r="AA71" s="10">
        <v>9.6103100000000001</v>
      </c>
      <c r="AB71" s="10">
        <v>9.7380800000000001</v>
      </c>
      <c r="AC71" s="10">
        <v>9.8352140000000006</v>
      </c>
      <c r="AD71" s="10">
        <v>9.9336970000000004</v>
      </c>
      <c r="AE71" s="7">
        <v>5.4730000000000004E-3</v>
      </c>
    </row>
    <row r="72" spans="1:31">
      <c r="A72" t="s">
        <v>2161</v>
      </c>
      <c r="B72" s="10">
        <v>0.33038200000000001</v>
      </c>
      <c r="C72" s="10">
        <v>0.31132900000000002</v>
      </c>
      <c r="D72" s="10">
        <v>0.28591</v>
      </c>
      <c r="E72" s="10">
        <v>0.28934199999999999</v>
      </c>
      <c r="F72" s="10">
        <v>0.30414200000000002</v>
      </c>
      <c r="G72" s="10">
        <v>0.31518400000000002</v>
      </c>
      <c r="H72" s="10">
        <v>0.32200800000000002</v>
      </c>
      <c r="I72" s="10">
        <v>0.32520700000000002</v>
      </c>
      <c r="J72" s="10">
        <v>0.326706</v>
      </c>
      <c r="K72" s="10">
        <v>0.32799899999999999</v>
      </c>
      <c r="L72" s="10">
        <v>0.32965699999999998</v>
      </c>
      <c r="M72" s="10">
        <v>0.33097100000000002</v>
      </c>
      <c r="N72" s="10">
        <v>0.33355800000000002</v>
      </c>
      <c r="O72" s="10">
        <v>0.33528999999999998</v>
      </c>
      <c r="P72" s="10">
        <v>0.33537800000000001</v>
      </c>
      <c r="Q72" s="10">
        <v>0.33507799999999999</v>
      </c>
      <c r="R72" s="10">
        <v>0.33591700000000002</v>
      </c>
      <c r="S72" s="10">
        <v>0.33764699999999997</v>
      </c>
      <c r="T72" s="10">
        <v>0.34000900000000001</v>
      </c>
      <c r="U72" s="10">
        <v>0.34246700000000002</v>
      </c>
      <c r="V72" s="10">
        <v>0.34471099999999999</v>
      </c>
      <c r="W72" s="10">
        <v>0.346024</v>
      </c>
      <c r="X72" s="10">
        <v>0.34745300000000001</v>
      </c>
      <c r="Y72" s="10">
        <v>0.35034599999999999</v>
      </c>
      <c r="Z72" s="10">
        <v>0.35208899999999999</v>
      </c>
      <c r="AA72" s="10">
        <v>0.35365099999999999</v>
      </c>
      <c r="AB72" s="10">
        <v>0.35645199999999999</v>
      </c>
      <c r="AC72" s="10">
        <v>0.35872199999999999</v>
      </c>
      <c r="AD72" s="10">
        <v>0.361651</v>
      </c>
      <c r="AE72" s="7">
        <v>5.5649999999999996E-3</v>
      </c>
    </row>
    <row r="73" spans="1:31">
      <c r="A73" t="s">
        <v>2162</v>
      </c>
      <c r="B73" s="10">
        <v>0.174452</v>
      </c>
      <c r="C73" s="10">
        <v>0.17535200000000001</v>
      </c>
      <c r="D73" s="10">
        <v>0.18105599999999999</v>
      </c>
      <c r="E73" s="10">
        <v>0.18604299999999999</v>
      </c>
      <c r="F73" s="10">
        <v>0.190465</v>
      </c>
      <c r="G73" s="10">
        <v>0.195524</v>
      </c>
      <c r="H73" s="10">
        <v>0.20117599999999999</v>
      </c>
      <c r="I73" s="10">
        <v>0.20724999999999999</v>
      </c>
      <c r="J73" s="10">
        <v>0.213641</v>
      </c>
      <c r="K73" s="10">
        <v>0.22043199999999999</v>
      </c>
      <c r="L73" s="10">
        <v>0.22766700000000001</v>
      </c>
      <c r="M73" s="10">
        <v>0.23527500000000001</v>
      </c>
      <c r="N73" s="10">
        <v>0.243177</v>
      </c>
      <c r="O73" s="10">
        <v>0.25129800000000002</v>
      </c>
      <c r="P73" s="10">
        <v>0.25962200000000002</v>
      </c>
      <c r="Q73" s="10">
        <v>0.26813100000000001</v>
      </c>
      <c r="R73" s="10">
        <v>0.27688200000000002</v>
      </c>
      <c r="S73" s="10">
        <v>0.28592200000000001</v>
      </c>
      <c r="T73" s="10">
        <v>0.29520999999999997</v>
      </c>
      <c r="U73" s="10">
        <v>0.30464999999999998</v>
      </c>
      <c r="V73" s="10">
        <v>0.31424400000000002</v>
      </c>
      <c r="W73" s="10">
        <v>0.32396799999999998</v>
      </c>
      <c r="X73" s="10">
        <v>0.33385300000000001</v>
      </c>
      <c r="Y73" s="10">
        <v>0.34377400000000002</v>
      </c>
      <c r="Z73" s="10">
        <v>0.35380299999999998</v>
      </c>
      <c r="AA73" s="10">
        <v>0.364089</v>
      </c>
      <c r="AB73" s="10">
        <v>0.37465999999999999</v>
      </c>
      <c r="AC73" s="10">
        <v>0.38542700000000002</v>
      </c>
      <c r="AD73" s="10">
        <v>0.396484</v>
      </c>
      <c r="AE73" s="7">
        <v>3.0676999999999999E-2</v>
      </c>
    </row>
    <row r="74" spans="1:31">
      <c r="A74" t="s">
        <v>2163</v>
      </c>
      <c r="B74" s="10">
        <v>2.4073560000000001</v>
      </c>
      <c r="C74" s="10">
        <v>2.269444</v>
      </c>
      <c r="D74" s="10">
        <v>2.029598</v>
      </c>
      <c r="E74" s="10">
        <v>2.0415700000000001</v>
      </c>
      <c r="F74" s="10">
        <v>2.1431719999999999</v>
      </c>
      <c r="G74" s="10">
        <v>2.2426149999999998</v>
      </c>
      <c r="H74" s="10">
        <v>2.3075049999999999</v>
      </c>
      <c r="I74" s="10">
        <v>2.3446560000000001</v>
      </c>
      <c r="J74" s="10">
        <v>2.372452</v>
      </c>
      <c r="K74" s="10">
        <v>2.398771</v>
      </c>
      <c r="L74" s="10">
        <v>2.4260609999999998</v>
      </c>
      <c r="M74" s="10">
        <v>2.4600770000000001</v>
      </c>
      <c r="N74" s="10">
        <v>2.498068</v>
      </c>
      <c r="O74" s="10">
        <v>2.5321310000000001</v>
      </c>
      <c r="P74" s="10">
        <v>2.5537450000000002</v>
      </c>
      <c r="Q74" s="10">
        <v>2.5729660000000001</v>
      </c>
      <c r="R74" s="10">
        <v>2.6028859999999998</v>
      </c>
      <c r="S74" s="10">
        <v>2.6423209999999999</v>
      </c>
      <c r="T74" s="10">
        <v>2.6842229999999998</v>
      </c>
      <c r="U74" s="10">
        <v>2.7262300000000002</v>
      </c>
      <c r="V74" s="10">
        <v>2.7664200000000001</v>
      </c>
      <c r="W74" s="10">
        <v>2.8045589999999998</v>
      </c>
      <c r="X74" s="10">
        <v>2.8432490000000001</v>
      </c>
      <c r="Y74" s="10">
        <v>2.886225</v>
      </c>
      <c r="Z74" s="10">
        <v>2.9269090000000002</v>
      </c>
      <c r="AA74" s="10">
        <v>2.9664470000000001</v>
      </c>
      <c r="AB74" s="10">
        <v>3.01139</v>
      </c>
      <c r="AC74" s="10">
        <v>3.0582940000000001</v>
      </c>
      <c r="AD74" s="10">
        <v>3.1104919999999998</v>
      </c>
      <c r="AE74" s="7">
        <v>1.1743999999999999E-2</v>
      </c>
    </row>
    <row r="75" spans="1:31">
      <c r="A75" t="s">
        <v>2164</v>
      </c>
      <c r="B75" s="10">
        <v>2.1957000000000001E-2</v>
      </c>
      <c r="C75" s="10">
        <v>2.2145000000000001E-2</v>
      </c>
      <c r="D75" s="10">
        <v>2.2412000000000001E-2</v>
      </c>
      <c r="E75" s="10">
        <v>2.2175E-2</v>
      </c>
      <c r="F75" s="10">
        <v>2.2313E-2</v>
      </c>
      <c r="G75" s="10">
        <v>2.2626E-2</v>
      </c>
      <c r="H75" s="10">
        <v>2.2970000000000001E-2</v>
      </c>
      <c r="I75" s="10">
        <v>2.3441E-2</v>
      </c>
      <c r="J75" s="10">
        <v>2.3862000000000001E-2</v>
      </c>
      <c r="K75" s="10">
        <v>2.4244000000000002E-2</v>
      </c>
      <c r="L75" s="10">
        <v>2.4611000000000001E-2</v>
      </c>
      <c r="M75" s="10">
        <v>2.4976999999999999E-2</v>
      </c>
      <c r="N75" s="10">
        <v>2.5343999999999998E-2</v>
      </c>
      <c r="O75" s="10">
        <v>2.5715999999999999E-2</v>
      </c>
      <c r="P75" s="10">
        <v>2.6053E-2</v>
      </c>
      <c r="Q75" s="10">
        <v>2.6366000000000001E-2</v>
      </c>
      <c r="R75" s="10">
        <v>2.6667E-2</v>
      </c>
      <c r="S75" s="10">
        <v>2.6960999999999999E-2</v>
      </c>
      <c r="T75" s="10">
        <v>2.7258000000000001E-2</v>
      </c>
      <c r="U75" s="10">
        <v>2.7562E-2</v>
      </c>
      <c r="V75" s="10">
        <v>2.7873999999999999E-2</v>
      </c>
      <c r="W75" s="10">
        <v>2.819E-2</v>
      </c>
      <c r="X75" s="10">
        <v>2.8511999999999999E-2</v>
      </c>
      <c r="Y75" s="10">
        <v>2.8813999999999999E-2</v>
      </c>
      <c r="Z75" s="10">
        <v>2.9104000000000001E-2</v>
      </c>
      <c r="AA75" s="10">
        <v>2.9404E-2</v>
      </c>
      <c r="AB75" s="10">
        <v>2.9707999999999998E-2</v>
      </c>
      <c r="AC75" s="10">
        <v>3.0018E-2</v>
      </c>
      <c r="AD75" s="10">
        <v>3.0341E-2</v>
      </c>
      <c r="AE75" s="7">
        <v>1.1731E-2</v>
      </c>
    </row>
    <row r="76" spans="1:31">
      <c r="A76" t="s">
        <v>2165</v>
      </c>
      <c r="B76" s="10">
        <v>0.28733999999999998</v>
      </c>
      <c r="C76" s="10">
        <v>0.27440399999999998</v>
      </c>
      <c r="D76" s="10">
        <v>0.25139499999999998</v>
      </c>
      <c r="E76" s="10">
        <v>0.25016100000000002</v>
      </c>
      <c r="F76" s="10">
        <v>0.26356299999999999</v>
      </c>
      <c r="G76" s="10">
        <v>0.27298600000000001</v>
      </c>
      <c r="H76" s="10">
        <v>0.27854400000000001</v>
      </c>
      <c r="I76" s="10">
        <v>0.28415800000000002</v>
      </c>
      <c r="J76" s="10">
        <v>0.28436899999999998</v>
      </c>
      <c r="K76" s="10">
        <v>0.289769</v>
      </c>
      <c r="L76" s="10">
        <v>0.29250399999999999</v>
      </c>
      <c r="M76" s="10">
        <v>0.29697600000000002</v>
      </c>
      <c r="N76" s="10">
        <v>0.30064400000000002</v>
      </c>
      <c r="O76" s="10">
        <v>0.30244599999999999</v>
      </c>
      <c r="P76" s="10">
        <v>0.30632100000000001</v>
      </c>
      <c r="Q76" s="10">
        <v>0.307583</v>
      </c>
      <c r="R76" s="10">
        <v>0.30982900000000002</v>
      </c>
      <c r="S76" s="10">
        <v>0.310836</v>
      </c>
      <c r="T76" s="10">
        <v>0.315529</v>
      </c>
      <c r="U76" s="10">
        <v>0.31555299999999997</v>
      </c>
      <c r="V76" s="10">
        <v>0.318608</v>
      </c>
      <c r="W76" s="10">
        <v>0.320853</v>
      </c>
      <c r="X76" s="10">
        <v>0.32167699999999999</v>
      </c>
      <c r="Y76" s="10">
        <v>0.32567800000000002</v>
      </c>
      <c r="Z76" s="10">
        <v>0.32589299999999999</v>
      </c>
      <c r="AA76" s="10">
        <v>0.32805299999999998</v>
      </c>
      <c r="AB76" s="10">
        <v>0.32937300000000003</v>
      </c>
      <c r="AC76" s="10">
        <v>0.33101399999999997</v>
      </c>
      <c r="AD76" s="10">
        <v>0.33432600000000001</v>
      </c>
      <c r="AE76" s="7">
        <v>7.3419999999999996E-3</v>
      </c>
    </row>
    <row r="77" spans="1:31">
      <c r="A77" t="s">
        <v>2166</v>
      </c>
      <c r="B77" s="10">
        <v>0.13883300000000001</v>
      </c>
      <c r="C77" s="10">
        <v>0.13681599999999999</v>
      </c>
      <c r="D77" s="10">
        <v>0.13144700000000001</v>
      </c>
      <c r="E77" s="10">
        <v>0.131219</v>
      </c>
      <c r="F77" s="10">
        <v>0.13236899999999999</v>
      </c>
      <c r="G77" s="10">
        <v>0.13405800000000001</v>
      </c>
      <c r="H77" s="10">
        <v>0.135324</v>
      </c>
      <c r="I77" s="10">
        <v>0.13633799999999999</v>
      </c>
      <c r="J77" s="10">
        <v>0.13775899999999999</v>
      </c>
      <c r="K77" s="10">
        <v>0.13819999999999999</v>
      </c>
      <c r="L77" s="10">
        <v>0.139236</v>
      </c>
      <c r="M77" s="10">
        <v>0.14069300000000001</v>
      </c>
      <c r="N77" s="10">
        <v>0.14231099999999999</v>
      </c>
      <c r="O77" s="10">
        <v>0.14335600000000001</v>
      </c>
      <c r="P77" s="10">
        <v>0.14369000000000001</v>
      </c>
      <c r="Q77" s="10">
        <v>0.143876</v>
      </c>
      <c r="R77" s="10">
        <v>0.14486499999999999</v>
      </c>
      <c r="S77" s="10">
        <v>0.14643200000000001</v>
      </c>
      <c r="T77" s="10">
        <v>0.14774000000000001</v>
      </c>
      <c r="U77" s="10">
        <v>0.14891699999999999</v>
      </c>
      <c r="V77" s="10">
        <v>0.15016599999999999</v>
      </c>
      <c r="W77" s="10">
        <v>0.15073500000000001</v>
      </c>
      <c r="X77" s="10">
        <v>0.15140000000000001</v>
      </c>
      <c r="Y77" s="10">
        <v>0.151811</v>
      </c>
      <c r="Z77" s="10">
        <v>0.15234200000000001</v>
      </c>
      <c r="AA77" s="10">
        <v>0.15309200000000001</v>
      </c>
      <c r="AB77" s="10">
        <v>0.15447900000000001</v>
      </c>
      <c r="AC77" s="10">
        <v>0.15520600000000001</v>
      </c>
      <c r="AD77" s="10">
        <v>0.15560299999999999</v>
      </c>
      <c r="AE77" s="7">
        <v>4.777E-3</v>
      </c>
    </row>
    <row r="78" spans="1:31">
      <c r="A78" t="s">
        <v>2167</v>
      </c>
      <c r="B78" s="10">
        <v>0.42109999999999997</v>
      </c>
      <c r="C78" s="10">
        <v>0.39467200000000002</v>
      </c>
      <c r="D78" s="10">
        <v>0.363728</v>
      </c>
      <c r="E78" s="10">
        <v>0.37899100000000002</v>
      </c>
      <c r="F78" s="10">
        <v>0.394536</v>
      </c>
      <c r="G78" s="10">
        <v>0.39534399999999997</v>
      </c>
      <c r="H78" s="10">
        <v>0.396009</v>
      </c>
      <c r="I78" s="10">
        <v>0.39657100000000001</v>
      </c>
      <c r="J78" s="10">
        <v>0.39713500000000002</v>
      </c>
      <c r="K78" s="10">
        <v>0.39771800000000002</v>
      </c>
      <c r="L78" s="10">
        <v>0.39829300000000001</v>
      </c>
      <c r="M78" s="10">
        <v>0.39887699999999998</v>
      </c>
      <c r="N78" s="10">
        <v>0.39947300000000002</v>
      </c>
      <c r="O78" s="10">
        <v>0.40008500000000002</v>
      </c>
      <c r="P78" s="10">
        <v>0.40062900000000001</v>
      </c>
      <c r="Q78" s="10">
        <v>0.401144</v>
      </c>
      <c r="R78" s="10">
        <v>0.401673</v>
      </c>
      <c r="S78" s="10">
        <v>0.40221499999999999</v>
      </c>
      <c r="T78" s="10">
        <v>0.40275100000000003</v>
      </c>
      <c r="U78" s="10">
        <v>0.403281</v>
      </c>
      <c r="V78" s="10">
        <v>0.40379900000000002</v>
      </c>
      <c r="W78" s="10">
        <v>0.40432200000000001</v>
      </c>
      <c r="X78" s="10">
        <v>0.40484100000000001</v>
      </c>
      <c r="Y78" s="10">
        <v>0.40536699999999998</v>
      </c>
      <c r="Z78" s="10">
        <v>0.40588000000000002</v>
      </c>
      <c r="AA78" s="10">
        <v>0.406385</v>
      </c>
      <c r="AB78" s="10">
        <v>0.406887</v>
      </c>
      <c r="AC78" s="10">
        <v>0.40739599999999998</v>
      </c>
      <c r="AD78" s="10">
        <v>0.40789500000000001</v>
      </c>
      <c r="AE78" s="7">
        <v>1.2210000000000001E-3</v>
      </c>
    </row>
    <row r="79" spans="1:31">
      <c r="A79" t="s">
        <v>2168</v>
      </c>
      <c r="B79" s="10">
        <v>0.134378</v>
      </c>
      <c r="C79" s="10">
        <v>0.13164899999999999</v>
      </c>
      <c r="D79" s="10">
        <v>0.131161</v>
      </c>
      <c r="E79" s="10">
        <v>0.13375300000000001</v>
      </c>
      <c r="F79" s="10">
        <v>0.13686000000000001</v>
      </c>
      <c r="G79" s="10">
        <v>0.137931</v>
      </c>
      <c r="H79" s="10">
        <v>0.13858599999999999</v>
      </c>
      <c r="I79" s="10">
        <v>0.13949300000000001</v>
      </c>
      <c r="J79" s="10">
        <v>0.140433</v>
      </c>
      <c r="K79" s="10">
        <v>0.14130999999999999</v>
      </c>
      <c r="L79" s="10">
        <v>0.14218500000000001</v>
      </c>
      <c r="M79" s="10">
        <v>0.14307700000000001</v>
      </c>
      <c r="N79" s="10">
        <v>0.14405799999999999</v>
      </c>
      <c r="O79" s="10">
        <v>0.14510000000000001</v>
      </c>
      <c r="P79" s="10">
        <v>0.14610899999999999</v>
      </c>
      <c r="Q79" s="10">
        <v>0.147039</v>
      </c>
      <c r="R79" s="10">
        <v>0.14796100000000001</v>
      </c>
      <c r="S79" s="10">
        <v>0.148921</v>
      </c>
      <c r="T79" s="10">
        <v>0.14984900000000001</v>
      </c>
      <c r="U79" s="10">
        <v>0.15077699999999999</v>
      </c>
      <c r="V79" s="10">
        <v>0.15170700000000001</v>
      </c>
      <c r="W79" s="10">
        <v>0.15259400000000001</v>
      </c>
      <c r="X79" s="10">
        <v>0.15343999999999999</v>
      </c>
      <c r="Y79" s="10">
        <v>0.154333</v>
      </c>
      <c r="Z79" s="10">
        <v>0.155138</v>
      </c>
      <c r="AA79" s="10">
        <v>0.15592600000000001</v>
      </c>
      <c r="AB79" s="10">
        <v>0.156721</v>
      </c>
      <c r="AC79" s="10">
        <v>0.157503</v>
      </c>
      <c r="AD79" s="10">
        <v>0.158245</v>
      </c>
      <c r="AE79" s="7">
        <v>6.8380000000000003E-3</v>
      </c>
    </row>
    <row r="80" spans="1:31">
      <c r="A80" t="s">
        <v>2169</v>
      </c>
      <c r="B80" s="10">
        <v>1.329898</v>
      </c>
      <c r="C80" s="10">
        <v>1.278389</v>
      </c>
      <c r="D80" s="10">
        <v>1.2824249999999999</v>
      </c>
      <c r="E80" s="10">
        <v>1.257315</v>
      </c>
      <c r="F80" s="10">
        <v>1.266543</v>
      </c>
      <c r="G80" s="10">
        <v>1.285102</v>
      </c>
      <c r="H80" s="10">
        <v>1.300837</v>
      </c>
      <c r="I80" s="10">
        <v>1.3250310000000001</v>
      </c>
      <c r="J80" s="10">
        <v>1.3454349999999999</v>
      </c>
      <c r="K80" s="10">
        <v>1.36558</v>
      </c>
      <c r="L80" s="10">
        <v>1.386714</v>
      </c>
      <c r="M80" s="10">
        <v>1.407133</v>
      </c>
      <c r="N80" s="10">
        <v>1.4271100000000001</v>
      </c>
      <c r="O80" s="10">
        <v>1.4462109999999999</v>
      </c>
      <c r="P80" s="10">
        <v>1.4622759999999999</v>
      </c>
      <c r="Q80" s="10">
        <v>1.4758370000000001</v>
      </c>
      <c r="R80" s="10">
        <v>1.4878720000000001</v>
      </c>
      <c r="S80" s="10">
        <v>1.4989749999999999</v>
      </c>
      <c r="T80" s="10">
        <v>1.5089250000000001</v>
      </c>
      <c r="U80" s="10">
        <v>1.5178</v>
      </c>
      <c r="V80" s="10">
        <v>1.5259400000000001</v>
      </c>
      <c r="W80" s="10">
        <v>1.534564</v>
      </c>
      <c r="X80" s="10">
        <v>1.542786</v>
      </c>
      <c r="Y80" s="10">
        <v>1.5517030000000001</v>
      </c>
      <c r="Z80" s="10">
        <v>1.558514</v>
      </c>
      <c r="AA80" s="10">
        <v>1.5648759999999999</v>
      </c>
      <c r="AB80" s="10">
        <v>1.5725519999999999</v>
      </c>
      <c r="AC80" s="10">
        <v>1.58005</v>
      </c>
      <c r="AD80" s="10">
        <v>1.58755</v>
      </c>
      <c r="AE80" s="7">
        <v>8.0540000000000004E-3</v>
      </c>
    </row>
    <row r="81" spans="1:31">
      <c r="A81" t="s">
        <v>2170</v>
      </c>
      <c r="B81" s="10">
        <v>0.34062900000000002</v>
      </c>
      <c r="C81" s="10">
        <v>0.33878799999999998</v>
      </c>
      <c r="D81" s="10">
        <v>0.34976800000000002</v>
      </c>
      <c r="E81" s="10">
        <v>0.34631299999999998</v>
      </c>
      <c r="F81" s="10">
        <v>0.32900400000000002</v>
      </c>
      <c r="G81" s="10">
        <v>0.32118099999999999</v>
      </c>
      <c r="H81" s="10">
        <v>0.31810100000000002</v>
      </c>
      <c r="I81" s="10">
        <v>0.31697999999999998</v>
      </c>
      <c r="J81" s="10">
        <v>0.31757000000000002</v>
      </c>
      <c r="K81" s="10">
        <v>0.31880900000000001</v>
      </c>
      <c r="L81" s="10">
        <v>0.32007200000000002</v>
      </c>
      <c r="M81" s="10">
        <v>0.32135900000000001</v>
      </c>
      <c r="N81" s="10">
        <v>0.32266899999999998</v>
      </c>
      <c r="O81" s="10">
        <v>0.32408399999999998</v>
      </c>
      <c r="P81" s="10">
        <v>0.32554</v>
      </c>
      <c r="Q81" s="10">
        <v>0.32700000000000001</v>
      </c>
      <c r="R81" s="10">
        <v>0.32846599999999998</v>
      </c>
      <c r="S81" s="10">
        <v>0.32991599999999999</v>
      </c>
      <c r="T81" s="10">
        <v>0.33136399999999999</v>
      </c>
      <c r="U81" s="10">
        <v>0.33280500000000002</v>
      </c>
      <c r="V81" s="10">
        <v>0.33422499999999999</v>
      </c>
      <c r="W81" s="10">
        <v>0.33563700000000002</v>
      </c>
      <c r="X81" s="10">
        <v>0.33703100000000003</v>
      </c>
      <c r="Y81" s="10">
        <v>0.33841100000000002</v>
      </c>
      <c r="Z81" s="10">
        <v>0.33976800000000001</v>
      </c>
      <c r="AA81" s="10">
        <v>0.34112599999999998</v>
      </c>
      <c r="AB81" s="10">
        <v>0.34247100000000003</v>
      </c>
      <c r="AC81" s="10">
        <v>0.34381600000000001</v>
      </c>
      <c r="AD81" s="10">
        <v>0.34515899999999999</v>
      </c>
      <c r="AE81" s="7">
        <v>6.8999999999999997E-4</v>
      </c>
    </row>
    <row r="82" spans="1:31">
      <c r="A82" t="s">
        <v>2171</v>
      </c>
      <c r="B82" s="10">
        <v>7.1909000000000001E-2</v>
      </c>
      <c r="C82" s="10">
        <v>6.6195000000000004E-2</v>
      </c>
      <c r="D82" s="10">
        <v>6.5199999999999994E-2</v>
      </c>
      <c r="E82" s="10">
        <v>6.4856999999999998E-2</v>
      </c>
      <c r="F82" s="10">
        <v>6.4665E-2</v>
      </c>
      <c r="G82" s="10">
        <v>6.5005999999999994E-2</v>
      </c>
      <c r="H82" s="10">
        <v>6.5854999999999997E-2</v>
      </c>
      <c r="I82" s="10">
        <v>6.6795999999999994E-2</v>
      </c>
      <c r="J82" s="10">
        <v>6.7488000000000006E-2</v>
      </c>
      <c r="K82" s="10">
        <v>6.7932999999999993E-2</v>
      </c>
      <c r="L82" s="10">
        <v>6.8215999999999999E-2</v>
      </c>
      <c r="M82" s="10">
        <v>6.8430000000000005E-2</v>
      </c>
      <c r="N82" s="10">
        <v>6.8637000000000004E-2</v>
      </c>
      <c r="O82" s="10">
        <v>6.8856000000000001E-2</v>
      </c>
      <c r="P82" s="10">
        <v>6.9037000000000001E-2</v>
      </c>
      <c r="Q82" s="10">
        <v>6.9208000000000006E-2</v>
      </c>
      <c r="R82" s="10">
        <v>6.9412000000000001E-2</v>
      </c>
      <c r="S82" s="10">
        <v>6.9635000000000002E-2</v>
      </c>
      <c r="T82" s="10">
        <v>6.9889999999999994E-2</v>
      </c>
      <c r="U82" s="10">
        <v>7.0166000000000006E-2</v>
      </c>
      <c r="V82" s="10">
        <v>7.0448999999999998E-2</v>
      </c>
      <c r="W82" s="10">
        <v>7.0720000000000005E-2</v>
      </c>
      <c r="X82" s="10">
        <v>7.0975999999999997E-2</v>
      </c>
      <c r="Y82" s="10">
        <v>7.1238999999999997E-2</v>
      </c>
      <c r="Z82" s="10">
        <v>7.1482000000000004E-2</v>
      </c>
      <c r="AA82" s="10">
        <v>7.1715000000000001E-2</v>
      </c>
      <c r="AB82" s="10">
        <v>7.1970000000000006E-2</v>
      </c>
      <c r="AC82" s="10">
        <v>7.2234000000000007E-2</v>
      </c>
      <c r="AD82" s="10">
        <v>7.2514999999999996E-2</v>
      </c>
      <c r="AE82" s="7">
        <v>3.3830000000000002E-3</v>
      </c>
    </row>
    <row r="83" spans="1:31">
      <c r="A83" t="s">
        <v>2172</v>
      </c>
      <c r="B83" s="10">
        <v>0.324096</v>
      </c>
      <c r="C83" s="10">
        <v>0.32636700000000002</v>
      </c>
      <c r="D83" s="10">
        <v>0.31903999999999999</v>
      </c>
      <c r="E83" s="10">
        <v>0.32083600000000001</v>
      </c>
      <c r="F83" s="10">
        <v>0.31264500000000001</v>
      </c>
      <c r="G83" s="10">
        <v>0.309998</v>
      </c>
      <c r="H83" s="10">
        <v>0.30387700000000001</v>
      </c>
      <c r="I83" s="10">
        <v>0.30482500000000001</v>
      </c>
      <c r="J83" s="10">
        <v>0.31072300000000003</v>
      </c>
      <c r="K83" s="10">
        <v>0.31192399999999998</v>
      </c>
      <c r="L83" s="10">
        <v>0.31415900000000002</v>
      </c>
      <c r="M83" s="10">
        <v>0.31680199999999997</v>
      </c>
      <c r="N83" s="10">
        <v>0.31923099999999999</v>
      </c>
      <c r="O83" s="10">
        <v>0.320992</v>
      </c>
      <c r="P83" s="10">
        <v>0.31945899999999999</v>
      </c>
      <c r="Q83" s="10">
        <v>0.32108799999999998</v>
      </c>
      <c r="R83" s="10">
        <v>0.33960499999999999</v>
      </c>
      <c r="S83" s="10">
        <v>0.36091800000000002</v>
      </c>
      <c r="T83" s="10">
        <v>0.36296400000000001</v>
      </c>
      <c r="U83" s="10">
        <v>0.364483</v>
      </c>
      <c r="V83" s="10">
        <v>0.36769299999999999</v>
      </c>
      <c r="W83" s="10">
        <v>0.370948</v>
      </c>
      <c r="X83" s="10">
        <v>0.371251</v>
      </c>
      <c r="Y83" s="10">
        <v>0.37286799999999998</v>
      </c>
      <c r="Z83" s="10">
        <v>0.37242999999999998</v>
      </c>
      <c r="AA83" s="10">
        <v>0.37468499999999999</v>
      </c>
      <c r="AB83" s="10">
        <v>0.37455699999999997</v>
      </c>
      <c r="AC83" s="10">
        <v>0.376357</v>
      </c>
      <c r="AD83" s="10">
        <v>0.37704799999999999</v>
      </c>
      <c r="AE83" s="7">
        <v>5.3610000000000003E-3</v>
      </c>
    </row>
    <row r="84" spans="1:31">
      <c r="A84" s="2" t="s">
        <v>2173</v>
      </c>
      <c r="B84" s="11">
        <v>14.798539</v>
      </c>
      <c r="C84" s="11">
        <v>14.298059</v>
      </c>
      <c r="D84" s="11">
        <v>13.892053000000001</v>
      </c>
      <c r="E84" s="11">
        <v>14.101988</v>
      </c>
      <c r="F84" s="11">
        <v>14.424801</v>
      </c>
      <c r="G84" s="11">
        <v>14.562393</v>
      </c>
      <c r="H84" s="11">
        <v>14.61928</v>
      </c>
      <c r="I84" s="11">
        <v>14.664175999999999</v>
      </c>
      <c r="J84" s="11">
        <v>14.700041000000001</v>
      </c>
      <c r="K84" s="11">
        <v>14.754428000000001</v>
      </c>
      <c r="L84" s="11">
        <v>14.843157</v>
      </c>
      <c r="M84" s="11">
        <v>14.889666</v>
      </c>
      <c r="N84" s="11">
        <v>15.008346</v>
      </c>
      <c r="O84" s="11">
        <v>15.126142</v>
      </c>
      <c r="P84" s="11">
        <v>15.23976</v>
      </c>
      <c r="Q84" s="11">
        <v>15.397463</v>
      </c>
      <c r="R84" s="11">
        <v>15.506304</v>
      </c>
      <c r="S84" s="11">
        <v>15.639103</v>
      </c>
      <c r="T84" s="11">
        <v>15.771309</v>
      </c>
      <c r="U84" s="11">
        <v>15.911822000000001</v>
      </c>
      <c r="V84" s="11">
        <v>16.059107000000001</v>
      </c>
      <c r="W84" s="11">
        <v>16.149934999999999</v>
      </c>
      <c r="X84" s="11">
        <v>16.258364</v>
      </c>
      <c r="Y84" s="11">
        <v>16.426532999999999</v>
      </c>
      <c r="Z84" s="11">
        <v>16.577643999999999</v>
      </c>
      <c r="AA84" s="11">
        <v>16.719759</v>
      </c>
      <c r="AB84" s="11">
        <v>16.9193</v>
      </c>
      <c r="AC84" s="11">
        <v>17.091251</v>
      </c>
      <c r="AD84" s="11">
        <v>17.271006</v>
      </c>
      <c r="AE84" s="9">
        <v>7.0210000000000003E-3</v>
      </c>
    </row>
    <row r="86" spans="1:31">
      <c r="A86" s="14" t="s">
        <v>2839</v>
      </c>
      <c r="B86" s="10">
        <f>SUM(B71:B74)*42*365/1000</f>
        <v>179.79635666999999</v>
      </c>
      <c r="C86" s="10">
        <f t="shared" ref="C86:AD86" si="0">SUM(C71:C74)*42*365/1000</f>
        <v>173.66800521000002</v>
      </c>
      <c r="D86" s="10">
        <f t="shared" si="0"/>
        <v>168.25403175</v>
      </c>
      <c r="E86" s="10">
        <f t="shared" si="0"/>
        <v>171.64032144000001</v>
      </c>
      <c r="F86" s="10">
        <f t="shared" si="0"/>
        <v>176.33032032</v>
      </c>
      <c r="G86" s="10">
        <f t="shared" si="0"/>
        <v>178.10639280000001</v>
      </c>
      <c r="H86" s="10">
        <f t="shared" si="0"/>
        <v>178.73519874000002</v>
      </c>
      <c r="I86" s="10">
        <f t="shared" si="0"/>
        <v>178.90939353000002</v>
      </c>
      <c r="J86" s="10">
        <f t="shared" si="0"/>
        <v>178.98182778</v>
      </c>
      <c r="K86" s="10">
        <f t="shared" si="0"/>
        <v>179.34475020000002</v>
      </c>
      <c r="L86" s="10">
        <f t="shared" si="0"/>
        <v>180.23733945000001</v>
      </c>
      <c r="M86" s="10">
        <f t="shared" si="0"/>
        <v>180.45468819000001</v>
      </c>
      <c r="N86" s="10">
        <f t="shared" si="0"/>
        <v>181.79644644000001</v>
      </c>
      <c r="O86" s="10">
        <f t="shared" si="0"/>
        <v>183.18270767999999</v>
      </c>
      <c r="P86" s="10">
        <f t="shared" si="0"/>
        <v>184.58310318000002</v>
      </c>
      <c r="Q86" s="10">
        <f t="shared" si="0"/>
        <v>186.69366093000002</v>
      </c>
      <c r="R86" s="10">
        <f t="shared" si="0"/>
        <v>187.79177949000004</v>
      </c>
      <c r="S86" s="10">
        <f t="shared" si="0"/>
        <v>189.23799635999998</v>
      </c>
      <c r="T86" s="10">
        <f t="shared" si="0"/>
        <v>190.93574787</v>
      </c>
      <c r="U86" s="10">
        <f t="shared" si="0"/>
        <v>192.85871240999998</v>
      </c>
      <c r="V86" s="10">
        <f t="shared" si="0"/>
        <v>194.82354318</v>
      </c>
      <c r="W86" s="10">
        <f t="shared" si="0"/>
        <v>195.93838677000002</v>
      </c>
      <c r="X86" s="10">
        <f t="shared" si="0"/>
        <v>197.39597850000001</v>
      </c>
      <c r="Y86" s="10">
        <f t="shared" si="0"/>
        <v>199.69331696999998</v>
      </c>
      <c r="Z86" s="10">
        <f t="shared" si="0"/>
        <v>201.85158167999998</v>
      </c>
      <c r="AA86" s="10">
        <f t="shared" si="0"/>
        <v>203.80463901000002</v>
      </c>
      <c r="AB86" s="10">
        <f t="shared" si="0"/>
        <v>206.65732206000004</v>
      </c>
      <c r="AC86" s="10">
        <f t="shared" si="0"/>
        <v>209.06528181000002</v>
      </c>
      <c r="AD86" s="10">
        <f t="shared" si="0"/>
        <v>211.58962691999997</v>
      </c>
      <c r="AE86" s="10"/>
    </row>
    <row r="87" spans="1:31">
      <c r="A87" s="14" t="s">
        <v>2840</v>
      </c>
      <c r="B87" s="10">
        <f>SUM(B21:B23)</f>
        <v>3060.4407040000001</v>
      </c>
      <c r="C87" s="10">
        <f t="shared" ref="C87:AD87" si="1">SUM(C21:C23)</f>
        <v>2973.1742859999999</v>
      </c>
      <c r="D87" s="10">
        <f t="shared" si="1"/>
        <v>2921.51764</v>
      </c>
      <c r="E87" s="10">
        <f t="shared" si="1"/>
        <v>2998.0321199999998</v>
      </c>
      <c r="F87" s="10">
        <f t="shared" si="1"/>
        <v>3087.2951669999998</v>
      </c>
      <c r="G87" s="10">
        <f t="shared" si="1"/>
        <v>3131.7941579999997</v>
      </c>
      <c r="H87" s="10">
        <f t="shared" si="1"/>
        <v>3166.2402420000003</v>
      </c>
      <c r="I87" s="10">
        <f t="shared" si="1"/>
        <v>3201.4530180000002</v>
      </c>
      <c r="J87" s="10">
        <f t="shared" si="1"/>
        <v>3241.5024870000002</v>
      </c>
      <c r="K87" s="10">
        <f t="shared" si="1"/>
        <v>3286.1927270000001</v>
      </c>
      <c r="L87" s="10">
        <f t="shared" si="1"/>
        <v>3352.9394139999999</v>
      </c>
      <c r="M87" s="10">
        <f t="shared" si="1"/>
        <v>3405.041107</v>
      </c>
      <c r="N87" s="10">
        <f t="shared" si="1"/>
        <v>3479.841308</v>
      </c>
      <c r="O87" s="10">
        <f t="shared" si="1"/>
        <v>3556.5650029999997</v>
      </c>
      <c r="P87" s="10">
        <f t="shared" si="1"/>
        <v>3633.3270570000004</v>
      </c>
      <c r="Q87" s="10">
        <f t="shared" si="1"/>
        <v>3709.9637000000002</v>
      </c>
      <c r="R87" s="10">
        <f t="shared" si="1"/>
        <v>3788.4413519999998</v>
      </c>
      <c r="S87" s="10">
        <f t="shared" si="1"/>
        <v>3869.1109240000001</v>
      </c>
      <c r="T87" s="10">
        <f t="shared" si="1"/>
        <v>3950.1796570000001</v>
      </c>
      <c r="U87" s="10">
        <f t="shared" si="1"/>
        <v>4031.3010260000005</v>
      </c>
      <c r="V87" s="10">
        <f t="shared" si="1"/>
        <v>4112.4167030000008</v>
      </c>
      <c r="W87" s="10">
        <f t="shared" si="1"/>
        <v>4172.3335649999999</v>
      </c>
      <c r="X87" s="10">
        <f t="shared" si="1"/>
        <v>4235.0464630000006</v>
      </c>
      <c r="Y87" s="10">
        <f t="shared" si="1"/>
        <v>4322.8640599999999</v>
      </c>
      <c r="Z87" s="10">
        <f t="shared" si="1"/>
        <v>4386.5554050000001</v>
      </c>
      <c r="AA87" s="10">
        <f t="shared" si="1"/>
        <v>4451.3292229999997</v>
      </c>
      <c r="AB87" s="10">
        <f t="shared" si="1"/>
        <v>4540.4828950000001</v>
      </c>
      <c r="AC87" s="10">
        <f t="shared" si="1"/>
        <v>4604.8864829999993</v>
      </c>
      <c r="AD87" s="10">
        <f t="shared" si="1"/>
        <v>4671.1597290000009</v>
      </c>
      <c r="AE87" s="10"/>
    </row>
    <row r="88" spans="1:31">
      <c r="A88" s="14" t="s">
        <v>2841</v>
      </c>
      <c r="B88" s="10">
        <f>B87/B86</f>
        <v>17.021705893724882</v>
      </c>
      <c r="C88" s="10">
        <f t="shared" ref="C88:AD88" si="2">C87/C86</f>
        <v>17.119873533440003</v>
      </c>
      <c r="D88" s="10">
        <f t="shared" si="2"/>
        <v>17.36373036422053</v>
      </c>
      <c r="E88" s="10">
        <f t="shared" si="2"/>
        <v>17.46694538234139</v>
      </c>
      <c r="F88" s="10">
        <f t="shared" si="2"/>
        <v>17.508589341851426</v>
      </c>
      <c r="G88" s="10">
        <f t="shared" si="2"/>
        <v>17.58383912427426</v>
      </c>
      <c r="H88" s="10">
        <f t="shared" si="2"/>
        <v>17.714698975470533</v>
      </c>
      <c r="I88" s="10">
        <f t="shared" si="2"/>
        <v>17.894270137711757</v>
      </c>
      <c r="J88" s="10">
        <f t="shared" si="2"/>
        <v>18.110791063014364</v>
      </c>
      <c r="K88" s="10">
        <f t="shared" si="2"/>
        <v>18.323328245378434</v>
      </c>
      <c r="L88" s="10">
        <f t="shared" si="2"/>
        <v>18.602912272404829</v>
      </c>
      <c r="M88" s="10">
        <f t="shared" si="2"/>
        <v>18.869230504085579</v>
      </c>
      <c r="N88" s="10">
        <f t="shared" si="2"/>
        <v>19.141415446470152</v>
      </c>
      <c r="O88" s="10">
        <f t="shared" si="2"/>
        <v>19.41539705381431</v>
      </c>
      <c r="P88" s="10">
        <f t="shared" si="2"/>
        <v>19.683963452802537</v>
      </c>
      <c r="Q88" s="10">
        <f t="shared" si="2"/>
        <v>19.87193181342689</v>
      </c>
      <c r="R88" s="10">
        <f t="shared" si="2"/>
        <v>20.173627207157569</v>
      </c>
      <c r="S88" s="10">
        <f t="shared" si="2"/>
        <v>20.445740276384736</v>
      </c>
      <c r="T88" s="10">
        <f t="shared" si="2"/>
        <v>20.688528476550701</v>
      </c>
      <c r="U88" s="10">
        <f t="shared" si="2"/>
        <v>20.902872240637091</v>
      </c>
      <c r="V88" s="10">
        <f t="shared" si="2"/>
        <v>21.108417575592934</v>
      </c>
      <c r="W88" s="10">
        <f t="shared" si="2"/>
        <v>21.294110019889288</v>
      </c>
      <c r="X88" s="10">
        <f t="shared" si="2"/>
        <v>21.454573163961395</v>
      </c>
      <c r="Y88" s="10">
        <f t="shared" si="2"/>
        <v>21.647514927349452</v>
      </c>
      <c r="Z88" s="10">
        <f t="shared" si="2"/>
        <v>21.731587974148791</v>
      </c>
      <c r="AA88" s="10">
        <f t="shared" si="2"/>
        <v>21.841157515465522</v>
      </c>
      <c r="AB88" s="10">
        <f t="shared" si="2"/>
        <v>21.971071964639776</v>
      </c>
      <c r="AC88" s="10">
        <f t="shared" si="2"/>
        <v>22.026069766978107</v>
      </c>
      <c r="AD88" s="10">
        <f t="shared" si="2"/>
        <v>22.076506287173153</v>
      </c>
      <c r="AE88" s="10"/>
    </row>
    <row r="90" spans="1:31">
      <c r="A90" s="3" t="s">
        <v>2175</v>
      </c>
    </row>
    <row r="91" spans="1:31">
      <c r="A91" s="3" t="s">
        <v>2176</v>
      </c>
    </row>
    <row r="92" spans="1:31">
      <c r="A92" s="3" t="s">
        <v>2177</v>
      </c>
    </row>
    <row r="93" spans="1:31">
      <c r="A93" s="3" t="s">
        <v>2178</v>
      </c>
    </row>
    <row r="94" spans="1:31">
      <c r="A94" s="3" t="s">
        <v>2179</v>
      </c>
    </row>
    <row r="95" spans="1:31">
      <c r="A95" s="3" t="s">
        <v>2180</v>
      </c>
    </row>
    <row r="96" spans="1:31">
      <c r="A96" s="3" t="s">
        <v>2181</v>
      </c>
    </row>
    <row r="97" spans="1:45">
      <c r="A97" s="3" t="s">
        <v>2182</v>
      </c>
    </row>
    <row r="98" spans="1:45">
      <c r="A98" s="3" t="s">
        <v>2183</v>
      </c>
    </row>
    <row r="99" spans="1:45">
      <c r="A99" s="3" t="s">
        <v>2184</v>
      </c>
    </row>
    <row r="100" spans="1:45">
      <c r="A100" s="3" t="s">
        <v>2185</v>
      </c>
    </row>
    <row r="101" spans="1:45">
      <c r="A101" s="3" t="s">
        <v>2186</v>
      </c>
    </row>
    <row r="102" spans="1:45">
      <c r="A102" s="3" t="s">
        <v>2187</v>
      </c>
    </row>
    <row r="103" spans="1:45">
      <c r="A103" s="3" t="s">
        <v>2188</v>
      </c>
    </row>
    <row r="104" spans="1:45">
      <c r="A104" s="3" t="s">
        <v>2189</v>
      </c>
    </row>
    <row r="105" spans="1:45">
      <c r="A105" s="3" t="s">
        <v>2190</v>
      </c>
    </row>
    <row r="106" spans="1:45">
      <c r="A106" s="3" t="s">
        <v>2191</v>
      </c>
    </row>
    <row r="107" spans="1:45">
      <c r="A107" s="3" t="s">
        <v>2192</v>
      </c>
    </row>
    <row r="109" spans="1:45" s="79" customFormat="1">
      <c r="A109" s="80" t="s">
        <v>2988</v>
      </c>
    </row>
    <row r="110" spans="1:45" s="79" customFormat="1">
      <c r="A110" s="80"/>
      <c r="B110" s="79">
        <v>2007</v>
      </c>
      <c r="C110" s="79">
        <v>2008</v>
      </c>
      <c r="D110" s="79">
        <v>2009</v>
      </c>
      <c r="E110" s="79">
        <v>2010</v>
      </c>
      <c r="F110" s="79">
        <v>2011</v>
      </c>
      <c r="G110" s="79">
        <v>2012</v>
      </c>
      <c r="H110" s="79">
        <v>2013</v>
      </c>
      <c r="I110" s="79">
        <v>2014</v>
      </c>
      <c r="J110" s="79">
        <v>2015</v>
      </c>
      <c r="K110" s="79">
        <v>2016</v>
      </c>
      <c r="L110" s="79">
        <v>2017</v>
      </c>
      <c r="M110" s="79">
        <v>2018</v>
      </c>
      <c r="N110" s="79">
        <v>2019</v>
      </c>
      <c r="O110" s="79">
        <v>2020</v>
      </c>
      <c r="P110" s="79">
        <v>2021</v>
      </c>
      <c r="Q110" s="79">
        <v>2022</v>
      </c>
      <c r="R110" s="79">
        <v>2023</v>
      </c>
      <c r="S110" s="79">
        <v>2024</v>
      </c>
      <c r="T110" s="79">
        <v>2025</v>
      </c>
      <c r="U110" s="79">
        <v>2026</v>
      </c>
      <c r="V110" s="79">
        <v>2027</v>
      </c>
      <c r="W110" s="79">
        <v>2028</v>
      </c>
      <c r="X110" s="79">
        <v>2029</v>
      </c>
      <c r="Y110" s="79">
        <v>2030</v>
      </c>
      <c r="Z110" s="79">
        <v>2031</v>
      </c>
      <c r="AA110" s="79">
        <v>2032</v>
      </c>
      <c r="AB110" s="79">
        <v>2033</v>
      </c>
      <c r="AC110" s="79">
        <v>2034</v>
      </c>
      <c r="AD110" s="79">
        <v>2035</v>
      </c>
      <c r="AE110" s="79">
        <v>2036</v>
      </c>
      <c r="AF110" s="79">
        <v>2037</v>
      </c>
      <c r="AG110" s="79">
        <v>2038</v>
      </c>
      <c r="AH110" s="79">
        <v>2039</v>
      </c>
      <c r="AI110" s="79">
        <v>2040</v>
      </c>
      <c r="AJ110" s="79">
        <v>2041</v>
      </c>
      <c r="AK110" s="79">
        <v>2042</v>
      </c>
      <c r="AL110" s="79">
        <v>2043</v>
      </c>
      <c r="AM110" s="79">
        <v>2044</v>
      </c>
      <c r="AN110" s="79">
        <v>2045</v>
      </c>
      <c r="AO110" s="79">
        <v>2046</v>
      </c>
      <c r="AP110" s="79">
        <v>2047</v>
      </c>
      <c r="AQ110" s="79">
        <v>2048</v>
      </c>
      <c r="AR110" s="79">
        <v>2049</v>
      </c>
      <c r="AS110" s="79">
        <v>2050</v>
      </c>
    </row>
    <row r="111" spans="1:45">
      <c r="A111" s="3" t="s">
        <v>2991</v>
      </c>
      <c r="B111" s="13">
        <f>B21</f>
        <v>2745.7250979999999</v>
      </c>
      <c r="C111" s="13">
        <f t="shared" ref="C111" si="3">C21</f>
        <v>2676.0900879999999</v>
      </c>
      <c r="D111" s="13">
        <f t="shared" ref="D111:AD111" si="4">D21</f>
        <v>2653.389893</v>
      </c>
      <c r="E111" s="13">
        <f t="shared" si="4"/>
        <v>2727.1186520000001</v>
      </c>
      <c r="F111" s="13">
        <f t="shared" si="4"/>
        <v>2801.6677249999998</v>
      </c>
      <c r="G111" s="13">
        <f t="shared" si="4"/>
        <v>2831.6586910000001</v>
      </c>
      <c r="H111" s="13">
        <f t="shared" si="4"/>
        <v>2855.2685550000001</v>
      </c>
      <c r="I111" s="13">
        <f t="shared" si="4"/>
        <v>2882.5141600000002</v>
      </c>
      <c r="J111" s="13">
        <f t="shared" si="4"/>
        <v>2915.8466800000001</v>
      </c>
      <c r="K111" s="13">
        <f t="shared" si="4"/>
        <v>2953.8569339999999</v>
      </c>
      <c r="L111" s="13">
        <f t="shared" si="4"/>
        <v>3013.3564449999999</v>
      </c>
      <c r="M111" s="13">
        <f t="shared" si="4"/>
        <v>3057.5695799999999</v>
      </c>
      <c r="N111" s="13">
        <f t="shared" si="4"/>
        <v>3123.828857</v>
      </c>
      <c r="O111" s="13">
        <f t="shared" si="4"/>
        <v>3192.7807619999999</v>
      </c>
      <c r="P111" s="13">
        <f t="shared" si="4"/>
        <v>3263.7973630000001</v>
      </c>
      <c r="Q111" s="13">
        <f t="shared" si="4"/>
        <v>3335.3342290000001</v>
      </c>
      <c r="R111" s="13">
        <f t="shared" si="4"/>
        <v>3407.4636230000001</v>
      </c>
      <c r="S111" s="13">
        <f t="shared" si="4"/>
        <v>3480.7082519999999</v>
      </c>
      <c r="T111" s="13">
        <f t="shared" si="4"/>
        <v>3554.0534670000002</v>
      </c>
      <c r="U111" s="13">
        <f t="shared" si="4"/>
        <v>3627.5759280000002</v>
      </c>
      <c r="V111" s="13">
        <f t="shared" si="4"/>
        <v>3701.4890140000002</v>
      </c>
      <c r="W111" s="13">
        <f t="shared" si="4"/>
        <v>3754.8010250000002</v>
      </c>
      <c r="X111" s="13">
        <f t="shared" si="4"/>
        <v>3810.9128420000002</v>
      </c>
      <c r="Y111" s="13">
        <f t="shared" si="4"/>
        <v>3891.3510740000002</v>
      </c>
      <c r="Z111" s="13">
        <f t="shared" si="4"/>
        <v>3948.319336</v>
      </c>
      <c r="AA111" s="13">
        <f t="shared" si="4"/>
        <v>4006.5954590000001</v>
      </c>
      <c r="AB111" s="13">
        <f t="shared" si="4"/>
        <v>4088.298096</v>
      </c>
      <c r="AC111" s="13">
        <f t="shared" si="4"/>
        <v>4145.2685549999997</v>
      </c>
      <c r="AD111" s="13">
        <f t="shared" si="4"/>
        <v>4203.3862300000001</v>
      </c>
    </row>
    <row r="112" spans="1:45">
      <c r="A112" s="3" t="s">
        <v>2990</v>
      </c>
      <c r="B112" s="10">
        <f>B56</f>
        <v>16.616295000000001</v>
      </c>
      <c r="C112" s="10">
        <f t="shared" ref="C112" si="5">C56</f>
        <v>16.064404</v>
      </c>
      <c r="D112" s="10">
        <f t="shared" ref="D112:AD112" si="6">D56</f>
        <v>15.827508</v>
      </c>
      <c r="E112" s="10">
        <f t="shared" si="6"/>
        <v>16.164256999999999</v>
      </c>
      <c r="F112" s="10">
        <f t="shared" si="6"/>
        <v>16.461893</v>
      </c>
      <c r="G112" s="10">
        <f t="shared" si="6"/>
        <v>16.460011000000002</v>
      </c>
      <c r="H112" s="10">
        <f t="shared" si="6"/>
        <v>16.391373000000002</v>
      </c>
      <c r="I112" s="10">
        <f t="shared" si="6"/>
        <v>16.325609</v>
      </c>
      <c r="J112" s="10">
        <f t="shared" si="6"/>
        <v>16.267043999999999</v>
      </c>
      <c r="K112" s="10">
        <f t="shared" si="6"/>
        <v>16.210197000000001</v>
      </c>
      <c r="L112" s="10">
        <f t="shared" si="6"/>
        <v>16.238752000000002</v>
      </c>
      <c r="M112" s="10">
        <f t="shared" si="6"/>
        <v>16.172723999999999</v>
      </c>
      <c r="N112" s="10">
        <f t="shared" si="6"/>
        <v>16.224436000000001</v>
      </c>
      <c r="O112" s="10">
        <f t="shared" si="6"/>
        <v>16.283346000000002</v>
      </c>
      <c r="P112" s="10">
        <f t="shared" si="6"/>
        <v>16.360507999999999</v>
      </c>
      <c r="Q112" s="10">
        <f t="shared" si="6"/>
        <v>16.446648</v>
      </c>
      <c r="R112" s="10">
        <f t="shared" si="6"/>
        <v>16.541170000000001</v>
      </c>
      <c r="S112" s="10">
        <f t="shared" si="6"/>
        <v>16.643238</v>
      </c>
      <c r="T112" s="10">
        <f t="shared" si="6"/>
        <v>16.746549999999999</v>
      </c>
      <c r="U112" s="10">
        <f t="shared" si="6"/>
        <v>16.856560000000002</v>
      </c>
      <c r="V112" s="10">
        <f t="shared" si="6"/>
        <v>16.974443000000001</v>
      </c>
      <c r="W112" s="10">
        <f t="shared" si="6"/>
        <v>17.003212000000001</v>
      </c>
      <c r="X112" s="10">
        <f t="shared" si="6"/>
        <v>17.050319999999999</v>
      </c>
      <c r="Y112" s="10">
        <f t="shared" si="6"/>
        <v>17.211404999999999</v>
      </c>
      <c r="Z112" s="10">
        <f t="shared" si="6"/>
        <v>17.284797999999999</v>
      </c>
      <c r="AA112" s="10">
        <f t="shared" si="6"/>
        <v>17.368369999999999</v>
      </c>
      <c r="AB112" s="10">
        <f t="shared" si="6"/>
        <v>17.557413</v>
      </c>
      <c r="AC112" s="10">
        <f t="shared" si="6"/>
        <v>17.641779</v>
      </c>
      <c r="AD112" s="10">
        <f t="shared" si="6"/>
        <v>17.728007999999999</v>
      </c>
    </row>
    <row r="113" spans="1:46">
      <c r="A113" s="47" t="s">
        <v>2989</v>
      </c>
      <c r="B113" s="10">
        <f>B112*1000000/B111</f>
        <v>6051.6965125545139</v>
      </c>
      <c r="C113" s="10">
        <f t="shared" ref="C113" si="7">C56*1000000/C21</f>
        <v>6002.9384182674794</v>
      </c>
      <c r="D113" s="10">
        <f t="shared" ref="D113:AD113" si="8">D56*1000000/D21</f>
        <v>5965.014053062876</v>
      </c>
      <c r="E113" s="10">
        <f t="shared" si="8"/>
        <v>5927.2290877940131</v>
      </c>
      <c r="F113" s="10">
        <f t="shared" si="8"/>
        <v>5875.7478101726001</v>
      </c>
      <c r="G113" s="10">
        <f t="shared" si="8"/>
        <v>5812.8513342076376</v>
      </c>
      <c r="H113" s="10">
        <f t="shared" si="8"/>
        <v>5740.7465127216383</v>
      </c>
      <c r="I113" s="10">
        <f t="shared" si="8"/>
        <v>5663.670009516969</v>
      </c>
      <c r="J113" s="10">
        <f t="shared" si="8"/>
        <v>5578.8406542692419</v>
      </c>
      <c r="K113" s="10">
        <f t="shared" si="8"/>
        <v>5487.8070814515622</v>
      </c>
      <c r="L113" s="10">
        <f t="shared" si="8"/>
        <v>5388.9250396993784</v>
      </c>
      <c r="M113" s="10">
        <f t="shared" si="8"/>
        <v>5289.4050574639741</v>
      </c>
      <c r="N113" s="10">
        <f t="shared" si="8"/>
        <v>5193.7659656493788</v>
      </c>
      <c r="O113" s="10">
        <f t="shared" si="8"/>
        <v>5100.0514015249519</v>
      </c>
      <c r="P113" s="10">
        <f t="shared" si="8"/>
        <v>5012.7217410831636</v>
      </c>
      <c r="Q113" s="10">
        <f t="shared" si="8"/>
        <v>4931.034454358427</v>
      </c>
      <c r="R113" s="10">
        <f t="shared" si="8"/>
        <v>4854.3937162964694</v>
      </c>
      <c r="S113" s="10">
        <f t="shared" si="8"/>
        <v>4781.5665074591834</v>
      </c>
      <c r="T113" s="10">
        <f t="shared" si="8"/>
        <v>4711.957812535632</v>
      </c>
      <c r="U113" s="10">
        <f t="shared" si="8"/>
        <v>4646.7835090342451</v>
      </c>
      <c r="V113" s="10">
        <f t="shared" si="8"/>
        <v>4585.8417884797755</v>
      </c>
      <c r="W113" s="10">
        <f t="shared" si="8"/>
        <v>4528.3922867790307</v>
      </c>
      <c r="X113" s="10">
        <f t="shared" si="8"/>
        <v>4474.0776572186951</v>
      </c>
      <c r="Y113" s="10">
        <f t="shared" si="8"/>
        <v>4422.9895151320907</v>
      </c>
      <c r="Z113" s="10">
        <f t="shared" si="8"/>
        <v>4377.7608975040612</v>
      </c>
      <c r="AA113" s="10">
        <f t="shared" si="8"/>
        <v>4334.9447623881006</v>
      </c>
      <c r="AB113" s="10">
        <f t="shared" si="8"/>
        <v>4294.553035938894</v>
      </c>
      <c r="AC113" s="10">
        <f t="shared" si="8"/>
        <v>4255.8832475933523</v>
      </c>
      <c r="AD113" s="10">
        <f t="shared" si="8"/>
        <v>4217.5539029636111</v>
      </c>
    </row>
    <row r="114" spans="1:46">
      <c r="A114" s="47" t="s">
        <v>2993</v>
      </c>
    </row>
    <row r="115" spans="1:46">
      <c r="A115" s="47" t="s">
        <v>2994</v>
      </c>
      <c r="B115">
        <v>0</v>
      </c>
      <c r="C115">
        <v>0</v>
      </c>
      <c r="D115">
        <v>0</v>
      </c>
      <c r="E115">
        <v>0</v>
      </c>
      <c r="F115">
        <v>0</v>
      </c>
      <c r="G115">
        <v>0</v>
      </c>
      <c r="H115">
        <v>0</v>
      </c>
      <c r="I115">
        <v>0</v>
      </c>
      <c r="J115">
        <v>0</v>
      </c>
      <c r="K115">
        <v>0</v>
      </c>
      <c r="L115">
        <v>0</v>
      </c>
      <c r="M115">
        <v>0</v>
      </c>
      <c r="N115">
        <v>0</v>
      </c>
      <c r="O115">
        <v>0</v>
      </c>
      <c r="P115">
        <f>($AS115-$O115)/($AS$110-$O$110)*(P$110-$O$110)</f>
        <v>3.3333333333333333E-2</v>
      </c>
      <c r="Q115">
        <f t="shared" ref="Q115:AR115" si="9">($AS115-$O115)/($AS$110-$O$110)*(Q$110-$O$110)</f>
        <v>6.6666666666666666E-2</v>
      </c>
      <c r="R115">
        <f t="shared" si="9"/>
        <v>0.1</v>
      </c>
      <c r="S115">
        <f t="shared" si="9"/>
        <v>0.13333333333333333</v>
      </c>
      <c r="T115">
        <f t="shared" si="9"/>
        <v>0.16666666666666666</v>
      </c>
      <c r="U115">
        <f t="shared" si="9"/>
        <v>0.2</v>
      </c>
      <c r="V115">
        <f t="shared" si="9"/>
        <v>0.23333333333333334</v>
      </c>
      <c r="W115">
        <f t="shared" si="9"/>
        <v>0.26666666666666666</v>
      </c>
      <c r="X115">
        <f t="shared" si="9"/>
        <v>0.3</v>
      </c>
      <c r="Y115">
        <f t="shared" si="9"/>
        <v>0.33333333333333331</v>
      </c>
      <c r="Z115">
        <f t="shared" si="9"/>
        <v>0.36666666666666664</v>
      </c>
      <c r="AA115">
        <f t="shared" si="9"/>
        <v>0.4</v>
      </c>
      <c r="AB115">
        <f t="shared" si="9"/>
        <v>0.43333333333333335</v>
      </c>
      <c r="AC115">
        <f t="shared" si="9"/>
        <v>0.46666666666666667</v>
      </c>
      <c r="AD115">
        <f t="shared" si="9"/>
        <v>0.5</v>
      </c>
      <c r="AE115">
        <f t="shared" si="9"/>
        <v>0.53333333333333333</v>
      </c>
      <c r="AF115">
        <f t="shared" si="9"/>
        <v>0.56666666666666665</v>
      </c>
      <c r="AG115">
        <f t="shared" si="9"/>
        <v>0.6</v>
      </c>
      <c r="AH115">
        <f t="shared" si="9"/>
        <v>0.6333333333333333</v>
      </c>
      <c r="AI115">
        <f t="shared" si="9"/>
        <v>0.66666666666666663</v>
      </c>
      <c r="AJ115">
        <f t="shared" si="9"/>
        <v>0.7</v>
      </c>
      <c r="AK115">
        <f t="shared" si="9"/>
        <v>0.73333333333333328</v>
      </c>
      <c r="AL115">
        <f t="shared" si="9"/>
        <v>0.76666666666666661</v>
      </c>
      <c r="AM115">
        <f t="shared" si="9"/>
        <v>0.8</v>
      </c>
      <c r="AN115">
        <f t="shared" si="9"/>
        <v>0.83333333333333337</v>
      </c>
      <c r="AO115">
        <f t="shared" si="9"/>
        <v>0.8666666666666667</v>
      </c>
      <c r="AP115">
        <f t="shared" si="9"/>
        <v>0.9</v>
      </c>
      <c r="AQ115">
        <f t="shared" si="9"/>
        <v>0.93333333333333335</v>
      </c>
      <c r="AR115">
        <f t="shared" si="9"/>
        <v>0.96666666666666667</v>
      </c>
      <c r="AS115" s="81">
        <v>1</v>
      </c>
      <c r="AT115" s="47" t="s">
        <v>2992</v>
      </c>
    </row>
    <row r="116" spans="1:46">
      <c r="A116" s="47" t="s">
        <v>2996</v>
      </c>
      <c r="B116">
        <v>0</v>
      </c>
      <c r="C116">
        <v>0</v>
      </c>
      <c r="D116">
        <v>0</v>
      </c>
      <c r="E116">
        <v>0</v>
      </c>
      <c r="F116">
        <v>0</v>
      </c>
      <c r="G116">
        <v>0</v>
      </c>
      <c r="H116">
        <v>0</v>
      </c>
      <c r="I116">
        <v>0</v>
      </c>
      <c r="J116">
        <v>0</v>
      </c>
      <c r="K116">
        <v>0</v>
      </c>
      <c r="L116">
        <v>0</v>
      </c>
      <c r="M116">
        <v>0</v>
      </c>
      <c r="N116">
        <v>0</v>
      </c>
      <c r="O116">
        <v>0</v>
      </c>
      <c r="P116">
        <f>Q116</f>
        <v>0.35467675783201419</v>
      </c>
      <c r="Q116">
        <f t="shared" ref="Q116:AR116" si="10">R116</f>
        <v>0.35467675783201419</v>
      </c>
      <c r="R116">
        <f t="shared" si="10"/>
        <v>0.35467675783201419</v>
      </c>
      <c r="S116">
        <f t="shared" si="10"/>
        <v>0.35467675783201419</v>
      </c>
      <c r="T116">
        <f t="shared" si="10"/>
        <v>0.35467675783201419</v>
      </c>
      <c r="U116">
        <f t="shared" si="10"/>
        <v>0.35467675783201419</v>
      </c>
      <c r="V116">
        <f t="shared" si="10"/>
        <v>0.35467675783201419</v>
      </c>
      <c r="W116">
        <f t="shared" si="10"/>
        <v>0.35467675783201419</v>
      </c>
      <c r="X116">
        <f t="shared" si="10"/>
        <v>0.35467675783201419</v>
      </c>
      <c r="Y116">
        <f t="shared" si="10"/>
        <v>0.35467675783201419</v>
      </c>
      <c r="Z116">
        <f t="shared" si="10"/>
        <v>0.35467675783201419</v>
      </c>
      <c r="AA116">
        <f t="shared" si="10"/>
        <v>0.35467675783201419</v>
      </c>
      <c r="AB116">
        <f t="shared" si="10"/>
        <v>0.35467675783201419</v>
      </c>
      <c r="AC116">
        <f t="shared" si="10"/>
        <v>0.35467675783201419</v>
      </c>
      <c r="AD116">
        <f t="shared" si="10"/>
        <v>0.35467675783201419</v>
      </c>
      <c r="AE116">
        <f t="shared" si="10"/>
        <v>0.35467675783201419</v>
      </c>
      <c r="AF116">
        <f t="shared" si="10"/>
        <v>0.35467675783201419</v>
      </c>
      <c r="AG116">
        <f t="shared" si="10"/>
        <v>0.35467675783201419</v>
      </c>
      <c r="AH116">
        <f t="shared" si="10"/>
        <v>0.35467675783201419</v>
      </c>
      <c r="AI116">
        <f t="shared" si="10"/>
        <v>0.35467675783201419</v>
      </c>
      <c r="AJ116">
        <f t="shared" si="10"/>
        <v>0.35467675783201419</v>
      </c>
      <c r="AK116">
        <f t="shared" si="10"/>
        <v>0.35467675783201419</v>
      </c>
      <c r="AL116">
        <f t="shared" si="10"/>
        <v>0.35467675783201419</v>
      </c>
      <c r="AM116">
        <f t="shared" si="10"/>
        <v>0.35467675783201419</v>
      </c>
      <c r="AN116">
        <f t="shared" si="10"/>
        <v>0.35467675783201419</v>
      </c>
      <c r="AO116">
        <f t="shared" si="10"/>
        <v>0.35467675783201419</v>
      </c>
      <c r="AP116">
        <f t="shared" si="10"/>
        <v>0.35467675783201419</v>
      </c>
      <c r="AQ116">
        <f t="shared" si="10"/>
        <v>0.35467675783201419</v>
      </c>
      <c r="AR116">
        <f t="shared" si="10"/>
        <v>0.35467675783201419</v>
      </c>
      <c r="AS116" s="81">
        <v>0.35467675783201419</v>
      </c>
      <c r="AT116" s="47" t="s">
        <v>2995</v>
      </c>
    </row>
    <row r="117" spans="1:46">
      <c r="A117" s="47" t="s">
        <v>2997</v>
      </c>
      <c r="B117">
        <f>B111*B115*(1+B116)+(B111-B111*B115)</f>
        <v>2745.7250979999999</v>
      </c>
      <c r="C117">
        <f t="shared" ref="C117:AR117" si="11">C111*C115*(1+C116)+(C111-C111*C115)</f>
        <v>2676.0900879999999</v>
      </c>
      <c r="D117">
        <f t="shared" si="11"/>
        <v>2653.389893</v>
      </c>
      <c r="E117">
        <f t="shared" si="11"/>
        <v>2727.1186520000001</v>
      </c>
      <c r="F117">
        <f t="shared" si="11"/>
        <v>2801.6677249999998</v>
      </c>
      <c r="G117">
        <f t="shared" si="11"/>
        <v>2831.6586910000001</v>
      </c>
      <c r="H117">
        <f t="shared" si="11"/>
        <v>2855.2685550000001</v>
      </c>
      <c r="I117">
        <f t="shared" si="11"/>
        <v>2882.5141600000002</v>
      </c>
      <c r="J117">
        <f t="shared" si="11"/>
        <v>2915.8466800000001</v>
      </c>
      <c r="K117">
        <f t="shared" si="11"/>
        <v>2953.8569339999999</v>
      </c>
      <c r="L117">
        <f t="shared" si="11"/>
        <v>3013.3564449999999</v>
      </c>
      <c r="M117">
        <f t="shared" si="11"/>
        <v>3057.5695799999999</v>
      </c>
      <c r="N117">
        <f t="shared" si="11"/>
        <v>3123.828857</v>
      </c>
      <c r="O117">
        <f t="shared" si="11"/>
        <v>3192.7807619999999</v>
      </c>
      <c r="P117">
        <f t="shared" si="11"/>
        <v>3302.3837985643177</v>
      </c>
      <c r="Q117">
        <f t="shared" si="11"/>
        <v>3414.1985977085242</v>
      </c>
      <c r="R117">
        <f t="shared" si="11"/>
        <v>3528.3184380236171</v>
      </c>
      <c r="S117">
        <f t="shared" si="11"/>
        <v>3645.3117610371332</v>
      </c>
      <c r="T117">
        <f t="shared" si="11"/>
        <v>3764.1434938061984</v>
      </c>
      <c r="U117">
        <f t="shared" si="11"/>
        <v>3884.8993017865005</v>
      </c>
      <c r="V117">
        <f t="shared" si="11"/>
        <v>4007.8165092818126</v>
      </c>
      <c r="W117">
        <f t="shared" si="11"/>
        <v>4109.9318660270201</v>
      </c>
      <c r="X117">
        <f t="shared" si="11"/>
        <v>4216.4055053542843</v>
      </c>
      <c r="Y117">
        <f t="shared" si="11"/>
        <v>4351.4083348374825</v>
      </c>
      <c r="Z117">
        <f t="shared" si="11"/>
        <v>4461.7909396919076</v>
      </c>
      <c r="AA117">
        <f t="shared" si="11"/>
        <v>4575.013973937037</v>
      </c>
      <c r="AB117">
        <f t="shared" si="11"/>
        <v>4716.6419652873665</v>
      </c>
      <c r="AC117">
        <f t="shared" si="11"/>
        <v>4831.3760803341856</v>
      </c>
      <c r="AD117">
        <f t="shared" si="11"/>
        <v>4948.8079299860674</v>
      </c>
      <c r="AE117">
        <f t="shared" si="11"/>
        <v>0</v>
      </c>
      <c r="AF117">
        <f t="shared" si="11"/>
        <v>0</v>
      </c>
      <c r="AG117">
        <f t="shared" si="11"/>
        <v>0</v>
      </c>
      <c r="AH117">
        <f t="shared" si="11"/>
        <v>0</v>
      </c>
      <c r="AI117">
        <f t="shared" si="11"/>
        <v>0</v>
      </c>
      <c r="AJ117">
        <f t="shared" si="11"/>
        <v>0</v>
      </c>
      <c r="AK117">
        <f t="shared" si="11"/>
        <v>0</v>
      </c>
      <c r="AL117">
        <f t="shared" si="11"/>
        <v>0</v>
      </c>
      <c r="AM117">
        <f t="shared" si="11"/>
        <v>0</v>
      </c>
      <c r="AN117">
        <f t="shared" si="11"/>
        <v>0</v>
      </c>
      <c r="AO117">
        <f t="shared" si="11"/>
        <v>0</v>
      </c>
      <c r="AP117">
        <f t="shared" si="11"/>
        <v>0</v>
      </c>
      <c r="AQ117">
        <f t="shared" si="11"/>
        <v>0</v>
      </c>
      <c r="AR117">
        <f t="shared" si="11"/>
        <v>0</v>
      </c>
    </row>
    <row r="118" spans="1:46">
      <c r="B118">
        <f>B111*(1+B115*B116)</f>
        <v>2745.7250979999999</v>
      </c>
      <c r="C118">
        <f t="shared" ref="C118:AR118" si="12">C111*(1+C115*C116)</f>
        <v>2676.0900879999999</v>
      </c>
      <c r="D118">
        <f t="shared" si="12"/>
        <v>2653.389893</v>
      </c>
      <c r="E118">
        <f t="shared" si="12"/>
        <v>2727.1186520000001</v>
      </c>
      <c r="F118">
        <f t="shared" si="12"/>
        <v>2801.6677249999998</v>
      </c>
      <c r="G118">
        <f t="shared" si="12"/>
        <v>2831.6586910000001</v>
      </c>
      <c r="H118">
        <f t="shared" si="12"/>
        <v>2855.2685550000001</v>
      </c>
      <c r="I118">
        <f t="shared" si="12"/>
        <v>2882.5141600000002</v>
      </c>
      <c r="J118">
        <f t="shared" si="12"/>
        <v>2915.8466800000001</v>
      </c>
      <c r="K118">
        <f t="shared" si="12"/>
        <v>2953.8569339999999</v>
      </c>
      <c r="L118">
        <f t="shared" si="12"/>
        <v>3013.3564449999999</v>
      </c>
      <c r="M118">
        <f t="shared" si="12"/>
        <v>3057.5695799999999</v>
      </c>
      <c r="N118">
        <f t="shared" si="12"/>
        <v>3123.828857</v>
      </c>
      <c r="O118">
        <f t="shared" si="12"/>
        <v>3192.7807619999999</v>
      </c>
      <c r="P118">
        <f t="shared" si="12"/>
        <v>3302.3837985643177</v>
      </c>
      <c r="Q118">
        <f t="shared" si="12"/>
        <v>3414.1985977085242</v>
      </c>
      <c r="R118">
        <f t="shared" si="12"/>
        <v>3528.3184380236166</v>
      </c>
      <c r="S118">
        <f t="shared" si="12"/>
        <v>3645.3117610371328</v>
      </c>
      <c r="T118">
        <f t="shared" si="12"/>
        <v>3764.1434938061984</v>
      </c>
      <c r="U118">
        <f t="shared" si="12"/>
        <v>3884.8993017865005</v>
      </c>
      <c r="V118">
        <f t="shared" si="12"/>
        <v>4007.8165092818131</v>
      </c>
      <c r="W118">
        <f t="shared" si="12"/>
        <v>4109.9318660270201</v>
      </c>
      <c r="X118">
        <f t="shared" si="12"/>
        <v>4216.4055053542843</v>
      </c>
      <c r="Y118">
        <f t="shared" si="12"/>
        <v>4351.4083348374825</v>
      </c>
      <c r="Z118">
        <f t="shared" si="12"/>
        <v>4461.7909396919076</v>
      </c>
      <c r="AA118">
        <f t="shared" si="12"/>
        <v>4575.0139739370361</v>
      </c>
      <c r="AB118">
        <f t="shared" si="12"/>
        <v>4716.6419652873665</v>
      </c>
      <c r="AC118">
        <f t="shared" si="12"/>
        <v>4831.3760803341856</v>
      </c>
      <c r="AD118">
        <f t="shared" si="12"/>
        <v>4948.8079299860665</v>
      </c>
      <c r="AE118">
        <f t="shared" si="12"/>
        <v>0</v>
      </c>
      <c r="AF118">
        <f t="shared" si="12"/>
        <v>0</v>
      </c>
      <c r="AG118">
        <f t="shared" si="12"/>
        <v>0</v>
      </c>
      <c r="AH118">
        <f t="shared" si="12"/>
        <v>0</v>
      </c>
      <c r="AI118">
        <f t="shared" si="12"/>
        <v>0</v>
      </c>
      <c r="AJ118">
        <f t="shared" si="12"/>
        <v>0</v>
      </c>
      <c r="AK118">
        <f t="shared" si="12"/>
        <v>0</v>
      </c>
      <c r="AL118">
        <f t="shared" si="12"/>
        <v>0</v>
      </c>
      <c r="AM118">
        <f t="shared" si="12"/>
        <v>0</v>
      </c>
      <c r="AN118">
        <f t="shared" si="12"/>
        <v>0</v>
      </c>
      <c r="AO118">
        <f t="shared" si="12"/>
        <v>0</v>
      </c>
      <c r="AP118">
        <f t="shared" si="12"/>
        <v>0</v>
      </c>
      <c r="AQ118">
        <f>AQ111*(1+AQ115*AQ116)</f>
        <v>0</v>
      </c>
      <c r="AR118">
        <f t="shared" si="12"/>
        <v>0</v>
      </c>
    </row>
  </sheetData>
  <phoneticPr fontId="18"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theme="0" tint="-0.34998626667073579"/>
  </sheetPr>
  <dimension ref="A1:AB100"/>
  <sheetViews>
    <sheetView topLeftCell="A22" workbookViewId="0">
      <selection activeCell="J46" sqref="J46"/>
    </sheetView>
  </sheetViews>
  <sheetFormatPr baseColWidth="10" defaultColWidth="8.83203125" defaultRowHeight="13"/>
  <cols>
    <col min="1" max="1" width="20.6640625" customWidth="1"/>
  </cols>
  <sheetData>
    <row r="1" spans="1:28" ht="16">
      <c r="A1" s="23" t="s">
        <v>559</v>
      </c>
    </row>
    <row r="2" spans="1:28">
      <c r="A2" t="s">
        <v>560</v>
      </c>
    </row>
    <row r="4" spans="1:28" ht="16">
      <c r="A4" s="24" t="s">
        <v>561</v>
      </c>
      <c r="B4" s="25">
        <v>1980</v>
      </c>
      <c r="C4" s="25">
        <f t="shared" ref="C4:Q4" si="0">B4+1</f>
        <v>1981</v>
      </c>
      <c r="D4" s="25">
        <f t="shared" si="0"/>
        <v>1982</v>
      </c>
      <c r="E4" s="25">
        <f t="shared" si="0"/>
        <v>1983</v>
      </c>
      <c r="F4" s="25">
        <f t="shared" si="0"/>
        <v>1984</v>
      </c>
      <c r="G4" s="25">
        <f t="shared" si="0"/>
        <v>1985</v>
      </c>
      <c r="H4" s="25">
        <f t="shared" si="0"/>
        <v>1986</v>
      </c>
      <c r="I4" s="25">
        <f t="shared" si="0"/>
        <v>1987</v>
      </c>
      <c r="J4" s="25">
        <f t="shared" si="0"/>
        <v>1988</v>
      </c>
      <c r="K4" s="25">
        <f t="shared" si="0"/>
        <v>1989</v>
      </c>
      <c r="L4" s="25">
        <f t="shared" si="0"/>
        <v>1990</v>
      </c>
      <c r="M4" s="25">
        <f t="shared" si="0"/>
        <v>1991</v>
      </c>
      <c r="N4" s="25">
        <f t="shared" si="0"/>
        <v>1992</v>
      </c>
      <c r="O4" s="25">
        <f t="shared" si="0"/>
        <v>1993</v>
      </c>
      <c r="P4" s="25">
        <f t="shared" si="0"/>
        <v>1994</v>
      </c>
      <c r="Q4" s="25">
        <f t="shared" si="0"/>
        <v>1995</v>
      </c>
      <c r="R4" s="25">
        <v>1996</v>
      </c>
      <c r="S4" s="25">
        <v>1997</v>
      </c>
      <c r="T4" s="25">
        <v>1998</v>
      </c>
      <c r="U4" s="26">
        <v>1999</v>
      </c>
      <c r="V4" s="26">
        <v>2000</v>
      </c>
      <c r="W4" s="26">
        <v>2001</v>
      </c>
      <c r="X4" s="26">
        <v>2002</v>
      </c>
      <c r="Y4" s="26">
        <v>2003</v>
      </c>
      <c r="Z4" s="26">
        <v>2004</v>
      </c>
      <c r="AA4" s="26">
        <v>2005</v>
      </c>
      <c r="AB4" s="27" t="s">
        <v>562</v>
      </c>
    </row>
    <row r="5" spans="1:28" ht="16">
      <c r="A5" t="s">
        <v>563</v>
      </c>
      <c r="B5" s="28"/>
      <c r="C5" s="28"/>
      <c r="D5" s="28"/>
      <c r="E5" s="28"/>
      <c r="F5" s="28"/>
      <c r="G5" s="28"/>
      <c r="H5" s="28"/>
      <c r="I5" s="28"/>
      <c r="J5" s="28"/>
      <c r="K5" s="28"/>
      <c r="L5" s="28"/>
      <c r="M5" s="28"/>
      <c r="N5" s="28"/>
      <c r="O5" s="29"/>
      <c r="P5" s="29"/>
      <c r="Q5" s="29"/>
      <c r="R5" s="29"/>
      <c r="S5" s="29"/>
      <c r="T5" s="29"/>
      <c r="U5" s="30"/>
      <c r="V5" s="30"/>
      <c r="W5" s="30"/>
      <c r="X5" s="30"/>
    </row>
    <row r="6" spans="1:28">
      <c r="A6" t="s">
        <v>564</v>
      </c>
      <c r="B6" s="10">
        <f t="shared" ref="B6:AB15" si="1">B56*(44/12)</f>
        <v>71.17</v>
      </c>
      <c r="C6" s="10">
        <f t="shared" si="1"/>
        <v>71.17</v>
      </c>
      <c r="D6" s="10">
        <f t="shared" si="1"/>
        <v>71.17</v>
      </c>
      <c r="E6" s="10">
        <f t="shared" si="1"/>
        <v>71.17</v>
      </c>
      <c r="F6" s="10">
        <f t="shared" si="1"/>
        <v>71.023333333333341</v>
      </c>
      <c r="G6" s="10">
        <f t="shared" si="1"/>
        <v>71.023333333333341</v>
      </c>
      <c r="H6" s="10">
        <f t="shared" si="1"/>
        <v>71.059999999999988</v>
      </c>
      <c r="I6" s="10">
        <f t="shared" si="1"/>
        <v>71.059999999999988</v>
      </c>
      <c r="J6" s="10">
        <f t="shared" si="1"/>
        <v>71.096666666666664</v>
      </c>
      <c r="K6" s="10">
        <f t="shared" si="1"/>
        <v>71.17</v>
      </c>
      <c r="L6" s="10">
        <f t="shared" si="1"/>
        <v>71.17</v>
      </c>
      <c r="M6" s="10">
        <f t="shared" si="1"/>
        <v>71.17</v>
      </c>
      <c r="N6" s="10">
        <f t="shared" si="1"/>
        <v>71.206666666666663</v>
      </c>
      <c r="O6" s="10">
        <f t="shared" si="1"/>
        <v>71.243333333333325</v>
      </c>
      <c r="P6" s="10">
        <f t="shared" si="1"/>
        <v>71.316666666666663</v>
      </c>
      <c r="Q6" s="10">
        <f t="shared" si="1"/>
        <v>71.059999999999988</v>
      </c>
      <c r="R6" s="10">
        <f t="shared" si="1"/>
        <v>70.986666666666665</v>
      </c>
      <c r="S6" s="10">
        <f t="shared" si="1"/>
        <v>70.95</v>
      </c>
      <c r="T6" s="10">
        <f t="shared" si="1"/>
        <v>70.876666666666651</v>
      </c>
      <c r="U6" s="10">
        <f t="shared" si="1"/>
        <v>70.876666666666651</v>
      </c>
      <c r="V6" s="10">
        <f t="shared" si="1"/>
        <v>70.913333333333327</v>
      </c>
      <c r="W6" s="10">
        <f t="shared" si="1"/>
        <v>70.913333333333327</v>
      </c>
      <c r="X6" s="10">
        <f t="shared" si="1"/>
        <v>70.95</v>
      </c>
      <c r="Y6" s="10">
        <f t="shared" si="1"/>
        <v>70.876666666666651</v>
      </c>
      <c r="Z6" s="10">
        <f t="shared" si="1"/>
        <v>70.876666666666651</v>
      </c>
      <c r="AA6" s="10">
        <f t="shared" si="1"/>
        <v>70.876666666666651</v>
      </c>
      <c r="AB6" s="10">
        <f t="shared" si="1"/>
        <v>70.876666666666651</v>
      </c>
    </row>
    <row r="7" spans="1:28">
      <c r="A7" t="s">
        <v>565</v>
      </c>
      <c r="B7" s="10">
        <f t="shared" si="1"/>
        <v>62.406666666666659</v>
      </c>
      <c r="C7" s="10">
        <f t="shared" si="1"/>
        <v>62.408945568257856</v>
      </c>
      <c r="D7" s="10">
        <f t="shared" si="1"/>
        <v>62.312218087077405</v>
      </c>
      <c r="E7" s="10">
        <f t="shared" si="1"/>
        <v>62.316997337480231</v>
      </c>
      <c r="F7" s="10">
        <f t="shared" si="1"/>
        <v>62.177946364782578</v>
      </c>
      <c r="G7" s="10">
        <f t="shared" si="1"/>
        <v>62.206390772725392</v>
      </c>
      <c r="H7" s="10">
        <f t="shared" si="1"/>
        <v>62.390617324727081</v>
      </c>
      <c r="I7" s="10">
        <f t="shared" si="1"/>
        <v>62.471774439516111</v>
      </c>
      <c r="J7" s="10">
        <f t="shared" si="1"/>
        <v>62.442325856938815</v>
      </c>
      <c r="K7" s="10">
        <f t="shared" si="1"/>
        <v>62.546990931030564</v>
      </c>
      <c r="L7" s="10">
        <f t="shared" si="1"/>
        <v>62.290403305840442</v>
      </c>
      <c r="M7" s="10">
        <f t="shared" si="1"/>
        <v>62.262456945519702</v>
      </c>
      <c r="N7" s="10">
        <f t="shared" si="1"/>
        <v>62.301005363941428</v>
      </c>
      <c r="O7" s="10">
        <f t="shared" si="1"/>
        <v>62.235347658728465</v>
      </c>
      <c r="P7" s="10">
        <f t="shared" si="1"/>
        <v>62.378714880253625</v>
      </c>
      <c r="Q7" s="10">
        <f t="shared" si="1"/>
        <v>62.321221776452333</v>
      </c>
      <c r="R7" s="10">
        <f t="shared" si="1"/>
        <v>62.289449942076828</v>
      </c>
      <c r="S7" s="10">
        <f t="shared" si="1"/>
        <v>62.309602921328832</v>
      </c>
      <c r="T7" s="10">
        <f t="shared" si="1"/>
        <v>62.30503056723596</v>
      </c>
      <c r="U7" s="10">
        <f t="shared" si="1"/>
        <v>62.307277292045733</v>
      </c>
      <c r="V7" s="10">
        <f t="shared" si="1"/>
        <v>62.274999034783733</v>
      </c>
      <c r="W7" s="10">
        <f t="shared" si="1"/>
        <v>62.302157980875009</v>
      </c>
      <c r="X7" s="10">
        <f t="shared" si="1"/>
        <v>62.281878964728421</v>
      </c>
      <c r="Y7" s="10">
        <f t="shared" si="1"/>
        <v>62.281878964728421</v>
      </c>
      <c r="Z7" s="10">
        <f t="shared" si="1"/>
        <v>62.281878964728421</v>
      </c>
      <c r="AA7" s="10">
        <f t="shared" si="1"/>
        <v>62.281878964728421</v>
      </c>
      <c r="AB7" s="10">
        <f t="shared" si="1"/>
        <v>62.281878964728421</v>
      </c>
    </row>
    <row r="8" spans="1:28">
      <c r="A8" t="s">
        <v>566</v>
      </c>
      <c r="B8" s="10">
        <f t="shared" si="1"/>
        <v>71.320179588684738</v>
      </c>
      <c r="C8" s="10">
        <f t="shared" si="1"/>
        <v>71.304053899746506</v>
      </c>
      <c r="D8" s="10">
        <f t="shared" si="1"/>
        <v>71.324995239492608</v>
      </c>
      <c r="E8" s="10">
        <f t="shared" si="1"/>
        <v>71.306186092375924</v>
      </c>
      <c r="F8" s="10">
        <f t="shared" si="1"/>
        <v>71.287538885872991</v>
      </c>
      <c r="G8" s="10">
        <f t="shared" si="1"/>
        <v>71.256988679895841</v>
      </c>
      <c r="H8" s="10">
        <f t="shared" si="1"/>
        <v>71.211744176889198</v>
      </c>
      <c r="I8" s="10">
        <f t="shared" si="1"/>
        <v>71.195858030052108</v>
      </c>
      <c r="J8" s="10">
        <f t="shared" si="1"/>
        <v>71.194526382967084</v>
      </c>
      <c r="K8" s="10">
        <f t="shared" si="1"/>
        <v>71.174436177070689</v>
      </c>
      <c r="L8" s="10">
        <f t="shared" si="1"/>
        <v>71.135012840120424</v>
      </c>
      <c r="M8" s="10">
        <f t="shared" si="1"/>
        <v>71.134941862093527</v>
      </c>
      <c r="N8" s="10">
        <f t="shared" si="1"/>
        <v>71.091019494909986</v>
      </c>
      <c r="O8" s="10">
        <f t="shared" si="1"/>
        <v>71.040862476842918</v>
      </c>
      <c r="P8" s="10">
        <f t="shared" si="1"/>
        <v>70.942928345154087</v>
      </c>
      <c r="Q8" s="10">
        <f t="shared" si="1"/>
        <v>70.900993120506797</v>
      </c>
      <c r="R8" s="10">
        <f t="shared" si="1"/>
        <v>70.880938676910944</v>
      </c>
      <c r="S8" s="10">
        <f t="shared" si="1"/>
        <v>70.880938676744378</v>
      </c>
      <c r="T8" s="10">
        <f t="shared" si="1"/>
        <v>70.880938676744378</v>
      </c>
      <c r="U8" s="10">
        <f t="shared" si="1"/>
        <v>70.880938676744378</v>
      </c>
      <c r="V8" s="10">
        <f t="shared" si="1"/>
        <v>70.880938676744378</v>
      </c>
      <c r="W8" s="10">
        <f t="shared" si="1"/>
        <v>70.880938676744378</v>
      </c>
      <c r="X8" s="10">
        <f t="shared" si="1"/>
        <v>70.880938676744378</v>
      </c>
      <c r="Y8" s="10">
        <f t="shared" si="1"/>
        <v>70.880938676744378</v>
      </c>
      <c r="Z8" s="10">
        <f t="shared" si="1"/>
        <v>70.880938676744378</v>
      </c>
      <c r="AA8" s="10">
        <f t="shared" si="1"/>
        <v>70.880938676744378</v>
      </c>
      <c r="AB8" s="10">
        <f t="shared" si="1"/>
        <v>70.880938676744378</v>
      </c>
    </row>
    <row r="9" spans="1:28">
      <c r="A9" t="s">
        <v>567</v>
      </c>
      <c r="B9" s="10">
        <f t="shared" si="1"/>
        <v>73.149999999999991</v>
      </c>
      <c r="C9" s="10">
        <f t="shared" si="1"/>
        <v>73.149999999999991</v>
      </c>
      <c r="D9" s="10">
        <f t="shared" si="1"/>
        <v>73.149999999999991</v>
      </c>
      <c r="E9" s="10">
        <f t="shared" si="1"/>
        <v>73.149999999999991</v>
      </c>
      <c r="F9" s="10">
        <f t="shared" si="1"/>
        <v>73.149999999999991</v>
      </c>
      <c r="G9" s="10">
        <f t="shared" si="1"/>
        <v>73.149999999999991</v>
      </c>
      <c r="H9" s="10">
        <f t="shared" si="1"/>
        <v>73.149999999999991</v>
      </c>
      <c r="I9" s="10">
        <f t="shared" si="1"/>
        <v>73.149999999999991</v>
      </c>
      <c r="J9" s="10">
        <f t="shared" si="1"/>
        <v>73.149999999999991</v>
      </c>
      <c r="K9" s="10">
        <f t="shared" si="1"/>
        <v>73.149999999999991</v>
      </c>
      <c r="L9" s="10">
        <f t="shared" si="1"/>
        <v>73.149999999999991</v>
      </c>
      <c r="M9" s="10">
        <f t="shared" si="1"/>
        <v>73.149999999999991</v>
      </c>
      <c r="N9" s="10">
        <f t="shared" si="1"/>
        <v>73.149999999999991</v>
      </c>
      <c r="O9" s="10">
        <f t="shared" si="1"/>
        <v>73.149999999999991</v>
      </c>
      <c r="P9" s="10">
        <f t="shared" si="1"/>
        <v>73.149999999999991</v>
      </c>
      <c r="Q9" s="10">
        <f t="shared" si="1"/>
        <v>73.149999999999991</v>
      </c>
      <c r="R9" s="10">
        <f t="shared" si="1"/>
        <v>73.149999999999991</v>
      </c>
      <c r="S9" s="10">
        <f t="shared" si="1"/>
        <v>73.149999999999991</v>
      </c>
      <c r="T9" s="10">
        <f t="shared" si="1"/>
        <v>73.149999999999991</v>
      </c>
      <c r="U9" s="10">
        <f t="shared" si="1"/>
        <v>73.149999999999991</v>
      </c>
      <c r="V9" s="10">
        <f t="shared" si="1"/>
        <v>73.149999999999991</v>
      </c>
      <c r="W9" s="10">
        <f t="shared" si="1"/>
        <v>73.149999999999991</v>
      </c>
      <c r="X9" s="10">
        <f t="shared" si="1"/>
        <v>73.149999999999991</v>
      </c>
      <c r="Y9" s="10">
        <f t="shared" si="1"/>
        <v>73.149999999999991</v>
      </c>
      <c r="Z9" s="10">
        <f t="shared" si="1"/>
        <v>73.149999999999991</v>
      </c>
      <c r="AA9" s="10">
        <f t="shared" si="1"/>
        <v>73.149999999999991</v>
      </c>
      <c r="AB9" s="10">
        <f t="shared" si="1"/>
        <v>73.149999999999991</v>
      </c>
    </row>
    <row r="10" spans="1:28">
      <c r="A10" t="s">
        <v>568</v>
      </c>
      <c r="B10" s="10">
        <f t="shared" si="1"/>
        <v>78.796666666666653</v>
      </c>
      <c r="C10" s="10">
        <f t="shared" si="1"/>
        <v>78.796666666666653</v>
      </c>
      <c r="D10" s="10">
        <f t="shared" si="1"/>
        <v>78.796666666666653</v>
      </c>
      <c r="E10" s="10">
        <f t="shared" si="1"/>
        <v>78.796666666666653</v>
      </c>
      <c r="F10" s="10">
        <f t="shared" si="1"/>
        <v>78.796666666666653</v>
      </c>
      <c r="G10" s="10">
        <f t="shared" si="1"/>
        <v>78.796666666666653</v>
      </c>
      <c r="H10" s="10">
        <f t="shared" si="1"/>
        <v>78.796666666666653</v>
      </c>
      <c r="I10" s="10">
        <f t="shared" si="1"/>
        <v>78.796666666666653</v>
      </c>
      <c r="J10" s="10">
        <f t="shared" si="1"/>
        <v>78.796666666666653</v>
      </c>
      <c r="K10" s="10">
        <f t="shared" si="1"/>
        <v>78.796666666666653</v>
      </c>
      <c r="L10" s="10">
        <f t="shared" si="1"/>
        <v>78.796666666666653</v>
      </c>
      <c r="M10" s="10">
        <f t="shared" si="1"/>
        <v>78.796666666666653</v>
      </c>
      <c r="N10" s="10">
        <f t="shared" si="1"/>
        <v>78.796666666666653</v>
      </c>
      <c r="O10" s="10">
        <f t="shared" si="1"/>
        <v>78.796666666666653</v>
      </c>
      <c r="P10" s="10">
        <f t="shared" si="1"/>
        <v>78.796666666666653</v>
      </c>
      <c r="Q10" s="10">
        <f t="shared" si="1"/>
        <v>78.796666666666653</v>
      </c>
      <c r="R10" s="10">
        <f t="shared" si="1"/>
        <v>78.796666666666653</v>
      </c>
      <c r="S10" s="10">
        <f t="shared" si="1"/>
        <v>78.796666666666653</v>
      </c>
      <c r="T10" s="10">
        <f t="shared" si="1"/>
        <v>78.796666666666653</v>
      </c>
      <c r="U10" s="10">
        <f t="shared" si="1"/>
        <v>78.796666666666653</v>
      </c>
      <c r="V10" s="10">
        <f t="shared" si="1"/>
        <v>78.796666666666653</v>
      </c>
      <c r="W10" s="10">
        <f t="shared" si="1"/>
        <v>78.796666666666653</v>
      </c>
      <c r="X10" s="10">
        <f t="shared" si="1"/>
        <v>78.796666666666653</v>
      </c>
      <c r="Y10" s="10">
        <f t="shared" si="1"/>
        <v>78.796666666666653</v>
      </c>
      <c r="Z10" s="10">
        <f t="shared" si="1"/>
        <v>78.796666666666653</v>
      </c>
      <c r="AA10" s="10">
        <f t="shared" si="1"/>
        <v>78.796666666666653</v>
      </c>
      <c r="AB10" s="10">
        <f t="shared" si="1"/>
        <v>78.796666666666653</v>
      </c>
    </row>
    <row r="11" spans="1:28">
      <c r="A11" t="s">
        <v>569</v>
      </c>
      <c r="B11" s="10">
        <f t="shared" si="1"/>
        <v>75.606666666666669</v>
      </c>
      <c r="C11" s="10">
        <f t="shared" si="1"/>
        <v>75.606666666666669</v>
      </c>
      <c r="D11" s="10">
        <f t="shared" si="1"/>
        <v>75.606666666666669</v>
      </c>
      <c r="E11" s="10">
        <f t="shared" si="1"/>
        <v>75.606666666666669</v>
      </c>
      <c r="F11" s="10">
        <f t="shared" si="1"/>
        <v>75.606666666666669</v>
      </c>
      <c r="G11" s="10">
        <f t="shared" si="1"/>
        <v>75.606666666666669</v>
      </c>
      <c r="H11" s="10">
        <f t="shared" si="1"/>
        <v>75.606666666666669</v>
      </c>
      <c r="I11" s="10">
        <f t="shared" si="1"/>
        <v>75.606666666666669</v>
      </c>
      <c r="J11" s="10">
        <f t="shared" si="1"/>
        <v>75.606666666666669</v>
      </c>
      <c r="K11" s="10">
        <f t="shared" si="1"/>
        <v>75.606666666666669</v>
      </c>
      <c r="L11" s="10">
        <f t="shared" si="1"/>
        <v>75.606666666666669</v>
      </c>
      <c r="M11" s="10">
        <f t="shared" si="1"/>
        <v>75.606666666666669</v>
      </c>
      <c r="N11" s="10">
        <f t="shared" si="1"/>
        <v>75.606666666666669</v>
      </c>
      <c r="O11" s="10">
        <f t="shared" si="1"/>
        <v>75.606666666666669</v>
      </c>
      <c r="P11" s="10">
        <f t="shared" si="1"/>
        <v>75.606666666666669</v>
      </c>
      <c r="Q11" s="10">
        <f t="shared" si="1"/>
        <v>75.606666666666669</v>
      </c>
      <c r="R11" s="10">
        <f t="shared" si="1"/>
        <v>75.606666666666669</v>
      </c>
      <c r="S11" s="10">
        <f t="shared" si="1"/>
        <v>75.606666666666669</v>
      </c>
      <c r="T11" s="10">
        <f t="shared" si="1"/>
        <v>75.606666666666669</v>
      </c>
      <c r="U11" s="10">
        <f t="shared" si="1"/>
        <v>75.606666666666669</v>
      </c>
      <c r="V11" s="10">
        <f t="shared" si="1"/>
        <v>75.606666666666669</v>
      </c>
      <c r="W11" s="10">
        <f t="shared" si="1"/>
        <v>75.606666666666669</v>
      </c>
      <c r="X11" s="10">
        <f t="shared" si="1"/>
        <v>75.606666666666669</v>
      </c>
      <c r="Y11" s="10">
        <f t="shared" si="1"/>
        <v>75.606666666666669</v>
      </c>
      <c r="Z11" s="10">
        <f t="shared" si="1"/>
        <v>75.606666666666669</v>
      </c>
      <c r="AA11" s="10">
        <f t="shared" si="1"/>
        <v>75.606666666666669</v>
      </c>
      <c r="AB11" s="10">
        <f t="shared" si="1"/>
        <v>75.606666666666669</v>
      </c>
    </row>
    <row r="12" spans="1:28">
      <c r="A12" t="s">
        <v>570</v>
      </c>
      <c r="B12" s="10">
        <f t="shared" si="1"/>
        <v>74.213333333333324</v>
      </c>
      <c r="C12" s="10">
        <f t="shared" si="1"/>
        <v>74.213333333333324</v>
      </c>
      <c r="D12" s="10">
        <f t="shared" si="1"/>
        <v>74.213333333333324</v>
      </c>
      <c r="E12" s="10">
        <f t="shared" si="1"/>
        <v>74.213333333333324</v>
      </c>
      <c r="F12" s="10">
        <f t="shared" si="1"/>
        <v>74.213333333333324</v>
      </c>
      <c r="G12" s="10">
        <f t="shared" si="1"/>
        <v>74.213333333333324</v>
      </c>
      <c r="H12" s="10">
        <f t="shared" si="1"/>
        <v>74.213333333333324</v>
      </c>
      <c r="I12" s="10">
        <f t="shared" si="1"/>
        <v>74.213333333333324</v>
      </c>
      <c r="J12" s="10">
        <f t="shared" si="1"/>
        <v>74.213333333333324</v>
      </c>
      <c r="K12" s="10">
        <f t="shared" si="1"/>
        <v>74.213333333333324</v>
      </c>
      <c r="L12" s="10">
        <f t="shared" si="1"/>
        <v>74.213333333333324</v>
      </c>
      <c r="M12" s="10">
        <f t="shared" si="1"/>
        <v>74.213333333333324</v>
      </c>
      <c r="N12" s="10">
        <f t="shared" si="1"/>
        <v>74.213333333333324</v>
      </c>
      <c r="O12" s="10">
        <f t="shared" si="1"/>
        <v>74.213333333333324</v>
      </c>
      <c r="P12" s="10">
        <f t="shared" si="1"/>
        <v>74.213333333333324</v>
      </c>
      <c r="Q12" s="10">
        <f t="shared" si="1"/>
        <v>74.213333333333324</v>
      </c>
      <c r="R12" s="10">
        <f t="shared" si="1"/>
        <v>74.213333333333324</v>
      </c>
      <c r="S12" s="10">
        <f t="shared" si="1"/>
        <v>74.213333333333324</v>
      </c>
      <c r="T12" s="10">
        <f t="shared" si="1"/>
        <v>74.213333333333324</v>
      </c>
      <c r="U12" s="10">
        <f t="shared" si="1"/>
        <v>74.213333333333324</v>
      </c>
      <c r="V12" s="10">
        <f t="shared" si="1"/>
        <v>74.213333333333324</v>
      </c>
      <c r="W12" s="10">
        <f t="shared" si="1"/>
        <v>74.213333333333324</v>
      </c>
      <c r="X12" s="10">
        <f t="shared" si="1"/>
        <v>74.213333333333324</v>
      </c>
      <c r="Y12" s="10">
        <f t="shared" si="1"/>
        <v>74.213333333333324</v>
      </c>
      <c r="Z12" s="10">
        <f t="shared" si="1"/>
        <v>74.213333333333324</v>
      </c>
      <c r="AA12" s="10">
        <f t="shared" si="1"/>
        <v>74.213333333333324</v>
      </c>
      <c r="AB12" s="10">
        <f t="shared" si="1"/>
        <v>74.213333333333324</v>
      </c>
    </row>
    <row r="13" spans="1:28">
      <c r="A13" t="s">
        <v>571</v>
      </c>
      <c r="B13" s="10">
        <f t="shared" si="1"/>
        <v>71.023333333333341</v>
      </c>
      <c r="C13" s="10">
        <f t="shared" si="1"/>
        <v>71.023333333333341</v>
      </c>
      <c r="D13" s="10">
        <f t="shared" si="1"/>
        <v>71.023333333333341</v>
      </c>
      <c r="E13" s="10">
        <f t="shared" si="1"/>
        <v>71.023333333333341</v>
      </c>
      <c r="F13" s="10">
        <f t="shared" si="1"/>
        <v>71.023333333333341</v>
      </c>
      <c r="G13" s="10">
        <f t="shared" si="1"/>
        <v>71.023333333333341</v>
      </c>
      <c r="H13" s="10">
        <f t="shared" si="1"/>
        <v>71.023333333333341</v>
      </c>
      <c r="I13" s="10">
        <f t="shared" si="1"/>
        <v>71.023333333333341</v>
      </c>
      <c r="J13" s="10">
        <f t="shared" si="1"/>
        <v>71.023333333333341</v>
      </c>
      <c r="K13" s="10">
        <f t="shared" si="1"/>
        <v>71.023333333333341</v>
      </c>
      <c r="L13" s="10">
        <f t="shared" si="1"/>
        <v>71.023333333333341</v>
      </c>
      <c r="M13" s="10">
        <f t="shared" si="1"/>
        <v>71.023333333333341</v>
      </c>
      <c r="N13" s="10">
        <f t="shared" si="1"/>
        <v>71.023333333333341</v>
      </c>
      <c r="O13" s="10">
        <f t="shared" si="1"/>
        <v>71.023333333333341</v>
      </c>
      <c r="P13" s="10">
        <f t="shared" si="1"/>
        <v>71.023333333333341</v>
      </c>
      <c r="Q13" s="10">
        <f t="shared" si="1"/>
        <v>71.023333333333341</v>
      </c>
      <c r="R13" s="10">
        <f t="shared" si="1"/>
        <v>71.023333333333341</v>
      </c>
      <c r="S13" s="10">
        <f t="shared" si="1"/>
        <v>71.023333333333341</v>
      </c>
      <c r="T13" s="10">
        <f t="shared" si="1"/>
        <v>71.023333333333341</v>
      </c>
      <c r="U13" s="10">
        <f t="shared" si="1"/>
        <v>71.023333333333341</v>
      </c>
      <c r="V13" s="10">
        <f t="shared" si="1"/>
        <v>71.023333333333341</v>
      </c>
      <c r="W13" s="10">
        <f t="shared" si="1"/>
        <v>71.023333333333341</v>
      </c>
      <c r="X13" s="10">
        <f t="shared" si="1"/>
        <v>71.023333333333341</v>
      </c>
      <c r="Y13" s="10">
        <f t="shared" si="1"/>
        <v>71.023333333333341</v>
      </c>
      <c r="Z13" s="10">
        <f t="shared" si="1"/>
        <v>71.023333333333341</v>
      </c>
      <c r="AA13" s="10">
        <f t="shared" si="1"/>
        <v>71.023333333333341</v>
      </c>
      <c r="AB13" s="10">
        <f t="shared" si="1"/>
        <v>71.023333333333341</v>
      </c>
    </row>
    <row r="14" spans="1:28">
      <c r="A14" t="s">
        <v>572</v>
      </c>
      <c r="B14" s="10">
        <f t="shared" si="1"/>
        <v>69.19</v>
      </c>
      <c r="C14" s="10">
        <f t="shared" si="1"/>
        <v>69.19</v>
      </c>
      <c r="D14" s="10">
        <f t="shared" si="1"/>
        <v>69.19</v>
      </c>
      <c r="E14" s="10">
        <f t="shared" si="1"/>
        <v>69.19</v>
      </c>
      <c r="F14" s="10">
        <f t="shared" si="1"/>
        <v>69.19</v>
      </c>
      <c r="G14" s="10">
        <f t="shared" si="1"/>
        <v>69.19</v>
      </c>
      <c r="H14" s="10">
        <f t="shared" si="1"/>
        <v>69.19</v>
      </c>
      <c r="I14" s="10">
        <f t="shared" si="1"/>
        <v>69.19</v>
      </c>
      <c r="J14" s="10">
        <f t="shared" si="1"/>
        <v>69.19</v>
      </c>
      <c r="K14" s="10">
        <f t="shared" si="1"/>
        <v>69.19</v>
      </c>
      <c r="L14" s="10">
        <f t="shared" si="1"/>
        <v>69.19</v>
      </c>
      <c r="M14" s="10">
        <f t="shared" si="1"/>
        <v>69.19</v>
      </c>
      <c r="N14" s="10">
        <f t="shared" si="1"/>
        <v>69.19</v>
      </c>
      <c r="O14" s="10">
        <f t="shared" si="1"/>
        <v>69.19</v>
      </c>
      <c r="P14" s="10">
        <f t="shared" si="1"/>
        <v>69.19</v>
      </c>
      <c r="Q14" s="10">
        <f t="shared" si="1"/>
        <v>69.19</v>
      </c>
      <c r="R14" s="10">
        <f t="shared" si="1"/>
        <v>69.19</v>
      </c>
      <c r="S14" s="10">
        <f t="shared" si="1"/>
        <v>69.19</v>
      </c>
      <c r="T14" s="10">
        <f t="shared" si="1"/>
        <v>69.19</v>
      </c>
      <c r="U14" s="10">
        <f t="shared" si="1"/>
        <v>69.19</v>
      </c>
      <c r="V14" s="10">
        <f t="shared" si="1"/>
        <v>69.19</v>
      </c>
      <c r="W14" s="10">
        <f t="shared" si="1"/>
        <v>69.19</v>
      </c>
      <c r="X14" s="10">
        <f t="shared" si="1"/>
        <v>69.19</v>
      </c>
      <c r="Y14" s="10">
        <f t="shared" si="1"/>
        <v>69.19</v>
      </c>
      <c r="Z14" s="10">
        <f t="shared" si="1"/>
        <v>69.19</v>
      </c>
      <c r="AA14" s="10">
        <f t="shared" si="1"/>
        <v>69.19</v>
      </c>
      <c r="AB14" s="10">
        <f t="shared" si="1"/>
        <v>69.19</v>
      </c>
    </row>
    <row r="15" spans="1:28">
      <c r="A15" t="s">
        <v>573</v>
      </c>
      <c r="B15" s="10">
        <f t="shared" si="1"/>
        <v>72.306666666666658</v>
      </c>
      <c r="C15" s="10">
        <f t="shared" si="1"/>
        <v>72.306666666666658</v>
      </c>
      <c r="D15" s="10">
        <f t="shared" si="1"/>
        <v>72.306666666666658</v>
      </c>
      <c r="E15" s="10">
        <f t="shared" si="1"/>
        <v>72.306666666666658</v>
      </c>
      <c r="F15" s="10">
        <f t="shared" si="1"/>
        <v>72.306666666666658</v>
      </c>
      <c r="G15" s="10">
        <f t="shared" si="1"/>
        <v>72.306666666666658</v>
      </c>
      <c r="H15" s="10">
        <f t="shared" si="1"/>
        <v>72.306666666666658</v>
      </c>
      <c r="I15" s="10">
        <f t="shared" si="1"/>
        <v>72.306666666666658</v>
      </c>
      <c r="J15" s="10">
        <f t="shared" si="1"/>
        <v>72.306666666666658</v>
      </c>
      <c r="K15" s="10">
        <f t="shared" si="1"/>
        <v>72.306666666666658</v>
      </c>
      <c r="L15" s="10">
        <f t="shared" si="1"/>
        <v>72.306666666666658</v>
      </c>
      <c r="M15" s="10">
        <f t="shared" si="1"/>
        <v>72.306666666666658</v>
      </c>
      <c r="N15" s="10">
        <f t="shared" ref="N15:AB15" si="2">N65*(44/12)</f>
        <v>72.306666666666658</v>
      </c>
      <c r="O15" s="10">
        <f t="shared" si="2"/>
        <v>72.306666666666658</v>
      </c>
      <c r="P15" s="10">
        <f t="shared" si="2"/>
        <v>72.306666666666658</v>
      </c>
      <c r="Q15" s="10">
        <f t="shared" si="2"/>
        <v>72.306666666666658</v>
      </c>
      <c r="R15" s="10">
        <f t="shared" si="2"/>
        <v>72.306666666666658</v>
      </c>
      <c r="S15" s="10">
        <f t="shared" si="2"/>
        <v>72.306666666666658</v>
      </c>
      <c r="T15" s="10">
        <f t="shared" si="2"/>
        <v>72.306666666666658</v>
      </c>
      <c r="U15" s="10">
        <f t="shared" si="2"/>
        <v>72.306666666666658</v>
      </c>
      <c r="V15" s="10">
        <f t="shared" si="2"/>
        <v>72.306666666666658</v>
      </c>
      <c r="W15" s="10">
        <f t="shared" si="2"/>
        <v>72.306666666666658</v>
      </c>
      <c r="X15" s="10">
        <f t="shared" si="2"/>
        <v>72.306666666666658</v>
      </c>
      <c r="Y15" s="10">
        <f t="shared" si="2"/>
        <v>72.306666666666658</v>
      </c>
      <c r="Z15" s="10">
        <f t="shared" si="2"/>
        <v>72.306666666666658</v>
      </c>
      <c r="AA15" s="10">
        <f t="shared" si="2"/>
        <v>72.306666666666658</v>
      </c>
      <c r="AB15" s="10">
        <f t="shared" si="2"/>
        <v>72.306666666666658</v>
      </c>
    </row>
    <row r="16" spans="1:28">
      <c r="A16" t="s">
        <v>574</v>
      </c>
      <c r="B16" s="10">
        <f t="shared" ref="B16:AB18" si="3">B66*(44/12)</f>
        <v>102.11666666666667</v>
      </c>
      <c r="C16" s="10">
        <f t="shared" si="3"/>
        <v>102.11666666666667</v>
      </c>
      <c r="D16" s="10">
        <f t="shared" si="3"/>
        <v>102.11666666666667</v>
      </c>
      <c r="E16" s="10">
        <f t="shared" si="3"/>
        <v>102.11666666666667</v>
      </c>
      <c r="F16" s="10">
        <f t="shared" si="3"/>
        <v>102.11666666666667</v>
      </c>
      <c r="G16" s="10">
        <f t="shared" si="3"/>
        <v>102.11666666666667</v>
      </c>
      <c r="H16" s="10">
        <f t="shared" si="3"/>
        <v>102.11666666666667</v>
      </c>
      <c r="I16" s="10">
        <f t="shared" si="3"/>
        <v>102.11666666666667</v>
      </c>
      <c r="J16" s="10">
        <f t="shared" si="3"/>
        <v>102.11666666666667</v>
      </c>
      <c r="K16" s="10">
        <f t="shared" si="3"/>
        <v>102.11666666666667</v>
      </c>
      <c r="L16" s="10">
        <f t="shared" si="3"/>
        <v>102.11666666666667</v>
      </c>
      <c r="M16" s="10">
        <f t="shared" si="3"/>
        <v>102.11666666666667</v>
      </c>
      <c r="N16" s="10">
        <f t="shared" si="3"/>
        <v>102.11666666666667</v>
      </c>
      <c r="O16" s="10">
        <f t="shared" si="3"/>
        <v>102.11666666666667</v>
      </c>
      <c r="P16" s="10">
        <f t="shared" si="3"/>
        <v>102.11666666666667</v>
      </c>
      <c r="Q16" s="10">
        <f t="shared" si="3"/>
        <v>102.11666666666667</v>
      </c>
      <c r="R16" s="10">
        <f t="shared" si="3"/>
        <v>102.11666666666667</v>
      </c>
      <c r="S16" s="10">
        <f t="shared" si="3"/>
        <v>102.11666666666667</v>
      </c>
      <c r="T16" s="10">
        <f t="shared" si="3"/>
        <v>102.11666666666667</v>
      </c>
      <c r="U16" s="10">
        <f t="shared" si="3"/>
        <v>102.11666666666667</v>
      </c>
      <c r="V16" s="10">
        <f t="shared" si="3"/>
        <v>102.11666666666667</v>
      </c>
      <c r="W16" s="10">
        <f t="shared" si="3"/>
        <v>102.11666666666667</v>
      </c>
      <c r="X16" s="10">
        <f t="shared" si="3"/>
        <v>102.11666666666667</v>
      </c>
      <c r="Y16" s="10">
        <f t="shared" si="3"/>
        <v>102.11666666666667</v>
      </c>
      <c r="Z16" s="10">
        <f t="shared" si="3"/>
        <v>102.11666666666667</v>
      </c>
      <c r="AA16" s="10">
        <f t="shared" si="3"/>
        <v>102.11666666666667</v>
      </c>
      <c r="AB16" s="10">
        <f t="shared" si="3"/>
        <v>102.11666666666667</v>
      </c>
    </row>
    <row r="17" spans="1:28">
      <c r="A17" t="s">
        <v>575</v>
      </c>
      <c r="B17" s="10">
        <f t="shared" si="3"/>
        <v>72.819999999999993</v>
      </c>
      <c r="C17" s="10">
        <f t="shared" si="3"/>
        <v>72.819999999999993</v>
      </c>
      <c r="D17" s="10">
        <f t="shared" si="3"/>
        <v>72.819999999999993</v>
      </c>
      <c r="E17" s="10">
        <f t="shared" si="3"/>
        <v>72.819999999999993</v>
      </c>
      <c r="F17" s="10">
        <f t="shared" si="3"/>
        <v>72.819999999999993</v>
      </c>
      <c r="G17" s="10">
        <f t="shared" si="3"/>
        <v>72.819999999999993</v>
      </c>
      <c r="H17" s="10">
        <f t="shared" si="3"/>
        <v>72.819999999999993</v>
      </c>
      <c r="I17" s="10">
        <f t="shared" si="3"/>
        <v>72.819999999999993</v>
      </c>
      <c r="J17" s="10">
        <f t="shared" si="3"/>
        <v>72.819999999999993</v>
      </c>
      <c r="K17" s="10">
        <f t="shared" si="3"/>
        <v>72.819999999999993</v>
      </c>
      <c r="L17" s="10">
        <f t="shared" si="3"/>
        <v>72.819999999999993</v>
      </c>
      <c r="M17" s="10">
        <f t="shared" si="3"/>
        <v>72.819999999999993</v>
      </c>
      <c r="N17" s="10">
        <f t="shared" si="3"/>
        <v>72.819999999999993</v>
      </c>
      <c r="O17" s="10">
        <f t="shared" si="3"/>
        <v>72.819999999999993</v>
      </c>
      <c r="P17" s="10">
        <f t="shared" si="3"/>
        <v>72.819999999999993</v>
      </c>
      <c r="Q17" s="10">
        <f t="shared" si="3"/>
        <v>72.819999999999993</v>
      </c>
      <c r="R17" s="10">
        <f t="shared" si="3"/>
        <v>72.819999999999993</v>
      </c>
      <c r="S17" s="10">
        <f t="shared" si="3"/>
        <v>72.819999999999993</v>
      </c>
      <c r="T17" s="10">
        <f t="shared" si="3"/>
        <v>72.819999999999993</v>
      </c>
      <c r="U17" s="10">
        <f t="shared" si="3"/>
        <v>72.819999999999993</v>
      </c>
      <c r="V17" s="10">
        <f t="shared" si="3"/>
        <v>72.819999999999993</v>
      </c>
      <c r="W17" s="10">
        <f t="shared" si="3"/>
        <v>72.819999999999993</v>
      </c>
      <c r="X17" s="10">
        <f t="shared" si="3"/>
        <v>72.819999999999993</v>
      </c>
      <c r="Y17" s="10">
        <f t="shared" si="3"/>
        <v>72.819999999999993</v>
      </c>
      <c r="Z17" s="10">
        <f t="shared" si="3"/>
        <v>72.819999999999993</v>
      </c>
      <c r="AA17" s="10">
        <f t="shared" si="3"/>
        <v>72.819999999999993</v>
      </c>
      <c r="AB17" s="10">
        <f t="shared" si="3"/>
        <v>72.819999999999993</v>
      </c>
    </row>
    <row r="18" spans="1:28">
      <c r="A18" t="s">
        <v>576</v>
      </c>
      <c r="B18" s="10">
        <f t="shared" si="3"/>
        <v>72.636666666666656</v>
      </c>
      <c r="C18" s="10">
        <f t="shared" si="3"/>
        <v>72.636666666666656</v>
      </c>
      <c r="D18" s="10">
        <f t="shared" si="3"/>
        <v>72.636666666666656</v>
      </c>
      <c r="E18" s="10">
        <f t="shared" si="3"/>
        <v>72.636666666666656</v>
      </c>
      <c r="F18" s="10">
        <f t="shared" si="3"/>
        <v>72.636666666666656</v>
      </c>
      <c r="G18" s="10">
        <f t="shared" si="3"/>
        <v>72.636666666666656</v>
      </c>
      <c r="H18" s="10">
        <f t="shared" si="3"/>
        <v>72.636666666666656</v>
      </c>
      <c r="I18" s="10">
        <f t="shared" si="3"/>
        <v>72.636666666666656</v>
      </c>
      <c r="J18" s="10">
        <f t="shared" si="3"/>
        <v>72.636666666666656</v>
      </c>
      <c r="K18" s="10">
        <f t="shared" si="3"/>
        <v>72.636666666666656</v>
      </c>
      <c r="L18" s="10">
        <f t="shared" si="3"/>
        <v>72.636666666666656</v>
      </c>
      <c r="M18" s="10">
        <f t="shared" si="3"/>
        <v>72.636666666666656</v>
      </c>
      <c r="N18" s="10">
        <f t="shared" si="3"/>
        <v>72.636666666666656</v>
      </c>
      <c r="O18" s="10">
        <f t="shared" si="3"/>
        <v>72.636666666666656</v>
      </c>
      <c r="P18" s="10">
        <f t="shared" si="3"/>
        <v>72.636666666666656</v>
      </c>
      <c r="Q18" s="10">
        <f t="shared" si="3"/>
        <v>72.636666666666656</v>
      </c>
      <c r="R18" s="10">
        <f t="shared" si="3"/>
        <v>72.636666666666656</v>
      </c>
      <c r="S18" s="10">
        <f t="shared" si="3"/>
        <v>72.636666666666656</v>
      </c>
      <c r="T18" s="10">
        <f t="shared" si="3"/>
        <v>72.636666666666656</v>
      </c>
      <c r="U18" s="10">
        <f t="shared" si="3"/>
        <v>72.636666666666656</v>
      </c>
      <c r="V18" s="10">
        <f t="shared" si="3"/>
        <v>72.636666666666656</v>
      </c>
      <c r="W18" s="10">
        <f t="shared" si="3"/>
        <v>72.636666666666656</v>
      </c>
      <c r="X18" s="10">
        <f t="shared" si="3"/>
        <v>72.636666666666656</v>
      </c>
      <c r="Y18" s="10">
        <f t="shared" si="3"/>
        <v>72.636666666666656</v>
      </c>
      <c r="Z18" s="10">
        <f t="shared" si="3"/>
        <v>72.636666666666656</v>
      </c>
      <c r="AA18" s="10">
        <f t="shared" si="3"/>
        <v>72.636666666666656</v>
      </c>
      <c r="AB18" s="10">
        <f t="shared" si="3"/>
        <v>72.636666666666656</v>
      </c>
    </row>
    <row r="19" spans="1:28">
      <c r="A19" t="s">
        <v>577</v>
      </c>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row>
    <row r="20" spans="1:28">
      <c r="A20" t="s">
        <v>578</v>
      </c>
      <c r="B20" s="10">
        <f t="shared" ref="B20:AB29" si="4">B70*(44/12)</f>
        <v>69.19</v>
      </c>
      <c r="C20" s="10">
        <f t="shared" si="4"/>
        <v>69.19</v>
      </c>
      <c r="D20" s="10">
        <f t="shared" si="4"/>
        <v>69.19</v>
      </c>
      <c r="E20" s="10">
        <f t="shared" si="4"/>
        <v>69.19</v>
      </c>
      <c r="F20" s="10">
        <f t="shared" si="4"/>
        <v>69.19</v>
      </c>
      <c r="G20" s="10">
        <f t="shared" si="4"/>
        <v>69.19</v>
      </c>
      <c r="H20" s="10">
        <f t="shared" si="4"/>
        <v>69.19</v>
      </c>
      <c r="I20" s="10">
        <f t="shared" si="4"/>
        <v>69.19</v>
      </c>
      <c r="J20" s="10">
        <f t="shared" si="4"/>
        <v>69.19</v>
      </c>
      <c r="K20" s="10">
        <f t="shared" si="4"/>
        <v>69.19</v>
      </c>
      <c r="L20" s="10">
        <f t="shared" si="4"/>
        <v>69.19</v>
      </c>
      <c r="M20" s="10">
        <f t="shared" si="4"/>
        <v>69.19</v>
      </c>
      <c r="N20" s="10">
        <f t="shared" si="4"/>
        <v>69.19</v>
      </c>
      <c r="O20" s="10">
        <f t="shared" si="4"/>
        <v>69.19</v>
      </c>
      <c r="P20" s="10">
        <f t="shared" si="4"/>
        <v>69.19</v>
      </c>
      <c r="Q20" s="10">
        <f t="shared" si="4"/>
        <v>69.19</v>
      </c>
      <c r="R20" s="10">
        <f t="shared" si="4"/>
        <v>69.19</v>
      </c>
      <c r="S20" s="10">
        <f t="shared" si="4"/>
        <v>69.19</v>
      </c>
      <c r="T20" s="10">
        <f t="shared" si="4"/>
        <v>69.19</v>
      </c>
      <c r="U20" s="10">
        <f t="shared" si="4"/>
        <v>69.19</v>
      </c>
      <c r="V20" s="10">
        <f t="shared" si="4"/>
        <v>69.19</v>
      </c>
      <c r="W20" s="10">
        <f t="shared" si="4"/>
        <v>69.19</v>
      </c>
      <c r="X20" s="10">
        <f t="shared" si="4"/>
        <v>69.19</v>
      </c>
      <c r="Y20" s="10">
        <f t="shared" si="4"/>
        <v>69.19</v>
      </c>
      <c r="Z20" s="10">
        <f t="shared" si="4"/>
        <v>69.19</v>
      </c>
      <c r="AA20" s="10">
        <f t="shared" si="4"/>
        <v>69.19</v>
      </c>
      <c r="AB20" s="10">
        <f t="shared" si="4"/>
        <v>69.19</v>
      </c>
    </row>
    <row r="21" spans="1:28">
      <c r="A21" t="s">
        <v>579</v>
      </c>
      <c r="B21" s="10">
        <f t="shared" si="4"/>
        <v>73.040000000000006</v>
      </c>
      <c r="C21" s="10">
        <f t="shared" si="4"/>
        <v>73.12490862957533</v>
      </c>
      <c r="D21" s="10">
        <f t="shared" si="4"/>
        <v>73.413655283034501</v>
      </c>
      <c r="E21" s="10">
        <f t="shared" si="4"/>
        <v>73.381465636040119</v>
      </c>
      <c r="F21" s="10">
        <f t="shared" si="4"/>
        <v>73.46942252784487</v>
      </c>
      <c r="G21" s="10">
        <f t="shared" si="4"/>
        <v>73.734854136262484</v>
      </c>
      <c r="H21" s="10">
        <f t="shared" si="4"/>
        <v>73.76646062024696</v>
      </c>
      <c r="I21" s="10">
        <f t="shared" si="4"/>
        <v>73.801368513101764</v>
      </c>
      <c r="J21" s="10">
        <f t="shared" si="4"/>
        <v>73.912877051699482</v>
      </c>
      <c r="K21" s="10">
        <f t="shared" si="4"/>
        <v>73.794997241810776</v>
      </c>
      <c r="L21" s="10">
        <f t="shared" si="4"/>
        <v>73.908178078332597</v>
      </c>
      <c r="M21" s="10">
        <f t="shared" si="4"/>
        <v>73.998355629866339</v>
      </c>
      <c r="N21" s="10">
        <f t="shared" si="4"/>
        <v>74.139051337261904</v>
      </c>
      <c r="O21" s="10">
        <f t="shared" si="4"/>
        <v>74.155741278849192</v>
      </c>
      <c r="P21" s="10">
        <f t="shared" si="4"/>
        <v>74.117129351679978</v>
      </c>
      <c r="Q21" s="10">
        <f t="shared" si="4"/>
        <v>74.169006316998562</v>
      </c>
      <c r="R21" s="10">
        <f t="shared" si="4"/>
        <v>74.241345616897448</v>
      </c>
      <c r="S21" s="10">
        <f t="shared" si="4"/>
        <v>74.205186671829466</v>
      </c>
      <c r="T21" s="10">
        <f t="shared" si="4"/>
        <v>74.210712378879023</v>
      </c>
      <c r="U21" s="10">
        <f t="shared" si="4"/>
        <v>74.031333811646576</v>
      </c>
      <c r="V21" s="10">
        <f t="shared" si="4"/>
        <v>74.185732241078242</v>
      </c>
      <c r="W21" s="10">
        <f t="shared" si="4"/>
        <v>74.385411643126233</v>
      </c>
      <c r="X21" s="10">
        <f t="shared" si="4"/>
        <v>74.427614371431901</v>
      </c>
      <c r="Y21" s="10">
        <f t="shared" si="4"/>
        <v>74.348317327262535</v>
      </c>
      <c r="Z21" s="10">
        <f t="shared" si="4"/>
        <v>74.536354582238573</v>
      </c>
      <c r="AA21" s="10">
        <f t="shared" si="4"/>
        <v>74.536354582238573</v>
      </c>
      <c r="AB21" s="10">
        <f t="shared" si="4"/>
        <v>74.536354582238573</v>
      </c>
    </row>
    <row r="22" spans="1:28">
      <c r="A22" t="s">
        <v>580</v>
      </c>
      <c r="B22" s="10">
        <f t="shared" si="4"/>
        <v>66.513333333333335</v>
      </c>
      <c r="C22" s="10">
        <f t="shared" si="4"/>
        <v>66.513333333333335</v>
      </c>
      <c r="D22" s="10">
        <f t="shared" si="4"/>
        <v>66.513333333333335</v>
      </c>
      <c r="E22" s="10">
        <f t="shared" si="4"/>
        <v>66.513333333333335</v>
      </c>
      <c r="F22" s="10">
        <f t="shared" si="4"/>
        <v>66.513333333333335</v>
      </c>
      <c r="G22" s="10">
        <f t="shared" si="4"/>
        <v>66.513333333333335</v>
      </c>
      <c r="H22" s="10">
        <f t="shared" si="4"/>
        <v>66.513333333333335</v>
      </c>
      <c r="I22" s="10">
        <f t="shared" si="4"/>
        <v>66.513333333333335</v>
      </c>
      <c r="J22" s="10">
        <f t="shared" si="4"/>
        <v>66.513333333333335</v>
      </c>
      <c r="K22" s="10">
        <f t="shared" si="4"/>
        <v>66.513333333333335</v>
      </c>
      <c r="L22" s="10">
        <f t="shared" si="4"/>
        <v>66.513333333333335</v>
      </c>
      <c r="M22" s="10">
        <f t="shared" si="4"/>
        <v>66.513333333333335</v>
      </c>
      <c r="N22" s="10">
        <f t="shared" si="4"/>
        <v>66.513333333333335</v>
      </c>
      <c r="O22" s="10">
        <f t="shared" si="4"/>
        <v>66.513333333333335</v>
      </c>
      <c r="P22" s="10">
        <f t="shared" si="4"/>
        <v>66.513333333333335</v>
      </c>
      <c r="Q22" s="10">
        <f t="shared" si="4"/>
        <v>66.513333333333335</v>
      </c>
      <c r="R22" s="10">
        <f t="shared" si="4"/>
        <v>66.513333333333335</v>
      </c>
      <c r="S22" s="10">
        <f t="shared" si="4"/>
        <v>66.513333333333335</v>
      </c>
      <c r="T22" s="10">
        <f t="shared" si="4"/>
        <v>66.513333333333335</v>
      </c>
      <c r="U22" s="10">
        <f t="shared" si="4"/>
        <v>66.513333333333335</v>
      </c>
      <c r="V22" s="10">
        <f t="shared" si="4"/>
        <v>66.513333333333335</v>
      </c>
      <c r="W22" s="10">
        <f t="shared" si="4"/>
        <v>66.513333333333335</v>
      </c>
      <c r="X22" s="10">
        <f t="shared" si="4"/>
        <v>66.513333333333335</v>
      </c>
      <c r="Y22" s="10">
        <f t="shared" si="4"/>
        <v>66.513333333333335</v>
      </c>
      <c r="Z22" s="10">
        <f t="shared" si="4"/>
        <v>66.513333333333335</v>
      </c>
      <c r="AA22" s="10">
        <f t="shared" si="4"/>
        <v>66.513333333333335</v>
      </c>
      <c r="AB22" s="10">
        <f t="shared" si="4"/>
        <v>66.513333333333335</v>
      </c>
    </row>
    <row r="23" spans="1:28">
      <c r="A23" t="s">
        <v>581</v>
      </c>
      <c r="B23" s="10">
        <f t="shared" si="4"/>
        <v>73.149999999999991</v>
      </c>
      <c r="C23" s="10">
        <f t="shared" si="4"/>
        <v>73.149999999999991</v>
      </c>
      <c r="D23" s="10">
        <f t="shared" si="4"/>
        <v>73.149999999999991</v>
      </c>
      <c r="E23" s="10">
        <f t="shared" si="4"/>
        <v>73.149999999999991</v>
      </c>
      <c r="F23" s="10">
        <f t="shared" si="4"/>
        <v>73.149999999999991</v>
      </c>
      <c r="G23" s="10">
        <f t="shared" si="4"/>
        <v>73.149999999999991</v>
      </c>
      <c r="H23" s="10">
        <f t="shared" si="4"/>
        <v>73.149999999999991</v>
      </c>
      <c r="I23" s="10">
        <f t="shared" si="4"/>
        <v>73.149999999999991</v>
      </c>
      <c r="J23" s="10">
        <f t="shared" si="4"/>
        <v>73.149999999999991</v>
      </c>
      <c r="K23" s="10">
        <f t="shared" si="4"/>
        <v>73.149999999999991</v>
      </c>
      <c r="L23" s="10">
        <f t="shared" si="4"/>
        <v>73.149999999999991</v>
      </c>
      <c r="M23" s="10">
        <f t="shared" si="4"/>
        <v>73.149999999999991</v>
      </c>
      <c r="N23" s="10">
        <f t="shared" si="4"/>
        <v>73.149999999999991</v>
      </c>
      <c r="O23" s="10">
        <f t="shared" si="4"/>
        <v>73.149999999999991</v>
      </c>
      <c r="P23" s="10">
        <f t="shared" si="4"/>
        <v>73.149999999999991</v>
      </c>
      <c r="Q23" s="10">
        <f t="shared" si="4"/>
        <v>73.149999999999991</v>
      </c>
      <c r="R23" s="10">
        <f t="shared" si="4"/>
        <v>73.149999999999991</v>
      </c>
      <c r="S23" s="10">
        <f t="shared" si="4"/>
        <v>73.149999999999991</v>
      </c>
      <c r="T23" s="10">
        <f t="shared" si="4"/>
        <v>73.149999999999991</v>
      </c>
      <c r="U23" s="10">
        <f t="shared" si="4"/>
        <v>73.149999999999991</v>
      </c>
      <c r="V23" s="10">
        <f t="shared" si="4"/>
        <v>73.149999999999991</v>
      </c>
      <c r="W23" s="10">
        <f t="shared" si="4"/>
        <v>73.149999999999991</v>
      </c>
      <c r="X23" s="10">
        <f t="shared" si="4"/>
        <v>73.149999999999991</v>
      </c>
      <c r="Y23" s="10">
        <f t="shared" si="4"/>
        <v>73.149999999999991</v>
      </c>
      <c r="Z23" s="10">
        <f t="shared" si="4"/>
        <v>73.149999999999991</v>
      </c>
      <c r="AA23" s="10">
        <f t="shared" si="4"/>
        <v>73.149999999999991</v>
      </c>
      <c r="AB23" s="10">
        <f t="shared" si="4"/>
        <v>73.149999999999991</v>
      </c>
    </row>
    <row r="24" spans="1:28">
      <c r="A24" t="s">
        <v>582</v>
      </c>
      <c r="B24" s="10">
        <f t="shared" si="4"/>
        <v>64.203333333333333</v>
      </c>
      <c r="C24" s="10">
        <f t="shared" si="4"/>
        <v>64.203333333333333</v>
      </c>
      <c r="D24" s="10">
        <f t="shared" si="4"/>
        <v>64.203333333333333</v>
      </c>
      <c r="E24" s="10">
        <f t="shared" si="4"/>
        <v>64.203333333333333</v>
      </c>
      <c r="F24" s="10">
        <f t="shared" si="4"/>
        <v>64.203333333333333</v>
      </c>
      <c r="G24" s="10">
        <f t="shared" si="4"/>
        <v>64.203333333333333</v>
      </c>
      <c r="H24" s="10">
        <f t="shared" si="4"/>
        <v>64.203333333333333</v>
      </c>
      <c r="I24" s="10">
        <f t="shared" si="4"/>
        <v>64.203333333333333</v>
      </c>
      <c r="J24" s="10">
        <f t="shared" si="4"/>
        <v>64.203333333333333</v>
      </c>
      <c r="K24" s="10">
        <f t="shared" si="4"/>
        <v>64.203333333333333</v>
      </c>
      <c r="L24" s="10">
        <f t="shared" si="4"/>
        <v>64.203333333333333</v>
      </c>
      <c r="M24" s="10">
        <f t="shared" si="4"/>
        <v>64.203333333333333</v>
      </c>
      <c r="N24" s="10">
        <f t="shared" si="4"/>
        <v>64.203333333333333</v>
      </c>
      <c r="O24" s="10">
        <f t="shared" si="4"/>
        <v>64.203333333333333</v>
      </c>
      <c r="P24" s="10">
        <f t="shared" si="4"/>
        <v>64.203333333333333</v>
      </c>
      <c r="Q24" s="10">
        <f t="shared" si="4"/>
        <v>64.203333333333333</v>
      </c>
      <c r="R24" s="10">
        <f t="shared" si="4"/>
        <v>64.203333333333333</v>
      </c>
      <c r="S24" s="10">
        <f t="shared" si="4"/>
        <v>64.203333333333333</v>
      </c>
      <c r="T24" s="10">
        <f t="shared" si="4"/>
        <v>64.203333333333333</v>
      </c>
      <c r="U24" s="10">
        <f t="shared" si="4"/>
        <v>64.203333333333333</v>
      </c>
      <c r="V24" s="10">
        <f t="shared" si="4"/>
        <v>64.203333333333333</v>
      </c>
      <c r="W24" s="10">
        <f t="shared" si="4"/>
        <v>64.203333333333333</v>
      </c>
      <c r="X24" s="10">
        <f t="shared" si="4"/>
        <v>64.203333333333333</v>
      </c>
      <c r="Y24" s="10">
        <f t="shared" si="4"/>
        <v>64.203333333333333</v>
      </c>
      <c r="Z24" s="10">
        <f t="shared" si="4"/>
        <v>64.203333333333333</v>
      </c>
      <c r="AA24" s="10">
        <f t="shared" si="4"/>
        <v>64.203333333333333</v>
      </c>
      <c r="AB24" s="10">
        <f t="shared" si="4"/>
        <v>64.203333333333333</v>
      </c>
    </row>
    <row r="25" spans="1:28">
      <c r="A25" t="s">
        <v>583</v>
      </c>
      <c r="B25" s="10">
        <f t="shared" si="4"/>
        <v>71.17</v>
      </c>
      <c r="C25" s="10">
        <f t="shared" si="4"/>
        <v>71.17</v>
      </c>
      <c r="D25" s="10">
        <f t="shared" si="4"/>
        <v>71.17</v>
      </c>
      <c r="E25" s="10">
        <f t="shared" si="4"/>
        <v>71.17</v>
      </c>
      <c r="F25" s="10">
        <f t="shared" si="4"/>
        <v>71.023333333333341</v>
      </c>
      <c r="G25" s="10">
        <f t="shared" si="4"/>
        <v>71.023333333333341</v>
      </c>
      <c r="H25" s="10">
        <f t="shared" si="4"/>
        <v>71.059999999999988</v>
      </c>
      <c r="I25" s="10">
        <f t="shared" si="4"/>
        <v>71.059999999999988</v>
      </c>
      <c r="J25" s="10">
        <f t="shared" si="4"/>
        <v>71.096666666666664</v>
      </c>
      <c r="K25" s="10">
        <f t="shared" si="4"/>
        <v>71.17</v>
      </c>
      <c r="L25" s="10">
        <f t="shared" si="4"/>
        <v>71.17</v>
      </c>
      <c r="M25" s="10">
        <f t="shared" si="4"/>
        <v>71.17</v>
      </c>
      <c r="N25" s="10">
        <f t="shared" si="4"/>
        <v>71.206666666666663</v>
      </c>
      <c r="O25" s="10">
        <f t="shared" si="4"/>
        <v>71.243333333333325</v>
      </c>
      <c r="P25" s="10">
        <f t="shared" si="4"/>
        <v>71.316666666666663</v>
      </c>
      <c r="Q25" s="10">
        <f t="shared" si="4"/>
        <v>71.059999999999988</v>
      </c>
      <c r="R25" s="10">
        <f t="shared" si="4"/>
        <v>70.986666666666665</v>
      </c>
      <c r="S25" s="10">
        <f t="shared" si="4"/>
        <v>70.95</v>
      </c>
      <c r="T25" s="10">
        <f t="shared" si="4"/>
        <v>70.876666666666651</v>
      </c>
      <c r="U25" s="10">
        <f t="shared" si="4"/>
        <v>70.876666666666651</v>
      </c>
      <c r="V25" s="10">
        <f t="shared" si="4"/>
        <v>70.913333333333327</v>
      </c>
      <c r="W25" s="10">
        <f t="shared" si="4"/>
        <v>70.913333333333327</v>
      </c>
      <c r="X25" s="10">
        <f t="shared" si="4"/>
        <v>70.95</v>
      </c>
      <c r="Y25" s="10">
        <f t="shared" si="4"/>
        <v>70.876666666666651</v>
      </c>
      <c r="Z25" s="10">
        <f t="shared" si="4"/>
        <v>70.876666666666651</v>
      </c>
      <c r="AA25" s="10">
        <f t="shared" si="4"/>
        <v>70.876666666666651</v>
      </c>
      <c r="AB25" s="10">
        <f t="shared" si="4"/>
        <v>70.876666666666651</v>
      </c>
    </row>
    <row r="26" spans="1:28">
      <c r="A26" t="s">
        <v>584</v>
      </c>
      <c r="B26" s="10">
        <f t="shared" si="4"/>
        <v>73.040000000000006</v>
      </c>
      <c r="C26" s="10">
        <f t="shared" si="4"/>
        <v>73.12490862957533</v>
      </c>
      <c r="D26" s="10">
        <f t="shared" si="4"/>
        <v>73.413655283034501</v>
      </c>
      <c r="E26" s="10">
        <f t="shared" si="4"/>
        <v>73.381465636040119</v>
      </c>
      <c r="F26" s="10">
        <f t="shared" si="4"/>
        <v>73.46942252784487</v>
      </c>
      <c r="G26" s="10">
        <f t="shared" si="4"/>
        <v>73.734854136262484</v>
      </c>
      <c r="H26" s="10">
        <f t="shared" si="4"/>
        <v>73.76646062024696</v>
      </c>
      <c r="I26" s="10">
        <f t="shared" si="4"/>
        <v>73.801368513101764</v>
      </c>
      <c r="J26" s="10">
        <f t="shared" si="4"/>
        <v>73.912877051699482</v>
      </c>
      <c r="K26" s="10">
        <f t="shared" si="4"/>
        <v>73.794997241810776</v>
      </c>
      <c r="L26" s="10">
        <f t="shared" si="4"/>
        <v>73.908178078332597</v>
      </c>
      <c r="M26" s="10">
        <f t="shared" si="4"/>
        <v>73.998355629866339</v>
      </c>
      <c r="N26" s="10">
        <f t="shared" si="4"/>
        <v>74.139051337261904</v>
      </c>
      <c r="O26" s="10">
        <f t="shared" si="4"/>
        <v>74.155741278849192</v>
      </c>
      <c r="P26" s="10">
        <f t="shared" si="4"/>
        <v>74.117129351679978</v>
      </c>
      <c r="Q26" s="10">
        <f t="shared" si="4"/>
        <v>74.169006316998562</v>
      </c>
      <c r="R26" s="10">
        <f t="shared" si="4"/>
        <v>74.241345616897448</v>
      </c>
      <c r="S26" s="10">
        <f t="shared" si="4"/>
        <v>74.205186671829466</v>
      </c>
      <c r="T26" s="10">
        <f t="shared" si="4"/>
        <v>74.210712378879023</v>
      </c>
      <c r="U26" s="10">
        <f t="shared" si="4"/>
        <v>74.031333811646576</v>
      </c>
      <c r="V26" s="10">
        <f t="shared" si="4"/>
        <v>74.185732241078242</v>
      </c>
      <c r="W26" s="10">
        <f t="shared" si="4"/>
        <v>74.385411643126233</v>
      </c>
      <c r="X26" s="10">
        <f t="shared" si="4"/>
        <v>74.427614371431901</v>
      </c>
      <c r="Y26" s="10">
        <f t="shared" si="4"/>
        <v>74.348317327262535</v>
      </c>
      <c r="Z26" s="10">
        <f t="shared" si="4"/>
        <v>74.536354582238573</v>
      </c>
      <c r="AA26" s="10">
        <f t="shared" si="4"/>
        <v>74.536354582238573</v>
      </c>
      <c r="AB26" s="10">
        <f t="shared" si="4"/>
        <v>74.536354582238573</v>
      </c>
    </row>
    <row r="27" spans="1:28">
      <c r="A27" t="s">
        <v>585</v>
      </c>
      <c r="B27" s="10">
        <f t="shared" si="4"/>
        <v>66.88</v>
      </c>
      <c r="C27" s="10">
        <f t="shared" si="4"/>
        <v>66.88</v>
      </c>
      <c r="D27" s="10">
        <f t="shared" si="4"/>
        <v>66.88</v>
      </c>
      <c r="E27" s="10">
        <f t="shared" si="4"/>
        <v>66.88</v>
      </c>
      <c r="F27" s="10">
        <f t="shared" si="4"/>
        <v>66.88</v>
      </c>
      <c r="G27" s="10">
        <f t="shared" si="4"/>
        <v>66.88</v>
      </c>
      <c r="H27" s="10">
        <f t="shared" si="4"/>
        <v>66.88</v>
      </c>
      <c r="I27" s="10">
        <f t="shared" si="4"/>
        <v>66.88</v>
      </c>
      <c r="J27" s="10">
        <f t="shared" si="4"/>
        <v>66.88</v>
      </c>
      <c r="K27" s="10">
        <f t="shared" si="4"/>
        <v>66.88</v>
      </c>
      <c r="L27" s="10">
        <f t="shared" si="4"/>
        <v>66.88</v>
      </c>
      <c r="M27" s="10">
        <f t="shared" si="4"/>
        <v>66.88</v>
      </c>
      <c r="N27" s="10">
        <f t="shared" si="4"/>
        <v>66.88</v>
      </c>
      <c r="O27" s="10">
        <f t="shared" si="4"/>
        <v>66.88</v>
      </c>
      <c r="P27" s="10">
        <f t="shared" si="4"/>
        <v>66.88</v>
      </c>
      <c r="Q27" s="10">
        <f t="shared" si="4"/>
        <v>66.88</v>
      </c>
      <c r="R27" s="10">
        <f t="shared" si="4"/>
        <v>66.88</v>
      </c>
      <c r="S27" s="10">
        <f t="shared" si="4"/>
        <v>66.88</v>
      </c>
      <c r="T27" s="10">
        <f t="shared" si="4"/>
        <v>66.88</v>
      </c>
      <c r="U27" s="10">
        <f t="shared" si="4"/>
        <v>66.88</v>
      </c>
      <c r="V27" s="10">
        <f t="shared" si="4"/>
        <v>66.88</v>
      </c>
      <c r="W27" s="10">
        <f t="shared" si="4"/>
        <v>66.88</v>
      </c>
      <c r="X27" s="10">
        <f t="shared" si="4"/>
        <v>66.88</v>
      </c>
      <c r="Y27" s="10">
        <f t="shared" si="4"/>
        <v>66.88</v>
      </c>
      <c r="Z27" s="10">
        <f t="shared" si="4"/>
        <v>66.88</v>
      </c>
      <c r="AA27" s="10">
        <f t="shared" si="4"/>
        <v>66.88</v>
      </c>
      <c r="AB27" s="10">
        <f t="shared" si="4"/>
        <v>66.88</v>
      </c>
    </row>
    <row r="28" spans="1:28">
      <c r="A28" t="s">
        <v>574</v>
      </c>
      <c r="B28" s="10">
        <f t="shared" si="4"/>
        <v>102.11666666666667</v>
      </c>
      <c r="C28" s="10">
        <f t="shared" si="4"/>
        <v>102.11666666666667</v>
      </c>
      <c r="D28" s="10">
        <f t="shared" si="4"/>
        <v>102.11666666666667</v>
      </c>
      <c r="E28" s="10">
        <f t="shared" si="4"/>
        <v>102.11666666666667</v>
      </c>
      <c r="F28" s="10">
        <f t="shared" si="4"/>
        <v>102.11666666666667</v>
      </c>
      <c r="G28" s="10">
        <f t="shared" si="4"/>
        <v>102.11666666666667</v>
      </c>
      <c r="H28" s="10">
        <f t="shared" si="4"/>
        <v>102.11666666666667</v>
      </c>
      <c r="I28" s="10">
        <f t="shared" si="4"/>
        <v>102.11666666666667</v>
      </c>
      <c r="J28" s="10">
        <f t="shared" si="4"/>
        <v>102.11666666666667</v>
      </c>
      <c r="K28" s="10">
        <f t="shared" si="4"/>
        <v>102.11666666666667</v>
      </c>
      <c r="L28" s="10">
        <f t="shared" si="4"/>
        <v>102.11666666666667</v>
      </c>
      <c r="M28" s="10">
        <f t="shared" si="4"/>
        <v>102.11666666666667</v>
      </c>
      <c r="N28" s="10">
        <f t="shared" si="4"/>
        <v>102.11666666666667</v>
      </c>
      <c r="O28" s="10">
        <f t="shared" si="4"/>
        <v>102.11666666666667</v>
      </c>
      <c r="P28" s="10">
        <f t="shared" si="4"/>
        <v>102.11666666666667</v>
      </c>
      <c r="Q28" s="10">
        <f t="shared" si="4"/>
        <v>102.11666666666667</v>
      </c>
      <c r="R28" s="10">
        <f t="shared" si="4"/>
        <v>102.11666666666667</v>
      </c>
      <c r="S28" s="10">
        <f t="shared" si="4"/>
        <v>102.11666666666667</v>
      </c>
      <c r="T28" s="10">
        <f t="shared" si="4"/>
        <v>102.11666666666667</v>
      </c>
      <c r="U28" s="10">
        <f t="shared" si="4"/>
        <v>102.11666666666667</v>
      </c>
      <c r="V28" s="10">
        <f t="shared" si="4"/>
        <v>102.11666666666667</v>
      </c>
      <c r="W28" s="10">
        <f t="shared" si="4"/>
        <v>102.11666666666667</v>
      </c>
      <c r="X28" s="10">
        <f t="shared" si="4"/>
        <v>102.11666666666667</v>
      </c>
      <c r="Y28" s="10">
        <f t="shared" si="4"/>
        <v>102.11666666666667</v>
      </c>
      <c r="Z28" s="10">
        <f t="shared" si="4"/>
        <v>102.11666666666667</v>
      </c>
      <c r="AA28" s="10">
        <f t="shared" si="4"/>
        <v>102.11666666666667</v>
      </c>
      <c r="AB28" s="10">
        <f t="shared" si="4"/>
        <v>102.11666666666667</v>
      </c>
    </row>
    <row r="29" spans="1:28">
      <c r="A29" t="s">
        <v>586</v>
      </c>
      <c r="B29" s="10">
        <f t="shared" si="4"/>
        <v>71.17</v>
      </c>
      <c r="C29" s="10">
        <f t="shared" si="4"/>
        <v>71.17</v>
      </c>
      <c r="D29" s="10">
        <f t="shared" si="4"/>
        <v>71.17</v>
      </c>
      <c r="E29" s="10">
        <f t="shared" si="4"/>
        <v>71.17</v>
      </c>
      <c r="F29" s="10">
        <f t="shared" si="4"/>
        <v>71.17</v>
      </c>
      <c r="G29" s="10">
        <f t="shared" si="4"/>
        <v>71.17</v>
      </c>
      <c r="H29" s="10">
        <f t="shared" si="4"/>
        <v>71.17</v>
      </c>
      <c r="I29" s="10">
        <f t="shared" si="4"/>
        <v>71.17</v>
      </c>
      <c r="J29" s="10">
        <f t="shared" si="4"/>
        <v>71.17</v>
      </c>
      <c r="K29" s="10">
        <f t="shared" si="4"/>
        <v>71.17</v>
      </c>
      <c r="L29" s="10">
        <f t="shared" si="4"/>
        <v>71.17</v>
      </c>
      <c r="M29" s="10">
        <f t="shared" si="4"/>
        <v>71.17</v>
      </c>
      <c r="N29" s="10">
        <f t="shared" ref="N29:AB29" si="5">N79*(44/12)</f>
        <v>71.17</v>
      </c>
      <c r="O29" s="10">
        <f t="shared" si="5"/>
        <v>71.17</v>
      </c>
      <c r="P29" s="10">
        <f t="shared" si="5"/>
        <v>71.17</v>
      </c>
      <c r="Q29" s="10">
        <f t="shared" si="5"/>
        <v>71.17</v>
      </c>
      <c r="R29" s="10">
        <f t="shared" si="5"/>
        <v>71.17</v>
      </c>
      <c r="S29" s="10">
        <f t="shared" si="5"/>
        <v>71.17</v>
      </c>
      <c r="T29" s="10">
        <f t="shared" si="5"/>
        <v>71.17</v>
      </c>
      <c r="U29" s="10">
        <f t="shared" si="5"/>
        <v>71.17</v>
      </c>
      <c r="V29" s="10">
        <f t="shared" si="5"/>
        <v>71.17</v>
      </c>
      <c r="W29" s="10">
        <f t="shared" si="5"/>
        <v>71.17</v>
      </c>
      <c r="X29" s="10">
        <f t="shared" si="5"/>
        <v>71.17</v>
      </c>
      <c r="Y29" s="10">
        <f t="shared" si="5"/>
        <v>71.17</v>
      </c>
      <c r="Z29" s="10">
        <f t="shared" si="5"/>
        <v>71.17</v>
      </c>
      <c r="AA29" s="10">
        <f t="shared" si="5"/>
        <v>71.17</v>
      </c>
      <c r="AB29" s="10">
        <f t="shared" si="5"/>
        <v>71.17</v>
      </c>
    </row>
    <row r="30" spans="1:28">
      <c r="A30" t="s">
        <v>587</v>
      </c>
      <c r="B30" s="10">
        <f t="shared" ref="B30:AB39" si="6">B80*(44/12)</f>
        <v>66.88</v>
      </c>
      <c r="C30" s="10">
        <f t="shared" si="6"/>
        <v>66.88</v>
      </c>
      <c r="D30" s="10">
        <f t="shared" si="6"/>
        <v>66.88</v>
      </c>
      <c r="E30" s="10">
        <f t="shared" si="6"/>
        <v>66.88</v>
      </c>
      <c r="F30" s="10">
        <f t="shared" si="6"/>
        <v>66.88</v>
      </c>
      <c r="G30" s="10">
        <f t="shared" si="6"/>
        <v>66.88</v>
      </c>
      <c r="H30" s="10">
        <f t="shared" si="6"/>
        <v>66.88</v>
      </c>
      <c r="I30" s="10">
        <f t="shared" si="6"/>
        <v>66.88</v>
      </c>
      <c r="J30" s="10">
        <f t="shared" si="6"/>
        <v>66.88</v>
      </c>
      <c r="K30" s="10">
        <f t="shared" si="6"/>
        <v>66.88</v>
      </c>
      <c r="L30" s="10">
        <f t="shared" si="6"/>
        <v>66.88</v>
      </c>
      <c r="M30" s="10">
        <f t="shared" si="6"/>
        <v>66.88</v>
      </c>
      <c r="N30" s="10">
        <f t="shared" si="6"/>
        <v>66.88</v>
      </c>
      <c r="O30" s="10">
        <f t="shared" si="6"/>
        <v>66.88</v>
      </c>
      <c r="P30" s="10">
        <f t="shared" si="6"/>
        <v>66.88</v>
      </c>
      <c r="Q30" s="10">
        <f t="shared" si="6"/>
        <v>66.88</v>
      </c>
      <c r="R30" s="10">
        <f t="shared" si="6"/>
        <v>66.88</v>
      </c>
      <c r="S30" s="10">
        <f t="shared" si="6"/>
        <v>66.88</v>
      </c>
      <c r="T30" s="10">
        <f t="shared" si="6"/>
        <v>66.88</v>
      </c>
      <c r="U30" s="10">
        <f t="shared" si="6"/>
        <v>66.88</v>
      </c>
      <c r="V30" s="10">
        <f t="shared" si="6"/>
        <v>66.88</v>
      </c>
      <c r="W30" s="10">
        <f t="shared" si="6"/>
        <v>66.88</v>
      </c>
      <c r="X30" s="10">
        <f t="shared" si="6"/>
        <v>66.88</v>
      </c>
      <c r="Y30" s="10">
        <f t="shared" si="6"/>
        <v>66.88</v>
      </c>
      <c r="Z30" s="10">
        <f t="shared" si="6"/>
        <v>66.88</v>
      </c>
      <c r="AA30" s="10">
        <f t="shared" si="6"/>
        <v>66.88</v>
      </c>
      <c r="AB30" s="10">
        <f t="shared" si="6"/>
        <v>66.88</v>
      </c>
    </row>
    <row r="31" spans="1:28">
      <c r="A31" t="s">
        <v>588</v>
      </c>
      <c r="B31" s="10">
        <f t="shared" si="6"/>
        <v>64.203333333333333</v>
      </c>
      <c r="C31" s="10">
        <f t="shared" si="6"/>
        <v>64.203333333333333</v>
      </c>
      <c r="D31" s="10">
        <f t="shared" si="6"/>
        <v>64.203333333333333</v>
      </c>
      <c r="E31" s="10">
        <f t="shared" si="6"/>
        <v>64.203333333333333</v>
      </c>
      <c r="F31" s="10">
        <f t="shared" si="6"/>
        <v>64.203333333333333</v>
      </c>
      <c r="G31" s="10">
        <f t="shared" si="6"/>
        <v>64.203333333333333</v>
      </c>
      <c r="H31" s="10">
        <f t="shared" si="6"/>
        <v>64.203333333333333</v>
      </c>
      <c r="I31" s="10">
        <f t="shared" si="6"/>
        <v>64.203333333333333</v>
      </c>
      <c r="J31" s="10">
        <f t="shared" si="6"/>
        <v>64.203333333333333</v>
      </c>
      <c r="K31" s="10">
        <f t="shared" si="6"/>
        <v>64.203333333333333</v>
      </c>
      <c r="L31" s="10">
        <f t="shared" si="6"/>
        <v>64.203333333333333</v>
      </c>
      <c r="M31" s="10">
        <f t="shared" si="6"/>
        <v>64.203333333333333</v>
      </c>
      <c r="N31" s="10">
        <f t="shared" si="6"/>
        <v>64.203333333333333</v>
      </c>
      <c r="O31" s="10">
        <f t="shared" si="6"/>
        <v>64.203333333333333</v>
      </c>
      <c r="P31" s="10">
        <f t="shared" si="6"/>
        <v>64.203333333333333</v>
      </c>
      <c r="Q31" s="10">
        <f t="shared" si="6"/>
        <v>64.203333333333333</v>
      </c>
      <c r="R31" s="10">
        <f t="shared" si="6"/>
        <v>64.203333333333333</v>
      </c>
      <c r="S31" s="10">
        <f t="shared" si="6"/>
        <v>64.203333333333333</v>
      </c>
      <c r="T31" s="10">
        <f t="shared" si="6"/>
        <v>64.203333333333333</v>
      </c>
      <c r="U31" s="10">
        <f t="shared" si="6"/>
        <v>64.203333333333333</v>
      </c>
      <c r="V31" s="10">
        <f t="shared" si="6"/>
        <v>64.203333333333333</v>
      </c>
      <c r="W31" s="10">
        <f t="shared" si="6"/>
        <v>64.203333333333333</v>
      </c>
      <c r="X31" s="10">
        <f t="shared" si="6"/>
        <v>64.203333333333333</v>
      </c>
      <c r="Y31" s="10">
        <f t="shared" si="6"/>
        <v>64.203333333333333</v>
      </c>
      <c r="Z31" s="10">
        <f t="shared" si="6"/>
        <v>64.203333333333333</v>
      </c>
      <c r="AA31" s="10">
        <f t="shared" si="6"/>
        <v>64.203333333333333</v>
      </c>
      <c r="AB31" s="10">
        <f t="shared" si="6"/>
        <v>64.203333333333333</v>
      </c>
    </row>
    <row r="32" spans="1:28">
      <c r="A32" t="s">
        <v>589</v>
      </c>
      <c r="B32" s="10">
        <f t="shared" si="6"/>
        <v>72.819999999999993</v>
      </c>
      <c r="C32" s="10">
        <f t="shared" si="6"/>
        <v>72.819999999999993</v>
      </c>
      <c r="D32" s="10">
        <f t="shared" si="6"/>
        <v>72.819999999999993</v>
      </c>
      <c r="E32" s="10">
        <f t="shared" si="6"/>
        <v>72.819999999999993</v>
      </c>
      <c r="F32" s="10">
        <f t="shared" si="6"/>
        <v>72.819999999999993</v>
      </c>
      <c r="G32" s="10">
        <f t="shared" si="6"/>
        <v>72.819999999999993</v>
      </c>
      <c r="H32" s="10">
        <f t="shared" si="6"/>
        <v>72.819999999999993</v>
      </c>
      <c r="I32" s="10">
        <f t="shared" si="6"/>
        <v>72.819999999999993</v>
      </c>
      <c r="J32" s="10">
        <f t="shared" si="6"/>
        <v>72.819999999999993</v>
      </c>
      <c r="K32" s="10">
        <f t="shared" si="6"/>
        <v>72.819999999999993</v>
      </c>
      <c r="L32" s="10">
        <f t="shared" si="6"/>
        <v>72.819999999999993</v>
      </c>
      <c r="M32" s="10">
        <f t="shared" si="6"/>
        <v>72.819999999999993</v>
      </c>
      <c r="N32" s="10">
        <f t="shared" si="6"/>
        <v>72.819999999999993</v>
      </c>
      <c r="O32" s="10">
        <f t="shared" si="6"/>
        <v>72.819999999999993</v>
      </c>
      <c r="P32" s="10">
        <f t="shared" si="6"/>
        <v>72.819999999999993</v>
      </c>
      <c r="Q32" s="10">
        <f t="shared" si="6"/>
        <v>72.819999999999993</v>
      </c>
      <c r="R32" s="10">
        <f t="shared" si="6"/>
        <v>72.819999999999993</v>
      </c>
      <c r="S32" s="10">
        <f t="shared" si="6"/>
        <v>72.819999999999993</v>
      </c>
      <c r="T32" s="10">
        <f t="shared" si="6"/>
        <v>72.819999999999993</v>
      </c>
      <c r="U32" s="10">
        <f t="shared" si="6"/>
        <v>72.819999999999993</v>
      </c>
      <c r="V32" s="10">
        <f t="shared" si="6"/>
        <v>72.819999999999993</v>
      </c>
      <c r="W32" s="10">
        <f t="shared" si="6"/>
        <v>72.819999999999993</v>
      </c>
      <c r="X32" s="10">
        <f t="shared" si="6"/>
        <v>72.819999999999993</v>
      </c>
      <c r="Y32" s="10">
        <f t="shared" si="6"/>
        <v>72.819999999999993</v>
      </c>
      <c r="Z32" s="10">
        <f t="shared" si="6"/>
        <v>72.819999999999993</v>
      </c>
      <c r="AA32" s="10">
        <f t="shared" si="6"/>
        <v>72.819999999999993</v>
      </c>
      <c r="AB32" s="10">
        <f t="shared" si="6"/>
        <v>72.819999999999993</v>
      </c>
    </row>
    <row r="33" spans="1:28">
      <c r="A33" t="s">
        <v>590</v>
      </c>
      <c r="B33" s="10">
        <f t="shared" si="6"/>
        <v>73.040000000000006</v>
      </c>
      <c r="C33" s="10">
        <f t="shared" si="6"/>
        <v>73.12490862957533</v>
      </c>
      <c r="D33" s="10">
        <f t="shared" si="6"/>
        <v>73.413655283034501</v>
      </c>
      <c r="E33" s="10">
        <f t="shared" si="6"/>
        <v>73.381465636040119</v>
      </c>
      <c r="F33" s="10">
        <f t="shared" si="6"/>
        <v>73.46942252784487</v>
      </c>
      <c r="G33" s="10">
        <f t="shared" si="6"/>
        <v>73.734854136262484</v>
      </c>
      <c r="H33" s="10">
        <f t="shared" si="6"/>
        <v>73.76646062024696</v>
      </c>
      <c r="I33" s="10">
        <f t="shared" si="6"/>
        <v>73.801368513101764</v>
      </c>
      <c r="J33" s="10">
        <f t="shared" si="6"/>
        <v>73.912877051699482</v>
      </c>
      <c r="K33" s="10">
        <f t="shared" si="6"/>
        <v>73.794997241810776</v>
      </c>
      <c r="L33" s="10">
        <f t="shared" si="6"/>
        <v>73.908178078332597</v>
      </c>
      <c r="M33" s="10">
        <f t="shared" si="6"/>
        <v>73.998355629866339</v>
      </c>
      <c r="N33" s="10">
        <f t="shared" si="6"/>
        <v>74.139051337261904</v>
      </c>
      <c r="O33" s="10">
        <f t="shared" si="6"/>
        <v>74.155741278849192</v>
      </c>
      <c r="P33" s="10">
        <f t="shared" si="6"/>
        <v>74.117129351679978</v>
      </c>
      <c r="Q33" s="10">
        <f t="shared" si="6"/>
        <v>74.169006316998562</v>
      </c>
      <c r="R33" s="10">
        <f t="shared" si="6"/>
        <v>74.241345616897448</v>
      </c>
      <c r="S33" s="10">
        <f t="shared" si="6"/>
        <v>74.205186671829466</v>
      </c>
      <c r="T33" s="10">
        <f t="shared" si="6"/>
        <v>74.210712378879023</v>
      </c>
      <c r="U33" s="10">
        <f t="shared" si="6"/>
        <v>74.031333811646576</v>
      </c>
      <c r="V33" s="10">
        <f t="shared" si="6"/>
        <v>74.185732241078242</v>
      </c>
      <c r="W33" s="10">
        <f t="shared" si="6"/>
        <v>74.385411643126233</v>
      </c>
      <c r="X33" s="10">
        <f t="shared" si="6"/>
        <v>74.427614371431901</v>
      </c>
      <c r="Y33" s="10">
        <f t="shared" si="6"/>
        <v>74.348317327262535</v>
      </c>
      <c r="Z33" s="10">
        <f t="shared" si="6"/>
        <v>74.536354582238573</v>
      </c>
      <c r="AA33" s="10">
        <f t="shared" si="6"/>
        <v>74.536354582238573</v>
      </c>
      <c r="AB33" s="10">
        <f t="shared" si="6"/>
        <v>74.536354582238573</v>
      </c>
    </row>
    <row r="34" spans="1:28">
      <c r="A34" t="s">
        <v>591</v>
      </c>
      <c r="B34" s="10">
        <f t="shared" si="6"/>
        <v>71.17</v>
      </c>
      <c r="C34" s="10">
        <f t="shared" si="6"/>
        <v>71.17</v>
      </c>
      <c r="D34" s="10">
        <f t="shared" si="6"/>
        <v>71.17</v>
      </c>
      <c r="E34" s="10">
        <f t="shared" si="6"/>
        <v>71.17</v>
      </c>
      <c r="F34" s="10">
        <f t="shared" si="6"/>
        <v>71.17</v>
      </c>
      <c r="G34" s="10">
        <f t="shared" si="6"/>
        <v>71.17</v>
      </c>
      <c r="H34" s="10">
        <f t="shared" si="6"/>
        <v>71.17</v>
      </c>
      <c r="I34" s="10">
        <f t="shared" si="6"/>
        <v>71.17</v>
      </c>
      <c r="J34" s="10">
        <f t="shared" si="6"/>
        <v>71.17</v>
      </c>
      <c r="K34" s="10">
        <f t="shared" si="6"/>
        <v>71.17</v>
      </c>
      <c r="L34" s="10">
        <f t="shared" si="6"/>
        <v>71.17</v>
      </c>
      <c r="M34" s="10">
        <f t="shared" si="6"/>
        <v>71.17</v>
      </c>
      <c r="N34" s="10">
        <f t="shared" si="6"/>
        <v>71.17</v>
      </c>
      <c r="O34" s="10">
        <f t="shared" si="6"/>
        <v>71.17</v>
      </c>
      <c r="P34" s="10">
        <f t="shared" si="6"/>
        <v>71.17</v>
      </c>
      <c r="Q34" s="10">
        <f t="shared" si="6"/>
        <v>71.17</v>
      </c>
      <c r="R34" s="10">
        <f t="shared" si="6"/>
        <v>71.17</v>
      </c>
      <c r="S34" s="10">
        <f t="shared" si="6"/>
        <v>71.17</v>
      </c>
      <c r="T34" s="10">
        <f t="shared" si="6"/>
        <v>71.17</v>
      </c>
      <c r="U34" s="10">
        <f t="shared" si="6"/>
        <v>71.17</v>
      </c>
      <c r="V34" s="10">
        <f t="shared" si="6"/>
        <v>71.17</v>
      </c>
      <c r="W34" s="10">
        <f t="shared" si="6"/>
        <v>71.17</v>
      </c>
      <c r="X34" s="10">
        <f t="shared" si="6"/>
        <v>71.17</v>
      </c>
      <c r="Y34" s="10">
        <f t="shared" si="6"/>
        <v>71.17</v>
      </c>
      <c r="Z34" s="10">
        <f t="shared" si="6"/>
        <v>71.17</v>
      </c>
      <c r="AA34" s="10">
        <f t="shared" si="6"/>
        <v>71.17</v>
      </c>
      <c r="AB34" s="10">
        <f t="shared" si="6"/>
        <v>71.17</v>
      </c>
    </row>
    <row r="35" spans="1:28">
      <c r="A35" t="s">
        <v>592</v>
      </c>
      <c r="B35" s="10">
        <f t="shared" si="6"/>
        <v>72.636666666666656</v>
      </c>
      <c r="C35" s="10">
        <f t="shared" si="6"/>
        <v>72.636666666666656</v>
      </c>
      <c r="D35" s="10">
        <f t="shared" si="6"/>
        <v>72.636666666666656</v>
      </c>
      <c r="E35" s="10">
        <f t="shared" si="6"/>
        <v>72.636666666666656</v>
      </c>
      <c r="F35" s="10">
        <f t="shared" si="6"/>
        <v>72.636666666666656</v>
      </c>
      <c r="G35" s="10">
        <f t="shared" si="6"/>
        <v>72.636666666666656</v>
      </c>
      <c r="H35" s="10">
        <f t="shared" si="6"/>
        <v>72.636666666666656</v>
      </c>
      <c r="I35" s="10">
        <f t="shared" si="6"/>
        <v>72.636666666666656</v>
      </c>
      <c r="J35" s="10">
        <f t="shared" si="6"/>
        <v>72.636666666666656</v>
      </c>
      <c r="K35" s="10">
        <f t="shared" si="6"/>
        <v>72.636666666666656</v>
      </c>
      <c r="L35" s="10">
        <f t="shared" si="6"/>
        <v>72.636666666666656</v>
      </c>
      <c r="M35" s="10">
        <f t="shared" si="6"/>
        <v>72.636666666666656</v>
      </c>
      <c r="N35" s="10">
        <f t="shared" si="6"/>
        <v>72.636666666666656</v>
      </c>
      <c r="O35" s="10">
        <f t="shared" si="6"/>
        <v>72.636666666666656</v>
      </c>
      <c r="P35" s="10">
        <f t="shared" si="6"/>
        <v>72.636666666666656</v>
      </c>
      <c r="Q35" s="10">
        <f t="shared" si="6"/>
        <v>72.636666666666656</v>
      </c>
      <c r="R35" s="10">
        <f t="shared" si="6"/>
        <v>72.636666666666656</v>
      </c>
      <c r="S35" s="10">
        <f t="shared" si="6"/>
        <v>72.636666666666656</v>
      </c>
      <c r="T35" s="10">
        <f t="shared" si="6"/>
        <v>72.636666666666656</v>
      </c>
      <c r="U35" s="10">
        <f t="shared" si="6"/>
        <v>72.636666666666656</v>
      </c>
      <c r="V35" s="10">
        <f t="shared" si="6"/>
        <v>72.636666666666656</v>
      </c>
      <c r="W35" s="10">
        <f t="shared" si="6"/>
        <v>72.636666666666656</v>
      </c>
      <c r="X35" s="10">
        <f t="shared" si="6"/>
        <v>72.636666666666656</v>
      </c>
      <c r="Y35" s="10">
        <f t="shared" si="6"/>
        <v>72.636666666666656</v>
      </c>
      <c r="Z35" s="10">
        <f t="shared" si="6"/>
        <v>72.636666666666656</v>
      </c>
      <c r="AA35" s="10">
        <f t="shared" si="6"/>
        <v>72.636666666666656</v>
      </c>
      <c r="AB35" s="10">
        <f t="shared" si="6"/>
        <v>72.636666666666656</v>
      </c>
    </row>
    <row r="36" spans="1:28">
      <c r="A36" t="s">
        <v>593</v>
      </c>
      <c r="B36" s="10">
        <f t="shared" si="6"/>
        <v>78.063333333333333</v>
      </c>
      <c r="C36" s="10">
        <f t="shared" si="6"/>
        <v>78.063333333333333</v>
      </c>
      <c r="D36" s="10">
        <f t="shared" si="6"/>
        <v>78.063333333333333</v>
      </c>
      <c r="E36" s="10">
        <f t="shared" si="6"/>
        <v>78.063333333333333</v>
      </c>
      <c r="F36" s="10">
        <f t="shared" si="6"/>
        <v>78.063333333333333</v>
      </c>
      <c r="G36" s="10">
        <f t="shared" si="6"/>
        <v>78.063333333333333</v>
      </c>
      <c r="H36" s="10">
        <f t="shared" si="6"/>
        <v>78.063333333333333</v>
      </c>
      <c r="I36" s="10">
        <f t="shared" si="6"/>
        <v>78.063333333333333</v>
      </c>
      <c r="J36" s="10">
        <f t="shared" si="6"/>
        <v>78.063333333333333</v>
      </c>
      <c r="K36" s="10">
        <f t="shared" si="6"/>
        <v>78.063333333333333</v>
      </c>
      <c r="L36" s="10">
        <f t="shared" si="6"/>
        <v>78.063333333333333</v>
      </c>
      <c r="M36" s="10">
        <f t="shared" si="6"/>
        <v>78.063333333333333</v>
      </c>
      <c r="N36" s="10">
        <f t="shared" si="6"/>
        <v>78.063333333333333</v>
      </c>
      <c r="O36" s="10">
        <f t="shared" si="6"/>
        <v>78.063333333333333</v>
      </c>
      <c r="P36" s="10">
        <f t="shared" si="6"/>
        <v>78.063333333333333</v>
      </c>
      <c r="Q36" s="10">
        <f t="shared" si="6"/>
        <v>78.063333333333333</v>
      </c>
      <c r="R36" s="10">
        <f t="shared" si="6"/>
        <v>78.063333333333333</v>
      </c>
      <c r="S36" s="10">
        <f t="shared" si="6"/>
        <v>78.063333333333333</v>
      </c>
      <c r="T36" s="10">
        <f t="shared" si="6"/>
        <v>78.063333333333333</v>
      </c>
      <c r="U36" s="10">
        <f t="shared" si="6"/>
        <v>78.063333333333333</v>
      </c>
      <c r="V36" s="10">
        <f t="shared" si="6"/>
        <v>78.063333333333333</v>
      </c>
      <c r="W36" s="10">
        <f t="shared" si="6"/>
        <v>78.063333333333333</v>
      </c>
      <c r="X36" s="10">
        <f t="shared" si="6"/>
        <v>78.063333333333333</v>
      </c>
      <c r="Y36" s="10">
        <f t="shared" si="6"/>
        <v>78.063333333333333</v>
      </c>
      <c r="Z36" s="10">
        <f t="shared" si="6"/>
        <v>78.063333333333333</v>
      </c>
      <c r="AA36" s="10">
        <f t="shared" si="6"/>
        <v>78.063333333333333</v>
      </c>
      <c r="AB36" s="10">
        <f t="shared" si="6"/>
        <v>78.063333333333333</v>
      </c>
    </row>
    <row r="37" spans="1:28">
      <c r="A37" t="s">
        <v>594</v>
      </c>
      <c r="B37" s="10">
        <f t="shared" si="6"/>
        <v>95.526666727145738</v>
      </c>
      <c r="C37" s="10">
        <f t="shared" si="6"/>
        <v>96.161696800355628</v>
      </c>
      <c r="D37" s="10">
        <f t="shared" si="6"/>
        <v>95.435948145258607</v>
      </c>
      <c r="E37" s="10">
        <f t="shared" si="6"/>
        <v>94.891636653935834</v>
      </c>
      <c r="F37" s="10">
        <f t="shared" si="6"/>
        <v>95.02771452676653</v>
      </c>
      <c r="G37" s="10">
        <f t="shared" si="6"/>
        <v>94.936995944879399</v>
      </c>
      <c r="H37" s="10">
        <f t="shared" si="6"/>
        <v>94.891636653935834</v>
      </c>
      <c r="I37" s="10">
        <f t="shared" si="6"/>
        <v>94.982355235822965</v>
      </c>
      <c r="J37" s="10">
        <f t="shared" si="6"/>
        <v>94.846277362992282</v>
      </c>
      <c r="K37" s="31">
        <f t="shared" si="6"/>
        <v>95.118433108653662</v>
      </c>
      <c r="L37" s="31">
        <f t="shared" si="6"/>
        <v>95.02771452676653</v>
      </c>
      <c r="M37" s="31">
        <f t="shared" si="6"/>
        <v>95.345229563371475</v>
      </c>
      <c r="N37" s="31">
        <f t="shared" si="6"/>
        <v>95.798822472807117</v>
      </c>
      <c r="O37" s="31">
        <f t="shared" si="6"/>
        <v>95.209151690540793</v>
      </c>
      <c r="P37" s="31">
        <f t="shared" si="6"/>
        <v>95.163792399597227</v>
      </c>
      <c r="Q37" s="31">
        <f t="shared" si="6"/>
        <v>95.345229563371475</v>
      </c>
      <c r="R37" s="31">
        <f t="shared" si="6"/>
        <v>95.02771452676653</v>
      </c>
      <c r="S37" s="31">
        <f t="shared" si="6"/>
        <v>95.345229563371475</v>
      </c>
      <c r="T37" s="31">
        <f t="shared" si="6"/>
        <v>95.345229563371475</v>
      </c>
      <c r="U37" s="31">
        <f t="shared" si="6"/>
        <v>95.345229563371475</v>
      </c>
      <c r="V37" s="10">
        <f t="shared" si="6"/>
        <v>95.345229563371475</v>
      </c>
      <c r="W37" s="10">
        <f t="shared" si="6"/>
        <v>95.345229563371475</v>
      </c>
      <c r="X37" s="10">
        <f t="shared" si="6"/>
        <v>95.345229563371475</v>
      </c>
      <c r="Y37" s="10">
        <f t="shared" si="6"/>
        <v>95.345229563371475</v>
      </c>
      <c r="Z37" s="10">
        <f t="shared" si="6"/>
        <v>95.345229563371475</v>
      </c>
      <c r="AA37" s="10">
        <f t="shared" si="6"/>
        <v>95.345229563371475</v>
      </c>
      <c r="AB37" s="10">
        <f t="shared" si="6"/>
        <v>95.345229563371475</v>
      </c>
    </row>
    <row r="38" spans="1:28">
      <c r="A38" t="s">
        <v>595</v>
      </c>
      <c r="B38" s="10">
        <f t="shared" si="6"/>
        <v>93.339340919422753</v>
      </c>
      <c r="C38" s="10">
        <f t="shared" si="6"/>
        <v>93.339340919422753</v>
      </c>
      <c r="D38" s="10">
        <f t="shared" si="6"/>
        <v>93.304061470911094</v>
      </c>
      <c r="E38" s="10">
        <f t="shared" si="6"/>
        <v>93.213342889023963</v>
      </c>
      <c r="F38" s="10">
        <f t="shared" si="6"/>
        <v>93.258702179967528</v>
      </c>
      <c r="G38" s="10">
        <f t="shared" si="6"/>
        <v>93.258702179967528</v>
      </c>
      <c r="H38" s="10">
        <f t="shared" si="6"/>
        <v>93.167983598080397</v>
      </c>
      <c r="I38" s="10">
        <f t="shared" si="6"/>
        <v>93.077265016193266</v>
      </c>
      <c r="J38" s="10">
        <f t="shared" si="6"/>
        <v>93.122624307136832</v>
      </c>
      <c r="K38" s="31">
        <f t="shared" si="6"/>
        <v>93.122624307136832</v>
      </c>
      <c r="L38" s="31">
        <f t="shared" si="6"/>
        <v>93.530857925628908</v>
      </c>
      <c r="M38" s="31">
        <f t="shared" si="6"/>
        <v>93.530857925628908</v>
      </c>
      <c r="N38" s="31">
        <f t="shared" si="6"/>
        <v>93.530857925628908</v>
      </c>
      <c r="O38" s="31">
        <f t="shared" si="6"/>
        <v>93.530857925628908</v>
      </c>
      <c r="P38" s="31">
        <f t="shared" si="6"/>
        <v>93.576217216572473</v>
      </c>
      <c r="Q38" s="31">
        <f t="shared" si="6"/>
        <v>93.621576507516039</v>
      </c>
      <c r="R38" s="31">
        <f t="shared" si="6"/>
        <v>93.666935798459605</v>
      </c>
      <c r="S38" s="31">
        <f t="shared" si="6"/>
        <v>93.71229508940317</v>
      </c>
      <c r="T38" s="31">
        <f t="shared" si="6"/>
        <v>93.71229508940317</v>
      </c>
      <c r="U38" s="31">
        <f t="shared" si="6"/>
        <v>93.71229508940317</v>
      </c>
      <c r="V38" s="10">
        <f t="shared" si="6"/>
        <v>93.71229508940317</v>
      </c>
      <c r="W38" s="10">
        <f t="shared" si="6"/>
        <v>93.71229508940317</v>
      </c>
      <c r="X38" s="10">
        <f t="shared" si="6"/>
        <v>93.71229508940317</v>
      </c>
      <c r="Y38" s="10">
        <f t="shared" si="6"/>
        <v>93.71229508940317</v>
      </c>
      <c r="Z38" s="10">
        <f t="shared" si="6"/>
        <v>93.71229508940317</v>
      </c>
      <c r="AA38" s="10">
        <f t="shared" si="6"/>
        <v>93.71229508940317</v>
      </c>
      <c r="AB38" s="10">
        <f t="shared" si="6"/>
        <v>93.71229508940317</v>
      </c>
    </row>
    <row r="39" spans="1:28">
      <c r="A39" t="s">
        <v>596</v>
      </c>
      <c r="B39" s="10">
        <f t="shared" si="6"/>
        <v>93.394780052798225</v>
      </c>
      <c r="C39" s="10">
        <f t="shared" si="6"/>
        <v>93.394780052798225</v>
      </c>
      <c r="D39" s="10">
        <f t="shared" si="6"/>
        <v>93.440139343741777</v>
      </c>
      <c r="E39" s="10">
        <f t="shared" si="6"/>
        <v>93.394780052798225</v>
      </c>
      <c r="F39" s="10">
        <f t="shared" si="6"/>
        <v>93.530857925628908</v>
      </c>
      <c r="G39" s="10">
        <f t="shared" si="6"/>
        <v>93.621576507516039</v>
      </c>
      <c r="H39" s="10">
        <f t="shared" si="6"/>
        <v>93.666935798459605</v>
      </c>
      <c r="I39" s="10">
        <f t="shared" si="6"/>
        <v>93.621576507516039</v>
      </c>
      <c r="J39" s="10">
        <f t="shared" si="6"/>
        <v>93.621576507516039</v>
      </c>
      <c r="K39" s="31">
        <f t="shared" si="6"/>
        <v>93.71229508940317</v>
      </c>
      <c r="L39" s="31">
        <f t="shared" si="6"/>
        <v>93.803013671290287</v>
      </c>
      <c r="M39" s="31">
        <f t="shared" si="6"/>
        <v>93.848372962233853</v>
      </c>
      <c r="N39" s="31">
        <f t="shared" ref="N39:AB39" si="7">N89*(44/12)</f>
        <v>93.939091544120984</v>
      </c>
      <c r="O39" s="31">
        <f t="shared" si="7"/>
        <v>93.893732253177419</v>
      </c>
      <c r="P39" s="31">
        <f t="shared" si="7"/>
        <v>93.98445083506455</v>
      </c>
      <c r="Q39" s="31">
        <f t="shared" si="7"/>
        <v>93.98445083506455</v>
      </c>
      <c r="R39" s="31">
        <f t="shared" si="7"/>
        <v>93.893732253177419</v>
      </c>
      <c r="S39" s="31">
        <f t="shared" si="7"/>
        <v>93.98445083506455</v>
      </c>
      <c r="T39" s="31">
        <f t="shared" si="7"/>
        <v>93.98445083506455</v>
      </c>
      <c r="U39" s="31">
        <f t="shared" si="7"/>
        <v>93.98445083506455</v>
      </c>
      <c r="V39" s="10">
        <f t="shared" si="7"/>
        <v>93.98445083506455</v>
      </c>
      <c r="W39" s="10">
        <f t="shared" si="7"/>
        <v>93.98445083506455</v>
      </c>
      <c r="X39" s="10">
        <f t="shared" si="7"/>
        <v>93.98445083506455</v>
      </c>
      <c r="Y39" s="10">
        <f t="shared" si="7"/>
        <v>93.98445083506455</v>
      </c>
      <c r="Z39" s="10">
        <f t="shared" si="7"/>
        <v>93.98445083506455</v>
      </c>
      <c r="AA39" s="10">
        <f t="shared" si="7"/>
        <v>93.98445083506455</v>
      </c>
      <c r="AB39" s="10">
        <f t="shared" si="7"/>
        <v>93.98445083506455</v>
      </c>
    </row>
    <row r="40" spans="1:28">
      <c r="A40" t="s">
        <v>597</v>
      </c>
      <c r="B40" s="10">
        <f t="shared" ref="B40:AB40" si="8">B90*(44/12)</f>
        <v>93.757654380346736</v>
      </c>
      <c r="C40" s="10">
        <f t="shared" si="8"/>
        <v>93.803013671290287</v>
      </c>
      <c r="D40" s="10">
        <f t="shared" si="8"/>
        <v>93.939091544120984</v>
      </c>
      <c r="E40" s="10">
        <f t="shared" si="8"/>
        <v>93.98445083506455</v>
      </c>
      <c r="F40" s="10">
        <f t="shared" si="8"/>
        <v>93.98445083506455</v>
      </c>
      <c r="G40" s="10">
        <f t="shared" si="8"/>
        <v>94.029810126008115</v>
      </c>
      <c r="H40" s="10">
        <f t="shared" si="8"/>
        <v>93.98445083506455</v>
      </c>
      <c r="I40" s="10">
        <f t="shared" si="8"/>
        <v>94.029810126008115</v>
      </c>
      <c r="J40" s="10">
        <f t="shared" si="8"/>
        <v>94.120528707895247</v>
      </c>
      <c r="K40" s="31">
        <f t="shared" si="8"/>
        <v>94.120528707895247</v>
      </c>
      <c r="L40" s="31">
        <f t="shared" si="8"/>
        <v>94.165887998838798</v>
      </c>
      <c r="M40" s="31">
        <f t="shared" si="8"/>
        <v>94.211247289782364</v>
      </c>
      <c r="N40" s="31">
        <f t="shared" si="8"/>
        <v>94.211247289782364</v>
      </c>
      <c r="O40" s="31">
        <f t="shared" si="8"/>
        <v>94.256606580725929</v>
      </c>
      <c r="P40" s="31">
        <f t="shared" si="8"/>
        <v>94.301965871669495</v>
      </c>
      <c r="Q40" s="31">
        <f t="shared" si="8"/>
        <v>94.392684453556626</v>
      </c>
      <c r="R40" s="31">
        <f t="shared" si="8"/>
        <v>94.392684453556626</v>
      </c>
      <c r="S40" s="31">
        <f t="shared" si="8"/>
        <v>94.438043744500192</v>
      </c>
      <c r="T40" s="31">
        <f t="shared" si="8"/>
        <v>94.438043744500192</v>
      </c>
      <c r="U40" s="31">
        <f t="shared" si="8"/>
        <v>94.438043744500192</v>
      </c>
      <c r="V40" s="10">
        <f t="shared" si="8"/>
        <v>94.498355390973259</v>
      </c>
      <c r="W40" s="10">
        <f t="shared" si="8"/>
        <v>94.644903730706915</v>
      </c>
      <c r="X40" s="10">
        <f t="shared" si="8"/>
        <v>94.647541890268826</v>
      </c>
      <c r="Y40" s="10">
        <f t="shared" si="8"/>
        <v>94.659331168916864</v>
      </c>
      <c r="Z40" s="10">
        <f t="shared" si="8"/>
        <v>94.702867568667074</v>
      </c>
      <c r="AA40" s="10">
        <f t="shared" si="8"/>
        <v>94.704036708209671</v>
      </c>
      <c r="AB40" s="10">
        <f t="shared" si="8"/>
        <v>94.704673088653777</v>
      </c>
    </row>
    <row r="41" spans="1:28">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c r="A42" t="s">
        <v>598</v>
      </c>
      <c r="B42" s="10">
        <f t="shared" ref="B42:AB43" si="9">B92*(44/12)</f>
        <v>54.706666666666663</v>
      </c>
      <c r="C42" s="10">
        <f t="shared" si="9"/>
        <v>54.706666666666663</v>
      </c>
      <c r="D42" s="10">
        <f t="shared" si="9"/>
        <v>54.706666666666663</v>
      </c>
      <c r="E42" s="10">
        <f t="shared" si="9"/>
        <v>54.706666666666663</v>
      </c>
      <c r="F42" s="10">
        <f t="shared" si="9"/>
        <v>54.706666666666663</v>
      </c>
      <c r="G42" s="10">
        <f t="shared" si="9"/>
        <v>54.706666666666663</v>
      </c>
      <c r="H42" s="10">
        <f t="shared" si="9"/>
        <v>54.706666666666663</v>
      </c>
      <c r="I42" s="10">
        <f t="shared" si="9"/>
        <v>54.706666666666663</v>
      </c>
      <c r="J42" s="10">
        <f t="shared" si="9"/>
        <v>54.706666666666663</v>
      </c>
      <c r="K42" s="10">
        <f t="shared" si="9"/>
        <v>54.706666666666663</v>
      </c>
      <c r="L42" s="10">
        <f t="shared" si="9"/>
        <v>54.706666666666663</v>
      </c>
      <c r="M42" s="10">
        <f t="shared" si="9"/>
        <v>54.706666666666663</v>
      </c>
      <c r="N42" s="10">
        <f t="shared" si="9"/>
        <v>54.706666666666663</v>
      </c>
      <c r="O42" s="10">
        <f t="shared" si="9"/>
        <v>54.706666666666663</v>
      </c>
      <c r="P42" s="10">
        <f t="shared" si="9"/>
        <v>54.706666666666663</v>
      </c>
      <c r="Q42" s="10">
        <f t="shared" si="9"/>
        <v>54.706666666666663</v>
      </c>
      <c r="R42" s="10">
        <f t="shared" si="9"/>
        <v>54.706666666666663</v>
      </c>
      <c r="S42" s="10">
        <f t="shared" si="9"/>
        <v>54.706666666666663</v>
      </c>
      <c r="T42" s="10">
        <f t="shared" si="9"/>
        <v>54.706666666666663</v>
      </c>
      <c r="U42" s="10">
        <f t="shared" si="9"/>
        <v>54.706666666666663</v>
      </c>
      <c r="V42" s="10">
        <f t="shared" si="9"/>
        <v>54.706666666666663</v>
      </c>
      <c r="W42" s="10">
        <f t="shared" si="9"/>
        <v>54.706666666666663</v>
      </c>
      <c r="X42" s="10">
        <f t="shared" si="9"/>
        <v>54.706666666666663</v>
      </c>
      <c r="Y42" s="10">
        <f t="shared" si="9"/>
        <v>54.706666666666663</v>
      </c>
      <c r="Z42" s="10">
        <f t="shared" si="9"/>
        <v>54.706666666666663</v>
      </c>
      <c r="AA42" s="10">
        <f t="shared" si="9"/>
        <v>54.706666666666663</v>
      </c>
      <c r="AB42" s="10">
        <f t="shared" si="9"/>
        <v>54.706666666666663</v>
      </c>
    </row>
    <row r="43" spans="1:28">
      <c r="A43" t="s">
        <v>599</v>
      </c>
      <c r="B43" s="10">
        <f t="shared" si="9"/>
        <v>53.056666666666665</v>
      </c>
      <c r="C43" s="10">
        <f t="shared" si="9"/>
        <v>53.056666666666665</v>
      </c>
      <c r="D43" s="10">
        <f t="shared" si="9"/>
        <v>53.056666666666665</v>
      </c>
      <c r="E43" s="10">
        <f t="shared" si="9"/>
        <v>53.056666666666665</v>
      </c>
      <c r="F43" s="10">
        <f t="shared" si="9"/>
        <v>53.056666666666665</v>
      </c>
      <c r="G43" s="10">
        <f t="shared" si="9"/>
        <v>53.056666666666665</v>
      </c>
      <c r="H43" s="10">
        <f t="shared" si="9"/>
        <v>53.056666666666665</v>
      </c>
      <c r="I43" s="10">
        <f t="shared" si="9"/>
        <v>53.056666666666665</v>
      </c>
      <c r="J43" s="10">
        <f t="shared" si="9"/>
        <v>53.056666666666665</v>
      </c>
      <c r="K43" s="10">
        <f t="shared" si="9"/>
        <v>53.056666666666665</v>
      </c>
      <c r="L43" s="10">
        <f t="shared" si="9"/>
        <v>53.056666666666665</v>
      </c>
      <c r="M43" s="10">
        <f t="shared" si="9"/>
        <v>53.056666666666665</v>
      </c>
      <c r="N43" s="10">
        <f t="shared" si="9"/>
        <v>53.056666666666665</v>
      </c>
      <c r="O43" s="10">
        <f t="shared" si="9"/>
        <v>53.056666666666665</v>
      </c>
      <c r="P43" s="10">
        <f t="shared" si="9"/>
        <v>53.056666666666665</v>
      </c>
      <c r="Q43" s="10">
        <f t="shared" si="9"/>
        <v>53.056666666666665</v>
      </c>
      <c r="R43" s="10">
        <f t="shared" si="9"/>
        <v>53.056666666666665</v>
      </c>
      <c r="S43" s="10">
        <f t="shared" si="9"/>
        <v>53.056666666666665</v>
      </c>
      <c r="T43" s="10">
        <f t="shared" si="9"/>
        <v>53.056666666666665</v>
      </c>
      <c r="U43" s="10">
        <f t="shared" si="9"/>
        <v>53.056666666666665</v>
      </c>
      <c r="V43" s="10">
        <f t="shared" si="9"/>
        <v>53.056666666666665</v>
      </c>
      <c r="W43" s="10">
        <f t="shared" si="9"/>
        <v>53.056666666666665</v>
      </c>
      <c r="X43" s="10">
        <f t="shared" si="9"/>
        <v>53.056666666666665</v>
      </c>
      <c r="Y43" s="10">
        <f t="shared" si="9"/>
        <v>53.056666666666665</v>
      </c>
      <c r="Z43" s="10">
        <f t="shared" si="9"/>
        <v>53.056666666666665</v>
      </c>
      <c r="AA43" s="10">
        <f t="shared" si="9"/>
        <v>53.056666666666665</v>
      </c>
      <c r="AB43" s="10">
        <f t="shared" si="9"/>
        <v>53.056666666666665</v>
      </c>
    </row>
    <row r="44" spans="1:28">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c r="A45" t="s">
        <v>600</v>
      </c>
      <c r="B45" s="10">
        <f t="shared" ref="B45:AB45" si="10">B95*(44/12)</f>
        <v>73.040000000000006</v>
      </c>
      <c r="C45" s="10">
        <f t="shared" si="10"/>
        <v>73.12490862957533</v>
      </c>
      <c r="D45" s="10">
        <f t="shared" si="10"/>
        <v>73.413655283034501</v>
      </c>
      <c r="E45" s="10">
        <f t="shared" si="10"/>
        <v>73.381465636040119</v>
      </c>
      <c r="F45" s="10">
        <f t="shared" si="10"/>
        <v>73.46942252784487</v>
      </c>
      <c r="G45" s="10">
        <f t="shared" si="10"/>
        <v>73.734854136262484</v>
      </c>
      <c r="H45" s="10">
        <f t="shared" si="10"/>
        <v>73.76646062024696</v>
      </c>
      <c r="I45" s="10">
        <f t="shared" si="10"/>
        <v>73.801368513101764</v>
      </c>
      <c r="J45" s="10">
        <f t="shared" si="10"/>
        <v>73.912877051699482</v>
      </c>
      <c r="K45" s="10">
        <f t="shared" si="10"/>
        <v>73.794997241810776</v>
      </c>
      <c r="L45" s="10">
        <f t="shared" si="10"/>
        <v>73.908178078332597</v>
      </c>
      <c r="M45" s="10">
        <f t="shared" si="10"/>
        <v>73.998355629866339</v>
      </c>
      <c r="N45" s="10">
        <f t="shared" si="10"/>
        <v>74.139051337261904</v>
      </c>
      <c r="O45" s="10">
        <f t="shared" si="10"/>
        <v>74.155741278849192</v>
      </c>
      <c r="P45" s="10">
        <f t="shared" si="10"/>
        <v>74.117129351679978</v>
      </c>
      <c r="Q45" s="10">
        <f t="shared" si="10"/>
        <v>74.169006316998562</v>
      </c>
      <c r="R45" s="10">
        <f t="shared" si="10"/>
        <v>74.241345616897448</v>
      </c>
      <c r="S45" s="10">
        <f t="shared" si="10"/>
        <v>74.205186671829466</v>
      </c>
      <c r="T45" s="10">
        <f t="shared" si="10"/>
        <v>74.210712378879023</v>
      </c>
      <c r="U45" s="10">
        <f t="shared" si="10"/>
        <v>74.031333811646576</v>
      </c>
      <c r="V45" s="10">
        <f t="shared" si="10"/>
        <v>74.185732241078242</v>
      </c>
      <c r="W45" s="10">
        <f t="shared" si="10"/>
        <v>74.385411643126233</v>
      </c>
      <c r="X45" s="10">
        <f t="shared" si="10"/>
        <v>74.427614371431901</v>
      </c>
      <c r="Y45" s="10">
        <f t="shared" si="10"/>
        <v>74.348317327262535</v>
      </c>
      <c r="Z45" s="10">
        <f t="shared" si="10"/>
        <v>74.536354582238573</v>
      </c>
      <c r="AA45" s="10">
        <f t="shared" si="10"/>
        <v>74.536354582238573</v>
      </c>
      <c r="AB45" s="10">
        <f t="shared" si="10"/>
        <v>74.536354582238573</v>
      </c>
    </row>
    <row r="46" spans="1:28">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c r="A47" t="s">
        <v>601</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c r="A48" t="s">
        <v>602</v>
      </c>
      <c r="B48" s="10">
        <f t="shared" ref="B48:AB50" si="11">B98*(44/12)</f>
        <v>0</v>
      </c>
      <c r="C48" s="10">
        <f t="shared" si="11"/>
        <v>0</v>
      </c>
      <c r="D48" s="10">
        <f t="shared" si="11"/>
        <v>0</v>
      </c>
      <c r="E48" s="10">
        <f t="shared" si="11"/>
        <v>0</v>
      </c>
      <c r="F48" s="10">
        <f t="shared" si="11"/>
        <v>0</v>
      </c>
      <c r="G48" s="10">
        <f t="shared" si="11"/>
        <v>0</v>
      </c>
      <c r="H48" s="10">
        <f t="shared" si="11"/>
        <v>0</v>
      </c>
      <c r="I48" s="10">
        <f t="shared" si="11"/>
        <v>0</v>
      </c>
      <c r="J48" s="10">
        <f t="shared" si="11"/>
        <v>0</v>
      </c>
      <c r="K48" s="10">
        <f t="shared" si="11"/>
        <v>0</v>
      </c>
      <c r="L48" s="10">
        <f t="shared" si="11"/>
        <v>0</v>
      </c>
      <c r="M48" s="10">
        <f t="shared" si="11"/>
        <v>0</v>
      </c>
      <c r="N48" s="10">
        <f t="shared" si="11"/>
        <v>0</v>
      </c>
      <c r="O48" s="10">
        <f t="shared" si="11"/>
        <v>0</v>
      </c>
      <c r="P48" s="10">
        <f t="shared" si="11"/>
        <v>0</v>
      </c>
      <c r="Q48" s="10">
        <f t="shared" si="11"/>
        <v>0</v>
      </c>
      <c r="R48" s="10">
        <f t="shared" si="11"/>
        <v>0</v>
      </c>
      <c r="S48" s="10">
        <f t="shared" si="11"/>
        <v>0</v>
      </c>
      <c r="T48" s="10">
        <f t="shared" si="11"/>
        <v>0</v>
      </c>
      <c r="U48" s="10">
        <f t="shared" si="11"/>
        <v>0</v>
      </c>
      <c r="V48" s="10">
        <f t="shared" si="11"/>
        <v>0</v>
      </c>
      <c r="W48" s="10">
        <f t="shared" si="11"/>
        <v>0</v>
      </c>
      <c r="X48" s="10">
        <f t="shared" si="11"/>
        <v>0</v>
      </c>
      <c r="Y48" s="10">
        <f t="shared" si="11"/>
        <v>0</v>
      </c>
      <c r="Z48" s="10">
        <f t="shared" si="11"/>
        <v>0</v>
      </c>
      <c r="AA48" s="10">
        <f t="shared" si="11"/>
        <v>0</v>
      </c>
      <c r="AB48" s="10">
        <f t="shared" si="11"/>
        <v>0</v>
      </c>
    </row>
    <row r="49" spans="1:28">
      <c r="A49" t="s">
        <v>603</v>
      </c>
      <c r="B49" s="10">
        <f t="shared" si="11"/>
        <v>0</v>
      </c>
      <c r="C49" s="10">
        <f t="shared" si="11"/>
        <v>0</v>
      </c>
      <c r="D49" s="10">
        <f t="shared" si="11"/>
        <v>0</v>
      </c>
      <c r="E49" s="10">
        <f t="shared" si="11"/>
        <v>0</v>
      </c>
      <c r="F49" s="10">
        <f t="shared" si="11"/>
        <v>0</v>
      </c>
      <c r="G49" s="10">
        <f t="shared" si="11"/>
        <v>0</v>
      </c>
      <c r="H49" s="10">
        <f t="shared" si="11"/>
        <v>0</v>
      </c>
      <c r="I49" s="10">
        <f t="shared" si="11"/>
        <v>0</v>
      </c>
      <c r="J49" s="10">
        <f t="shared" si="11"/>
        <v>0</v>
      </c>
      <c r="K49" s="10">
        <f t="shared" si="11"/>
        <v>0</v>
      </c>
      <c r="L49" s="10">
        <f t="shared" si="11"/>
        <v>0</v>
      </c>
      <c r="M49" s="10">
        <f t="shared" si="11"/>
        <v>0</v>
      </c>
      <c r="N49" s="10">
        <f t="shared" si="11"/>
        <v>0</v>
      </c>
      <c r="O49" s="10">
        <f t="shared" si="11"/>
        <v>0</v>
      </c>
      <c r="P49" s="10">
        <f t="shared" si="11"/>
        <v>0</v>
      </c>
      <c r="Q49" s="10">
        <f t="shared" si="11"/>
        <v>0</v>
      </c>
      <c r="R49" s="10">
        <f t="shared" si="11"/>
        <v>0</v>
      </c>
      <c r="S49" s="10">
        <f t="shared" si="11"/>
        <v>0</v>
      </c>
      <c r="T49" s="10">
        <f t="shared" si="11"/>
        <v>0</v>
      </c>
      <c r="U49" s="10">
        <f t="shared" si="11"/>
        <v>0</v>
      </c>
      <c r="V49" s="10">
        <f t="shared" si="11"/>
        <v>0</v>
      </c>
      <c r="W49" s="10">
        <f t="shared" si="11"/>
        <v>0</v>
      </c>
      <c r="X49" s="10">
        <f t="shared" si="11"/>
        <v>0</v>
      </c>
      <c r="Y49" s="10">
        <f t="shared" si="11"/>
        <v>0</v>
      </c>
      <c r="Z49" s="10">
        <f t="shared" si="11"/>
        <v>0</v>
      </c>
      <c r="AA49" s="10">
        <f t="shared" si="11"/>
        <v>0</v>
      </c>
      <c r="AB49" s="10">
        <f t="shared" si="11"/>
        <v>0</v>
      </c>
    </row>
    <row r="50" spans="1:28">
      <c r="A50" t="s">
        <v>604</v>
      </c>
      <c r="B50" s="10">
        <f t="shared" si="11"/>
        <v>65.949908509072216</v>
      </c>
      <c r="C50" s="10">
        <f t="shared" si="11"/>
        <v>65.949908509072216</v>
      </c>
      <c r="D50" s="10">
        <f t="shared" si="11"/>
        <v>65.949908509072216</v>
      </c>
      <c r="E50" s="10">
        <f t="shared" si="11"/>
        <v>65.949908509072216</v>
      </c>
      <c r="F50" s="10">
        <f t="shared" si="11"/>
        <v>65.949908509072216</v>
      </c>
      <c r="G50" s="10">
        <f t="shared" si="11"/>
        <v>65.949908509072216</v>
      </c>
      <c r="H50" s="10">
        <f t="shared" si="11"/>
        <v>65.949908509072216</v>
      </c>
      <c r="I50" s="10">
        <f t="shared" si="11"/>
        <v>65.949908509072216</v>
      </c>
      <c r="J50" s="10">
        <f t="shared" si="11"/>
        <v>65.949908509072216</v>
      </c>
      <c r="K50" s="10">
        <f t="shared" si="11"/>
        <v>65.949908509072216</v>
      </c>
      <c r="L50" s="10">
        <f t="shared" si="11"/>
        <v>65.949908509072216</v>
      </c>
      <c r="M50" s="10">
        <f t="shared" si="11"/>
        <v>65.949908509072216</v>
      </c>
      <c r="N50" s="10">
        <f t="shared" si="11"/>
        <v>65.949908509072216</v>
      </c>
      <c r="O50" s="10">
        <f t="shared" si="11"/>
        <v>65.949908509072216</v>
      </c>
      <c r="P50" s="10">
        <f t="shared" si="11"/>
        <v>65.949908509072216</v>
      </c>
      <c r="Q50" s="10">
        <f t="shared" si="11"/>
        <v>65.949908509072216</v>
      </c>
      <c r="R50" s="10">
        <f t="shared" si="11"/>
        <v>65.949908509072216</v>
      </c>
      <c r="S50" s="10">
        <f t="shared" si="11"/>
        <v>65.949908509072216</v>
      </c>
      <c r="T50" s="10">
        <f t="shared" si="11"/>
        <v>65.949908509072216</v>
      </c>
      <c r="U50" s="10">
        <f t="shared" si="11"/>
        <v>65.949908509072216</v>
      </c>
      <c r="V50" s="10">
        <f t="shared" si="11"/>
        <v>65.949908509072216</v>
      </c>
      <c r="W50" s="10">
        <f t="shared" si="11"/>
        <v>65.949908509072216</v>
      </c>
      <c r="X50" s="10">
        <f t="shared" si="11"/>
        <v>65.949908509072216</v>
      </c>
      <c r="Y50" s="10">
        <f t="shared" si="11"/>
        <v>65.949908509072216</v>
      </c>
      <c r="Z50" s="10">
        <f t="shared" si="11"/>
        <v>65.949908509072216</v>
      </c>
      <c r="AA50" s="10">
        <f t="shared" si="11"/>
        <v>65.949908509072216</v>
      </c>
      <c r="AB50" s="10">
        <f t="shared" si="11"/>
        <v>65.949908509072216</v>
      </c>
    </row>
    <row r="51" spans="1:28">
      <c r="O51" s="10"/>
      <c r="P51" s="10"/>
      <c r="Q51" s="10"/>
      <c r="R51" s="10"/>
      <c r="S51" s="10"/>
      <c r="T51" s="10"/>
      <c r="U51" s="10"/>
      <c r="V51" s="10"/>
      <c r="W51" s="10"/>
      <c r="X51" s="10"/>
    </row>
    <row r="52" spans="1:28" ht="16">
      <c r="A52" s="32" t="s">
        <v>605</v>
      </c>
    </row>
    <row r="53" spans="1:28">
      <c r="A53" t="s">
        <v>606</v>
      </c>
    </row>
    <row r="54" spans="1:28" ht="16">
      <c r="A54" s="24" t="s">
        <v>561</v>
      </c>
      <c r="B54" s="25">
        <v>1980</v>
      </c>
      <c r="C54" s="25">
        <f t="shared" ref="C54:Q54" si="12">B54+1</f>
        <v>1981</v>
      </c>
      <c r="D54" s="25">
        <f t="shared" si="12"/>
        <v>1982</v>
      </c>
      <c r="E54" s="25">
        <f t="shared" si="12"/>
        <v>1983</v>
      </c>
      <c r="F54" s="25">
        <f t="shared" si="12"/>
        <v>1984</v>
      </c>
      <c r="G54" s="25">
        <f t="shared" si="12"/>
        <v>1985</v>
      </c>
      <c r="H54" s="25">
        <f t="shared" si="12"/>
        <v>1986</v>
      </c>
      <c r="I54" s="25">
        <f t="shared" si="12"/>
        <v>1987</v>
      </c>
      <c r="J54" s="25">
        <f t="shared" si="12"/>
        <v>1988</v>
      </c>
      <c r="K54" s="25">
        <f t="shared" si="12"/>
        <v>1989</v>
      </c>
      <c r="L54" s="25">
        <f t="shared" si="12"/>
        <v>1990</v>
      </c>
      <c r="M54" s="25">
        <f t="shared" si="12"/>
        <v>1991</v>
      </c>
      <c r="N54" s="25">
        <f t="shared" si="12"/>
        <v>1992</v>
      </c>
      <c r="O54" s="25">
        <f t="shared" si="12"/>
        <v>1993</v>
      </c>
      <c r="P54" s="25">
        <f t="shared" si="12"/>
        <v>1994</v>
      </c>
      <c r="Q54" s="25">
        <f t="shared" si="12"/>
        <v>1995</v>
      </c>
      <c r="R54" s="25">
        <v>1996</v>
      </c>
      <c r="S54" s="25">
        <v>1997</v>
      </c>
      <c r="T54" s="25">
        <v>1998</v>
      </c>
      <c r="U54" s="26">
        <v>1999</v>
      </c>
      <c r="V54" s="26">
        <v>2000</v>
      </c>
      <c r="W54" s="26">
        <v>2001</v>
      </c>
      <c r="X54" s="26">
        <v>2002</v>
      </c>
      <c r="Y54" s="26">
        <v>2003</v>
      </c>
      <c r="Z54" s="26">
        <v>2004</v>
      </c>
      <c r="AA54" s="26">
        <v>2005</v>
      </c>
      <c r="AB54" s="27" t="s">
        <v>562</v>
      </c>
    </row>
    <row r="55" spans="1:28">
      <c r="A55" t="s">
        <v>563</v>
      </c>
    </row>
    <row r="56" spans="1:28" ht="16">
      <c r="A56" s="33" t="s">
        <v>564</v>
      </c>
      <c r="B56" s="34">
        <v>19.41</v>
      </c>
      <c r="C56" s="34">
        <v>19.41</v>
      </c>
      <c r="D56" s="34">
        <v>19.41</v>
      </c>
      <c r="E56" s="34">
        <v>19.41</v>
      </c>
      <c r="F56" s="34">
        <v>19.37</v>
      </c>
      <c r="G56" s="34">
        <v>19.37</v>
      </c>
      <c r="H56" s="34">
        <v>19.38</v>
      </c>
      <c r="I56" s="34">
        <v>19.38</v>
      </c>
      <c r="J56" s="34">
        <v>19.39</v>
      </c>
      <c r="K56" s="34">
        <v>19.41</v>
      </c>
      <c r="L56" s="34">
        <v>19.41</v>
      </c>
      <c r="M56" s="34">
        <v>19.41</v>
      </c>
      <c r="N56" s="34">
        <v>19.420000000000002</v>
      </c>
      <c r="O56" s="34">
        <v>19.43</v>
      </c>
      <c r="P56" s="34">
        <v>19.45</v>
      </c>
      <c r="Q56" s="34">
        <v>19.38</v>
      </c>
      <c r="R56" s="34">
        <v>19.36</v>
      </c>
      <c r="S56" s="34">
        <v>19.350000000000001</v>
      </c>
      <c r="T56" s="34">
        <v>19.329999999999998</v>
      </c>
      <c r="U56" s="34">
        <v>19.329999999999998</v>
      </c>
      <c r="V56" s="34">
        <v>19.34</v>
      </c>
      <c r="W56" s="34">
        <v>19.34</v>
      </c>
      <c r="X56" s="34">
        <v>19.350000000000001</v>
      </c>
      <c r="Y56" s="34">
        <v>19.329999999999998</v>
      </c>
      <c r="Z56" s="34">
        <v>19.329999999999998</v>
      </c>
      <c r="AA56" s="34">
        <v>19.329999999999998</v>
      </c>
      <c r="AB56" s="34">
        <v>19.329999999999998</v>
      </c>
    </row>
    <row r="57" spans="1:28">
      <c r="A57" t="s">
        <v>565</v>
      </c>
      <c r="B57" s="34">
        <v>17.02</v>
      </c>
      <c r="C57" s="34">
        <v>17.02062151861578</v>
      </c>
      <c r="D57" s="34">
        <v>16.994241296475657</v>
      </c>
      <c r="E57" s="34">
        <v>16.995544728403701</v>
      </c>
      <c r="F57" s="34">
        <v>16.957621735849795</v>
      </c>
      <c r="G57" s="34">
        <v>16.96537930165238</v>
      </c>
      <c r="H57" s="34">
        <v>17.015622906743751</v>
      </c>
      <c r="I57" s="34">
        <v>17.037756665322576</v>
      </c>
      <c r="J57" s="34">
        <v>17.029725233710586</v>
      </c>
      <c r="K57" s="34">
        <v>17.058270253917428</v>
      </c>
      <c r="L57" s="34">
        <v>16.988291810683759</v>
      </c>
      <c r="M57" s="34">
        <v>16.980670076050828</v>
      </c>
      <c r="N57" s="34">
        <v>16.991183281074935</v>
      </c>
      <c r="O57" s="34">
        <v>16.973276634198672</v>
      </c>
      <c r="P57" s="34">
        <v>17.012376785523717</v>
      </c>
      <c r="Q57" s="34">
        <v>16.996696848123364</v>
      </c>
      <c r="R57" s="34">
        <v>16.98803180238459</v>
      </c>
      <c r="S57" s="34">
        <v>16.993528069453319</v>
      </c>
      <c r="T57" s="34">
        <v>16.992281063791626</v>
      </c>
      <c r="U57" s="34">
        <v>16.992893806921565</v>
      </c>
      <c r="V57" s="34">
        <v>16.98409064585011</v>
      </c>
      <c r="W57" s="34">
        <v>16.99149763114773</v>
      </c>
      <c r="X57" s="34">
        <v>16.985966990380479</v>
      </c>
      <c r="Y57" s="34">
        <v>16.985966990380479</v>
      </c>
      <c r="Z57" s="34">
        <v>16.985966990380479</v>
      </c>
      <c r="AA57" s="34">
        <v>16.985966990380479</v>
      </c>
      <c r="AB57" s="34">
        <v>16.985966990380479</v>
      </c>
    </row>
    <row r="58" spans="1:28" ht="16">
      <c r="A58" s="33" t="s">
        <v>566</v>
      </c>
      <c r="B58" s="34">
        <v>19.450958069641292</v>
      </c>
      <c r="C58" s="34">
        <v>19.44656015447632</v>
      </c>
      <c r="D58" s="34">
        <v>19.452271428952532</v>
      </c>
      <c r="E58" s="34">
        <v>19.447141661557072</v>
      </c>
      <c r="F58" s="34">
        <v>19.442056059783543</v>
      </c>
      <c r="G58" s="34">
        <v>19.43372418542614</v>
      </c>
      <c r="H58" s="34">
        <v>19.421384775515236</v>
      </c>
      <c r="I58" s="34">
        <v>19.417052190014211</v>
      </c>
      <c r="J58" s="34">
        <v>19.416689013536477</v>
      </c>
      <c r="K58" s="34">
        <v>19.411209866473826</v>
      </c>
      <c r="L58" s="34">
        <v>19.40045804730557</v>
      </c>
      <c r="M58" s="34">
        <v>19.400438689661872</v>
      </c>
      <c r="N58" s="34">
        <v>19.38845986224818</v>
      </c>
      <c r="O58" s="34">
        <v>19.374780675502613</v>
      </c>
      <c r="P58" s="34">
        <v>19.348071366860207</v>
      </c>
      <c r="Q58" s="34">
        <v>19.336634487410944</v>
      </c>
      <c r="R58" s="34">
        <v>19.331165093702985</v>
      </c>
      <c r="S58" s="34">
        <v>19.33116509365756</v>
      </c>
      <c r="T58" s="34">
        <v>19.33116509365756</v>
      </c>
      <c r="U58" s="34">
        <v>19.33116509365756</v>
      </c>
      <c r="V58" s="34">
        <v>19.33116509365756</v>
      </c>
      <c r="W58" s="34">
        <v>19.33116509365756</v>
      </c>
      <c r="X58" s="34">
        <v>19.33116509365756</v>
      </c>
      <c r="Y58" s="34">
        <v>19.33116509365756</v>
      </c>
      <c r="Z58" s="34">
        <v>19.33116509365756</v>
      </c>
      <c r="AA58" s="34">
        <v>19.33116509365756</v>
      </c>
      <c r="AB58" s="34">
        <v>19.33116509365756</v>
      </c>
    </row>
    <row r="59" spans="1:28">
      <c r="A59" t="s">
        <v>567</v>
      </c>
      <c r="B59" s="34">
        <v>19.95</v>
      </c>
      <c r="C59" s="34">
        <v>19.95</v>
      </c>
      <c r="D59" s="34">
        <v>19.95</v>
      </c>
      <c r="E59" s="34">
        <v>19.95</v>
      </c>
      <c r="F59" s="34">
        <v>19.95</v>
      </c>
      <c r="G59" s="34">
        <v>19.95</v>
      </c>
      <c r="H59" s="34">
        <v>19.95</v>
      </c>
      <c r="I59" s="34">
        <v>19.95</v>
      </c>
      <c r="J59" s="34">
        <v>19.95</v>
      </c>
      <c r="K59" s="34">
        <v>19.95</v>
      </c>
      <c r="L59" s="34">
        <v>19.95</v>
      </c>
      <c r="M59" s="34">
        <v>19.95</v>
      </c>
      <c r="N59" s="34">
        <v>19.95</v>
      </c>
      <c r="O59" s="34">
        <v>19.95</v>
      </c>
      <c r="P59" s="34">
        <v>19.95</v>
      </c>
      <c r="Q59" s="34">
        <v>19.95</v>
      </c>
      <c r="R59" s="34">
        <v>19.95</v>
      </c>
      <c r="S59" s="34">
        <v>19.95</v>
      </c>
      <c r="T59" s="34">
        <v>19.95</v>
      </c>
      <c r="U59" s="34">
        <v>19.95</v>
      </c>
      <c r="V59" s="34">
        <v>19.95</v>
      </c>
      <c r="W59" s="34">
        <v>19.95</v>
      </c>
      <c r="X59" s="34">
        <v>19.95</v>
      </c>
      <c r="Y59" s="34">
        <v>19.95</v>
      </c>
      <c r="Z59" s="34">
        <v>19.95</v>
      </c>
      <c r="AA59" s="34">
        <v>19.95</v>
      </c>
      <c r="AB59" s="34">
        <v>19.95</v>
      </c>
    </row>
    <row r="60" spans="1:28">
      <c r="A60" t="s">
        <v>568</v>
      </c>
      <c r="B60" s="34">
        <v>21.49</v>
      </c>
      <c r="C60" s="34">
        <v>21.49</v>
      </c>
      <c r="D60" s="34">
        <v>21.49</v>
      </c>
      <c r="E60" s="34">
        <v>21.49</v>
      </c>
      <c r="F60" s="34">
        <v>21.49</v>
      </c>
      <c r="G60" s="34">
        <v>21.49</v>
      </c>
      <c r="H60" s="34">
        <v>21.49</v>
      </c>
      <c r="I60" s="34">
        <v>21.49</v>
      </c>
      <c r="J60" s="34">
        <v>21.49</v>
      </c>
      <c r="K60" s="34">
        <v>21.49</v>
      </c>
      <c r="L60" s="34">
        <v>21.49</v>
      </c>
      <c r="M60" s="34">
        <v>21.49</v>
      </c>
      <c r="N60" s="34">
        <v>21.49</v>
      </c>
      <c r="O60" s="34">
        <v>21.49</v>
      </c>
      <c r="P60" s="34">
        <v>21.49</v>
      </c>
      <c r="Q60" s="34">
        <v>21.49</v>
      </c>
      <c r="R60" s="34">
        <v>21.49</v>
      </c>
      <c r="S60" s="34">
        <v>21.49</v>
      </c>
      <c r="T60" s="34">
        <v>21.49</v>
      </c>
      <c r="U60" s="34">
        <v>21.49</v>
      </c>
      <c r="V60" s="34">
        <v>21.49</v>
      </c>
      <c r="W60" s="34">
        <v>21.49</v>
      </c>
      <c r="X60" s="34">
        <v>21.49</v>
      </c>
      <c r="Y60" s="34">
        <v>21.49</v>
      </c>
      <c r="Z60" s="34">
        <v>21.49</v>
      </c>
      <c r="AA60" s="34">
        <v>21.49</v>
      </c>
      <c r="AB60" s="34">
        <v>21.49</v>
      </c>
    </row>
    <row r="61" spans="1:28">
      <c r="A61" t="s">
        <v>569</v>
      </c>
      <c r="B61" s="34">
        <v>20.62</v>
      </c>
      <c r="C61" s="34">
        <v>20.62</v>
      </c>
      <c r="D61" s="34">
        <v>20.62</v>
      </c>
      <c r="E61" s="34">
        <v>20.62</v>
      </c>
      <c r="F61" s="34">
        <v>20.62</v>
      </c>
      <c r="G61" s="34">
        <v>20.62</v>
      </c>
      <c r="H61" s="34">
        <v>20.62</v>
      </c>
      <c r="I61" s="34">
        <v>20.62</v>
      </c>
      <c r="J61" s="34">
        <v>20.62</v>
      </c>
      <c r="K61" s="34">
        <v>20.62</v>
      </c>
      <c r="L61" s="34">
        <v>20.62</v>
      </c>
      <c r="M61" s="34">
        <v>20.62</v>
      </c>
      <c r="N61" s="34">
        <v>20.62</v>
      </c>
      <c r="O61" s="34">
        <v>20.62</v>
      </c>
      <c r="P61" s="34">
        <v>20.62</v>
      </c>
      <c r="Q61" s="34">
        <v>20.62</v>
      </c>
      <c r="R61" s="34">
        <v>20.62</v>
      </c>
      <c r="S61" s="34">
        <v>20.62</v>
      </c>
      <c r="T61" s="34">
        <v>20.62</v>
      </c>
      <c r="U61" s="34">
        <v>20.62</v>
      </c>
      <c r="V61" s="34">
        <v>20.62</v>
      </c>
      <c r="W61" s="34">
        <v>20.62</v>
      </c>
      <c r="X61" s="34">
        <v>20.62</v>
      </c>
      <c r="Y61" s="34">
        <v>20.62</v>
      </c>
      <c r="Z61" s="34">
        <v>20.62</v>
      </c>
      <c r="AA61" s="34">
        <v>20.62</v>
      </c>
      <c r="AB61" s="34">
        <v>20.62</v>
      </c>
    </row>
    <row r="62" spans="1:28">
      <c r="A62" t="s">
        <v>570</v>
      </c>
      <c r="B62" s="34">
        <v>20.239999999999998</v>
      </c>
      <c r="C62" s="34">
        <v>20.239999999999998</v>
      </c>
      <c r="D62" s="34">
        <v>20.239999999999998</v>
      </c>
      <c r="E62" s="34">
        <v>20.239999999999998</v>
      </c>
      <c r="F62" s="34">
        <v>20.239999999999998</v>
      </c>
      <c r="G62" s="34">
        <v>20.239999999999998</v>
      </c>
      <c r="H62" s="34">
        <v>20.239999999999998</v>
      </c>
      <c r="I62" s="34">
        <v>20.239999999999998</v>
      </c>
      <c r="J62" s="34">
        <v>20.239999999999998</v>
      </c>
      <c r="K62" s="34">
        <v>20.239999999999998</v>
      </c>
      <c r="L62" s="34">
        <v>20.239999999999998</v>
      </c>
      <c r="M62" s="34">
        <v>20.239999999999998</v>
      </c>
      <c r="N62" s="34">
        <v>20.239999999999998</v>
      </c>
      <c r="O62" s="34">
        <v>20.239999999999998</v>
      </c>
      <c r="P62" s="34">
        <v>20.239999999999998</v>
      </c>
      <c r="Q62" s="34">
        <v>20.239999999999998</v>
      </c>
      <c r="R62" s="34">
        <v>20.239999999999998</v>
      </c>
      <c r="S62" s="34">
        <v>20.239999999999998</v>
      </c>
      <c r="T62" s="34">
        <v>20.239999999999998</v>
      </c>
      <c r="U62" s="34">
        <v>20.239999999999998</v>
      </c>
      <c r="V62" s="34">
        <v>20.239999999999998</v>
      </c>
      <c r="W62" s="34">
        <v>20.239999999999998</v>
      </c>
      <c r="X62" s="34">
        <v>20.239999999999998</v>
      </c>
      <c r="Y62" s="34">
        <v>20.239999999999998</v>
      </c>
      <c r="Z62" s="34">
        <v>20.239999999999998</v>
      </c>
      <c r="AA62" s="34">
        <v>20.239999999999998</v>
      </c>
      <c r="AB62" s="34">
        <v>20.239999999999998</v>
      </c>
    </row>
    <row r="63" spans="1:28">
      <c r="A63" t="s">
        <v>571</v>
      </c>
      <c r="B63" s="34">
        <v>19.37</v>
      </c>
      <c r="C63" s="34">
        <v>19.37</v>
      </c>
      <c r="D63" s="34">
        <v>19.37</v>
      </c>
      <c r="E63" s="34">
        <v>19.37</v>
      </c>
      <c r="F63" s="34">
        <v>19.37</v>
      </c>
      <c r="G63" s="34">
        <v>19.37</v>
      </c>
      <c r="H63" s="34">
        <v>19.37</v>
      </c>
      <c r="I63" s="34">
        <v>19.37</v>
      </c>
      <c r="J63" s="34">
        <v>19.37</v>
      </c>
      <c r="K63" s="34">
        <v>19.37</v>
      </c>
      <c r="L63" s="34">
        <v>19.37</v>
      </c>
      <c r="M63" s="34">
        <v>19.37</v>
      </c>
      <c r="N63" s="34">
        <v>19.37</v>
      </c>
      <c r="O63" s="34">
        <v>19.37</v>
      </c>
      <c r="P63" s="34">
        <v>19.37</v>
      </c>
      <c r="Q63" s="34">
        <v>19.37</v>
      </c>
      <c r="R63" s="34">
        <v>19.37</v>
      </c>
      <c r="S63" s="34">
        <v>19.37</v>
      </c>
      <c r="T63" s="34">
        <v>19.37</v>
      </c>
      <c r="U63" s="34">
        <v>19.37</v>
      </c>
      <c r="V63" s="34">
        <v>19.37</v>
      </c>
      <c r="W63" s="34">
        <v>19.37</v>
      </c>
      <c r="X63" s="34">
        <v>19.37</v>
      </c>
      <c r="Y63" s="34">
        <v>19.37</v>
      </c>
      <c r="Z63" s="34">
        <v>19.37</v>
      </c>
      <c r="AA63" s="34">
        <v>19.37</v>
      </c>
      <c r="AB63" s="34">
        <v>19.37</v>
      </c>
    </row>
    <row r="64" spans="1:28">
      <c r="A64" t="s">
        <v>572</v>
      </c>
      <c r="B64" s="34">
        <v>18.87</v>
      </c>
      <c r="C64" s="34">
        <v>18.87</v>
      </c>
      <c r="D64" s="34">
        <v>18.87</v>
      </c>
      <c r="E64" s="34">
        <v>18.87</v>
      </c>
      <c r="F64" s="34">
        <v>18.87</v>
      </c>
      <c r="G64" s="34">
        <v>18.87</v>
      </c>
      <c r="H64" s="34">
        <v>18.87</v>
      </c>
      <c r="I64" s="34">
        <v>18.87</v>
      </c>
      <c r="J64" s="34">
        <v>18.87</v>
      </c>
      <c r="K64" s="34">
        <v>18.87</v>
      </c>
      <c r="L64" s="34">
        <v>18.87</v>
      </c>
      <c r="M64" s="34">
        <v>18.87</v>
      </c>
      <c r="N64" s="34">
        <v>18.87</v>
      </c>
      <c r="O64" s="34">
        <v>18.87</v>
      </c>
      <c r="P64" s="34">
        <v>18.87</v>
      </c>
      <c r="Q64" s="34">
        <v>18.87</v>
      </c>
      <c r="R64" s="34">
        <v>18.87</v>
      </c>
      <c r="S64" s="34">
        <v>18.87</v>
      </c>
      <c r="T64" s="34">
        <v>18.87</v>
      </c>
      <c r="U64" s="34">
        <v>18.87</v>
      </c>
      <c r="V64" s="34">
        <v>18.87</v>
      </c>
      <c r="W64" s="34">
        <v>18.87</v>
      </c>
      <c r="X64" s="34">
        <v>18.87</v>
      </c>
      <c r="Y64" s="34">
        <v>18.87</v>
      </c>
      <c r="Z64" s="34">
        <v>18.87</v>
      </c>
      <c r="AA64" s="34">
        <v>18.87</v>
      </c>
      <c r="AB64" s="34">
        <v>18.87</v>
      </c>
    </row>
    <row r="65" spans="1:28">
      <c r="A65" t="s">
        <v>573</v>
      </c>
      <c r="B65" s="34">
        <v>19.72</v>
      </c>
      <c r="C65" s="34">
        <v>19.72</v>
      </c>
      <c r="D65" s="34">
        <v>19.72</v>
      </c>
      <c r="E65" s="34">
        <v>19.72</v>
      </c>
      <c r="F65" s="34">
        <v>19.72</v>
      </c>
      <c r="G65" s="34">
        <v>19.72</v>
      </c>
      <c r="H65" s="34">
        <v>19.72</v>
      </c>
      <c r="I65" s="34">
        <v>19.72</v>
      </c>
      <c r="J65" s="34">
        <v>19.72</v>
      </c>
      <c r="K65" s="34">
        <v>19.72</v>
      </c>
      <c r="L65" s="34">
        <v>19.72</v>
      </c>
      <c r="M65" s="34">
        <v>19.72</v>
      </c>
      <c r="N65" s="34">
        <v>19.72</v>
      </c>
      <c r="O65" s="34">
        <v>19.72</v>
      </c>
      <c r="P65" s="34">
        <v>19.72</v>
      </c>
      <c r="Q65" s="34">
        <v>19.72</v>
      </c>
      <c r="R65" s="34">
        <v>19.72</v>
      </c>
      <c r="S65" s="34">
        <v>19.72</v>
      </c>
      <c r="T65" s="34">
        <v>19.72</v>
      </c>
      <c r="U65" s="34">
        <v>19.72</v>
      </c>
      <c r="V65" s="34">
        <v>19.72</v>
      </c>
      <c r="W65" s="34">
        <v>19.72</v>
      </c>
      <c r="X65" s="34">
        <v>19.72</v>
      </c>
      <c r="Y65" s="34">
        <v>19.72</v>
      </c>
      <c r="Z65" s="34">
        <v>19.72</v>
      </c>
      <c r="AA65" s="34">
        <v>19.72</v>
      </c>
      <c r="AB65" s="34">
        <v>19.72</v>
      </c>
    </row>
    <row r="66" spans="1:28">
      <c r="A66" t="s">
        <v>574</v>
      </c>
      <c r="B66" s="34">
        <v>27.85</v>
      </c>
      <c r="C66" s="34">
        <v>27.85</v>
      </c>
      <c r="D66" s="34">
        <v>27.85</v>
      </c>
      <c r="E66" s="34">
        <v>27.85</v>
      </c>
      <c r="F66" s="34">
        <v>27.85</v>
      </c>
      <c r="G66" s="34">
        <v>27.85</v>
      </c>
      <c r="H66" s="34">
        <v>27.85</v>
      </c>
      <c r="I66" s="34">
        <v>27.85</v>
      </c>
      <c r="J66" s="34">
        <v>27.85</v>
      </c>
      <c r="K66" s="34">
        <v>27.85</v>
      </c>
      <c r="L66" s="34">
        <v>27.85</v>
      </c>
      <c r="M66" s="34">
        <v>27.85</v>
      </c>
      <c r="N66" s="34">
        <v>27.85</v>
      </c>
      <c r="O66" s="34">
        <v>27.85</v>
      </c>
      <c r="P66" s="34">
        <v>27.85</v>
      </c>
      <c r="Q66" s="34">
        <v>27.85</v>
      </c>
      <c r="R66" s="34">
        <v>27.85</v>
      </c>
      <c r="S66" s="34">
        <v>27.85</v>
      </c>
      <c r="T66" s="34">
        <v>27.85</v>
      </c>
      <c r="U66" s="34">
        <v>27.85</v>
      </c>
      <c r="V66" s="34">
        <v>27.85</v>
      </c>
      <c r="W66" s="34">
        <v>27.85</v>
      </c>
      <c r="X66" s="34">
        <v>27.85</v>
      </c>
      <c r="Y66" s="34">
        <v>27.85</v>
      </c>
      <c r="Z66" s="34">
        <v>27.85</v>
      </c>
      <c r="AA66" s="34">
        <v>27.85</v>
      </c>
      <c r="AB66" s="34">
        <v>27.85</v>
      </c>
    </row>
    <row r="67" spans="1:28">
      <c r="A67" t="s">
        <v>575</v>
      </c>
      <c r="B67" s="34">
        <v>19.86</v>
      </c>
      <c r="C67" s="34">
        <v>19.86</v>
      </c>
      <c r="D67" s="34">
        <v>19.86</v>
      </c>
      <c r="E67" s="34">
        <v>19.86</v>
      </c>
      <c r="F67" s="34">
        <v>19.86</v>
      </c>
      <c r="G67" s="34">
        <v>19.86</v>
      </c>
      <c r="H67" s="34">
        <v>19.86</v>
      </c>
      <c r="I67" s="34">
        <v>19.86</v>
      </c>
      <c r="J67" s="34">
        <v>19.86</v>
      </c>
      <c r="K67" s="34">
        <v>19.86</v>
      </c>
      <c r="L67" s="34">
        <v>19.86</v>
      </c>
      <c r="M67" s="34">
        <v>19.86</v>
      </c>
      <c r="N67" s="34">
        <v>19.86</v>
      </c>
      <c r="O67" s="34">
        <v>19.86</v>
      </c>
      <c r="P67" s="34">
        <v>19.86</v>
      </c>
      <c r="Q67" s="34">
        <v>19.86</v>
      </c>
      <c r="R67" s="34">
        <v>19.86</v>
      </c>
      <c r="S67" s="34">
        <v>19.86</v>
      </c>
      <c r="T67" s="34">
        <v>19.86</v>
      </c>
      <c r="U67" s="34">
        <v>19.86</v>
      </c>
      <c r="V67" s="34">
        <v>19.86</v>
      </c>
      <c r="W67" s="34">
        <v>19.86</v>
      </c>
      <c r="X67" s="34">
        <v>19.86</v>
      </c>
      <c r="Y67" s="34">
        <v>19.86</v>
      </c>
      <c r="Z67" s="34">
        <v>19.86</v>
      </c>
      <c r="AA67" s="34">
        <v>19.86</v>
      </c>
      <c r="AB67" s="34">
        <v>19.86</v>
      </c>
    </row>
    <row r="68" spans="1:28">
      <c r="A68" t="s">
        <v>576</v>
      </c>
      <c r="B68" s="34">
        <v>19.809999999999999</v>
      </c>
      <c r="C68" s="34">
        <v>19.809999999999999</v>
      </c>
      <c r="D68" s="34">
        <v>19.809999999999999</v>
      </c>
      <c r="E68" s="34">
        <v>19.809999999999999</v>
      </c>
      <c r="F68" s="34">
        <v>19.809999999999999</v>
      </c>
      <c r="G68" s="34">
        <v>19.809999999999999</v>
      </c>
      <c r="H68" s="34">
        <v>19.809999999999999</v>
      </c>
      <c r="I68" s="34">
        <v>19.809999999999999</v>
      </c>
      <c r="J68" s="34">
        <v>19.809999999999999</v>
      </c>
      <c r="K68" s="34">
        <v>19.809999999999999</v>
      </c>
      <c r="L68" s="34">
        <v>19.809999999999999</v>
      </c>
      <c r="M68" s="34">
        <v>19.809999999999999</v>
      </c>
      <c r="N68" s="34">
        <v>19.809999999999999</v>
      </c>
      <c r="O68" s="34">
        <v>19.809999999999999</v>
      </c>
      <c r="P68" s="34">
        <v>19.809999999999999</v>
      </c>
      <c r="Q68" s="34">
        <v>19.809999999999999</v>
      </c>
      <c r="R68" s="34">
        <v>19.809999999999999</v>
      </c>
      <c r="S68" s="34">
        <v>19.809999999999999</v>
      </c>
      <c r="T68" s="34">
        <v>19.809999999999999</v>
      </c>
      <c r="U68" s="34">
        <v>19.809999999999999</v>
      </c>
      <c r="V68" s="34">
        <v>19.809999999999999</v>
      </c>
      <c r="W68" s="34">
        <v>19.809999999999999</v>
      </c>
      <c r="X68" s="34">
        <v>19.809999999999999</v>
      </c>
      <c r="Y68" s="34">
        <v>19.809999999999999</v>
      </c>
      <c r="Z68" s="34">
        <v>19.809999999999999</v>
      </c>
      <c r="AA68" s="34">
        <v>19.809999999999999</v>
      </c>
      <c r="AB68" s="34">
        <v>19.809999999999999</v>
      </c>
    </row>
    <row r="69" spans="1:28">
      <c r="A69" t="s">
        <v>577</v>
      </c>
      <c r="B69" s="34"/>
      <c r="C69" s="34"/>
      <c r="D69" s="34"/>
      <c r="E69" s="34"/>
      <c r="F69" s="34"/>
      <c r="G69" s="34"/>
      <c r="H69" s="34"/>
      <c r="I69" s="34"/>
      <c r="J69" s="34"/>
      <c r="K69" s="34"/>
      <c r="L69" s="34"/>
      <c r="M69" s="34"/>
      <c r="N69" s="34"/>
      <c r="O69" s="34"/>
      <c r="P69" s="34"/>
      <c r="Q69" s="34"/>
      <c r="R69" s="34"/>
      <c r="S69" s="34"/>
      <c r="T69" s="34"/>
      <c r="U69" s="34"/>
      <c r="V69" s="34"/>
      <c r="W69" s="34"/>
    </row>
    <row r="70" spans="1:28">
      <c r="A70" t="s">
        <v>578</v>
      </c>
      <c r="B70" s="34">
        <v>18.87</v>
      </c>
      <c r="C70" s="34">
        <v>18.87</v>
      </c>
      <c r="D70" s="34">
        <v>18.87</v>
      </c>
      <c r="E70" s="34">
        <v>18.87</v>
      </c>
      <c r="F70" s="34">
        <v>18.87</v>
      </c>
      <c r="G70" s="34">
        <v>18.87</v>
      </c>
      <c r="H70" s="34">
        <v>18.87</v>
      </c>
      <c r="I70" s="34">
        <v>18.87</v>
      </c>
      <c r="J70" s="34">
        <v>18.87</v>
      </c>
      <c r="K70" s="34">
        <v>18.87</v>
      </c>
      <c r="L70" s="34">
        <v>18.87</v>
      </c>
      <c r="M70" s="34">
        <v>18.87</v>
      </c>
      <c r="N70" s="34">
        <v>18.87</v>
      </c>
      <c r="O70" s="34">
        <v>18.87</v>
      </c>
      <c r="P70" s="34">
        <v>18.87</v>
      </c>
      <c r="Q70" s="34">
        <v>18.87</v>
      </c>
      <c r="R70" s="34">
        <v>18.87</v>
      </c>
      <c r="S70" s="34">
        <v>18.87</v>
      </c>
      <c r="T70" s="34">
        <v>18.87</v>
      </c>
      <c r="U70" s="34">
        <v>18.87</v>
      </c>
      <c r="V70" s="34">
        <v>18.87</v>
      </c>
      <c r="W70" s="34">
        <v>18.87</v>
      </c>
      <c r="X70" s="34">
        <v>18.87</v>
      </c>
      <c r="Y70" s="34">
        <v>18.87</v>
      </c>
      <c r="Z70" s="34">
        <v>18.87</v>
      </c>
      <c r="AA70" s="34">
        <v>18.87</v>
      </c>
      <c r="AB70" s="34">
        <v>18.87</v>
      </c>
    </row>
    <row r="71" spans="1:28">
      <c r="A71" t="s">
        <v>579</v>
      </c>
      <c r="B71" s="34">
        <v>19.920000000000002</v>
      </c>
      <c r="C71" s="34">
        <v>19.94315689897509</v>
      </c>
      <c r="D71" s="34">
        <v>20.021905986282139</v>
      </c>
      <c r="E71" s="34">
        <v>20.013126991647304</v>
      </c>
      <c r="F71" s="34">
        <v>20.037115234866782</v>
      </c>
      <c r="G71" s="34">
        <v>20.109505673526133</v>
      </c>
      <c r="H71" s="34">
        <v>20.118125623703719</v>
      </c>
      <c r="I71" s="34">
        <v>20.127645958118663</v>
      </c>
      <c r="J71" s="34">
        <v>20.158057377736224</v>
      </c>
      <c r="K71" s="34">
        <v>20.125908338675668</v>
      </c>
      <c r="L71" s="34">
        <v>20.156775839545254</v>
      </c>
      <c r="M71" s="34">
        <v>20.181369717236276</v>
      </c>
      <c r="N71" s="34">
        <v>20.219741273798704</v>
      </c>
      <c r="O71" s="34">
        <v>20.224293076049779</v>
      </c>
      <c r="P71" s="34">
        <v>20.213762550458178</v>
      </c>
      <c r="Q71" s="34">
        <v>20.227910813726883</v>
      </c>
      <c r="R71" s="34">
        <v>20.247639713699304</v>
      </c>
      <c r="S71" s="34">
        <v>20.237778183226219</v>
      </c>
      <c r="T71" s="34">
        <v>20.239285194239734</v>
      </c>
      <c r="U71" s="34">
        <v>20.190363766812702</v>
      </c>
      <c r="V71" s="34">
        <v>20.232472429384977</v>
      </c>
      <c r="W71" s="34">
        <v>20.286930448125336</v>
      </c>
      <c r="X71" s="34">
        <v>20.298440283117792</v>
      </c>
      <c r="Y71" s="34">
        <v>20.276813816526147</v>
      </c>
      <c r="Z71" s="34">
        <v>20.328096704246885</v>
      </c>
      <c r="AA71" s="34">
        <v>20.328096704246885</v>
      </c>
      <c r="AB71" s="34">
        <v>20.328096704246885</v>
      </c>
    </row>
    <row r="72" spans="1:28">
      <c r="A72" t="s">
        <v>580</v>
      </c>
      <c r="B72" s="34">
        <v>18.14</v>
      </c>
      <c r="C72" s="34">
        <v>18.14</v>
      </c>
      <c r="D72" s="34">
        <v>18.14</v>
      </c>
      <c r="E72" s="34">
        <v>18.14</v>
      </c>
      <c r="F72" s="34">
        <v>18.14</v>
      </c>
      <c r="G72" s="34">
        <v>18.14</v>
      </c>
      <c r="H72" s="34">
        <v>18.14</v>
      </c>
      <c r="I72" s="34">
        <v>18.14</v>
      </c>
      <c r="J72" s="34">
        <v>18.14</v>
      </c>
      <c r="K72" s="34">
        <v>18.14</v>
      </c>
      <c r="L72" s="34">
        <v>18.14</v>
      </c>
      <c r="M72" s="34">
        <v>18.14</v>
      </c>
      <c r="N72" s="34">
        <v>18.14</v>
      </c>
      <c r="O72" s="34">
        <v>18.14</v>
      </c>
      <c r="P72" s="34">
        <v>18.14</v>
      </c>
      <c r="Q72" s="34">
        <v>18.14</v>
      </c>
      <c r="R72" s="34">
        <v>18.14</v>
      </c>
      <c r="S72" s="34">
        <v>18.14</v>
      </c>
      <c r="T72" s="34">
        <v>18.14</v>
      </c>
      <c r="U72" s="34">
        <v>18.14</v>
      </c>
      <c r="V72" s="34">
        <v>18.14</v>
      </c>
      <c r="W72" s="34">
        <v>18.14</v>
      </c>
      <c r="X72" s="34">
        <v>18.14</v>
      </c>
      <c r="Y72" s="34">
        <v>18.14</v>
      </c>
      <c r="Z72" s="34">
        <v>18.14</v>
      </c>
      <c r="AA72" s="34">
        <v>18.14</v>
      </c>
      <c r="AB72" s="34">
        <v>18.14</v>
      </c>
    </row>
    <row r="73" spans="1:28">
      <c r="A73" t="s">
        <v>581</v>
      </c>
      <c r="B73" s="34">
        <v>19.95</v>
      </c>
      <c r="C73" s="34">
        <v>19.95</v>
      </c>
      <c r="D73" s="34">
        <v>19.95</v>
      </c>
      <c r="E73" s="34">
        <v>19.95</v>
      </c>
      <c r="F73" s="34">
        <v>19.95</v>
      </c>
      <c r="G73" s="34">
        <v>19.95</v>
      </c>
      <c r="H73" s="34">
        <v>19.95</v>
      </c>
      <c r="I73" s="34">
        <v>19.95</v>
      </c>
      <c r="J73" s="34">
        <v>19.95</v>
      </c>
      <c r="K73" s="34">
        <v>19.95</v>
      </c>
      <c r="L73" s="34">
        <v>19.95</v>
      </c>
      <c r="M73" s="34">
        <v>19.95</v>
      </c>
      <c r="N73" s="34">
        <v>19.95</v>
      </c>
      <c r="O73" s="34">
        <v>19.95</v>
      </c>
      <c r="P73" s="34">
        <v>19.95</v>
      </c>
      <c r="Q73" s="34">
        <v>19.95</v>
      </c>
      <c r="R73" s="34">
        <v>19.95</v>
      </c>
      <c r="S73" s="34">
        <v>19.95</v>
      </c>
      <c r="T73" s="34">
        <v>19.95</v>
      </c>
      <c r="U73" s="34">
        <v>19.95</v>
      </c>
      <c r="V73" s="34">
        <v>19.95</v>
      </c>
      <c r="W73" s="34">
        <v>19.95</v>
      </c>
      <c r="X73" s="34">
        <v>19.95</v>
      </c>
      <c r="Y73" s="34">
        <v>19.95</v>
      </c>
      <c r="Z73" s="34">
        <v>19.95</v>
      </c>
      <c r="AA73" s="34">
        <v>19.95</v>
      </c>
      <c r="AB73" s="34">
        <v>19.95</v>
      </c>
    </row>
    <row r="74" spans="1:28">
      <c r="A74" t="s">
        <v>582</v>
      </c>
      <c r="B74" s="34">
        <v>17.510000000000002</v>
      </c>
      <c r="C74" s="34">
        <v>17.510000000000002</v>
      </c>
      <c r="D74" s="34">
        <v>17.510000000000002</v>
      </c>
      <c r="E74" s="34">
        <v>17.510000000000002</v>
      </c>
      <c r="F74" s="34">
        <v>17.510000000000002</v>
      </c>
      <c r="G74" s="34">
        <v>17.510000000000002</v>
      </c>
      <c r="H74" s="34">
        <v>17.510000000000002</v>
      </c>
      <c r="I74" s="34">
        <v>17.510000000000002</v>
      </c>
      <c r="J74" s="34">
        <v>17.510000000000002</v>
      </c>
      <c r="K74" s="34">
        <v>17.510000000000002</v>
      </c>
      <c r="L74" s="34">
        <v>17.510000000000002</v>
      </c>
      <c r="M74" s="34">
        <v>17.510000000000002</v>
      </c>
      <c r="N74" s="34">
        <v>17.510000000000002</v>
      </c>
      <c r="O74" s="34">
        <v>17.510000000000002</v>
      </c>
      <c r="P74" s="34">
        <v>17.510000000000002</v>
      </c>
      <c r="Q74" s="34">
        <v>17.510000000000002</v>
      </c>
      <c r="R74" s="34">
        <v>17.510000000000002</v>
      </c>
      <c r="S74" s="34">
        <v>17.510000000000002</v>
      </c>
      <c r="T74" s="34">
        <v>17.510000000000002</v>
      </c>
      <c r="U74" s="34">
        <v>17.510000000000002</v>
      </c>
      <c r="V74" s="34">
        <v>17.510000000000002</v>
      </c>
      <c r="W74" s="34">
        <v>17.510000000000002</v>
      </c>
      <c r="X74" s="34">
        <v>17.510000000000002</v>
      </c>
      <c r="Y74" s="34">
        <v>17.510000000000002</v>
      </c>
      <c r="Z74" s="34">
        <v>17.510000000000002</v>
      </c>
      <c r="AA74" s="34">
        <v>17.510000000000002</v>
      </c>
      <c r="AB74" s="34">
        <v>17.510000000000002</v>
      </c>
    </row>
    <row r="75" spans="1:28">
      <c r="A75" t="s">
        <v>583</v>
      </c>
      <c r="B75" s="34">
        <v>19.41</v>
      </c>
      <c r="C75" s="34">
        <v>19.41</v>
      </c>
      <c r="D75" s="34">
        <v>19.41</v>
      </c>
      <c r="E75" s="34">
        <v>19.41</v>
      </c>
      <c r="F75" s="34">
        <v>19.37</v>
      </c>
      <c r="G75" s="34">
        <v>19.37</v>
      </c>
      <c r="H75" s="34">
        <v>19.38</v>
      </c>
      <c r="I75" s="34">
        <v>19.38</v>
      </c>
      <c r="J75" s="34">
        <v>19.39</v>
      </c>
      <c r="K75" s="34">
        <v>19.41</v>
      </c>
      <c r="L75" s="34">
        <v>19.41</v>
      </c>
      <c r="M75" s="34">
        <v>19.41</v>
      </c>
      <c r="N75" s="34">
        <v>19.420000000000002</v>
      </c>
      <c r="O75" s="34">
        <v>19.43</v>
      </c>
      <c r="P75" s="34">
        <v>19.45</v>
      </c>
      <c r="Q75" s="34">
        <v>19.38</v>
      </c>
      <c r="R75" s="34">
        <v>19.36</v>
      </c>
      <c r="S75" s="34">
        <v>19.350000000000001</v>
      </c>
      <c r="T75" s="34">
        <v>19.329999999999998</v>
      </c>
      <c r="U75" s="34">
        <v>19.329999999999998</v>
      </c>
      <c r="V75" s="34">
        <v>19.34</v>
      </c>
      <c r="W75" s="34">
        <v>19.34</v>
      </c>
      <c r="X75" s="34">
        <v>19.350000000000001</v>
      </c>
      <c r="Y75" s="34">
        <v>19.329999999999998</v>
      </c>
      <c r="Z75" s="34">
        <v>19.329999999999998</v>
      </c>
      <c r="AA75" s="34">
        <v>19.329999999999998</v>
      </c>
      <c r="AB75" s="34">
        <v>19.329999999999998</v>
      </c>
    </row>
    <row r="76" spans="1:28">
      <c r="A76" t="s">
        <v>584</v>
      </c>
      <c r="B76" s="34">
        <v>19.920000000000002</v>
      </c>
      <c r="C76" s="34">
        <v>19.94315689897509</v>
      </c>
      <c r="D76" s="34">
        <v>20.021905986282139</v>
      </c>
      <c r="E76" s="34">
        <v>20.013126991647304</v>
      </c>
      <c r="F76" s="34">
        <v>20.037115234866782</v>
      </c>
      <c r="G76" s="34">
        <v>20.109505673526133</v>
      </c>
      <c r="H76" s="34">
        <v>20.118125623703719</v>
      </c>
      <c r="I76" s="34">
        <v>20.127645958118663</v>
      </c>
      <c r="J76" s="34">
        <v>20.158057377736224</v>
      </c>
      <c r="K76" s="34">
        <v>20.125908338675668</v>
      </c>
      <c r="L76" s="34">
        <v>20.156775839545254</v>
      </c>
      <c r="M76" s="34">
        <v>20.181369717236276</v>
      </c>
      <c r="N76" s="34">
        <v>20.219741273798704</v>
      </c>
      <c r="O76" s="34">
        <v>20.224293076049779</v>
      </c>
      <c r="P76" s="34">
        <v>20.213762550458178</v>
      </c>
      <c r="Q76" s="34">
        <v>20.227910813726883</v>
      </c>
      <c r="R76" s="34">
        <v>20.247639713699304</v>
      </c>
      <c r="S76" s="34">
        <v>20.237778183226219</v>
      </c>
      <c r="T76" s="34">
        <v>20.239285194239734</v>
      </c>
      <c r="U76" s="34">
        <v>20.190363766812702</v>
      </c>
      <c r="V76" s="34">
        <v>20.232472429384977</v>
      </c>
      <c r="W76" s="34">
        <v>20.286930448125336</v>
      </c>
      <c r="X76" s="34">
        <v>20.298440283117792</v>
      </c>
      <c r="Y76" s="34">
        <v>20.276813816526147</v>
      </c>
      <c r="Z76" s="34">
        <v>20.328096704246885</v>
      </c>
      <c r="AA76" s="34">
        <v>20.328096704246885</v>
      </c>
      <c r="AB76" s="34">
        <v>20.328096704246885</v>
      </c>
    </row>
    <row r="77" spans="1:28">
      <c r="A77" t="s">
        <v>585</v>
      </c>
      <c r="B77" s="34">
        <v>18.239999999999998</v>
      </c>
      <c r="C77" s="34">
        <v>18.239999999999998</v>
      </c>
      <c r="D77" s="34">
        <v>18.239999999999998</v>
      </c>
      <c r="E77" s="34">
        <v>18.239999999999998</v>
      </c>
      <c r="F77" s="34">
        <v>18.239999999999998</v>
      </c>
      <c r="G77" s="34">
        <v>18.239999999999998</v>
      </c>
      <c r="H77" s="34">
        <v>18.239999999999998</v>
      </c>
      <c r="I77" s="34">
        <v>18.239999999999998</v>
      </c>
      <c r="J77" s="34">
        <v>18.239999999999998</v>
      </c>
      <c r="K77" s="34">
        <v>18.239999999999998</v>
      </c>
      <c r="L77" s="34">
        <v>18.239999999999998</v>
      </c>
      <c r="M77" s="34">
        <v>18.239999999999998</v>
      </c>
      <c r="N77" s="34">
        <v>18.239999999999998</v>
      </c>
      <c r="O77" s="34">
        <v>18.239999999999998</v>
      </c>
      <c r="P77" s="34">
        <v>18.239999999999998</v>
      </c>
      <c r="Q77" s="34">
        <v>18.239999999999998</v>
      </c>
      <c r="R77" s="34">
        <v>18.239999999999998</v>
      </c>
      <c r="S77" s="34">
        <v>18.239999999999998</v>
      </c>
      <c r="T77" s="34">
        <v>18.239999999999998</v>
      </c>
      <c r="U77" s="34">
        <v>18.239999999999998</v>
      </c>
      <c r="V77" s="34">
        <v>18.239999999999998</v>
      </c>
      <c r="W77" s="34">
        <v>18.239999999999998</v>
      </c>
      <c r="X77" s="34">
        <v>18.239999999999998</v>
      </c>
      <c r="Y77" s="34">
        <v>18.239999999999998</v>
      </c>
      <c r="Z77" s="34">
        <v>18.239999999999998</v>
      </c>
      <c r="AA77" s="34">
        <v>18.239999999999998</v>
      </c>
      <c r="AB77" s="34">
        <v>18.239999999999998</v>
      </c>
    </row>
    <row r="78" spans="1:28">
      <c r="A78" t="s">
        <v>574</v>
      </c>
      <c r="B78" s="34">
        <v>27.85</v>
      </c>
      <c r="C78" s="34">
        <v>27.85</v>
      </c>
      <c r="D78" s="34">
        <v>27.85</v>
      </c>
      <c r="E78" s="34">
        <v>27.85</v>
      </c>
      <c r="F78" s="34">
        <v>27.85</v>
      </c>
      <c r="G78" s="34">
        <v>27.85</v>
      </c>
      <c r="H78" s="34">
        <v>27.85</v>
      </c>
      <c r="I78" s="34">
        <v>27.85</v>
      </c>
      <c r="J78" s="34">
        <v>27.85</v>
      </c>
      <c r="K78" s="34">
        <v>27.85</v>
      </c>
      <c r="L78" s="34">
        <v>27.85</v>
      </c>
      <c r="M78" s="34">
        <v>27.85</v>
      </c>
      <c r="N78" s="34">
        <v>27.85</v>
      </c>
      <c r="O78" s="34">
        <v>27.85</v>
      </c>
      <c r="P78" s="34">
        <v>27.85</v>
      </c>
      <c r="Q78" s="34">
        <v>27.85</v>
      </c>
      <c r="R78" s="34">
        <v>27.85</v>
      </c>
      <c r="S78" s="34">
        <v>27.85</v>
      </c>
      <c r="T78" s="34">
        <v>27.85</v>
      </c>
      <c r="U78" s="34">
        <v>27.85</v>
      </c>
      <c r="V78" s="34">
        <v>27.85</v>
      </c>
      <c r="W78" s="34">
        <v>27.85</v>
      </c>
      <c r="X78" s="34">
        <v>27.85</v>
      </c>
      <c r="Y78" s="34">
        <v>27.85</v>
      </c>
      <c r="Z78" s="34">
        <v>27.85</v>
      </c>
      <c r="AA78" s="34">
        <v>27.85</v>
      </c>
      <c r="AB78" s="34">
        <v>27.85</v>
      </c>
    </row>
    <row r="79" spans="1:28">
      <c r="A79" t="s">
        <v>586</v>
      </c>
      <c r="B79" s="34">
        <v>19.41</v>
      </c>
      <c r="C79" s="34">
        <v>19.41</v>
      </c>
      <c r="D79" s="34">
        <v>19.41</v>
      </c>
      <c r="E79" s="34">
        <v>19.41</v>
      </c>
      <c r="F79" s="34">
        <v>19.41</v>
      </c>
      <c r="G79" s="34">
        <v>19.41</v>
      </c>
      <c r="H79" s="34">
        <v>19.41</v>
      </c>
      <c r="I79" s="34">
        <v>19.41</v>
      </c>
      <c r="J79" s="34">
        <v>19.41</v>
      </c>
      <c r="K79" s="34">
        <v>19.41</v>
      </c>
      <c r="L79" s="34">
        <v>19.41</v>
      </c>
      <c r="M79" s="34">
        <v>19.41</v>
      </c>
      <c r="N79" s="34">
        <v>19.41</v>
      </c>
      <c r="O79" s="34">
        <v>19.41</v>
      </c>
      <c r="P79" s="34">
        <v>19.41</v>
      </c>
      <c r="Q79" s="34">
        <v>19.41</v>
      </c>
      <c r="R79" s="34">
        <v>19.41</v>
      </c>
      <c r="S79" s="34">
        <v>19.41</v>
      </c>
      <c r="T79" s="34">
        <v>19.41</v>
      </c>
      <c r="U79" s="34">
        <v>19.41</v>
      </c>
      <c r="V79" s="34">
        <v>19.41</v>
      </c>
      <c r="W79" s="34">
        <v>19.41</v>
      </c>
      <c r="X79" s="34">
        <v>19.41</v>
      </c>
      <c r="Y79" s="34">
        <v>19.41</v>
      </c>
      <c r="Z79" s="34">
        <v>19.41</v>
      </c>
      <c r="AA79" s="34">
        <v>19.41</v>
      </c>
      <c r="AB79" s="34">
        <v>19.41</v>
      </c>
    </row>
    <row r="80" spans="1:28">
      <c r="A80" t="s">
        <v>587</v>
      </c>
      <c r="B80" s="34">
        <v>18.239999999999998</v>
      </c>
      <c r="C80" s="34">
        <v>18.239999999999998</v>
      </c>
      <c r="D80" s="34">
        <v>18.239999999999998</v>
      </c>
      <c r="E80" s="34">
        <v>18.239999999999998</v>
      </c>
      <c r="F80" s="34">
        <v>18.239999999999998</v>
      </c>
      <c r="G80" s="34">
        <v>18.239999999999998</v>
      </c>
      <c r="H80" s="34">
        <v>18.239999999999998</v>
      </c>
      <c r="I80" s="34">
        <v>18.239999999999998</v>
      </c>
      <c r="J80" s="34">
        <v>18.239999999999998</v>
      </c>
      <c r="K80" s="34">
        <v>18.239999999999998</v>
      </c>
      <c r="L80" s="34">
        <v>18.239999999999998</v>
      </c>
      <c r="M80" s="34">
        <v>18.239999999999998</v>
      </c>
      <c r="N80" s="34">
        <v>18.239999999999998</v>
      </c>
      <c r="O80" s="34">
        <v>18.239999999999998</v>
      </c>
      <c r="P80" s="34">
        <v>18.239999999999998</v>
      </c>
      <c r="Q80" s="34">
        <v>18.239999999999998</v>
      </c>
      <c r="R80" s="34">
        <v>18.239999999999998</v>
      </c>
      <c r="S80" s="34">
        <v>18.239999999999998</v>
      </c>
      <c r="T80" s="34">
        <v>18.239999999999998</v>
      </c>
      <c r="U80" s="34">
        <v>18.239999999999998</v>
      </c>
      <c r="V80" s="34">
        <v>18.239999999999998</v>
      </c>
      <c r="W80" s="34">
        <v>18.239999999999998</v>
      </c>
      <c r="X80" s="34">
        <v>18.239999999999998</v>
      </c>
      <c r="Y80" s="34">
        <v>18.239999999999998</v>
      </c>
      <c r="Z80" s="34">
        <v>18.239999999999998</v>
      </c>
      <c r="AA80" s="34">
        <v>18.239999999999998</v>
      </c>
      <c r="AB80" s="34">
        <v>18.239999999999998</v>
      </c>
    </row>
    <row r="81" spans="1:28">
      <c r="A81" t="s">
        <v>588</v>
      </c>
      <c r="B81" s="34">
        <v>17.510000000000002</v>
      </c>
      <c r="C81" s="34">
        <v>17.510000000000002</v>
      </c>
      <c r="D81" s="34">
        <v>17.510000000000002</v>
      </c>
      <c r="E81" s="34">
        <v>17.510000000000002</v>
      </c>
      <c r="F81" s="34">
        <v>17.510000000000002</v>
      </c>
      <c r="G81" s="34">
        <v>17.510000000000002</v>
      </c>
      <c r="H81" s="34">
        <v>17.510000000000002</v>
      </c>
      <c r="I81" s="34">
        <v>17.510000000000002</v>
      </c>
      <c r="J81" s="34">
        <v>17.510000000000002</v>
      </c>
      <c r="K81" s="34">
        <v>17.510000000000002</v>
      </c>
      <c r="L81" s="34">
        <v>17.510000000000002</v>
      </c>
      <c r="M81" s="34">
        <v>17.510000000000002</v>
      </c>
      <c r="N81" s="34">
        <v>17.510000000000002</v>
      </c>
      <c r="O81" s="34">
        <v>17.510000000000002</v>
      </c>
      <c r="P81" s="34">
        <v>17.510000000000002</v>
      </c>
      <c r="Q81" s="34">
        <v>17.510000000000002</v>
      </c>
      <c r="R81" s="34">
        <v>17.510000000000002</v>
      </c>
      <c r="S81" s="34">
        <v>17.510000000000002</v>
      </c>
      <c r="T81" s="34">
        <v>17.510000000000002</v>
      </c>
      <c r="U81" s="34">
        <v>17.510000000000002</v>
      </c>
      <c r="V81" s="34">
        <v>17.510000000000002</v>
      </c>
      <c r="W81" s="34">
        <v>17.510000000000002</v>
      </c>
      <c r="X81" s="34">
        <v>17.510000000000002</v>
      </c>
      <c r="Y81" s="34">
        <v>17.510000000000002</v>
      </c>
      <c r="Z81" s="34">
        <v>17.510000000000002</v>
      </c>
      <c r="AA81" s="34">
        <v>17.510000000000002</v>
      </c>
      <c r="AB81" s="34">
        <v>17.510000000000002</v>
      </c>
    </row>
    <row r="82" spans="1:28">
      <c r="A82" t="s">
        <v>589</v>
      </c>
      <c r="B82" s="34">
        <v>19.86</v>
      </c>
      <c r="C82" s="34">
        <v>19.86</v>
      </c>
      <c r="D82" s="34">
        <v>19.86</v>
      </c>
      <c r="E82" s="34">
        <v>19.86</v>
      </c>
      <c r="F82" s="34">
        <v>19.86</v>
      </c>
      <c r="G82" s="34">
        <v>19.86</v>
      </c>
      <c r="H82" s="34">
        <v>19.86</v>
      </c>
      <c r="I82" s="34">
        <v>19.86</v>
      </c>
      <c r="J82" s="34">
        <v>19.86</v>
      </c>
      <c r="K82" s="34">
        <v>19.86</v>
      </c>
      <c r="L82" s="34">
        <v>19.86</v>
      </c>
      <c r="M82" s="34">
        <v>19.86</v>
      </c>
      <c r="N82" s="34">
        <v>19.86</v>
      </c>
      <c r="O82" s="34">
        <v>19.86</v>
      </c>
      <c r="P82" s="34">
        <v>19.86</v>
      </c>
      <c r="Q82" s="34">
        <v>19.86</v>
      </c>
      <c r="R82" s="34">
        <v>19.86</v>
      </c>
      <c r="S82" s="34">
        <v>19.86</v>
      </c>
      <c r="T82" s="34">
        <v>19.86</v>
      </c>
      <c r="U82" s="34">
        <v>19.86</v>
      </c>
      <c r="V82" s="34">
        <v>19.86</v>
      </c>
      <c r="W82" s="34">
        <v>19.86</v>
      </c>
      <c r="X82" s="34">
        <v>19.86</v>
      </c>
      <c r="Y82" s="34">
        <v>19.86</v>
      </c>
      <c r="Z82" s="34">
        <v>19.86</v>
      </c>
      <c r="AA82" s="34">
        <v>19.86</v>
      </c>
      <c r="AB82" s="34">
        <v>19.86</v>
      </c>
    </row>
    <row r="83" spans="1:28">
      <c r="A83" t="s">
        <v>590</v>
      </c>
      <c r="B83" s="34">
        <v>19.920000000000002</v>
      </c>
      <c r="C83" s="34">
        <v>19.94315689897509</v>
      </c>
      <c r="D83" s="34">
        <v>20.021905986282139</v>
      </c>
      <c r="E83" s="34">
        <v>20.013126991647304</v>
      </c>
      <c r="F83" s="34">
        <v>20.037115234866782</v>
      </c>
      <c r="G83" s="34">
        <v>20.109505673526133</v>
      </c>
      <c r="H83" s="34">
        <v>20.118125623703719</v>
      </c>
      <c r="I83" s="34">
        <v>20.127645958118663</v>
      </c>
      <c r="J83" s="34">
        <v>20.158057377736224</v>
      </c>
      <c r="K83" s="34">
        <v>20.125908338675668</v>
      </c>
      <c r="L83" s="34">
        <v>20.156775839545254</v>
      </c>
      <c r="M83" s="34">
        <v>20.181369717236276</v>
      </c>
      <c r="N83" s="34">
        <v>20.219741273798704</v>
      </c>
      <c r="O83" s="34">
        <v>20.224293076049779</v>
      </c>
      <c r="P83" s="34">
        <v>20.213762550458178</v>
      </c>
      <c r="Q83" s="34">
        <v>20.227910813726883</v>
      </c>
      <c r="R83" s="34">
        <v>20.247639713699304</v>
      </c>
      <c r="S83" s="34">
        <v>20.237778183226219</v>
      </c>
      <c r="T83" s="34">
        <v>20.239285194239734</v>
      </c>
      <c r="U83" s="34">
        <v>20.190363766812702</v>
      </c>
      <c r="V83" s="34">
        <v>20.232472429384977</v>
      </c>
      <c r="W83" s="34">
        <v>20.286930448125336</v>
      </c>
      <c r="X83" s="34">
        <v>20.298440283117792</v>
      </c>
      <c r="Y83" s="34">
        <v>20.276813816526147</v>
      </c>
      <c r="Z83" s="34">
        <v>20.328096704246885</v>
      </c>
      <c r="AA83" s="34">
        <v>20.328096704246885</v>
      </c>
      <c r="AB83" s="34">
        <v>20.328096704246885</v>
      </c>
    </row>
    <row r="84" spans="1:28">
      <c r="A84" t="s">
        <v>591</v>
      </c>
      <c r="B84" s="34">
        <v>19.41</v>
      </c>
      <c r="C84" s="34">
        <v>19.41</v>
      </c>
      <c r="D84" s="34">
        <v>19.41</v>
      </c>
      <c r="E84" s="34">
        <v>19.41</v>
      </c>
      <c r="F84" s="34">
        <v>19.41</v>
      </c>
      <c r="G84" s="34">
        <v>19.41</v>
      </c>
      <c r="H84" s="34">
        <v>19.41</v>
      </c>
      <c r="I84" s="34">
        <v>19.41</v>
      </c>
      <c r="J84" s="34">
        <v>19.41</v>
      </c>
      <c r="K84" s="34">
        <v>19.41</v>
      </c>
      <c r="L84" s="34">
        <v>19.41</v>
      </c>
      <c r="M84" s="34">
        <v>19.41</v>
      </c>
      <c r="N84" s="34">
        <v>19.41</v>
      </c>
      <c r="O84" s="34">
        <v>19.41</v>
      </c>
      <c r="P84" s="34">
        <v>19.41</v>
      </c>
      <c r="Q84" s="34">
        <v>19.41</v>
      </c>
      <c r="R84" s="34">
        <v>19.41</v>
      </c>
      <c r="S84" s="34">
        <v>19.41</v>
      </c>
      <c r="T84" s="34">
        <v>19.41</v>
      </c>
      <c r="U84" s="34">
        <v>19.41</v>
      </c>
      <c r="V84" s="34">
        <v>19.41</v>
      </c>
      <c r="W84" s="34">
        <v>19.41</v>
      </c>
      <c r="X84" s="34">
        <v>19.41</v>
      </c>
      <c r="Y84" s="34">
        <v>19.41</v>
      </c>
      <c r="Z84" s="34">
        <v>19.41</v>
      </c>
      <c r="AA84" s="34">
        <v>19.41</v>
      </c>
      <c r="AB84" s="34">
        <v>19.41</v>
      </c>
    </row>
    <row r="85" spans="1:28">
      <c r="A85" t="s">
        <v>592</v>
      </c>
      <c r="B85" s="34">
        <v>19.809999999999999</v>
      </c>
      <c r="C85" s="34">
        <v>19.809999999999999</v>
      </c>
      <c r="D85" s="34">
        <v>19.809999999999999</v>
      </c>
      <c r="E85" s="34">
        <v>19.809999999999999</v>
      </c>
      <c r="F85" s="34">
        <v>19.809999999999999</v>
      </c>
      <c r="G85" s="34">
        <v>19.809999999999999</v>
      </c>
      <c r="H85" s="34">
        <v>19.809999999999999</v>
      </c>
      <c r="I85" s="34">
        <v>19.809999999999999</v>
      </c>
      <c r="J85" s="34">
        <v>19.809999999999999</v>
      </c>
      <c r="K85" s="34">
        <v>19.809999999999999</v>
      </c>
      <c r="L85" s="34">
        <v>19.809999999999999</v>
      </c>
      <c r="M85" s="34">
        <v>19.809999999999999</v>
      </c>
      <c r="N85" s="34">
        <v>19.809999999999999</v>
      </c>
      <c r="O85" s="34">
        <v>19.809999999999999</v>
      </c>
      <c r="P85" s="34">
        <v>19.809999999999999</v>
      </c>
      <c r="Q85" s="34">
        <v>19.809999999999999</v>
      </c>
      <c r="R85" s="34">
        <v>19.809999999999999</v>
      </c>
      <c r="S85" s="34">
        <v>19.809999999999999</v>
      </c>
      <c r="T85" s="34">
        <v>19.809999999999999</v>
      </c>
      <c r="U85" s="34">
        <v>19.809999999999999</v>
      </c>
      <c r="V85" s="34">
        <v>19.809999999999999</v>
      </c>
      <c r="W85" s="34">
        <v>19.809999999999999</v>
      </c>
      <c r="X85" s="34">
        <v>19.809999999999999</v>
      </c>
      <c r="Y85" s="34">
        <v>19.809999999999999</v>
      </c>
      <c r="Z85" s="34">
        <v>19.809999999999999</v>
      </c>
      <c r="AA85" s="34">
        <v>19.809999999999999</v>
      </c>
      <c r="AB85" s="34">
        <v>19.809999999999999</v>
      </c>
    </row>
    <row r="86" spans="1:28">
      <c r="A86" t="s">
        <v>593</v>
      </c>
      <c r="B86" s="35">
        <v>21.29</v>
      </c>
      <c r="C86" s="35">
        <v>21.29</v>
      </c>
      <c r="D86" s="35">
        <v>21.29</v>
      </c>
      <c r="E86" s="35">
        <v>21.29</v>
      </c>
      <c r="F86" s="35">
        <v>21.29</v>
      </c>
      <c r="G86" s="35">
        <v>21.29</v>
      </c>
      <c r="H86" s="35">
        <v>21.29</v>
      </c>
      <c r="I86" s="35">
        <v>21.29</v>
      </c>
      <c r="J86" s="35">
        <v>21.29</v>
      </c>
      <c r="K86" s="35">
        <v>21.29</v>
      </c>
      <c r="L86" s="35">
        <v>21.29</v>
      </c>
      <c r="M86" s="35">
        <v>21.29</v>
      </c>
      <c r="N86" s="35">
        <v>21.29</v>
      </c>
      <c r="O86" s="35">
        <v>21.29</v>
      </c>
      <c r="P86" s="35">
        <v>21.29</v>
      </c>
      <c r="Q86" s="35">
        <v>21.29</v>
      </c>
      <c r="R86" s="35">
        <v>21.29</v>
      </c>
      <c r="S86" s="35">
        <v>21.29</v>
      </c>
      <c r="T86" s="35">
        <v>21.29</v>
      </c>
      <c r="U86" s="35">
        <v>21.29</v>
      </c>
      <c r="V86" s="35">
        <v>21.29</v>
      </c>
      <c r="W86" s="35">
        <v>21.29</v>
      </c>
      <c r="X86" s="35">
        <v>21.29</v>
      </c>
      <c r="Y86" s="35">
        <v>21.29</v>
      </c>
      <c r="Z86" s="35">
        <v>21.29</v>
      </c>
      <c r="AA86" s="35">
        <v>21.29</v>
      </c>
      <c r="AB86" s="35">
        <v>21.29</v>
      </c>
    </row>
    <row r="87" spans="1:28">
      <c r="A87" t="s">
        <v>594</v>
      </c>
      <c r="B87" s="34">
        <v>26.052727289221565</v>
      </c>
      <c r="C87" s="34">
        <v>26.225917309187899</v>
      </c>
      <c r="D87" s="34">
        <v>26.027985857797802</v>
      </c>
      <c r="E87" s="34">
        <v>25.879537269255227</v>
      </c>
      <c r="F87" s="34">
        <v>25.916649416390872</v>
      </c>
      <c r="G87" s="34">
        <v>25.891907984967109</v>
      </c>
      <c r="H87" s="34">
        <v>25.879537269255227</v>
      </c>
      <c r="I87" s="34">
        <v>25.90427870067899</v>
      </c>
      <c r="J87" s="34">
        <v>25.867166553543349</v>
      </c>
      <c r="K87" s="34">
        <v>25.941390847814635</v>
      </c>
      <c r="L87" s="34">
        <v>25.916649416390872</v>
      </c>
      <c r="M87" s="34">
        <v>26.003244426374039</v>
      </c>
      <c r="N87" s="34">
        <v>26.126951583492851</v>
      </c>
      <c r="O87" s="34">
        <v>25.966132279238398</v>
      </c>
      <c r="P87" s="34">
        <v>25.953761563526516</v>
      </c>
      <c r="Q87" s="34">
        <v>26.003244426374039</v>
      </c>
      <c r="R87" s="34">
        <v>25.916649416390872</v>
      </c>
      <c r="S87" s="34">
        <v>26.003244426374039</v>
      </c>
      <c r="T87" s="34">
        <v>26.003244426374039</v>
      </c>
      <c r="U87" s="34">
        <v>26.003244426374039</v>
      </c>
      <c r="V87" s="34">
        <v>26.003244426374039</v>
      </c>
      <c r="W87" s="34">
        <v>26.003244426374039</v>
      </c>
      <c r="X87" s="34">
        <v>26.003244426374039</v>
      </c>
      <c r="Y87" s="34">
        <v>26.003244426374039</v>
      </c>
      <c r="Z87" s="34">
        <v>26.003244426374039</v>
      </c>
      <c r="AA87" s="34">
        <v>26.003244426374039</v>
      </c>
      <c r="AB87" s="34">
        <v>26.003244426374039</v>
      </c>
    </row>
    <row r="88" spans="1:28">
      <c r="A88" t="s">
        <v>595</v>
      </c>
      <c r="B88" s="34">
        <v>25.456183887115298</v>
      </c>
      <c r="C88" s="34">
        <v>25.456183887115298</v>
      </c>
      <c r="D88" s="34">
        <v>25.446562219339391</v>
      </c>
      <c r="E88" s="34">
        <v>25.421820787915628</v>
      </c>
      <c r="F88" s="34">
        <v>25.43419150362751</v>
      </c>
      <c r="G88" s="34">
        <v>25.43419150362751</v>
      </c>
      <c r="H88" s="34">
        <v>25.409450072203747</v>
      </c>
      <c r="I88" s="34">
        <v>25.384708640779984</v>
      </c>
      <c r="J88" s="34">
        <v>25.397079356491865</v>
      </c>
      <c r="K88" s="34">
        <v>25.397079356491865</v>
      </c>
      <c r="L88" s="34">
        <v>25.508415797898795</v>
      </c>
      <c r="M88" s="34">
        <v>25.508415797898795</v>
      </c>
      <c r="N88" s="34">
        <v>25.508415797898795</v>
      </c>
      <c r="O88" s="34">
        <v>25.508415797898795</v>
      </c>
      <c r="P88" s="34">
        <v>25.520786513610677</v>
      </c>
      <c r="Q88" s="34">
        <v>25.533157229322558</v>
      </c>
      <c r="R88" s="34">
        <v>25.54552794503444</v>
      </c>
      <c r="S88" s="34">
        <v>25.557898660746321</v>
      </c>
      <c r="T88" s="34">
        <v>25.557898660746321</v>
      </c>
      <c r="U88" s="34">
        <v>25.557898660746321</v>
      </c>
      <c r="V88" s="34">
        <v>25.557898660746321</v>
      </c>
      <c r="W88" s="34">
        <v>25.557898660746321</v>
      </c>
      <c r="X88" s="34">
        <v>25.557898660746321</v>
      </c>
      <c r="Y88" s="34">
        <v>25.557898660746321</v>
      </c>
      <c r="Z88" s="34">
        <v>25.557898660746321</v>
      </c>
      <c r="AA88" s="34">
        <v>25.557898660746321</v>
      </c>
      <c r="AB88" s="34">
        <v>25.557898660746321</v>
      </c>
    </row>
    <row r="89" spans="1:28">
      <c r="A89" t="s">
        <v>596</v>
      </c>
      <c r="B89" s="34">
        <v>25.471303650763154</v>
      </c>
      <c r="C89" s="34">
        <v>25.471303650763154</v>
      </c>
      <c r="D89" s="34">
        <v>25.483674366475032</v>
      </c>
      <c r="E89" s="34">
        <v>25.471303650763154</v>
      </c>
      <c r="F89" s="34">
        <v>25.508415797898795</v>
      </c>
      <c r="G89" s="34">
        <v>25.533157229322558</v>
      </c>
      <c r="H89" s="34">
        <v>25.54552794503444</v>
      </c>
      <c r="I89" s="34">
        <v>25.533157229322558</v>
      </c>
      <c r="J89" s="34">
        <v>25.533157229322558</v>
      </c>
      <c r="K89" s="34">
        <v>25.557898660746321</v>
      </c>
      <c r="L89" s="34">
        <v>25.582640092170081</v>
      </c>
      <c r="M89" s="34">
        <v>25.595010807881962</v>
      </c>
      <c r="N89" s="34">
        <v>25.619752239305726</v>
      </c>
      <c r="O89" s="34">
        <v>25.607381523593844</v>
      </c>
      <c r="P89" s="34">
        <v>25.632122955017607</v>
      </c>
      <c r="Q89" s="34">
        <v>25.632122955017607</v>
      </c>
      <c r="R89" s="34">
        <v>25.607381523593844</v>
      </c>
      <c r="S89" s="34">
        <v>25.632122955017607</v>
      </c>
      <c r="T89" s="34">
        <v>25.632122955017607</v>
      </c>
      <c r="U89" s="34">
        <v>25.632122955017607</v>
      </c>
      <c r="V89" s="34">
        <v>25.632122955017607</v>
      </c>
      <c r="W89" s="34">
        <v>25.632122955017607</v>
      </c>
      <c r="X89" s="34">
        <v>25.632122955017607</v>
      </c>
      <c r="Y89" s="34">
        <v>25.632122955017607</v>
      </c>
      <c r="Z89" s="34">
        <v>25.632122955017607</v>
      </c>
      <c r="AA89" s="34">
        <v>25.632122955017607</v>
      </c>
      <c r="AB89" s="34">
        <v>25.632122955017607</v>
      </c>
    </row>
    <row r="90" spans="1:28">
      <c r="A90" t="s">
        <v>607</v>
      </c>
      <c r="B90" s="34">
        <v>25.570269376458203</v>
      </c>
      <c r="C90" s="34">
        <v>25.582640092170081</v>
      </c>
      <c r="D90" s="34">
        <v>25.619752239305726</v>
      </c>
      <c r="E90" s="34">
        <v>25.632122955017607</v>
      </c>
      <c r="F90" s="34">
        <v>25.632122955017607</v>
      </c>
      <c r="G90" s="34">
        <v>25.644493670729489</v>
      </c>
      <c r="H90" s="34">
        <v>25.632122955017607</v>
      </c>
      <c r="I90" s="34">
        <v>25.644493670729489</v>
      </c>
      <c r="J90" s="34">
        <v>25.669235102153252</v>
      </c>
      <c r="K90" s="34">
        <v>25.669235102153252</v>
      </c>
      <c r="L90" s="34">
        <v>25.68160581786513</v>
      </c>
      <c r="M90" s="34">
        <v>25.693976533577011</v>
      </c>
      <c r="N90" s="34">
        <v>25.693976533577011</v>
      </c>
      <c r="O90" s="34">
        <v>25.706347249288893</v>
      </c>
      <c r="P90" s="34">
        <v>25.718717965000774</v>
      </c>
      <c r="Q90" s="34">
        <v>25.743459396424537</v>
      </c>
      <c r="R90" s="34">
        <v>25.743459396424537</v>
      </c>
      <c r="S90" s="34">
        <v>25.755830112136419</v>
      </c>
      <c r="T90" s="34">
        <v>25.755830112136419</v>
      </c>
      <c r="U90" s="34">
        <v>25.755830112136419</v>
      </c>
      <c r="V90" s="35">
        <v>25.772278742992707</v>
      </c>
      <c r="W90" s="35">
        <v>25.812246472010976</v>
      </c>
      <c r="X90" s="35">
        <v>25.812965970073318</v>
      </c>
      <c r="Y90" s="35">
        <v>25.816181227886418</v>
      </c>
      <c r="Z90" s="35">
        <v>25.828054791454658</v>
      </c>
      <c r="AA90" s="35">
        <v>25.828373647693546</v>
      </c>
      <c r="AB90" s="35">
        <v>25.828547205996486</v>
      </c>
    </row>
    <row r="91" spans="1:28">
      <c r="B91" s="34"/>
      <c r="C91" s="34"/>
      <c r="D91" s="34"/>
      <c r="E91" s="34"/>
      <c r="F91" s="34"/>
      <c r="G91" s="34"/>
      <c r="H91" s="34"/>
      <c r="I91" s="34"/>
      <c r="J91" s="34"/>
      <c r="K91" s="34"/>
      <c r="L91" s="34"/>
      <c r="M91" s="34"/>
      <c r="N91" s="34"/>
      <c r="O91" s="34"/>
      <c r="P91" s="34"/>
      <c r="Q91" s="34"/>
    </row>
    <row r="92" spans="1:28">
      <c r="A92" t="s">
        <v>598</v>
      </c>
      <c r="B92" s="34">
        <v>14.92</v>
      </c>
      <c r="C92" s="34">
        <v>14.92</v>
      </c>
      <c r="D92" s="34">
        <v>14.92</v>
      </c>
      <c r="E92" s="34">
        <v>14.92</v>
      </c>
      <c r="F92" s="34">
        <v>14.92</v>
      </c>
      <c r="G92" s="34">
        <v>14.92</v>
      </c>
      <c r="H92" s="34">
        <v>14.92</v>
      </c>
      <c r="I92" s="34">
        <v>14.92</v>
      </c>
      <c r="J92" s="34">
        <v>14.92</v>
      </c>
      <c r="K92" s="34">
        <v>14.92</v>
      </c>
      <c r="L92" s="34">
        <v>14.92</v>
      </c>
      <c r="M92" s="34">
        <v>14.92</v>
      </c>
      <c r="N92" s="34">
        <v>14.92</v>
      </c>
      <c r="O92" s="34">
        <v>14.92</v>
      </c>
      <c r="P92" s="34">
        <v>14.92</v>
      </c>
      <c r="Q92" s="34">
        <v>14.92</v>
      </c>
      <c r="R92" s="34">
        <v>14.92</v>
      </c>
      <c r="S92" s="34">
        <v>14.92</v>
      </c>
      <c r="T92" s="34">
        <v>14.92</v>
      </c>
      <c r="U92" s="34">
        <v>14.92</v>
      </c>
      <c r="V92" s="34">
        <v>14.92</v>
      </c>
      <c r="W92" s="34">
        <v>14.92</v>
      </c>
      <c r="X92" s="34">
        <v>14.92</v>
      </c>
      <c r="Y92" s="34">
        <v>14.92</v>
      </c>
      <c r="Z92" s="34">
        <v>14.92</v>
      </c>
      <c r="AA92" s="34">
        <v>14.92</v>
      </c>
      <c r="AB92" s="34">
        <v>14.92</v>
      </c>
    </row>
    <row r="93" spans="1:28">
      <c r="A93" t="s">
        <v>599</v>
      </c>
      <c r="B93" s="34">
        <v>14.47</v>
      </c>
      <c r="C93" s="34">
        <v>14.47</v>
      </c>
      <c r="D93" s="34">
        <v>14.47</v>
      </c>
      <c r="E93" s="34">
        <v>14.47</v>
      </c>
      <c r="F93" s="34">
        <v>14.47</v>
      </c>
      <c r="G93" s="34">
        <v>14.47</v>
      </c>
      <c r="H93" s="34">
        <v>14.47</v>
      </c>
      <c r="I93" s="34">
        <v>14.47</v>
      </c>
      <c r="J93" s="34">
        <v>14.47</v>
      </c>
      <c r="K93" s="34">
        <v>14.47</v>
      </c>
      <c r="L93" s="34">
        <v>14.47</v>
      </c>
      <c r="M93" s="34">
        <v>14.47</v>
      </c>
      <c r="N93" s="34">
        <v>14.47</v>
      </c>
      <c r="O93" s="34">
        <v>14.47</v>
      </c>
      <c r="P93" s="34">
        <v>14.47</v>
      </c>
      <c r="Q93" s="34">
        <v>14.47</v>
      </c>
      <c r="R93" s="34">
        <v>14.47</v>
      </c>
      <c r="S93" s="34">
        <v>14.47</v>
      </c>
      <c r="T93" s="34">
        <v>14.47</v>
      </c>
      <c r="U93" s="34">
        <v>14.47</v>
      </c>
      <c r="V93" s="34">
        <v>14.47</v>
      </c>
      <c r="W93" s="34">
        <v>14.47</v>
      </c>
      <c r="X93" s="34">
        <v>14.47</v>
      </c>
      <c r="Y93" s="34">
        <v>14.47</v>
      </c>
      <c r="Z93" s="34">
        <v>14.47</v>
      </c>
      <c r="AA93" s="34">
        <v>14.47</v>
      </c>
      <c r="AB93" s="34">
        <v>14.47</v>
      </c>
    </row>
    <row r="94" spans="1:28">
      <c r="B94" s="34"/>
      <c r="C94" s="34"/>
      <c r="D94" s="34"/>
      <c r="E94" s="34"/>
      <c r="F94" s="34"/>
      <c r="G94" s="34"/>
      <c r="H94" s="34"/>
      <c r="I94" s="34"/>
      <c r="J94" s="34"/>
      <c r="K94" s="34"/>
      <c r="L94" s="34"/>
      <c r="M94" s="34"/>
      <c r="N94" s="34"/>
      <c r="O94" s="34"/>
      <c r="P94" s="34"/>
      <c r="Q94" s="34"/>
      <c r="R94" s="34"/>
      <c r="S94" s="34"/>
      <c r="T94" s="34"/>
      <c r="U94" s="34"/>
      <c r="V94" s="34"/>
      <c r="W94" s="34"/>
    </row>
    <row r="95" spans="1:28">
      <c r="A95" t="s">
        <v>600</v>
      </c>
      <c r="B95" s="34">
        <f t="shared" ref="B95:AB95" si="13">B71</f>
        <v>19.920000000000002</v>
      </c>
      <c r="C95" s="34">
        <f t="shared" si="13"/>
        <v>19.94315689897509</v>
      </c>
      <c r="D95" s="34">
        <f t="shared" si="13"/>
        <v>20.021905986282139</v>
      </c>
      <c r="E95" s="34">
        <f t="shared" si="13"/>
        <v>20.013126991647304</v>
      </c>
      <c r="F95" s="34">
        <f t="shared" si="13"/>
        <v>20.037115234866782</v>
      </c>
      <c r="G95" s="34">
        <f t="shared" si="13"/>
        <v>20.109505673526133</v>
      </c>
      <c r="H95" s="34">
        <f t="shared" si="13"/>
        <v>20.118125623703719</v>
      </c>
      <c r="I95" s="34">
        <f t="shared" si="13"/>
        <v>20.127645958118663</v>
      </c>
      <c r="J95" s="34">
        <f t="shared" si="13"/>
        <v>20.158057377736224</v>
      </c>
      <c r="K95" s="34">
        <f t="shared" si="13"/>
        <v>20.125908338675668</v>
      </c>
      <c r="L95" s="34">
        <f t="shared" si="13"/>
        <v>20.156775839545254</v>
      </c>
      <c r="M95" s="34">
        <f t="shared" si="13"/>
        <v>20.181369717236276</v>
      </c>
      <c r="N95" s="34">
        <f t="shared" si="13"/>
        <v>20.219741273798704</v>
      </c>
      <c r="O95" s="34">
        <f t="shared" si="13"/>
        <v>20.224293076049779</v>
      </c>
      <c r="P95" s="34">
        <f t="shared" si="13"/>
        <v>20.213762550458178</v>
      </c>
      <c r="Q95" s="34">
        <f t="shared" si="13"/>
        <v>20.227910813726883</v>
      </c>
      <c r="R95" s="34">
        <f t="shared" si="13"/>
        <v>20.247639713699304</v>
      </c>
      <c r="S95" s="34">
        <f t="shared" si="13"/>
        <v>20.237778183226219</v>
      </c>
      <c r="T95" s="34">
        <f t="shared" si="13"/>
        <v>20.239285194239734</v>
      </c>
      <c r="U95" s="34">
        <f t="shared" si="13"/>
        <v>20.190363766812702</v>
      </c>
      <c r="V95" s="34">
        <f t="shared" si="13"/>
        <v>20.232472429384977</v>
      </c>
      <c r="W95" s="34">
        <f t="shared" si="13"/>
        <v>20.286930448125336</v>
      </c>
      <c r="X95" s="34">
        <f t="shared" si="13"/>
        <v>20.298440283117792</v>
      </c>
      <c r="Y95" s="34">
        <f t="shared" si="13"/>
        <v>20.276813816526147</v>
      </c>
      <c r="Z95" s="34">
        <f t="shared" si="13"/>
        <v>20.328096704246885</v>
      </c>
      <c r="AA95" s="34">
        <f t="shared" si="13"/>
        <v>20.328096704246885</v>
      </c>
      <c r="AB95" s="34">
        <f t="shared" si="13"/>
        <v>20.328096704246885</v>
      </c>
    </row>
    <row r="97" spans="1:28">
      <c r="A97" t="s">
        <v>601</v>
      </c>
    </row>
    <row r="98" spans="1:28">
      <c r="A98" t="s">
        <v>602</v>
      </c>
      <c r="B98" s="34">
        <v>0</v>
      </c>
      <c r="C98" s="34">
        <v>0</v>
      </c>
      <c r="D98" s="34">
        <v>0</v>
      </c>
      <c r="E98" s="34">
        <v>0</v>
      </c>
      <c r="F98" s="34">
        <v>0</v>
      </c>
      <c r="G98" s="34">
        <v>0</v>
      </c>
      <c r="H98" s="34">
        <v>0</v>
      </c>
      <c r="I98" s="34">
        <v>0</v>
      </c>
      <c r="J98" s="34">
        <v>0</v>
      </c>
      <c r="K98" s="34">
        <v>0</v>
      </c>
      <c r="L98" s="34">
        <v>0</v>
      </c>
      <c r="M98" s="34">
        <v>0</v>
      </c>
      <c r="N98" s="34">
        <v>0</v>
      </c>
      <c r="O98" s="34">
        <v>0</v>
      </c>
      <c r="P98" s="34">
        <v>0</v>
      </c>
      <c r="Q98" s="34">
        <v>0</v>
      </c>
      <c r="R98" s="34">
        <v>0</v>
      </c>
      <c r="S98" s="34">
        <v>0</v>
      </c>
      <c r="T98" s="34">
        <v>0</v>
      </c>
      <c r="U98" s="34">
        <v>0</v>
      </c>
      <c r="V98" s="34">
        <v>0</v>
      </c>
      <c r="W98" s="34">
        <v>0</v>
      </c>
      <c r="X98" s="34">
        <v>0</v>
      </c>
      <c r="Y98" s="34">
        <v>0</v>
      </c>
      <c r="Z98" s="34">
        <v>0</v>
      </c>
      <c r="AA98" s="34">
        <v>0</v>
      </c>
      <c r="AB98" s="34">
        <v>0</v>
      </c>
    </row>
    <row r="99" spans="1:28">
      <c r="A99" t="s">
        <v>603</v>
      </c>
      <c r="B99" s="34">
        <v>0</v>
      </c>
      <c r="C99" s="34">
        <v>0</v>
      </c>
      <c r="D99" s="34">
        <v>0</v>
      </c>
      <c r="E99" s="34">
        <v>0</v>
      </c>
      <c r="F99" s="34">
        <v>0</v>
      </c>
      <c r="G99" s="34">
        <v>0</v>
      </c>
      <c r="H99" s="34">
        <v>0</v>
      </c>
      <c r="I99" s="34">
        <v>0</v>
      </c>
      <c r="J99" s="34">
        <v>0</v>
      </c>
      <c r="K99" s="34">
        <v>0</v>
      </c>
      <c r="L99" s="34">
        <v>0</v>
      </c>
      <c r="M99" s="34">
        <v>0</v>
      </c>
      <c r="N99" s="34">
        <v>0</v>
      </c>
      <c r="O99" s="34">
        <v>0</v>
      </c>
      <c r="P99" s="34">
        <v>0</v>
      </c>
      <c r="Q99" s="34">
        <v>0</v>
      </c>
      <c r="R99" s="34">
        <v>0</v>
      </c>
      <c r="S99" s="34">
        <v>0</v>
      </c>
      <c r="T99" s="34">
        <v>0</v>
      </c>
      <c r="U99" s="34">
        <v>0</v>
      </c>
      <c r="V99" s="34">
        <v>0</v>
      </c>
      <c r="W99" s="34">
        <v>0</v>
      </c>
      <c r="X99" s="34">
        <v>0</v>
      </c>
      <c r="Y99" s="34">
        <v>0</v>
      </c>
      <c r="Z99" s="34">
        <v>0</v>
      </c>
      <c r="AA99" s="34">
        <v>0</v>
      </c>
      <c r="AB99" s="34">
        <v>0</v>
      </c>
    </row>
    <row r="100" spans="1:28">
      <c r="A100" t="s">
        <v>604</v>
      </c>
      <c r="B100" s="34">
        <v>17.986338684292424</v>
      </c>
      <c r="C100" s="34">
        <v>17.986338684292424</v>
      </c>
      <c r="D100" s="34">
        <v>17.986338684292424</v>
      </c>
      <c r="E100" s="34">
        <v>17.986338684292424</v>
      </c>
      <c r="F100" s="34">
        <v>17.986338684292424</v>
      </c>
      <c r="G100" s="34">
        <v>17.986338684292424</v>
      </c>
      <c r="H100" s="34">
        <v>17.986338684292424</v>
      </c>
      <c r="I100" s="34">
        <v>17.986338684292424</v>
      </c>
      <c r="J100" s="34">
        <v>17.986338684292424</v>
      </c>
      <c r="K100" s="34">
        <v>17.986338684292424</v>
      </c>
      <c r="L100" s="34">
        <v>17.986338684292424</v>
      </c>
      <c r="M100" s="34">
        <v>17.986338684292424</v>
      </c>
      <c r="N100" s="34">
        <v>17.986338684292424</v>
      </c>
      <c r="O100" s="34">
        <v>17.986338684292424</v>
      </c>
      <c r="P100" s="34">
        <v>17.986338684292424</v>
      </c>
      <c r="Q100" s="34">
        <v>17.986338684292424</v>
      </c>
      <c r="R100" s="34">
        <v>17.986338684292424</v>
      </c>
      <c r="S100" s="34">
        <v>17.986338684292424</v>
      </c>
      <c r="T100" s="34">
        <v>17.986338684292424</v>
      </c>
      <c r="U100" s="34">
        <v>17.986338684292424</v>
      </c>
      <c r="V100" s="34">
        <v>17.986338684292424</v>
      </c>
      <c r="W100" s="34">
        <v>17.986338684292424</v>
      </c>
      <c r="X100" s="34">
        <v>17.986338684292424</v>
      </c>
      <c r="Y100" s="34">
        <v>17.986338684292424</v>
      </c>
      <c r="Z100" s="34">
        <v>17.986338684292424</v>
      </c>
      <c r="AA100" s="34">
        <v>17.986338684292424</v>
      </c>
      <c r="AB100" s="34">
        <v>17.986338684292424</v>
      </c>
    </row>
  </sheetData>
  <phoneticPr fontId="18"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
    <tabColor theme="0" tint="-0.34998626667073579"/>
  </sheetPr>
  <dimension ref="A1:AE184"/>
  <sheetViews>
    <sheetView topLeftCell="O1" workbookViewId="0">
      <selection activeCell="J46" sqref="J46"/>
    </sheetView>
  </sheetViews>
  <sheetFormatPr baseColWidth="10" defaultColWidth="8.83203125" defaultRowHeight="13"/>
  <cols>
    <col min="1" max="1" width="25.6640625" customWidth="1"/>
  </cols>
  <sheetData>
    <row r="1" spans="1:31" ht="16">
      <c r="A1" s="1" t="s">
        <v>2817</v>
      </c>
      <c r="B1" s="2">
        <v>2007</v>
      </c>
      <c r="C1" s="2">
        <v>2008</v>
      </c>
      <c r="D1" s="2">
        <v>2009</v>
      </c>
      <c r="E1" s="2">
        <v>2010</v>
      </c>
      <c r="F1" s="2">
        <v>2011</v>
      </c>
      <c r="G1" s="2">
        <v>2012</v>
      </c>
      <c r="H1" s="2">
        <v>2013</v>
      </c>
      <c r="I1" s="2">
        <v>2014</v>
      </c>
      <c r="J1" s="2">
        <v>2015</v>
      </c>
      <c r="K1" s="2">
        <v>2016</v>
      </c>
      <c r="L1" s="2">
        <v>2017</v>
      </c>
      <c r="M1" s="2">
        <v>2018</v>
      </c>
      <c r="N1" s="2">
        <v>2019</v>
      </c>
      <c r="O1" s="2">
        <v>2020</v>
      </c>
      <c r="P1" s="2">
        <v>2021</v>
      </c>
      <c r="Q1" s="2">
        <v>2022</v>
      </c>
      <c r="R1" s="2">
        <v>2023</v>
      </c>
      <c r="S1" s="2">
        <v>2024</v>
      </c>
      <c r="T1" s="2">
        <v>2025</v>
      </c>
      <c r="U1" s="2">
        <v>2026</v>
      </c>
      <c r="V1" s="2">
        <v>2027</v>
      </c>
      <c r="W1" s="2">
        <v>2028</v>
      </c>
      <c r="X1" s="2">
        <v>2029</v>
      </c>
      <c r="Y1" s="2">
        <v>2030</v>
      </c>
      <c r="Z1" s="2">
        <v>2031</v>
      </c>
      <c r="AA1" s="2">
        <v>2032</v>
      </c>
      <c r="AB1" s="2">
        <v>2033</v>
      </c>
      <c r="AC1" s="2">
        <v>2034</v>
      </c>
      <c r="AD1" s="2">
        <v>2035</v>
      </c>
    </row>
    <row r="2" spans="1:31" ht="16">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1" ht="16">
      <c r="A3" s="1"/>
      <c r="B3" s="16" t="s">
        <v>2809</v>
      </c>
      <c r="C3" s="16" t="s">
        <v>2810</v>
      </c>
      <c r="F3" s="16"/>
      <c r="G3" s="2"/>
      <c r="H3" s="2"/>
      <c r="I3" s="2"/>
      <c r="J3" s="2"/>
      <c r="K3" s="2"/>
      <c r="L3" s="2"/>
      <c r="M3" s="2"/>
      <c r="N3" s="2"/>
      <c r="O3" s="2"/>
      <c r="P3" s="2"/>
      <c r="Q3" s="2"/>
      <c r="R3" s="2"/>
      <c r="S3" s="2"/>
      <c r="T3" s="2"/>
      <c r="U3" s="2"/>
      <c r="V3" s="2"/>
      <c r="W3" s="2"/>
      <c r="X3" s="2"/>
      <c r="Y3" s="2"/>
      <c r="Z3" s="2"/>
      <c r="AA3" s="2"/>
      <c r="AB3" s="2"/>
      <c r="AC3" s="2"/>
      <c r="AD3" s="2"/>
    </row>
    <row r="4" spans="1:31" ht="16">
      <c r="A4" s="1"/>
      <c r="B4" s="16" t="s">
        <v>2811</v>
      </c>
      <c r="C4" s="16" t="s">
        <v>2812</v>
      </c>
      <c r="F4" s="16" t="s">
        <v>2813</v>
      </c>
      <c r="G4" s="2"/>
      <c r="H4" s="2"/>
      <c r="I4" s="2"/>
      <c r="J4" s="2"/>
      <c r="K4" s="2"/>
      <c r="L4" s="2"/>
      <c r="M4" s="2"/>
      <c r="N4" s="2"/>
      <c r="O4" s="2"/>
      <c r="P4" s="2"/>
      <c r="Q4" s="2"/>
      <c r="R4" s="2"/>
      <c r="S4" s="2"/>
      <c r="T4" s="2"/>
      <c r="U4" s="2"/>
      <c r="V4" s="2"/>
      <c r="W4" s="2"/>
      <c r="X4" s="2"/>
      <c r="Y4" s="2"/>
      <c r="Z4" s="2"/>
      <c r="AA4" s="2"/>
      <c r="AB4" s="2"/>
      <c r="AC4" s="2"/>
      <c r="AD4" s="2"/>
    </row>
    <row r="5" spans="1:31" ht="16">
      <c r="A5" s="1"/>
      <c r="B5" s="16" t="s">
        <v>2814</v>
      </c>
      <c r="C5" s="16" t="s">
        <v>2815</v>
      </c>
      <c r="G5" s="2"/>
      <c r="H5" s="2"/>
      <c r="I5" s="2"/>
      <c r="J5" s="2"/>
      <c r="K5" s="2"/>
      <c r="L5" s="2"/>
      <c r="M5" s="2"/>
      <c r="N5" s="2"/>
      <c r="O5" s="2"/>
      <c r="P5" s="2"/>
      <c r="Q5" s="2"/>
      <c r="R5" s="2"/>
      <c r="S5" s="2"/>
      <c r="T5" s="2"/>
      <c r="U5" s="2"/>
      <c r="V5" s="2"/>
      <c r="W5" s="2"/>
      <c r="X5" s="2"/>
      <c r="Y5" s="2"/>
      <c r="Z5" s="2"/>
      <c r="AA5" s="2"/>
      <c r="AB5" s="2"/>
      <c r="AC5" s="2"/>
      <c r="AD5" s="2"/>
    </row>
    <row r="6" spans="1:31" ht="16">
      <c r="A6" s="1"/>
      <c r="B6" s="16" t="s">
        <v>2816</v>
      </c>
      <c r="C6" s="16"/>
      <c r="D6" s="16" t="s">
        <v>531</v>
      </c>
      <c r="F6" s="16"/>
      <c r="G6" s="2"/>
      <c r="H6" s="2"/>
      <c r="I6" s="2"/>
      <c r="J6" s="2"/>
      <c r="K6" s="2"/>
      <c r="L6" s="2"/>
      <c r="M6" s="2"/>
      <c r="N6" s="2"/>
      <c r="O6" s="2"/>
      <c r="P6" s="2"/>
      <c r="Q6" s="2"/>
      <c r="R6" s="2"/>
      <c r="S6" s="2"/>
      <c r="T6" s="2"/>
      <c r="U6" s="2"/>
      <c r="V6" s="2"/>
      <c r="W6" s="2"/>
      <c r="X6" s="2"/>
      <c r="Y6" s="2"/>
      <c r="Z6" s="2"/>
      <c r="AA6" s="2"/>
      <c r="AB6" s="2"/>
      <c r="AC6" s="2"/>
      <c r="AD6" s="2"/>
    </row>
    <row r="7" spans="1:31" ht="16">
      <c r="A7" s="1"/>
      <c r="B7" s="2"/>
      <c r="C7" s="2"/>
      <c r="D7" s="2"/>
      <c r="E7" s="2"/>
      <c r="F7" s="2"/>
      <c r="G7" s="2"/>
      <c r="H7" s="2"/>
      <c r="I7" s="2"/>
      <c r="J7" s="2"/>
      <c r="K7" s="2"/>
      <c r="L7" s="2"/>
      <c r="M7" s="2"/>
      <c r="N7" s="2"/>
      <c r="O7" s="2"/>
      <c r="P7" s="2"/>
      <c r="Q7" s="2"/>
      <c r="R7" s="2"/>
      <c r="S7" s="2"/>
      <c r="T7" s="2"/>
      <c r="U7" s="2"/>
      <c r="V7" s="2"/>
      <c r="W7" s="2"/>
      <c r="X7" s="2"/>
      <c r="Y7" s="2"/>
      <c r="Z7" s="2"/>
      <c r="AA7" s="2"/>
      <c r="AB7" s="2"/>
      <c r="AC7" s="2"/>
      <c r="AD7" s="2"/>
    </row>
    <row r="8" spans="1:31" ht="16">
      <c r="A8" s="1"/>
      <c r="B8" s="2"/>
      <c r="C8" s="2"/>
      <c r="D8" s="2"/>
      <c r="E8" s="2"/>
      <c r="F8" s="2"/>
      <c r="G8" s="2"/>
      <c r="H8" s="2"/>
      <c r="I8" s="2"/>
      <c r="J8" s="2"/>
      <c r="K8" s="2"/>
      <c r="L8" s="2"/>
      <c r="M8" s="2"/>
      <c r="N8" s="2"/>
      <c r="O8" s="2"/>
      <c r="P8" s="2"/>
      <c r="Q8" s="2"/>
      <c r="R8" s="2"/>
      <c r="S8" s="2"/>
      <c r="T8" s="2"/>
      <c r="U8" s="2"/>
      <c r="V8" s="2"/>
      <c r="W8" s="2"/>
      <c r="X8" s="2"/>
      <c r="Y8" s="2"/>
      <c r="Z8" s="2"/>
      <c r="AA8" s="2"/>
      <c r="AB8" s="2"/>
      <c r="AC8" s="2"/>
      <c r="AD8" s="2"/>
    </row>
    <row r="9" spans="1:31" ht="16">
      <c r="A9" s="1"/>
      <c r="B9" s="2"/>
      <c r="C9" s="2"/>
      <c r="D9" s="2"/>
      <c r="E9" s="2"/>
      <c r="F9" s="2"/>
      <c r="G9" s="2"/>
      <c r="H9" s="2"/>
      <c r="I9" s="2"/>
      <c r="J9" s="2"/>
      <c r="K9" s="2"/>
      <c r="L9" s="2"/>
      <c r="M9" s="2"/>
      <c r="N9" s="2"/>
      <c r="O9" s="2"/>
      <c r="P9" s="2"/>
      <c r="Q9" s="2"/>
      <c r="R9" s="2"/>
      <c r="S9" s="2"/>
      <c r="T9" s="2"/>
      <c r="U9" s="2"/>
      <c r="V9" s="2"/>
      <c r="W9" s="2"/>
      <c r="X9" s="2"/>
      <c r="Y9" s="2"/>
      <c r="Z9" s="2"/>
      <c r="AA9" s="2"/>
      <c r="AB9" s="2"/>
      <c r="AC9" s="2"/>
      <c r="AD9" s="2"/>
    </row>
    <row r="10" spans="1:31" ht="16">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spans="1:31" ht="16">
      <c r="A11" s="1"/>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3" spans="1:31" ht="16">
      <c r="A13" s="1" t="s">
        <v>2068</v>
      </c>
    </row>
    <row r="14" spans="1:31">
      <c r="A14" s="2" t="s">
        <v>2069</v>
      </c>
    </row>
    <row r="15" spans="1:31">
      <c r="A15" s="2" t="s">
        <v>1035</v>
      </c>
      <c r="B15" s="4" t="s">
        <v>1035</v>
      </c>
      <c r="C15" s="4" t="s">
        <v>1035</v>
      </c>
      <c r="D15" s="4" t="s">
        <v>1035</v>
      </c>
      <c r="E15" s="4" t="s">
        <v>1035</v>
      </c>
      <c r="F15" s="4" t="s">
        <v>1035</v>
      </c>
      <c r="G15" s="4" t="s">
        <v>1035</v>
      </c>
      <c r="H15" s="4" t="s">
        <v>1035</v>
      </c>
      <c r="I15" s="4" t="s">
        <v>1035</v>
      </c>
      <c r="J15" s="4" t="s">
        <v>1035</v>
      </c>
      <c r="K15" s="4" t="s">
        <v>1035</v>
      </c>
      <c r="L15" s="4" t="s">
        <v>1035</v>
      </c>
      <c r="M15" s="4" t="s">
        <v>1035</v>
      </c>
      <c r="N15" s="4" t="s">
        <v>1035</v>
      </c>
      <c r="O15" s="4" t="s">
        <v>1035</v>
      </c>
      <c r="P15" s="4" t="s">
        <v>1035</v>
      </c>
      <c r="Q15" s="4" t="s">
        <v>1035</v>
      </c>
      <c r="R15" s="4" t="s">
        <v>1035</v>
      </c>
      <c r="S15" s="4" t="s">
        <v>1035</v>
      </c>
      <c r="T15" s="4" t="s">
        <v>1035</v>
      </c>
      <c r="U15" s="4" t="s">
        <v>1035</v>
      </c>
      <c r="V15" s="4" t="s">
        <v>1035</v>
      </c>
      <c r="W15" s="4" t="s">
        <v>1035</v>
      </c>
      <c r="X15" s="4" t="s">
        <v>1035</v>
      </c>
      <c r="Y15" s="4" t="s">
        <v>1035</v>
      </c>
      <c r="Z15" s="4" t="s">
        <v>1035</v>
      </c>
      <c r="AA15" s="4" t="s">
        <v>1035</v>
      </c>
      <c r="AB15" s="4" t="s">
        <v>1035</v>
      </c>
      <c r="AC15" s="4" t="s">
        <v>1035</v>
      </c>
      <c r="AD15" s="4" t="s">
        <v>1035</v>
      </c>
      <c r="AE15" s="4" t="s">
        <v>1036</v>
      </c>
    </row>
    <row r="16" spans="1:31">
      <c r="A16" s="5" t="s">
        <v>2070</v>
      </c>
      <c r="B16" s="2">
        <v>2007</v>
      </c>
      <c r="C16" s="2">
        <v>2008</v>
      </c>
      <c r="D16" s="2">
        <v>2009</v>
      </c>
      <c r="E16" s="2">
        <v>2010</v>
      </c>
      <c r="F16" s="2">
        <v>2011</v>
      </c>
      <c r="G16" s="2">
        <v>2012</v>
      </c>
      <c r="H16" s="2">
        <v>2013</v>
      </c>
      <c r="I16" s="2">
        <v>2014</v>
      </c>
      <c r="J16" s="2">
        <v>2015</v>
      </c>
      <c r="K16" s="2">
        <v>2016</v>
      </c>
      <c r="L16" s="2">
        <v>2017</v>
      </c>
      <c r="M16" s="2">
        <v>2018</v>
      </c>
      <c r="N16" s="2">
        <v>2019</v>
      </c>
      <c r="O16" s="2">
        <v>2020</v>
      </c>
      <c r="P16" s="2">
        <v>2021</v>
      </c>
      <c r="Q16" s="2">
        <v>2022</v>
      </c>
      <c r="R16" s="2">
        <v>2023</v>
      </c>
      <c r="S16" s="2">
        <v>2024</v>
      </c>
      <c r="T16" s="2">
        <v>2025</v>
      </c>
      <c r="U16" s="2">
        <v>2026</v>
      </c>
      <c r="V16" s="2">
        <v>2027</v>
      </c>
      <c r="W16" s="2">
        <v>2028</v>
      </c>
      <c r="X16" s="2">
        <v>2029</v>
      </c>
      <c r="Y16" s="2">
        <v>2030</v>
      </c>
      <c r="Z16" s="2">
        <v>2031</v>
      </c>
      <c r="AA16" s="2">
        <v>2032</v>
      </c>
      <c r="AB16" s="2">
        <v>2033</v>
      </c>
      <c r="AC16" s="2">
        <v>2034</v>
      </c>
      <c r="AD16" s="2">
        <v>2035</v>
      </c>
      <c r="AE16" s="2">
        <v>2035</v>
      </c>
    </row>
    <row r="18" spans="1:31">
      <c r="A18" s="2" t="s">
        <v>2071</v>
      </c>
    </row>
    <row r="19" spans="1:31">
      <c r="A19" t="s">
        <v>2072</v>
      </c>
      <c r="B19" s="10">
        <v>282.53207397460898</v>
      </c>
      <c r="C19" s="10">
        <v>289.91833496093801</v>
      </c>
      <c r="D19" s="10">
        <v>283.09982299804699</v>
      </c>
      <c r="E19" s="10">
        <v>284.23782348632801</v>
      </c>
      <c r="F19" s="10">
        <v>270.90228271484398</v>
      </c>
      <c r="G19" s="10">
        <v>269.99746704101602</v>
      </c>
      <c r="H19" s="10">
        <v>268.58337402343801</v>
      </c>
      <c r="I19" s="10">
        <v>268.49575805664102</v>
      </c>
      <c r="J19" s="10">
        <v>267.63150024414102</v>
      </c>
      <c r="K19" s="10">
        <v>268.02432250976602</v>
      </c>
      <c r="L19" s="10">
        <v>266.785400390625</v>
      </c>
      <c r="M19" s="10">
        <v>266.48504638671898</v>
      </c>
      <c r="N19" s="10">
        <v>266.46600341796898</v>
      </c>
      <c r="O19" s="10">
        <v>266.97698974609398</v>
      </c>
      <c r="P19" s="10">
        <v>266.24548339843801</v>
      </c>
      <c r="Q19" s="10">
        <v>265.946533203125</v>
      </c>
      <c r="R19" s="10">
        <v>265.62014770507801</v>
      </c>
      <c r="S19" s="10">
        <v>266.14385986328102</v>
      </c>
      <c r="T19" s="10">
        <v>265.73553466796898</v>
      </c>
      <c r="U19" s="10">
        <v>265.30435180664102</v>
      </c>
      <c r="V19" s="10">
        <v>264.861328125</v>
      </c>
      <c r="W19" s="10">
        <v>265.0712890625</v>
      </c>
      <c r="X19" s="10">
        <v>263.18020629882801</v>
      </c>
      <c r="Y19" s="10">
        <v>262.57769775390602</v>
      </c>
      <c r="Z19" s="10">
        <v>262.56417846679699</v>
      </c>
      <c r="AA19" s="10">
        <v>262.88153076171898</v>
      </c>
      <c r="AB19" s="10">
        <v>261.13427734375</v>
      </c>
      <c r="AC19" s="10">
        <v>260.35800170898398</v>
      </c>
      <c r="AD19" s="10">
        <v>259.97787475585898</v>
      </c>
      <c r="AE19" s="7">
        <v>-4.0290005784429468E-3</v>
      </c>
    </row>
    <row r="20" spans="1:31">
      <c r="A20" t="s">
        <v>2073</v>
      </c>
      <c r="B20" s="10">
        <v>170.72392272949199</v>
      </c>
      <c r="C20" s="10">
        <v>144.00294494628901</v>
      </c>
      <c r="D20" s="10">
        <v>137.00889587402301</v>
      </c>
      <c r="E20" s="10">
        <v>136.28790283203099</v>
      </c>
      <c r="F20" s="10">
        <v>147.26319885253901</v>
      </c>
      <c r="G20" s="10">
        <v>146.23739624023401</v>
      </c>
      <c r="H20" s="10">
        <v>145.001052856445</v>
      </c>
      <c r="I20" s="10">
        <v>145.34799194335901</v>
      </c>
      <c r="J20" s="10">
        <v>143.473709106445</v>
      </c>
      <c r="K20" s="10">
        <v>143.41442871093801</v>
      </c>
      <c r="L20" s="10">
        <v>143.317794799805</v>
      </c>
      <c r="M20" s="10">
        <v>144.41973876953099</v>
      </c>
      <c r="N20" s="10">
        <v>145.71987915039099</v>
      </c>
      <c r="O20" s="10">
        <v>146.32914733886699</v>
      </c>
      <c r="P20" s="10">
        <v>147.87806701660199</v>
      </c>
      <c r="Q20" s="10">
        <v>149.22747802734401</v>
      </c>
      <c r="R20" s="10">
        <v>150.18244934082</v>
      </c>
      <c r="S20" s="10">
        <v>150.5322265625</v>
      </c>
      <c r="T20" s="10">
        <v>152.89546203613301</v>
      </c>
      <c r="U20" s="10">
        <v>153.56967163085901</v>
      </c>
      <c r="V20" s="10">
        <v>155.08668518066401</v>
      </c>
      <c r="W20" s="10">
        <v>156.89309692382801</v>
      </c>
      <c r="X20" s="10">
        <v>157.04862976074199</v>
      </c>
      <c r="Y20" s="10">
        <v>159.14605712890599</v>
      </c>
      <c r="Z20" s="10">
        <v>159.91810607910199</v>
      </c>
      <c r="AA20" s="10">
        <v>161.52424621582</v>
      </c>
      <c r="AB20" s="10">
        <v>161.25518798828099</v>
      </c>
      <c r="AC20" s="10">
        <v>162.26518249511699</v>
      </c>
      <c r="AD20" s="10">
        <v>164.76965332031301</v>
      </c>
      <c r="AE20" s="7">
        <v>5.0019015684184369E-3</v>
      </c>
    </row>
    <row r="21" spans="1:31">
      <c r="A21" t="s">
        <v>2074</v>
      </c>
      <c r="B21" s="10">
        <v>165.45249938964801</v>
      </c>
      <c r="C21" s="10">
        <v>164.53405761718801</v>
      </c>
      <c r="D21" s="10">
        <v>162.88372802734401</v>
      </c>
      <c r="E21" s="10">
        <v>163.74824523925801</v>
      </c>
      <c r="F21" s="10">
        <v>164.42555236816401</v>
      </c>
      <c r="G21" s="10">
        <v>164.32093811035199</v>
      </c>
      <c r="H21" s="10">
        <v>163.52371215820301</v>
      </c>
      <c r="I21" s="10">
        <v>164.11065673828099</v>
      </c>
      <c r="J21" s="10">
        <v>163.75462341308599</v>
      </c>
      <c r="K21" s="10">
        <v>164.94331359863301</v>
      </c>
      <c r="L21" s="10">
        <v>164.83517456054699</v>
      </c>
      <c r="M21" s="10">
        <v>165.88211059570301</v>
      </c>
      <c r="N21" s="10">
        <v>167.04797363281301</v>
      </c>
      <c r="O21" s="10">
        <v>168.18618774414099</v>
      </c>
      <c r="P21" s="10">
        <v>168.83316040039099</v>
      </c>
      <c r="Q21" s="10">
        <v>169.57855224609401</v>
      </c>
      <c r="R21" s="10">
        <v>170.04501342773401</v>
      </c>
      <c r="S21" s="10">
        <v>170.51483154296901</v>
      </c>
      <c r="T21" s="10">
        <v>171.03021240234401</v>
      </c>
      <c r="U21" s="10">
        <v>170.80694580078099</v>
      </c>
      <c r="V21" s="10">
        <v>170.763259887695</v>
      </c>
      <c r="W21" s="10">
        <v>171.14414978027301</v>
      </c>
      <c r="X21" s="10">
        <v>169.43052673339801</v>
      </c>
      <c r="Y21" s="10">
        <v>169.05113220214801</v>
      </c>
      <c r="Z21" s="10">
        <v>167.70045471191401</v>
      </c>
      <c r="AA21" s="10">
        <v>167.32713317871099</v>
      </c>
      <c r="AB21" s="10">
        <v>165.22297668457</v>
      </c>
      <c r="AC21" s="10">
        <v>164.45634460449199</v>
      </c>
      <c r="AD21" s="10">
        <v>164.76445007324199</v>
      </c>
      <c r="AE21" s="7">
        <v>5.1826997331429073E-5</v>
      </c>
    </row>
    <row r="22" spans="1:31">
      <c r="A22" t="s">
        <v>2075</v>
      </c>
      <c r="B22" s="10">
        <v>71.477958679199205</v>
      </c>
      <c r="C22" s="10">
        <v>69.895820617675795</v>
      </c>
      <c r="D22" s="10">
        <v>66.926734924316406</v>
      </c>
      <c r="E22" s="10">
        <v>65.775344848632798</v>
      </c>
      <c r="F22" s="10">
        <v>65.239784240722699</v>
      </c>
      <c r="G22" s="10">
        <v>64.308052062988295</v>
      </c>
      <c r="H22" s="10">
        <v>63.3041381835938</v>
      </c>
      <c r="I22" s="10">
        <v>63.065952301025398</v>
      </c>
      <c r="J22" s="10">
        <v>62.095428466796903</v>
      </c>
      <c r="K22" s="10">
        <v>62.259864807128899</v>
      </c>
      <c r="L22" s="10">
        <v>61.843662261962898</v>
      </c>
      <c r="M22" s="10">
        <v>62.106487274169901</v>
      </c>
      <c r="N22" s="10">
        <v>62.418846130371101</v>
      </c>
      <c r="O22" s="10">
        <v>62.690334320068402</v>
      </c>
      <c r="P22" s="10">
        <v>63.108890533447301</v>
      </c>
      <c r="Q22" s="10">
        <v>63.571907043457003</v>
      </c>
      <c r="R22" s="10">
        <v>63.917800903320298</v>
      </c>
      <c r="S22" s="10">
        <v>64.199554443359403</v>
      </c>
      <c r="T22" s="10">
        <v>64.968215942382798</v>
      </c>
      <c r="U22" s="10">
        <v>65.271820068359403</v>
      </c>
      <c r="V22" s="10">
        <v>65.988037109375</v>
      </c>
      <c r="W22" s="10">
        <v>67.074462890625</v>
      </c>
      <c r="X22" s="10">
        <v>67.188919067382798</v>
      </c>
      <c r="Y22" s="10">
        <v>68.327041625976605</v>
      </c>
      <c r="Z22" s="10">
        <v>68.860725402832003</v>
      </c>
      <c r="AA22" s="10">
        <v>69.966629028320298</v>
      </c>
      <c r="AB22" s="10">
        <v>69.854362487792997</v>
      </c>
      <c r="AC22" s="10">
        <v>70.436897277832003</v>
      </c>
      <c r="AD22" s="10">
        <v>71.634910583496094</v>
      </c>
      <c r="AE22" s="7">
        <v>9.1066168026119828E-4</v>
      </c>
    </row>
    <row r="23" spans="1:31">
      <c r="A23" t="s">
        <v>2076</v>
      </c>
      <c r="B23" s="10">
        <v>32.942043304443402</v>
      </c>
      <c r="C23" s="10">
        <v>33.044460296630902</v>
      </c>
      <c r="D23" s="10">
        <v>32.624893188476598</v>
      </c>
      <c r="E23" s="10">
        <v>32.768871307372997</v>
      </c>
      <c r="F23" s="10">
        <v>33.017505645752003</v>
      </c>
      <c r="G23" s="10">
        <v>33.170387268066399</v>
      </c>
      <c r="H23" s="10">
        <v>33.183906555175803</v>
      </c>
      <c r="I23" s="10">
        <v>33.435733795166001</v>
      </c>
      <c r="J23" s="10">
        <v>33.421699523925803</v>
      </c>
      <c r="K23" s="10">
        <v>33.776412963867202</v>
      </c>
      <c r="L23" s="10">
        <v>33.833667755127003</v>
      </c>
      <c r="M23" s="10">
        <v>34.122135162353501</v>
      </c>
      <c r="N23" s="10">
        <v>34.402381896972699</v>
      </c>
      <c r="O23" s="10">
        <v>34.701103210449197</v>
      </c>
      <c r="P23" s="10">
        <v>34.949745178222699</v>
      </c>
      <c r="Q23" s="10">
        <v>35.229583740234403</v>
      </c>
      <c r="R23" s="10">
        <v>35.456954956054702</v>
      </c>
      <c r="S23" s="10">
        <v>35.688201904296903</v>
      </c>
      <c r="T23" s="10">
        <v>35.999263763427699</v>
      </c>
      <c r="U23" s="10">
        <v>36.178554534912102</v>
      </c>
      <c r="V23" s="10">
        <v>36.483516693115199</v>
      </c>
      <c r="W23" s="10">
        <v>36.941795349121101</v>
      </c>
      <c r="X23" s="10">
        <v>36.987308502197301</v>
      </c>
      <c r="Y23" s="10">
        <v>37.417587280273402</v>
      </c>
      <c r="Z23" s="10">
        <v>37.641143798828097</v>
      </c>
      <c r="AA23" s="10">
        <v>38.096370697021499</v>
      </c>
      <c r="AB23" s="10">
        <v>38.059413909912102</v>
      </c>
      <c r="AC23" s="10">
        <v>38.298049926757798</v>
      </c>
      <c r="AD23" s="10">
        <v>38.745738983154297</v>
      </c>
      <c r="AE23" s="7">
        <v>5.9124786895642708E-3</v>
      </c>
    </row>
    <row r="24" spans="1:31">
      <c r="A24" t="s">
        <v>2077</v>
      </c>
      <c r="B24" s="10">
        <v>53.452320098877003</v>
      </c>
      <c r="C24" s="10">
        <v>52.991104125976598</v>
      </c>
      <c r="D24" s="10">
        <v>51.689983367919901</v>
      </c>
      <c r="E24" s="10">
        <v>51.803329467773402</v>
      </c>
      <c r="F24" s="10">
        <v>52.097671508789098</v>
      </c>
      <c r="G24" s="10">
        <v>51.933986663818402</v>
      </c>
      <c r="H24" s="10">
        <v>51.40576171875</v>
      </c>
      <c r="I24" s="10">
        <v>51.436191558837898</v>
      </c>
      <c r="J24" s="10">
        <v>50.920509338378899</v>
      </c>
      <c r="K24" s="10">
        <v>51.140022277832003</v>
      </c>
      <c r="L24" s="10">
        <v>50.782585144042997</v>
      </c>
      <c r="M24" s="10">
        <v>50.951282501220703</v>
      </c>
      <c r="N24" s="10">
        <v>51.192184448242202</v>
      </c>
      <c r="O24" s="10">
        <v>51.417491912841797</v>
      </c>
      <c r="P24" s="10">
        <v>51.708633422851598</v>
      </c>
      <c r="Q24" s="10">
        <v>52.058738708496101</v>
      </c>
      <c r="R24" s="10">
        <v>52.339748382568402</v>
      </c>
      <c r="S24" s="10">
        <v>52.6034545898438</v>
      </c>
      <c r="T24" s="10">
        <v>53.248405456542997</v>
      </c>
      <c r="U24" s="10">
        <v>53.550094604492202</v>
      </c>
      <c r="V24" s="10">
        <v>54.099922180175803</v>
      </c>
      <c r="W24" s="10">
        <v>54.906692504882798</v>
      </c>
      <c r="X24" s="10">
        <v>54.893424987792997</v>
      </c>
      <c r="Y24" s="10">
        <v>55.634780883789098</v>
      </c>
      <c r="Z24" s="10">
        <v>55.907482147216797</v>
      </c>
      <c r="AA24" s="10">
        <v>56.636722564697301</v>
      </c>
      <c r="AB24" s="10">
        <v>56.4764595031738</v>
      </c>
      <c r="AC24" s="10">
        <v>56.851551055908203</v>
      </c>
      <c r="AD24" s="10">
        <v>57.682319641113303</v>
      </c>
      <c r="AE24" s="7">
        <v>3.1466683655048781E-3</v>
      </c>
    </row>
    <row r="25" spans="1:31">
      <c r="A25" t="s">
        <v>2078</v>
      </c>
      <c r="B25" s="10">
        <v>15.150012016296399</v>
      </c>
      <c r="C25" s="10">
        <v>14.856045722961399</v>
      </c>
      <c r="D25" s="10">
        <v>14.2803239822388</v>
      </c>
      <c r="E25" s="10">
        <v>14.095383644104</v>
      </c>
      <c r="F25" s="10">
        <v>14.053768157959</v>
      </c>
      <c r="G25" s="10">
        <v>13.9323472976685</v>
      </c>
      <c r="H25" s="10">
        <v>13.781165122985801</v>
      </c>
      <c r="I25" s="10">
        <v>13.7896842956543</v>
      </c>
      <c r="J25" s="10">
        <v>13.6286106109619</v>
      </c>
      <c r="K25" s="10">
        <v>13.7070980072021</v>
      </c>
      <c r="L25" s="10">
        <v>13.647894859314</v>
      </c>
      <c r="M25" s="10">
        <v>13.731163024902299</v>
      </c>
      <c r="N25" s="10">
        <v>13.816496849060099</v>
      </c>
      <c r="O25" s="10">
        <v>13.898790359497101</v>
      </c>
      <c r="P25" s="10">
        <v>14.0084676742554</v>
      </c>
      <c r="Q25" s="10">
        <v>14.123522758483899</v>
      </c>
      <c r="R25" s="10">
        <v>14.2070531845093</v>
      </c>
      <c r="S25" s="10">
        <v>14.2709865570068</v>
      </c>
      <c r="T25" s="10">
        <v>14.4320278167725</v>
      </c>
      <c r="U25" s="10">
        <v>14.479086875915501</v>
      </c>
      <c r="V25" s="10">
        <v>14.6052141189575</v>
      </c>
      <c r="W25" s="10">
        <v>14.809078216552701</v>
      </c>
      <c r="X25" s="10">
        <v>14.7980003356934</v>
      </c>
      <c r="Y25" s="10">
        <v>15.0132236480713</v>
      </c>
      <c r="Z25" s="10">
        <v>15.098126411438001</v>
      </c>
      <c r="AA25" s="10">
        <v>15.311231613159199</v>
      </c>
      <c r="AB25" s="10">
        <v>15.258111000061</v>
      </c>
      <c r="AC25" s="10">
        <v>15.3580408096313</v>
      </c>
      <c r="AD25" s="10">
        <v>15.593331336975099</v>
      </c>
      <c r="AE25" s="7">
        <v>1.795552398365494E-3</v>
      </c>
    </row>
    <row r="26" spans="1:31">
      <c r="A26" t="s">
        <v>2079</v>
      </c>
      <c r="B26" s="10">
        <v>136.31527709960901</v>
      </c>
      <c r="C26" s="10">
        <v>134.71173095703099</v>
      </c>
      <c r="D26" s="10">
        <v>129.96467590332</v>
      </c>
      <c r="E26" s="10">
        <v>128.94338989257801</v>
      </c>
      <c r="F26" s="10">
        <v>127.460411071777</v>
      </c>
      <c r="G26" s="10">
        <v>124.255126953125</v>
      </c>
      <c r="H26" s="10">
        <v>108.187980651855</v>
      </c>
      <c r="I26" s="10">
        <v>102.312469482422</v>
      </c>
      <c r="J26" s="10">
        <v>97.954200744628906</v>
      </c>
      <c r="K26" s="10">
        <v>96.272422790527301</v>
      </c>
      <c r="L26" s="10">
        <v>94.184333801269503</v>
      </c>
      <c r="M26" s="10">
        <v>93.493736267089801</v>
      </c>
      <c r="N26" s="10">
        <v>93.105911254882798</v>
      </c>
      <c r="O26" s="10">
        <v>89.777381896972699</v>
      </c>
      <c r="P26" s="10">
        <v>88.481880187988295</v>
      </c>
      <c r="Q26" s="10">
        <v>87.627525329589801</v>
      </c>
      <c r="R26" s="10">
        <v>86.858108520507798</v>
      </c>
      <c r="S26" s="10">
        <v>86.146598815917997</v>
      </c>
      <c r="T26" s="10">
        <v>86.201202392578097</v>
      </c>
      <c r="U26" s="10">
        <v>85.649246215820298</v>
      </c>
      <c r="V26" s="10">
        <v>85.581466674804702</v>
      </c>
      <c r="W26" s="10">
        <v>86.007774353027301</v>
      </c>
      <c r="X26" s="10">
        <v>85.140571594238295</v>
      </c>
      <c r="Y26" s="10">
        <v>85.575462341308594</v>
      </c>
      <c r="Z26" s="10">
        <v>85.381111145019503</v>
      </c>
      <c r="AA26" s="10">
        <v>86.012969970703097</v>
      </c>
      <c r="AB26" s="10">
        <v>85.296058654785199</v>
      </c>
      <c r="AC26" s="10">
        <v>85.496780395507798</v>
      </c>
      <c r="AD26" s="10">
        <v>86.488212585449205</v>
      </c>
      <c r="AE26" s="7">
        <v>-1.6278240339324783E-2</v>
      </c>
    </row>
    <row r="27" spans="1:31">
      <c r="A27" t="s">
        <v>2080</v>
      </c>
      <c r="B27" s="10">
        <v>6.4743118286132804</v>
      </c>
      <c r="C27" s="10">
        <v>6.3070111274719203</v>
      </c>
      <c r="D27" s="10">
        <v>6.0086865425109899</v>
      </c>
      <c r="E27" s="10">
        <v>5.8614315986633301</v>
      </c>
      <c r="F27" s="10">
        <v>5.7612638473510698</v>
      </c>
      <c r="G27" s="10">
        <v>5.6132903099060103</v>
      </c>
      <c r="H27" s="10">
        <v>5.4515872001647896</v>
      </c>
      <c r="I27" s="10">
        <v>5.34444284439087</v>
      </c>
      <c r="J27" s="10">
        <v>5.1596179008483896</v>
      </c>
      <c r="K27" s="10">
        <v>5.0485911369323704</v>
      </c>
      <c r="L27" s="10">
        <v>4.8797011375427202</v>
      </c>
      <c r="M27" s="10">
        <v>4.7532472610473597</v>
      </c>
      <c r="N27" s="10">
        <v>4.6448087692260698</v>
      </c>
      <c r="O27" s="10">
        <v>4.5524353981018102</v>
      </c>
      <c r="P27" s="10">
        <v>4.4911432266235396</v>
      </c>
      <c r="Q27" s="10">
        <v>4.4571046829223597</v>
      </c>
      <c r="R27" s="10">
        <v>4.4436988830566397</v>
      </c>
      <c r="S27" s="10">
        <v>4.4447269439697301</v>
      </c>
      <c r="T27" s="10">
        <v>4.5001626014709499</v>
      </c>
      <c r="U27" s="10">
        <v>4.5196342468261701</v>
      </c>
      <c r="V27" s="10">
        <v>4.5630011558532697</v>
      </c>
      <c r="W27" s="10">
        <v>4.6301155090331996</v>
      </c>
      <c r="X27" s="10">
        <v>4.6293931007385298</v>
      </c>
      <c r="Y27" s="10">
        <v>4.6989941596984899</v>
      </c>
      <c r="Z27" s="10">
        <v>4.7270712852478001</v>
      </c>
      <c r="AA27" s="10">
        <v>4.7947444915771502</v>
      </c>
      <c r="AB27" s="10">
        <v>4.7791705131530797</v>
      </c>
      <c r="AC27" s="10">
        <v>4.8114151954650897</v>
      </c>
      <c r="AD27" s="10">
        <v>4.8858923912048304</v>
      </c>
      <c r="AE27" s="7">
        <v>-9.4113571616950067E-3</v>
      </c>
    </row>
    <row r="28" spans="1:31">
      <c r="A28" t="s">
        <v>2081</v>
      </c>
      <c r="B28" s="10">
        <v>17.509689331054702</v>
      </c>
      <c r="C28" s="10">
        <v>17.2091464996338</v>
      </c>
      <c r="D28" s="10">
        <v>16.563245773315401</v>
      </c>
      <c r="E28" s="10">
        <v>16.382617950439499</v>
      </c>
      <c r="F28" s="10">
        <v>16.334470748901399</v>
      </c>
      <c r="G28" s="10">
        <v>16.185691833496101</v>
      </c>
      <c r="H28" s="10">
        <v>15.998237609863301</v>
      </c>
      <c r="I28" s="10">
        <v>15.9879856109619</v>
      </c>
      <c r="J28" s="10">
        <v>15.776843070983899</v>
      </c>
      <c r="K28" s="10">
        <v>15.8520154953003</v>
      </c>
      <c r="L28" s="10">
        <v>15.7722625732422</v>
      </c>
      <c r="M28" s="10">
        <v>15.881511688232401</v>
      </c>
      <c r="N28" s="10">
        <v>16.021160125732401</v>
      </c>
      <c r="O28" s="10">
        <v>16.177665710449201</v>
      </c>
      <c r="P28" s="10">
        <v>16.383543014526399</v>
      </c>
      <c r="Q28" s="10">
        <v>16.613824844360401</v>
      </c>
      <c r="R28" s="10">
        <v>16.814355850219702</v>
      </c>
      <c r="S28" s="10">
        <v>16.999387741088899</v>
      </c>
      <c r="T28" s="10">
        <v>17.299882888793899</v>
      </c>
      <c r="U28" s="10">
        <v>17.461105346679702</v>
      </c>
      <c r="V28" s="10">
        <v>17.714397430419901</v>
      </c>
      <c r="W28" s="10">
        <v>18.059938430786101</v>
      </c>
      <c r="X28" s="10">
        <v>18.141033172607401</v>
      </c>
      <c r="Y28" s="10">
        <v>18.497774124145501</v>
      </c>
      <c r="Z28" s="10">
        <v>18.691026687622099</v>
      </c>
      <c r="AA28" s="10">
        <v>19.040210723876999</v>
      </c>
      <c r="AB28" s="10">
        <v>19.058149337768601</v>
      </c>
      <c r="AC28" s="10">
        <v>19.2661247253418</v>
      </c>
      <c r="AD28" s="10">
        <v>19.643693923950199</v>
      </c>
      <c r="AE28" s="7">
        <v>4.9125959879841186E-3</v>
      </c>
    </row>
    <row r="29" spans="1:31">
      <c r="A29" t="s">
        <v>2082</v>
      </c>
      <c r="B29" s="10">
        <v>60.757926940917997</v>
      </c>
      <c r="C29" s="10">
        <v>64.139289855957003</v>
      </c>
      <c r="D29" s="10">
        <v>64.635116577148395</v>
      </c>
      <c r="E29" s="10">
        <v>66.329689025878906</v>
      </c>
      <c r="F29" s="10">
        <v>67.729782104492202</v>
      </c>
      <c r="G29" s="10">
        <v>68.019538879394503</v>
      </c>
      <c r="H29" s="10">
        <v>67.616531372070298</v>
      </c>
      <c r="I29" s="10">
        <v>67.914474487304702</v>
      </c>
      <c r="J29" s="10">
        <v>67.574180603027301</v>
      </c>
      <c r="K29" s="10">
        <v>68.172424316406307</v>
      </c>
      <c r="L29" s="10">
        <v>67.991676330566406</v>
      </c>
      <c r="M29" s="10">
        <v>68.546699523925795</v>
      </c>
      <c r="N29" s="10">
        <v>69.202430725097699</v>
      </c>
      <c r="O29" s="10">
        <v>69.808494567871094</v>
      </c>
      <c r="P29" s="10">
        <v>70.507774353027301</v>
      </c>
      <c r="Q29" s="10">
        <v>71.323448181152301</v>
      </c>
      <c r="R29" s="10">
        <v>72.015830993652301</v>
      </c>
      <c r="S29" s="10">
        <v>72.615577697753906</v>
      </c>
      <c r="T29" s="10">
        <v>73.772087097167997</v>
      </c>
      <c r="U29" s="10">
        <v>74.349060058593807</v>
      </c>
      <c r="V29" s="10">
        <v>75.300315856933594</v>
      </c>
      <c r="W29" s="10">
        <v>76.673301696777301</v>
      </c>
      <c r="X29" s="10">
        <v>76.868324279785199</v>
      </c>
      <c r="Y29" s="10">
        <v>78.239326477050795</v>
      </c>
      <c r="Z29" s="10">
        <v>78.930152893066406</v>
      </c>
      <c r="AA29" s="10">
        <v>80.319351196289105</v>
      </c>
      <c r="AB29" s="10">
        <v>80.414352416992202</v>
      </c>
      <c r="AC29" s="10">
        <v>81.337486267089801</v>
      </c>
      <c r="AD29" s="10">
        <v>82.977813720703097</v>
      </c>
      <c r="AE29" s="7">
        <v>9.5832631896829133E-3</v>
      </c>
    </row>
    <row r="30" spans="1:31">
      <c r="A30" t="s">
        <v>2083</v>
      </c>
      <c r="B30" s="10">
        <v>28.481401443481399</v>
      </c>
      <c r="C30" s="10">
        <v>31.170921325683601</v>
      </c>
      <c r="D30" s="10">
        <v>32.300174713134801</v>
      </c>
      <c r="E30" s="10">
        <v>33.467777252197301</v>
      </c>
      <c r="F30" s="10">
        <v>34.371551513671903</v>
      </c>
      <c r="G30" s="10">
        <v>34.021347045898402</v>
      </c>
      <c r="H30" s="10">
        <v>33.525630950927699</v>
      </c>
      <c r="I30" s="10">
        <v>33.679000854492202</v>
      </c>
      <c r="J30" s="10">
        <v>32.9533882141113</v>
      </c>
      <c r="K30" s="10">
        <v>32.953971862792997</v>
      </c>
      <c r="L30" s="10">
        <v>32.541912078857401</v>
      </c>
      <c r="M30" s="10">
        <v>32.492088317871101</v>
      </c>
      <c r="N30" s="10">
        <v>32.429042816162102</v>
      </c>
      <c r="O30" s="10">
        <v>32.3464546203613</v>
      </c>
      <c r="P30" s="10">
        <v>32.494342803955099</v>
      </c>
      <c r="Q30" s="10">
        <v>32.437126159667997</v>
      </c>
      <c r="R30" s="10">
        <v>32.380966186523402</v>
      </c>
      <c r="S30" s="10">
        <v>32.337314605712898</v>
      </c>
      <c r="T30" s="10">
        <v>32.538299560546903</v>
      </c>
      <c r="U30" s="10">
        <v>32.889816284179702</v>
      </c>
      <c r="V30" s="10">
        <v>33.475147247314503</v>
      </c>
      <c r="W30" s="10">
        <v>33.930355072021499</v>
      </c>
      <c r="X30" s="10">
        <v>33.902561187744098</v>
      </c>
      <c r="Y30" s="10">
        <v>34.371089935302699</v>
      </c>
      <c r="Z30" s="10">
        <v>34.514892578125</v>
      </c>
      <c r="AA30" s="10">
        <v>34.929718017578097</v>
      </c>
      <c r="AB30" s="10">
        <v>34.724720001220703</v>
      </c>
      <c r="AC30" s="10">
        <v>34.854362487792997</v>
      </c>
      <c r="AD30" s="10">
        <v>35.282752990722699</v>
      </c>
      <c r="AE30" s="7">
        <v>4.5997542921812802E-3</v>
      </c>
    </row>
    <row r="31" spans="1:31">
      <c r="A31" t="s">
        <v>2084</v>
      </c>
      <c r="B31" s="10">
        <v>24.1349182128906</v>
      </c>
      <c r="C31" s="10">
        <v>25.6211128234863</v>
      </c>
      <c r="D31" s="10">
        <v>25.367872238159201</v>
      </c>
      <c r="E31" s="10">
        <v>25.893833160400401</v>
      </c>
      <c r="F31" s="10">
        <v>25.1957702636719</v>
      </c>
      <c r="G31" s="10">
        <v>25.3179321289063</v>
      </c>
      <c r="H31" s="10">
        <v>25.4455966949463</v>
      </c>
      <c r="I31" s="10">
        <v>25.8688869476318</v>
      </c>
      <c r="J31" s="10">
        <v>25.888828277587901</v>
      </c>
      <c r="K31" s="10">
        <v>26.304754257202099</v>
      </c>
      <c r="L31" s="10">
        <v>26.4268894195557</v>
      </c>
      <c r="M31" s="10">
        <v>26.793285369873001</v>
      </c>
      <c r="N31" s="10">
        <v>27.143203735351602</v>
      </c>
      <c r="O31" s="10">
        <v>27.449094772338899</v>
      </c>
      <c r="P31" s="10">
        <v>28.448875427246101</v>
      </c>
      <c r="Q31" s="10">
        <v>28.796667098998999</v>
      </c>
      <c r="R31" s="10">
        <v>29.0768642425537</v>
      </c>
      <c r="S31" s="10">
        <v>29.331455230712901</v>
      </c>
      <c r="T31" s="10">
        <v>29.762445449829102</v>
      </c>
      <c r="U31" s="10">
        <v>29.911623001098601</v>
      </c>
      <c r="V31" s="10">
        <v>30.1806449890137</v>
      </c>
      <c r="W31" s="10">
        <v>30.576707839965799</v>
      </c>
      <c r="X31" s="10">
        <v>30.502151489257798</v>
      </c>
      <c r="Y31" s="10">
        <v>30.867359161376999</v>
      </c>
      <c r="Z31" s="10">
        <v>30.9385585784912</v>
      </c>
      <c r="AA31" s="10">
        <v>31.289524078369102</v>
      </c>
      <c r="AB31" s="10">
        <v>31.117774963378899</v>
      </c>
      <c r="AC31" s="10">
        <v>31.251752853393601</v>
      </c>
      <c r="AD31" s="10">
        <v>31.656663894653299</v>
      </c>
      <c r="AE31" s="7">
        <v>7.8652866007629038E-3</v>
      </c>
    </row>
    <row r="32" spans="1:31">
      <c r="A32" t="s">
        <v>2085</v>
      </c>
      <c r="B32" s="10">
        <v>169.98815917968801</v>
      </c>
      <c r="C32" s="10">
        <v>174.11744689941401</v>
      </c>
      <c r="D32" s="10">
        <v>170.57872009277301</v>
      </c>
      <c r="E32" s="10">
        <v>169.38969421386699</v>
      </c>
      <c r="F32" s="10">
        <v>172.31806945800801</v>
      </c>
      <c r="G32" s="10">
        <v>172.85140991210901</v>
      </c>
      <c r="H32" s="10">
        <v>171.21861267089801</v>
      </c>
      <c r="I32" s="10">
        <v>172.95053100585901</v>
      </c>
      <c r="J32" s="10">
        <v>173.00761413574199</v>
      </c>
      <c r="K32" s="10">
        <v>175.81140136718801</v>
      </c>
      <c r="L32" s="10">
        <v>177.70588684082</v>
      </c>
      <c r="M32" s="10">
        <v>181.61756896972699</v>
      </c>
      <c r="N32" s="10">
        <v>186.09884643554699</v>
      </c>
      <c r="O32" s="10">
        <v>190.89936828613301</v>
      </c>
      <c r="P32" s="10">
        <v>195.81698608398401</v>
      </c>
      <c r="Q32" s="10">
        <v>200.47898864746099</v>
      </c>
      <c r="R32" s="10">
        <v>204.58416748046901</v>
      </c>
      <c r="S32" s="10">
        <v>208.40737915039099</v>
      </c>
      <c r="T32" s="10">
        <v>213.53565979003901</v>
      </c>
      <c r="U32" s="10">
        <v>217.14270019531301</v>
      </c>
      <c r="V32" s="10">
        <v>221.794921875</v>
      </c>
      <c r="W32" s="10">
        <v>227.61183166503901</v>
      </c>
      <c r="X32" s="10">
        <v>229.84060668945301</v>
      </c>
      <c r="Y32" s="10">
        <v>235.33934020996099</v>
      </c>
      <c r="Z32" s="10">
        <v>238.50218200683599</v>
      </c>
      <c r="AA32" s="10">
        <v>243.85752868652301</v>
      </c>
      <c r="AB32" s="10">
        <v>245.32415771484401</v>
      </c>
      <c r="AC32" s="10">
        <v>249.30364990234401</v>
      </c>
      <c r="AD32" s="10">
        <v>255.38932800293</v>
      </c>
      <c r="AE32" s="7">
        <v>1.4288492636815558E-2</v>
      </c>
    </row>
    <row r="33" spans="1:31">
      <c r="A33" t="s">
        <v>2066</v>
      </c>
      <c r="B33" s="10">
        <v>0.102294921875</v>
      </c>
      <c r="C33" s="10">
        <v>-2.1785888671875</v>
      </c>
      <c r="D33" s="10">
        <v>0</v>
      </c>
      <c r="E33" s="10">
        <v>1.220703125E-4</v>
      </c>
      <c r="F33" s="10">
        <v>0</v>
      </c>
      <c r="G33" s="10">
        <v>2.44140625E-4</v>
      </c>
      <c r="H33" s="10">
        <v>-3.662109375E-4</v>
      </c>
      <c r="I33" s="10">
        <v>4.8828125E-4</v>
      </c>
      <c r="J33" s="10">
        <v>1.220703125E-4</v>
      </c>
      <c r="K33" s="10">
        <v>0</v>
      </c>
      <c r="L33" s="10">
        <v>2.44140625E-4</v>
      </c>
      <c r="M33" s="10">
        <v>-2.44140625E-4</v>
      </c>
      <c r="N33" s="10">
        <v>1.220703125E-4</v>
      </c>
      <c r="O33" s="10">
        <v>-4.8828125E-4</v>
      </c>
      <c r="P33" s="10">
        <v>3.662109375E-4</v>
      </c>
      <c r="Q33" s="10">
        <v>2.44140625E-4</v>
      </c>
      <c r="R33" s="10">
        <v>0</v>
      </c>
      <c r="S33" s="10">
        <v>1.220703125E-4</v>
      </c>
      <c r="T33" s="10">
        <v>1.220703125E-4</v>
      </c>
      <c r="U33" s="10">
        <v>2.44140625E-4</v>
      </c>
      <c r="V33" s="10">
        <v>0</v>
      </c>
      <c r="W33" s="10">
        <v>-1.220703125E-4</v>
      </c>
      <c r="X33" s="10">
        <v>-2.44140625E-4</v>
      </c>
      <c r="Y33" s="10">
        <v>-6.103515625E-4</v>
      </c>
      <c r="Z33" s="10">
        <v>1.220703125E-4</v>
      </c>
      <c r="AA33" s="10">
        <v>-3.662109375E-4</v>
      </c>
      <c r="AB33" s="10">
        <v>0</v>
      </c>
      <c r="AC33" s="10">
        <v>-1.220703125E-4</v>
      </c>
      <c r="AD33" s="10">
        <v>2.44140625E-4</v>
      </c>
      <c r="AE33" s="15" t="s">
        <v>2584</v>
      </c>
    </row>
    <row r="34" spans="1:31">
      <c r="A34" s="2" t="s">
        <v>2086</v>
      </c>
      <c r="B34" s="11">
        <v>1235.49499511719</v>
      </c>
      <c r="C34" s="11">
        <v>1220.3408203125</v>
      </c>
      <c r="D34" s="11">
        <v>1193.93286132813</v>
      </c>
      <c r="E34" s="11">
        <v>1194.98547363281</v>
      </c>
      <c r="F34" s="11">
        <v>1196.1708984375</v>
      </c>
      <c r="G34" s="11">
        <v>1190.16516113281</v>
      </c>
      <c r="H34" s="11">
        <v>1166.22705078125</v>
      </c>
      <c r="I34" s="11">
        <v>1163.740234375</v>
      </c>
      <c r="J34" s="11">
        <v>1153.24096679688</v>
      </c>
      <c r="K34" s="11">
        <v>1157.68115234375</v>
      </c>
      <c r="L34" s="11">
        <v>1154.54895019531</v>
      </c>
      <c r="M34" s="11">
        <v>1161.27587890625</v>
      </c>
      <c r="N34" s="11">
        <v>1169.70935058594</v>
      </c>
      <c r="O34" s="11">
        <v>1175.21057128906</v>
      </c>
      <c r="P34" s="11">
        <v>1183.35717773438</v>
      </c>
      <c r="Q34" s="11">
        <v>1191.47119140625</v>
      </c>
      <c r="R34" s="11">
        <v>1197.94299316406</v>
      </c>
      <c r="S34" s="11">
        <v>1204.23559570313</v>
      </c>
      <c r="T34" s="11">
        <v>1215.9189453125</v>
      </c>
      <c r="U34" s="11">
        <v>1221.083984375</v>
      </c>
      <c r="V34" s="11">
        <v>1230.49780273438</v>
      </c>
      <c r="W34" s="11">
        <v>1244.33056640625</v>
      </c>
      <c r="X34" s="11">
        <v>1242.55151367188</v>
      </c>
      <c r="Y34" s="11">
        <v>1254.75634765625</v>
      </c>
      <c r="Z34" s="11">
        <v>1259.37512207031</v>
      </c>
      <c r="AA34" s="11">
        <v>1271.98754882813</v>
      </c>
      <c r="AB34" s="11">
        <v>1267.97521972656</v>
      </c>
      <c r="AC34" s="11">
        <v>1274.34545898438</v>
      </c>
      <c r="AD34" s="11">
        <v>1289.49291992188</v>
      </c>
      <c r="AE34" s="9">
        <v>2.0435249762063854E-3</v>
      </c>
    </row>
    <row r="36" spans="1:31">
      <c r="A36" s="2" t="s">
        <v>2087</v>
      </c>
    </row>
    <row r="37" spans="1:31">
      <c r="A37" t="s">
        <v>2088</v>
      </c>
      <c r="B37" s="10">
        <v>119.839279174805</v>
      </c>
      <c r="C37" s="10">
        <v>125.84294891357401</v>
      </c>
      <c r="D37" s="10">
        <v>127.612678527832</v>
      </c>
      <c r="E37" s="10">
        <v>130.27494812011699</v>
      </c>
      <c r="F37" s="10">
        <v>124.65446472168</v>
      </c>
      <c r="G37" s="10">
        <v>122.85808563232401</v>
      </c>
      <c r="H37" s="10">
        <v>121.782516479492</v>
      </c>
      <c r="I37" s="10">
        <v>121.775718688965</v>
      </c>
      <c r="J37" s="10">
        <v>121.406204223633</v>
      </c>
      <c r="K37" s="10">
        <v>121.34283447265599</v>
      </c>
      <c r="L37" s="10">
        <v>121.25153350830099</v>
      </c>
      <c r="M37" s="10">
        <v>121.45599365234401</v>
      </c>
      <c r="N37" s="10">
        <v>121.69269561767599</v>
      </c>
      <c r="O37" s="10">
        <v>121.424690246582</v>
      </c>
      <c r="P37" s="10">
        <v>121.42739105224599</v>
      </c>
      <c r="Q37" s="10">
        <v>121.293617248535</v>
      </c>
      <c r="R37" s="10">
        <v>121.21018981933599</v>
      </c>
      <c r="S37" s="10">
        <v>121.23704528808599</v>
      </c>
      <c r="T37" s="10">
        <v>121.60781097412099</v>
      </c>
      <c r="U37" s="10">
        <v>121.482711791992</v>
      </c>
      <c r="V37" s="10">
        <v>121.35495758056599</v>
      </c>
      <c r="W37" s="10">
        <v>121.18405914306599</v>
      </c>
      <c r="X37" s="10">
        <v>120.65512084960901</v>
      </c>
      <c r="Y37" s="10">
        <v>120.34918975830099</v>
      </c>
      <c r="Z37" s="10">
        <v>119.737922668457</v>
      </c>
      <c r="AA37" s="10">
        <v>119.45751953125</v>
      </c>
      <c r="AB37" s="10">
        <v>119.055213928223</v>
      </c>
      <c r="AC37" s="10">
        <v>118.853843688965</v>
      </c>
      <c r="AD37" s="10">
        <v>118.899536132813</v>
      </c>
      <c r="AE37" s="7">
        <v>-2.0998585000272765E-3</v>
      </c>
    </row>
    <row r="38" spans="1:31">
      <c r="A38" t="s">
        <v>2089</v>
      </c>
      <c r="B38" s="10">
        <v>105.039909362793</v>
      </c>
      <c r="C38" s="10">
        <v>94.703811645507798</v>
      </c>
      <c r="D38" s="10">
        <v>92.044960021972699</v>
      </c>
      <c r="E38" s="10">
        <v>90.894027709960895</v>
      </c>
      <c r="F38" s="10">
        <v>98.210639953613295</v>
      </c>
      <c r="G38" s="10">
        <v>97.589111328125</v>
      </c>
      <c r="H38" s="10">
        <v>96.848159790039105</v>
      </c>
      <c r="I38" s="10">
        <v>97.316230773925795</v>
      </c>
      <c r="J38" s="10">
        <v>96.714874267578097</v>
      </c>
      <c r="K38" s="10">
        <v>97.205436706542997</v>
      </c>
      <c r="L38" s="10">
        <v>97.087310791015597</v>
      </c>
      <c r="M38" s="10">
        <v>97.804550170898395</v>
      </c>
      <c r="N38" s="10">
        <v>98.6981201171875</v>
      </c>
      <c r="O38" s="10">
        <v>99.038032531738295</v>
      </c>
      <c r="P38" s="10">
        <v>100.01309967041</v>
      </c>
      <c r="Q38" s="10">
        <v>100.861053466797</v>
      </c>
      <c r="R38" s="10">
        <v>101.46779632568401</v>
      </c>
      <c r="S38" s="10">
        <v>101.61254119873</v>
      </c>
      <c r="T38" s="10">
        <v>103.13922882080099</v>
      </c>
      <c r="U38" s="10">
        <v>103.57674407959</v>
      </c>
      <c r="V38" s="10">
        <v>104.59252166748</v>
      </c>
      <c r="W38" s="10">
        <v>105.860763549805</v>
      </c>
      <c r="X38" s="10">
        <v>106.067878723145</v>
      </c>
      <c r="Y38" s="10">
        <v>107.540229797363</v>
      </c>
      <c r="Z38" s="10">
        <v>108.107124328613</v>
      </c>
      <c r="AA38" s="10">
        <v>109.30241394043</v>
      </c>
      <c r="AB38" s="10">
        <v>109.315925598145</v>
      </c>
      <c r="AC38" s="10">
        <v>110.201583862305</v>
      </c>
      <c r="AD38" s="10">
        <v>112.166343688965</v>
      </c>
      <c r="AE38" s="7">
        <v>6.2874141375477638E-3</v>
      </c>
    </row>
    <row r="39" spans="1:31">
      <c r="A39" t="s">
        <v>2090</v>
      </c>
      <c r="B39" s="10">
        <v>42.734897613525398</v>
      </c>
      <c r="C39" s="10">
        <v>42.011783599853501</v>
      </c>
      <c r="D39" s="10">
        <v>42.090518951416001</v>
      </c>
      <c r="E39" s="10">
        <v>42.281055450439503</v>
      </c>
      <c r="F39" s="10">
        <v>42.778324127197301</v>
      </c>
      <c r="G39" s="10">
        <v>42.476448059082003</v>
      </c>
      <c r="H39" s="10">
        <v>42.427116394042997</v>
      </c>
      <c r="I39" s="10">
        <v>42.800811767578097</v>
      </c>
      <c r="J39" s="10">
        <v>42.9660453796387</v>
      </c>
      <c r="K39" s="10">
        <v>43.290428161621101</v>
      </c>
      <c r="L39" s="10">
        <v>43.564182281494098</v>
      </c>
      <c r="M39" s="10">
        <v>43.981185913085902</v>
      </c>
      <c r="N39" s="10">
        <v>44.4135932922363</v>
      </c>
      <c r="O39" s="10">
        <v>44.752353668212898</v>
      </c>
      <c r="P39" s="10">
        <v>45.194839477539098</v>
      </c>
      <c r="Q39" s="10">
        <v>45.552898406982401</v>
      </c>
      <c r="R39" s="10">
        <v>45.898323059082003</v>
      </c>
      <c r="S39" s="10">
        <v>46.236171722412102</v>
      </c>
      <c r="T39" s="10">
        <v>46.760471343994098</v>
      </c>
      <c r="U39" s="10">
        <v>47.045570373535199</v>
      </c>
      <c r="V39" s="10">
        <v>47.354148864746101</v>
      </c>
      <c r="W39" s="10">
        <v>47.637493133544901</v>
      </c>
      <c r="X39" s="10">
        <v>47.736801147460902</v>
      </c>
      <c r="Y39" s="10">
        <v>47.984230041503899</v>
      </c>
      <c r="Z39" s="10">
        <v>48.058338165283203</v>
      </c>
      <c r="AA39" s="10">
        <v>48.281299591064503</v>
      </c>
      <c r="AB39" s="10">
        <v>48.4056205749512</v>
      </c>
      <c r="AC39" s="10">
        <v>48.640434265136697</v>
      </c>
      <c r="AD39" s="10">
        <v>49.0107612609863</v>
      </c>
      <c r="AE39" s="7">
        <v>5.723343912236797E-3</v>
      </c>
    </row>
    <row r="40" spans="1:31">
      <c r="A40" t="s">
        <v>2091</v>
      </c>
      <c r="B40" s="10">
        <v>91.870681762695298</v>
      </c>
      <c r="C40" s="10">
        <v>91.915115356445298</v>
      </c>
      <c r="D40" s="10">
        <v>90.835586547851605</v>
      </c>
      <c r="E40" s="10">
        <v>91.682197570800795</v>
      </c>
      <c r="F40" s="10">
        <v>94.499855041503906</v>
      </c>
      <c r="G40" s="10">
        <v>94.711692810058594</v>
      </c>
      <c r="H40" s="10">
        <v>94.639511108398395</v>
      </c>
      <c r="I40" s="10">
        <v>95.465438842773395</v>
      </c>
      <c r="J40" s="10">
        <v>95.193458557128906</v>
      </c>
      <c r="K40" s="10">
        <v>96.027786254882798</v>
      </c>
      <c r="L40" s="10">
        <v>96.302497863769503</v>
      </c>
      <c r="M40" s="10">
        <v>97.329704284667997</v>
      </c>
      <c r="N40" s="10">
        <v>98.422080993652301</v>
      </c>
      <c r="O40" s="10">
        <v>99.082992553710895</v>
      </c>
      <c r="P40" s="10">
        <v>100.446006774902</v>
      </c>
      <c r="Q40" s="10">
        <v>101.587562561035</v>
      </c>
      <c r="R40" s="10">
        <v>102.450721740723</v>
      </c>
      <c r="S40" s="10">
        <v>102.805130004883</v>
      </c>
      <c r="T40" s="10">
        <v>104.507331848145</v>
      </c>
      <c r="U40" s="10">
        <v>105.079223632813</v>
      </c>
      <c r="V40" s="10">
        <v>106.184379577637</v>
      </c>
      <c r="W40" s="10">
        <v>107.52783203125</v>
      </c>
      <c r="X40" s="10">
        <v>107.70376586914099</v>
      </c>
      <c r="Y40" s="10">
        <v>109.07260894775401</v>
      </c>
      <c r="Z40" s="10">
        <v>109.487251281738</v>
      </c>
      <c r="AA40" s="10">
        <v>110.574516296387</v>
      </c>
      <c r="AB40" s="10">
        <v>110.47698211669901</v>
      </c>
      <c r="AC40" s="10">
        <v>111.213165283203</v>
      </c>
      <c r="AD40" s="10">
        <v>112.971321105957</v>
      </c>
      <c r="AE40" s="7">
        <v>7.6688300368260107E-3</v>
      </c>
    </row>
    <row r="41" spans="1:31">
      <c r="A41" t="s">
        <v>2076</v>
      </c>
      <c r="B41" s="10">
        <v>13.1205501556396</v>
      </c>
      <c r="C41" s="10">
        <v>13.1156415939331</v>
      </c>
      <c r="D41" s="10">
        <v>13.4100456237793</v>
      </c>
      <c r="E41" s="10">
        <v>13.7168226242065</v>
      </c>
      <c r="F41" s="10">
        <v>13.7893943786621</v>
      </c>
      <c r="G41" s="10">
        <v>13.6775665283203</v>
      </c>
      <c r="H41" s="10">
        <v>13.6583652496338</v>
      </c>
      <c r="I41" s="10">
        <v>13.7647790908813</v>
      </c>
      <c r="J41" s="10">
        <v>13.8199243545532</v>
      </c>
      <c r="K41" s="10">
        <v>13.918378829956101</v>
      </c>
      <c r="L41" s="10">
        <v>14.006755828857401</v>
      </c>
      <c r="M41" s="10">
        <v>14.130917549133301</v>
      </c>
      <c r="N41" s="10">
        <v>14.266014099121101</v>
      </c>
      <c r="O41" s="10">
        <v>14.385836601257299</v>
      </c>
      <c r="P41" s="10">
        <v>14.534410476684601</v>
      </c>
      <c r="Q41" s="10">
        <v>14.6635894775391</v>
      </c>
      <c r="R41" s="10">
        <v>14.7912740707397</v>
      </c>
      <c r="S41" s="10">
        <v>14.923397064209</v>
      </c>
      <c r="T41" s="10">
        <v>15.105888366699199</v>
      </c>
      <c r="U41" s="10">
        <v>15.2337856292725</v>
      </c>
      <c r="V41" s="10">
        <v>15.3703060150146</v>
      </c>
      <c r="W41" s="10">
        <v>15.490327835083001</v>
      </c>
      <c r="X41" s="10">
        <v>15.5677337646484</v>
      </c>
      <c r="Y41" s="10">
        <v>15.671498298645</v>
      </c>
      <c r="Z41" s="10">
        <v>15.732791900634799</v>
      </c>
      <c r="AA41" s="10">
        <v>15.8390502929688</v>
      </c>
      <c r="AB41" s="10">
        <v>15.931571960449199</v>
      </c>
      <c r="AC41" s="10">
        <v>16.0525226593018</v>
      </c>
      <c r="AD41" s="10">
        <v>16.210084915161101</v>
      </c>
      <c r="AE41" s="7">
        <v>7.8763394597526539E-3</v>
      </c>
    </row>
    <row r="42" spans="1:31">
      <c r="A42" t="s">
        <v>2079</v>
      </c>
      <c r="B42" s="10">
        <v>198.68394470214801</v>
      </c>
      <c r="C42" s="10">
        <v>193.191329956055</v>
      </c>
      <c r="D42" s="10">
        <v>186.61096191406301</v>
      </c>
      <c r="E42" s="10">
        <v>184.00442504882801</v>
      </c>
      <c r="F42" s="10">
        <v>185.95318603515599</v>
      </c>
      <c r="G42" s="10">
        <v>183.70335388183599</v>
      </c>
      <c r="H42" s="10">
        <v>180.85954284668</v>
      </c>
      <c r="I42" s="10">
        <v>180.60157775878901</v>
      </c>
      <c r="J42" s="10">
        <v>178.576095581055</v>
      </c>
      <c r="K42" s="10">
        <v>178.95175170898401</v>
      </c>
      <c r="L42" s="10">
        <v>178.47497558593801</v>
      </c>
      <c r="M42" s="10">
        <v>179.54029846191401</v>
      </c>
      <c r="N42" s="10">
        <v>180.82099914550801</v>
      </c>
      <c r="O42" s="10">
        <v>181.17803955078099</v>
      </c>
      <c r="P42" s="10">
        <v>182.884765625</v>
      </c>
      <c r="Q42" s="10">
        <v>184.23452758789099</v>
      </c>
      <c r="R42" s="10">
        <v>185.07171630859401</v>
      </c>
      <c r="S42" s="10">
        <v>185.00941467285199</v>
      </c>
      <c r="T42" s="10">
        <v>187.41069030761699</v>
      </c>
      <c r="U42" s="10">
        <v>187.79248046875</v>
      </c>
      <c r="V42" s="10">
        <v>189.15603637695301</v>
      </c>
      <c r="W42" s="10">
        <v>190.99452209472699</v>
      </c>
      <c r="X42" s="10">
        <v>190.89350891113301</v>
      </c>
      <c r="Y42" s="10">
        <v>193.08630371093801</v>
      </c>
      <c r="Z42" s="10">
        <v>193.58833312988301</v>
      </c>
      <c r="AA42" s="10">
        <v>195.27784729003901</v>
      </c>
      <c r="AB42" s="10">
        <v>194.85559082031301</v>
      </c>
      <c r="AC42" s="10">
        <v>195.89375305175801</v>
      </c>
      <c r="AD42" s="10">
        <v>198.73040771484401</v>
      </c>
      <c r="AE42" s="7">
        <v>1.0475159053653692E-3</v>
      </c>
    </row>
    <row r="43" spans="1:31">
      <c r="A43" t="s">
        <v>2075</v>
      </c>
      <c r="B43" s="10">
        <v>75.215827941894503</v>
      </c>
      <c r="C43" s="10">
        <v>75.176979064941406</v>
      </c>
      <c r="D43" s="10">
        <v>72.021545410156307</v>
      </c>
      <c r="E43" s="10">
        <v>70.133964538574205</v>
      </c>
      <c r="F43" s="10">
        <v>69.163581848144503</v>
      </c>
      <c r="G43" s="10">
        <v>67.065185546875</v>
      </c>
      <c r="H43" s="10">
        <v>65.017829895019503</v>
      </c>
      <c r="I43" s="10">
        <v>63.796173095703097</v>
      </c>
      <c r="J43" s="10">
        <v>61.974864959716797</v>
      </c>
      <c r="K43" s="10">
        <v>61.1568603515625</v>
      </c>
      <c r="L43" s="10">
        <v>60.158229827880902</v>
      </c>
      <c r="M43" s="10">
        <v>59.740982055664098</v>
      </c>
      <c r="N43" s="10">
        <v>59.456851959228501</v>
      </c>
      <c r="O43" s="10">
        <v>59.0521430969238</v>
      </c>
      <c r="P43" s="10">
        <v>59.194416046142599</v>
      </c>
      <c r="Q43" s="10">
        <v>59.2851371765137</v>
      </c>
      <c r="R43" s="10">
        <v>59.285243988037102</v>
      </c>
      <c r="S43" s="10">
        <v>59.068912506103501</v>
      </c>
      <c r="T43" s="10">
        <v>59.644912719726598</v>
      </c>
      <c r="U43" s="10">
        <v>59.633010864257798</v>
      </c>
      <c r="V43" s="10">
        <v>59.998779296875</v>
      </c>
      <c r="W43" s="10">
        <v>60.577156066894503</v>
      </c>
      <c r="X43" s="10">
        <v>60.628135681152301</v>
      </c>
      <c r="Y43" s="10">
        <v>61.458141326904297</v>
      </c>
      <c r="Z43" s="10">
        <v>61.784580230712898</v>
      </c>
      <c r="AA43" s="10">
        <v>62.502151489257798</v>
      </c>
      <c r="AB43" s="10">
        <v>62.522182464599602</v>
      </c>
      <c r="AC43" s="10">
        <v>63.021930694580099</v>
      </c>
      <c r="AD43" s="10">
        <v>64.097930908203097</v>
      </c>
      <c r="AE43" s="7">
        <v>-5.8875250242123372E-3</v>
      </c>
    </row>
    <row r="44" spans="1:31">
      <c r="A44" t="s">
        <v>2092</v>
      </c>
      <c r="B44" s="10">
        <v>40.006404876708999</v>
      </c>
      <c r="C44" s="10">
        <v>41.9572143554688</v>
      </c>
      <c r="D44" s="10">
        <v>41.797584533691399</v>
      </c>
      <c r="E44" s="10">
        <v>44.624294281005902</v>
      </c>
      <c r="F44" s="10">
        <v>46.898883819580099</v>
      </c>
      <c r="G44" s="10">
        <v>45.906257629394503</v>
      </c>
      <c r="H44" s="10">
        <v>44.330574035644503</v>
      </c>
      <c r="I44" s="10">
        <v>42.740432739257798</v>
      </c>
      <c r="J44" s="10">
        <v>41.428867340087898</v>
      </c>
      <c r="K44" s="10">
        <v>41.251171112060497</v>
      </c>
      <c r="L44" s="10">
        <v>40.994644165039098</v>
      </c>
      <c r="M44" s="10">
        <v>40.984386444091797</v>
      </c>
      <c r="N44" s="10">
        <v>40.896770477294901</v>
      </c>
      <c r="O44" s="10">
        <v>40.605495452880902</v>
      </c>
      <c r="P44" s="10">
        <v>40.569526672363303</v>
      </c>
      <c r="Q44" s="10">
        <v>40.355716705322301</v>
      </c>
      <c r="R44" s="10">
        <v>40.251701354980497</v>
      </c>
      <c r="S44" s="10">
        <v>40.217330932617202</v>
      </c>
      <c r="T44" s="10">
        <v>40.808135986328097</v>
      </c>
      <c r="U44" s="10">
        <v>40.988941192627003</v>
      </c>
      <c r="V44" s="10">
        <v>41.327972412109403</v>
      </c>
      <c r="W44" s="10">
        <v>41.750877380371101</v>
      </c>
      <c r="X44" s="10">
        <v>41.827850341796903</v>
      </c>
      <c r="Y44" s="10">
        <v>42.384658813476598</v>
      </c>
      <c r="Z44" s="10">
        <v>42.4268798828125</v>
      </c>
      <c r="AA44" s="10">
        <v>42.677078247070298</v>
      </c>
      <c r="AB44" s="10">
        <v>42.493507385253899</v>
      </c>
      <c r="AC44" s="10">
        <v>42.576927185058601</v>
      </c>
      <c r="AD44" s="10">
        <v>43.034103393554702</v>
      </c>
      <c r="AE44" s="7">
        <v>9.3905212628992026E-4</v>
      </c>
    </row>
    <row r="45" spans="1:31">
      <c r="A45" t="s">
        <v>2093</v>
      </c>
      <c r="B45" s="10">
        <v>40.9047241210938</v>
      </c>
      <c r="C45" s="10">
        <v>44.169971466064503</v>
      </c>
      <c r="D45" s="10">
        <v>45.183048248291001</v>
      </c>
      <c r="E45" s="10">
        <v>47.189453125</v>
      </c>
      <c r="F45" s="10">
        <v>49.290843963622997</v>
      </c>
      <c r="G45" s="10">
        <v>49.956012725830099</v>
      </c>
      <c r="H45" s="10">
        <v>51.263870239257798</v>
      </c>
      <c r="I45" s="10">
        <v>53.319465637207003</v>
      </c>
      <c r="J45" s="10">
        <v>54.9023628234863</v>
      </c>
      <c r="K45" s="10">
        <v>56.983001708984403</v>
      </c>
      <c r="L45" s="10">
        <v>58.528995513916001</v>
      </c>
      <c r="M45" s="10">
        <v>60.185550689697301</v>
      </c>
      <c r="N45" s="10">
        <v>61.434532165527301</v>
      </c>
      <c r="O45" s="10">
        <v>62.10107421875</v>
      </c>
      <c r="P45" s="10">
        <v>63.293918609619098</v>
      </c>
      <c r="Q45" s="10">
        <v>64.374076843261705</v>
      </c>
      <c r="R45" s="10">
        <v>65.305229187011705</v>
      </c>
      <c r="S45" s="10">
        <v>65.981468200683594</v>
      </c>
      <c r="T45" s="10">
        <v>67.501960754394503</v>
      </c>
      <c r="U45" s="10">
        <v>68.329849243164105</v>
      </c>
      <c r="V45" s="10">
        <v>69.484146118164105</v>
      </c>
      <c r="W45" s="10">
        <v>70.757667541503906</v>
      </c>
      <c r="X45" s="10">
        <v>71.330986022949205</v>
      </c>
      <c r="Y45" s="10">
        <v>72.726852416992202</v>
      </c>
      <c r="Z45" s="10">
        <v>73.465019226074205</v>
      </c>
      <c r="AA45" s="10">
        <v>74.604873657226605</v>
      </c>
      <c r="AB45" s="10">
        <v>74.831336975097699</v>
      </c>
      <c r="AC45" s="10">
        <v>75.563591003417997</v>
      </c>
      <c r="AD45" s="10">
        <v>76.905525207519503</v>
      </c>
      <c r="AE45" s="7">
        <v>2.0750603403448163E-2</v>
      </c>
    </row>
    <row r="46" spans="1:31">
      <c r="A46" t="s">
        <v>2094</v>
      </c>
      <c r="B46" s="10">
        <v>343.31695556640602</v>
      </c>
      <c r="C46" s="10">
        <v>353.26251220703102</v>
      </c>
      <c r="D46" s="10">
        <v>322.842041015625</v>
      </c>
      <c r="E46" s="10">
        <v>334.19647216796898</v>
      </c>
      <c r="F46" s="10">
        <v>354.05187988281301</v>
      </c>
      <c r="G46" s="10">
        <v>367.28015136718801</v>
      </c>
      <c r="H46" s="10">
        <v>369.45758056640602</v>
      </c>
      <c r="I46" s="10">
        <v>375.32220458984398</v>
      </c>
      <c r="J46" s="10">
        <v>377.85888671875</v>
      </c>
      <c r="K46" s="10">
        <v>383.86767578125</v>
      </c>
      <c r="L46" s="10">
        <v>388.46380615234398</v>
      </c>
      <c r="M46" s="10">
        <v>395.17687988281301</v>
      </c>
      <c r="N46" s="10">
        <v>402.07312011718801</v>
      </c>
      <c r="O46" s="10">
        <v>408.0166015625</v>
      </c>
      <c r="P46" s="10">
        <v>416.513427734375</v>
      </c>
      <c r="Q46" s="10">
        <v>424.02679443359398</v>
      </c>
      <c r="R46" s="10">
        <v>431.08679199218801</v>
      </c>
      <c r="S46" s="10">
        <v>436.80438232421898</v>
      </c>
      <c r="T46" s="10">
        <v>447.10290527343801</v>
      </c>
      <c r="U46" s="10">
        <v>453.62628173828102</v>
      </c>
      <c r="V46" s="10">
        <v>462.21618652343801</v>
      </c>
      <c r="W46" s="10">
        <v>472.06622314453102</v>
      </c>
      <c r="X46" s="10">
        <v>478.71978759765602</v>
      </c>
      <c r="Y46" s="10">
        <v>490.31622314453102</v>
      </c>
      <c r="Z46" s="10">
        <v>498.59893798828102</v>
      </c>
      <c r="AA46" s="10">
        <v>509.456787109375</v>
      </c>
      <c r="AB46" s="10">
        <v>515.828369140625</v>
      </c>
      <c r="AC46" s="10">
        <v>525.279052734375</v>
      </c>
      <c r="AD46" s="10">
        <v>538.70428466796898</v>
      </c>
      <c r="AE46" s="7">
        <v>1.5750731086749001E-2</v>
      </c>
    </row>
    <row r="47" spans="1:31">
      <c r="A47" s="2" t="s">
        <v>2095</v>
      </c>
      <c r="B47" s="11">
        <v>1070.73315429688</v>
      </c>
      <c r="C47" s="11">
        <v>1075.34729003906</v>
      </c>
      <c r="D47" s="11">
        <v>1034.44897460938</v>
      </c>
      <c r="E47" s="11">
        <v>1048.99768066406</v>
      </c>
      <c r="F47" s="11">
        <v>1079.291015625</v>
      </c>
      <c r="G47" s="11">
        <v>1085.22387695313</v>
      </c>
      <c r="H47" s="11">
        <v>1080.28503417969</v>
      </c>
      <c r="I47" s="11">
        <v>1086.90283203125</v>
      </c>
      <c r="J47" s="11">
        <v>1084.84155273438</v>
      </c>
      <c r="K47" s="11">
        <v>1093.99536132813</v>
      </c>
      <c r="L47" s="11">
        <v>1098.83288574219</v>
      </c>
      <c r="M47" s="11">
        <v>1110.33044433594</v>
      </c>
      <c r="N47" s="11">
        <v>1122.1748046875</v>
      </c>
      <c r="O47" s="11">
        <v>1129.63720703125</v>
      </c>
      <c r="P47" s="11">
        <v>1144.07177734375</v>
      </c>
      <c r="Q47" s="11">
        <v>1156.23498535156</v>
      </c>
      <c r="R47" s="11">
        <v>1166.81896972656</v>
      </c>
      <c r="S47" s="11">
        <v>1173.89575195313</v>
      </c>
      <c r="T47" s="11">
        <v>1193.58935546875</v>
      </c>
      <c r="U47" s="11">
        <v>1202.78857421875</v>
      </c>
      <c r="V47" s="11">
        <v>1217.03942871094</v>
      </c>
      <c r="W47" s="11">
        <v>1233.84692382813</v>
      </c>
      <c r="X47" s="11">
        <v>1241.13146972656</v>
      </c>
      <c r="Y47" s="11">
        <v>1260.58996582031</v>
      </c>
      <c r="Z47" s="11">
        <v>1270.98718261719</v>
      </c>
      <c r="AA47" s="11">
        <v>1287.97351074219</v>
      </c>
      <c r="AB47" s="11">
        <v>1293.71630859375</v>
      </c>
      <c r="AC47" s="11">
        <v>1307.29675292969</v>
      </c>
      <c r="AD47" s="11">
        <v>1330.73034667969</v>
      </c>
      <c r="AE47" s="19">
        <v>7.9232334163762755E-3</v>
      </c>
    </row>
    <row r="48" spans="1:31">
      <c r="A48" s="2"/>
    </row>
    <row r="49" spans="1:31">
      <c r="A49" s="2" t="s">
        <v>2096</v>
      </c>
    </row>
    <row r="50" spans="1:31">
      <c r="A50" s="2" t="s">
        <v>2097</v>
      </c>
    </row>
    <row r="51" spans="1:31">
      <c r="A51" t="s">
        <v>2098</v>
      </c>
      <c r="B51" s="10">
        <v>252.93190002441401</v>
      </c>
      <c r="C51" s="10">
        <v>266.30361938476602</v>
      </c>
      <c r="D51" s="10">
        <v>263.15618896484398</v>
      </c>
      <c r="E51" s="10">
        <v>269.65191650390602</v>
      </c>
      <c r="F51" s="10">
        <v>274.06106567382801</v>
      </c>
      <c r="G51" s="10">
        <v>276.93682861328102</v>
      </c>
      <c r="H51" s="10">
        <v>277.62579345703102</v>
      </c>
      <c r="I51" s="10">
        <v>285.95257568359398</v>
      </c>
      <c r="J51" s="10">
        <v>287.19607543945301</v>
      </c>
      <c r="K51" s="10">
        <v>289.19625854492199</v>
      </c>
      <c r="L51" s="10">
        <v>290.572998046875</v>
      </c>
      <c r="M51" s="10">
        <v>290.83468627929699</v>
      </c>
      <c r="N51" s="10">
        <v>293.51239013671898</v>
      </c>
      <c r="O51" s="10">
        <v>295.59997558593801</v>
      </c>
      <c r="P51" s="10">
        <v>298.35134887695301</v>
      </c>
      <c r="Q51" s="10">
        <v>301.45855712890602</v>
      </c>
      <c r="R51" s="10">
        <v>303.91394042968801</v>
      </c>
      <c r="S51" s="10">
        <v>306.61135864257801</v>
      </c>
      <c r="T51" s="10">
        <v>310.27078247070301</v>
      </c>
      <c r="U51" s="10">
        <v>312.45370483398398</v>
      </c>
      <c r="V51" s="10">
        <v>315.22454833984398</v>
      </c>
      <c r="W51" s="10">
        <v>317.72091674804699</v>
      </c>
      <c r="X51" s="10">
        <v>319.85076904296898</v>
      </c>
      <c r="Y51" s="10">
        <v>324.84893798828102</v>
      </c>
      <c r="Z51" s="10">
        <v>330.286376953125</v>
      </c>
      <c r="AA51" s="10">
        <v>333.55407714843801</v>
      </c>
      <c r="AB51" s="10">
        <v>336.36508178710898</v>
      </c>
      <c r="AC51" s="10">
        <v>339.25738525390602</v>
      </c>
      <c r="AD51" s="10">
        <v>341.97131347656301</v>
      </c>
      <c r="AE51" s="7">
        <v>9.3056145877956995E-3</v>
      </c>
    </row>
    <row r="52" spans="1:31">
      <c r="A52" t="s">
        <v>2099</v>
      </c>
      <c r="B52" s="10">
        <v>100.43172454834</v>
      </c>
      <c r="C52" s="10">
        <v>100.187004089355</v>
      </c>
      <c r="D52" s="10">
        <v>96.825523376464801</v>
      </c>
      <c r="E52" s="10">
        <v>96.918487548828097</v>
      </c>
      <c r="F52" s="10">
        <v>99.19921875</v>
      </c>
      <c r="G52" s="10">
        <v>100.068740844727</v>
      </c>
      <c r="H52" s="10">
        <v>101.09755706787099</v>
      </c>
      <c r="I52" s="10">
        <v>102.361320495605</v>
      </c>
      <c r="J52" s="10">
        <v>101.46673583984401</v>
      </c>
      <c r="K52" s="10">
        <v>102.388221740723</v>
      </c>
      <c r="L52" s="10">
        <v>102.95793914794901</v>
      </c>
      <c r="M52" s="10">
        <v>104.18783569335901</v>
      </c>
      <c r="N52" s="10">
        <v>105.328750610352</v>
      </c>
      <c r="O52" s="10">
        <v>106.036186218262</v>
      </c>
      <c r="P52" s="10">
        <v>107.258003234863</v>
      </c>
      <c r="Q52" s="10">
        <v>108.190795898438</v>
      </c>
      <c r="R52" s="10">
        <v>109.12677764892599</v>
      </c>
      <c r="S52" s="10">
        <v>109.696487426758</v>
      </c>
      <c r="T52" s="10">
        <v>111.961799621582</v>
      </c>
      <c r="U52" s="10">
        <v>112.50991058349599</v>
      </c>
      <c r="V52" s="10">
        <v>113.948196411133</v>
      </c>
      <c r="W52" s="10">
        <v>115.20123291015599</v>
      </c>
      <c r="X52" s="10">
        <v>115.652778625488</v>
      </c>
      <c r="Y52" s="10">
        <v>117.46344757080099</v>
      </c>
      <c r="Z52" s="10">
        <v>118.341598510742</v>
      </c>
      <c r="AA52" s="10">
        <v>119.958366394043</v>
      </c>
      <c r="AB52" s="10">
        <v>120.508354187012</v>
      </c>
      <c r="AC52" s="10">
        <v>121.70726013183599</v>
      </c>
      <c r="AD52" s="10">
        <v>123.829139709473</v>
      </c>
      <c r="AE52" s="7">
        <v>7.8776903092894947E-3</v>
      </c>
    </row>
    <row r="53" spans="1:31">
      <c r="A53" t="s">
        <v>2100</v>
      </c>
      <c r="B53" s="10">
        <v>93.070182800292997</v>
      </c>
      <c r="C53" s="10">
        <v>88.603454589843807</v>
      </c>
      <c r="D53" s="10">
        <v>77.928764343261705</v>
      </c>
      <c r="E53" s="10">
        <v>77.208030700683594</v>
      </c>
      <c r="F53" s="10">
        <v>78.2977294921875</v>
      </c>
      <c r="G53" s="10">
        <v>79.992546081542997</v>
      </c>
      <c r="H53" s="10">
        <v>80.776176452636705</v>
      </c>
      <c r="I53" s="10">
        <v>81.431579589843807</v>
      </c>
      <c r="J53" s="10">
        <v>80.844963073730497</v>
      </c>
      <c r="K53" s="10">
        <v>80.932540893554702</v>
      </c>
      <c r="L53" s="10">
        <v>81.029724121093807</v>
      </c>
      <c r="M53" s="10">
        <v>81.070365905761705</v>
      </c>
      <c r="N53" s="10">
        <v>80.917266845703097</v>
      </c>
      <c r="O53" s="10">
        <v>80.660568237304702</v>
      </c>
      <c r="P53" s="10">
        <v>80.578216552734403</v>
      </c>
      <c r="Q53" s="10">
        <v>80.368003845214801</v>
      </c>
      <c r="R53" s="10">
        <v>80.158164978027301</v>
      </c>
      <c r="S53" s="10">
        <v>79.947608947753906</v>
      </c>
      <c r="T53" s="10">
        <v>80.114479064941406</v>
      </c>
      <c r="U53" s="10">
        <v>79.852836608886705</v>
      </c>
      <c r="V53" s="10">
        <v>79.745491027832003</v>
      </c>
      <c r="W53" s="10">
        <v>79.695892333984403</v>
      </c>
      <c r="X53" s="10">
        <v>79.339073181152301</v>
      </c>
      <c r="Y53" s="10">
        <v>79.370323181152301</v>
      </c>
      <c r="Z53" s="10">
        <v>79.169242858886705</v>
      </c>
      <c r="AA53" s="10">
        <v>79.1929931640625</v>
      </c>
      <c r="AB53" s="10">
        <v>78.988006591796903</v>
      </c>
      <c r="AC53" s="10">
        <v>78.963401794433594</v>
      </c>
      <c r="AD53" s="10">
        <v>79.153984069824205</v>
      </c>
      <c r="AE53" s="7">
        <v>-4.1681677505571871E-3</v>
      </c>
    </row>
    <row r="54" spans="1:31">
      <c r="A54" t="s">
        <v>2101</v>
      </c>
      <c r="B54" s="10">
        <v>321.81726074218801</v>
      </c>
      <c r="C54" s="10">
        <v>294.24447631835898</v>
      </c>
      <c r="D54" s="10">
        <v>256.73626708984398</v>
      </c>
      <c r="E54" s="10">
        <v>261.22686767578102</v>
      </c>
      <c r="F54" s="10">
        <v>270.364990234375</v>
      </c>
      <c r="G54" s="10">
        <v>277.91180419921898</v>
      </c>
      <c r="H54" s="10">
        <v>281.67514038085898</v>
      </c>
      <c r="I54" s="10">
        <v>284.9287109375</v>
      </c>
      <c r="J54" s="10">
        <v>285.03067016601602</v>
      </c>
      <c r="K54" s="10">
        <v>284.40753173828102</v>
      </c>
      <c r="L54" s="10">
        <v>283.1513671875</v>
      </c>
      <c r="M54" s="10">
        <v>281.68347167968801</v>
      </c>
      <c r="N54" s="10">
        <v>280.43051147460898</v>
      </c>
      <c r="O54" s="10">
        <v>279.21493530273398</v>
      </c>
      <c r="P54" s="10">
        <v>277.67276000976602</v>
      </c>
      <c r="Q54" s="10">
        <v>275.25161743164102</v>
      </c>
      <c r="R54" s="10">
        <v>272.68051147460898</v>
      </c>
      <c r="S54" s="10">
        <v>270.46722412109398</v>
      </c>
      <c r="T54" s="10">
        <v>268.45608520507801</v>
      </c>
      <c r="U54" s="10">
        <v>265.95520019531301</v>
      </c>
      <c r="V54" s="10">
        <v>263.36605834960898</v>
      </c>
      <c r="W54" s="10">
        <v>261.02703857421898</v>
      </c>
      <c r="X54" s="10">
        <v>258.07177734375</v>
      </c>
      <c r="Y54" s="10">
        <v>255.47555541992199</v>
      </c>
      <c r="Z54" s="10">
        <v>252.66044616699199</v>
      </c>
      <c r="AA54" s="10">
        <v>249.97596740722699</v>
      </c>
      <c r="AB54" s="10">
        <v>246.97526550293</v>
      </c>
      <c r="AC54" s="10">
        <v>244.23211669921901</v>
      </c>
      <c r="AD54" s="10">
        <v>241.93934631347699</v>
      </c>
      <c r="AE54" s="7">
        <v>-7.2228229867861938E-3</v>
      </c>
    </row>
    <row r="55" spans="1:31">
      <c r="A55" t="s">
        <v>2102</v>
      </c>
      <c r="B55" s="10">
        <v>17.202987670898398</v>
      </c>
      <c r="C55" s="10">
        <v>17.326251983642599</v>
      </c>
      <c r="D55" s="10">
        <v>13.7965040206909</v>
      </c>
      <c r="E55" s="10">
        <v>13.6574382781982</v>
      </c>
      <c r="F55" s="10">
        <v>14.464799880981399</v>
      </c>
      <c r="G55" s="10">
        <v>15.183255195617701</v>
      </c>
      <c r="H55" s="10">
        <v>15.630720138549799</v>
      </c>
      <c r="I55" s="10">
        <v>16.2000522613525</v>
      </c>
      <c r="J55" s="10">
        <v>16.589128494262699</v>
      </c>
      <c r="K55" s="10">
        <v>17.054279327392599</v>
      </c>
      <c r="L55" s="10">
        <v>17.379207611083999</v>
      </c>
      <c r="M55" s="10">
        <v>17.728418350219702</v>
      </c>
      <c r="N55" s="10">
        <v>18.019290924072301</v>
      </c>
      <c r="O55" s="10">
        <v>18.446445465087901</v>
      </c>
      <c r="P55" s="10">
        <v>18.9308166503906</v>
      </c>
      <c r="Q55" s="10">
        <v>18.943311691284201</v>
      </c>
      <c r="R55" s="10">
        <v>18.97678565979</v>
      </c>
      <c r="S55" s="10">
        <v>19.008176803588899</v>
      </c>
      <c r="T55" s="10">
        <v>19.3759651184082</v>
      </c>
      <c r="U55" s="10">
        <v>19.647924423217798</v>
      </c>
      <c r="V55" s="10">
        <v>19.9195671081543</v>
      </c>
      <c r="W55" s="10">
        <v>20.033594131469702</v>
      </c>
      <c r="X55" s="10">
        <v>19.981899261474599</v>
      </c>
      <c r="Y55" s="10">
        <v>20.038667678833001</v>
      </c>
      <c r="Z55" s="10">
        <v>19.924209594726602</v>
      </c>
      <c r="AA55" s="10">
        <v>19.8646450042725</v>
      </c>
      <c r="AB55" s="10">
        <v>19.727607727050799</v>
      </c>
      <c r="AC55" s="10">
        <v>19.725299835205099</v>
      </c>
      <c r="AD55" s="10">
        <v>19.8549690246582</v>
      </c>
      <c r="AE55" s="7">
        <v>5.0583615484423661E-3</v>
      </c>
    </row>
    <row r="56" spans="1:31">
      <c r="A56" t="s">
        <v>2103</v>
      </c>
      <c r="B56" s="10">
        <v>41.6254692077637</v>
      </c>
      <c r="C56" s="10">
        <v>38.734756469726598</v>
      </c>
      <c r="D56" s="10">
        <v>30.180740356445298</v>
      </c>
      <c r="E56" s="10">
        <v>28.154472351074201</v>
      </c>
      <c r="F56" s="10">
        <v>30.6512775421143</v>
      </c>
      <c r="G56" s="10">
        <v>32.957939147949197</v>
      </c>
      <c r="H56" s="10">
        <v>34.790687561035199</v>
      </c>
      <c r="I56" s="10">
        <v>36.160011291503899</v>
      </c>
      <c r="J56" s="10">
        <v>36.682220458984403</v>
      </c>
      <c r="K56" s="10">
        <v>37.084720611572301</v>
      </c>
      <c r="L56" s="10">
        <v>37.406627655029297</v>
      </c>
      <c r="M56" s="10">
        <v>37.765598297119098</v>
      </c>
      <c r="N56" s="10">
        <v>38.045345306396499</v>
      </c>
      <c r="O56" s="10">
        <v>38.398433685302699</v>
      </c>
      <c r="P56" s="10">
        <v>38.630905151367202</v>
      </c>
      <c r="Q56" s="10">
        <v>38.219661712646499</v>
      </c>
      <c r="R56" s="10">
        <v>38.074363708496101</v>
      </c>
      <c r="S56" s="10">
        <v>38.091598510742202</v>
      </c>
      <c r="T56" s="10">
        <v>38.334732055664098</v>
      </c>
      <c r="U56" s="10">
        <v>38.425506591796903</v>
      </c>
      <c r="V56" s="10">
        <v>38.451683044433601</v>
      </c>
      <c r="W56" s="10">
        <v>38.3277397155762</v>
      </c>
      <c r="X56" s="10">
        <v>38.035301208496101</v>
      </c>
      <c r="Y56" s="10">
        <v>37.773487091064503</v>
      </c>
      <c r="Z56" s="10">
        <v>37.386798858642599</v>
      </c>
      <c r="AA56" s="10">
        <v>37.022945404052699</v>
      </c>
      <c r="AB56" s="10">
        <v>36.584327697753899</v>
      </c>
      <c r="AC56" s="10">
        <v>36.145198822021499</v>
      </c>
      <c r="AD56" s="10">
        <v>35.742801666259801</v>
      </c>
      <c r="AE56" s="7">
        <v>-2.9729202465871808E-3</v>
      </c>
    </row>
    <row r="57" spans="1:31">
      <c r="A57" t="s">
        <v>2104</v>
      </c>
      <c r="B57" s="10">
        <v>140.10729980468801</v>
      </c>
      <c r="C57" s="10">
        <v>126.801193237305</v>
      </c>
      <c r="D57" s="10">
        <v>64.7967529296875</v>
      </c>
      <c r="E57" s="10">
        <v>66.080459594726605</v>
      </c>
      <c r="F57" s="10">
        <v>79.584701538085895</v>
      </c>
      <c r="G57" s="10">
        <v>94.7510986328125</v>
      </c>
      <c r="H57" s="10">
        <v>104.99951171875</v>
      </c>
      <c r="I57" s="10">
        <v>111.73974609375</v>
      </c>
      <c r="J57" s="10">
        <v>113.786613464355</v>
      </c>
      <c r="K57" s="10">
        <v>116.384223937988</v>
      </c>
      <c r="L57" s="10">
        <v>117.86131286621099</v>
      </c>
      <c r="M57" s="10">
        <v>119.57546234130901</v>
      </c>
      <c r="N57" s="10">
        <v>121.437538146973</v>
      </c>
      <c r="O57" s="10">
        <v>122.17115020752</v>
      </c>
      <c r="P57" s="10">
        <v>121.264152526855</v>
      </c>
      <c r="Q57" s="10">
        <v>118.772247314453</v>
      </c>
      <c r="R57" s="10">
        <v>117.069213867188</v>
      </c>
      <c r="S57" s="10">
        <v>115.633346557617</v>
      </c>
      <c r="T57" s="10">
        <v>115.240203857422</v>
      </c>
      <c r="U57" s="10">
        <v>112.924850463867</v>
      </c>
      <c r="V57" s="10">
        <v>110.924697875977</v>
      </c>
      <c r="W57" s="10">
        <v>108.15879058837901</v>
      </c>
      <c r="X57" s="10">
        <v>104.52480316162099</v>
      </c>
      <c r="Y57" s="10">
        <v>101.265571594238</v>
      </c>
      <c r="Z57" s="10">
        <v>97.131294250488295</v>
      </c>
      <c r="AA57" s="10">
        <v>93.061424255371094</v>
      </c>
      <c r="AB57" s="10">
        <v>88.488319396972699</v>
      </c>
      <c r="AC57" s="10">
        <v>84.285057067871094</v>
      </c>
      <c r="AD57" s="10">
        <v>80.507835388183594</v>
      </c>
      <c r="AE57" s="7">
        <v>-1.6683920158551614E-2</v>
      </c>
    </row>
    <row r="58" spans="1:31">
      <c r="A58" t="s">
        <v>2105</v>
      </c>
      <c r="B58" s="10">
        <v>43.556121826171903</v>
      </c>
      <c r="C58" s="10">
        <v>42.466964721679702</v>
      </c>
      <c r="D58" s="10">
        <v>41.527534484863303</v>
      </c>
      <c r="E58" s="10">
        <v>39.925758361816399</v>
      </c>
      <c r="F58" s="10">
        <v>41.188304901122997</v>
      </c>
      <c r="G58" s="10">
        <v>41.062976837158203</v>
      </c>
      <c r="H58" s="10">
        <v>40.935840606689503</v>
      </c>
      <c r="I58" s="10">
        <v>40.9883842468262</v>
      </c>
      <c r="J58" s="10">
        <v>40.328189849853501</v>
      </c>
      <c r="K58" s="10">
        <v>39.905643463134801</v>
      </c>
      <c r="L58" s="10">
        <v>39.381172180175803</v>
      </c>
      <c r="M58" s="10">
        <v>39.1109809875488</v>
      </c>
      <c r="N58" s="10">
        <v>38.869876861572301</v>
      </c>
      <c r="O58" s="10">
        <v>38.331092834472699</v>
      </c>
      <c r="P58" s="10">
        <v>37.895545959472699</v>
      </c>
      <c r="Q58" s="10">
        <v>37.26806640625</v>
      </c>
      <c r="R58" s="10">
        <v>36.629463195800803</v>
      </c>
      <c r="S58" s="10">
        <v>35.965587615966797</v>
      </c>
      <c r="T58" s="10">
        <v>35.673992156982401</v>
      </c>
      <c r="U58" s="10">
        <v>34.9964408874512</v>
      </c>
      <c r="V58" s="10">
        <v>34.443065643310497</v>
      </c>
      <c r="W58" s="10">
        <v>33.917266845703097</v>
      </c>
      <c r="X58" s="10">
        <v>33.167076110839801</v>
      </c>
      <c r="Y58" s="10">
        <v>32.686046600341797</v>
      </c>
      <c r="Z58" s="10">
        <v>31.9824542999268</v>
      </c>
      <c r="AA58" s="10">
        <v>31.412601470947301</v>
      </c>
      <c r="AB58" s="10">
        <v>30.674362182617202</v>
      </c>
      <c r="AC58" s="10">
        <v>30.075056076049801</v>
      </c>
      <c r="AD58" s="10">
        <v>29.6256217956543</v>
      </c>
      <c r="AE58" s="7">
        <v>-1.3248013525288016E-2</v>
      </c>
    </row>
    <row r="59" spans="1:31">
      <c r="A59" t="s">
        <v>2106</v>
      </c>
      <c r="B59" s="10">
        <v>44.843391418457003</v>
      </c>
      <c r="C59" s="10">
        <v>43.350257873535199</v>
      </c>
      <c r="D59" s="10">
        <v>38.391960144042997</v>
      </c>
      <c r="E59" s="10">
        <v>36.831428527832003</v>
      </c>
      <c r="F59" s="10">
        <v>38.506603240966797</v>
      </c>
      <c r="G59" s="10">
        <v>39.852016448974602</v>
      </c>
      <c r="H59" s="10">
        <v>40.9486274719238</v>
      </c>
      <c r="I59" s="10">
        <v>41.527725219726598</v>
      </c>
      <c r="J59" s="10">
        <v>40.362575531005902</v>
      </c>
      <c r="K59" s="10">
        <v>40.332035064697301</v>
      </c>
      <c r="L59" s="10">
        <v>40.063144683837898</v>
      </c>
      <c r="M59" s="10">
        <v>40.210140228271499</v>
      </c>
      <c r="N59" s="10">
        <v>40.329006195068402</v>
      </c>
      <c r="O59" s="10">
        <v>40.192001342773402</v>
      </c>
      <c r="P59" s="10">
        <v>40.133213043212898</v>
      </c>
      <c r="Q59" s="10">
        <v>39.6016654968262</v>
      </c>
      <c r="R59" s="10">
        <v>39.048908233642599</v>
      </c>
      <c r="S59" s="10">
        <v>38.2831420898438</v>
      </c>
      <c r="T59" s="10">
        <v>38.633079528808601</v>
      </c>
      <c r="U59" s="10">
        <v>38.012371063232401</v>
      </c>
      <c r="V59" s="10">
        <v>37.921306610107401</v>
      </c>
      <c r="W59" s="10">
        <v>37.5936088562012</v>
      </c>
      <c r="X59" s="10">
        <v>36.850025177002003</v>
      </c>
      <c r="Y59" s="10">
        <v>36.809040069580099</v>
      </c>
      <c r="Z59" s="10">
        <v>36.249294281005902</v>
      </c>
      <c r="AA59" s="10">
        <v>36.016899108886697</v>
      </c>
      <c r="AB59" s="10">
        <v>35.300498962402301</v>
      </c>
      <c r="AC59" s="10">
        <v>34.877574920654297</v>
      </c>
      <c r="AD59" s="10">
        <v>34.902576446533203</v>
      </c>
      <c r="AE59" s="7">
        <v>-7.995714765900809E-3</v>
      </c>
    </row>
    <row r="60" spans="1:31">
      <c r="A60" t="s">
        <v>2107</v>
      </c>
      <c r="B60" s="10">
        <v>22.557981491088899</v>
      </c>
      <c r="C60" s="10">
        <v>21.585638046264599</v>
      </c>
      <c r="D60" s="10">
        <v>19.421424865722699</v>
      </c>
      <c r="E60" s="10">
        <v>19.330793380737301</v>
      </c>
      <c r="F60" s="10">
        <v>20.830934524536101</v>
      </c>
      <c r="G60" s="10">
        <v>21.744953155517599</v>
      </c>
      <c r="H60" s="10">
        <v>22.3984050750732</v>
      </c>
      <c r="I60" s="10">
        <v>22.6806240081787</v>
      </c>
      <c r="J60" s="10">
        <v>21.8247966766357</v>
      </c>
      <c r="K60" s="10">
        <v>21.901903152465799</v>
      </c>
      <c r="L60" s="10">
        <v>21.954849243164102</v>
      </c>
      <c r="M60" s="10">
        <v>22.249059677123999</v>
      </c>
      <c r="N60" s="10">
        <v>22.480819702148398</v>
      </c>
      <c r="O60" s="10">
        <v>22.477592468261701</v>
      </c>
      <c r="P60" s="10">
        <v>22.491050720214801</v>
      </c>
      <c r="Q60" s="10">
        <v>22.225261688232401</v>
      </c>
      <c r="R60" s="10">
        <v>21.9984130859375</v>
      </c>
      <c r="S60" s="10">
        <v>21.635801315307599</v>
      </c>
      <c r="T60" s="10">
        <v>22.1052150726318</v>
      </c>
      <c r="U60" s="10">
        <v>21.885555267333999</v>
      </c>
      <c r="V60" s="10">
        <v>21.995569229126001</v>
      </c>
      <c r="W60" s="10">
        <v>21.937095642089801</v>
      </c>
      <c r="X60" s="10">
        <v>21.625907897949201</v>
      </c>
      <c r="Y60" s="10">
        <v>21.790510177612301</v>
      </c>
      <c r="Z60" s="10">
        <v>21.5501899719238</v>
      </c>
      <c r="AA60" s="10">
        <v>21.4994087219238</v>
      </c>
      <c r="AB60" s="10">
        <v>21.125509262085</v>
      </c>
      <c r="AC60" s="10">
        <v>20.864467620849599</v>
      </c>
      <c r="AD60" s="10">
        <v>21.0093097686768</v>
      </c>
      <c r="AE60" s="7">
        <v>-1.0018136446414447E-3</v>
      </c>
    </row>
    <row r="61" spans="1:31">
      <c r="A61" t="s">
        <v>2108</v>
      </c>
      <c r="B61" s="10">
        <v>24.902854919433601</v>
      </c>
      <c r="C61" s="10">
        <v>23.7819519042969</v>
      </c>
      <c r="D61" s="10">
        <v>22.783933639526399</v>
      </c>
      <c r="E61" s="10">
        <v>24.579166412353501</v>
      </c>
      <c r="F61" s="10">
        <v>25.864194869995099</v>
      </c>
      <c r="G61" s="10">
        <v>26.515079498291001</v>
      </c>
      <c r="H61" s="10">
        <v>27.38157081604</v>
      </c>
      <c r="I61" s="10">
        <v>27.924573898315401</v>
      </c>
      <c r="J61" s="10">
        <v>28.3381462097168</v>
      </c>
      <c r="K61" s="10">
        <v>29.0455017089844</v>
      </c>
      <c r="L61" s="10">
        <v>29.704891204833999</v>
      </c>
      <c r="M61" s="10">
        <v>30.642824172973601</v>
      </c>
      <c r="N61" s="10">
        <v>31.515102386474599</v>
      </c>
      <c r="O61" s="10">
        <v>31.586299896240199</v>
      </c>
      <c r="P61" s="10">
        <v>31.630311965942401</v>
      </c>
      <c r="Q61" s="10">
        <v>31.642534255981399</v>
      </c>
      <c r="R61" s="10">
        <v>31.6336975097656</v>
      </c>
      <c r="S61" s="10">
        <v>31.5168762207031</v>
      </c>
      <c r="T61" s="10">
        <v>31.444063186645501</v>
      </c>
      <c r="U61" s="10">
        <v>31.201175689697301</v>
      </c>
      <c r="V61" s="10">
        <v>31.021827697753899</v>
      </c>
      <c r="W61" s="10">
        <v>31.031843185424801</v>
      </c>
      <c r="X61" s="10">
        <v>30.927148818969702</v>
      </c>
      <c r="Y61" s="10">
        <v>31.1055698394775</v>
      </c>
      <c r="Z61" s="10">
        <v>31.137889862060501</v>
      </c>
      <c r="AA61" s="10">
        <v>31.3341064453125</v>
      </c>
      <c r="AB61" s="10">
        <v>31.431524276733398</v>
      </c>
      <c r="AC61" s="10">
        <v>31.737522125244102</v>
      </c>
      <c r="AD61" s="10">
        <v>32.809329986572301</v>
      </c>
      <c r="AE61" s="7">
        <v>1.198930069530774E-2</v>
      </c>
    </row>
    <row r="62" spans="1:31">
      <c r="A62" t="s">
        <v>2109</v>
      </c>
      <c r="B62" s="10">
        <v>45.373477935791001</v>
      </c>
      <c r="C62" s="10">
        <v>41.173107147216797</v>
      </c>
      <c r="D62" s="10">
        <v>35.610935211181598</v>
      </c>
      <c r="E62" s="10">
        <v>36.2386474609375</v>
      </c>
      <c r="F62" s="10">
        <v>42.237438201904297</v>
      </c>
      <c r="G62" s="10">
        <v>45.303028106689503</v>
      </c>
      <c r="H62" s="10">
        <v>47.1167602539063</v>
      </c>
      <c r="I62" s="10">
        <v>47.785377502441399</v>
      </c>
      <c r="J62" s="10">
        <v>45.614261627197301</v>
      </c>
      <c r="K62" s="10">
        <v>44.340499877929702</v>
      </c>
      <c r="L62" s="10">
        <v>42.8091011047363</v>
      </c>
      <c r="M62" s="10">
        <v>42.575366973877003</v>
      </c>
      <c r="N62" s="10">
        <v>42.666053771972699</v>
      </c>
      <c r="O62" s="10">
        <v>42.499366760253899</v>
      </c>
      <c r="P62" s="10">
        <v>42.083999633789098</v>
      </c>
      <c r="Q62" s="10">
        <v>41.306262969970703</v>
      </c>
      <c r="R62" s="10">
        <v>40.921413421630902</v>
      </c>
      <c r="S62" s="10">
        <v>40.621585845947301</v>
      </c>
      <c r="T62" s="10">
        <v>41.931400299072301</v>
      </c>
      <c r="U62" s="10">
        <v>41.848659515380902</v>
      </c>
      <c r="V62" s="10">
        <v>42.674026489257798</v>
      </c>
      <c r="W62" s="10">
        <v>43.2948188781738</v>
      </c>
      <c r="X62" s="10">
        <v>43.411598205566399</v>
      </c>
      <c r="Y62" s="10">
        <v>44.663963317871101</v>
      </c>
      <c r="Z62" s="10">
        <v>45.231319427490199</v>
      </c>
      <c r="AA62" s="10">
        <v>46.274383544921903</v>
      </c>
      <c r="AB62" s="10">
        <v>46.675155639648402</v>
      </c>
      <c r="AC62" s="10">
        <v>47.587730407714801</v>
      </c>
      <c r="AD62" s="10">
        <v>49.1723442077637</v>
      </c>
      <c r="AE62" s="7">
        <v>6.5974476030525864E-3</v>
      </c>
    </row>
    <row r="63" spans="1:31">
      <c r="A63" t="s">
        <v>2110</v>
      </c>
      <c r="B63" s="10">
        <v>17.763622283935501</v>
      </c>
      <c r="C63" s="10">
        <v>17.282693862915</v>
      </c>
      <c r="D63" s="10">
        <v>15.2815408706665</v>
      </c>
      <c r="E63" s="10">
        <v>14.738263130188001</v>
      </c>
      <c r="F63" s="10">
        <v>15.338310241699199</v>
      </c>
      <c r="G63" s="10">
        <v>15.893575668335</v>
      </c>
      <c r="H63" s="10">
        <v>16.1689453125</v>
      </c>
      <c r="I63" s="10">
        <v>16.232786178588899</v>
      </c>
      <c r="J63" s="10">
        <v>15.9544773101807</v>
      </c>
      <c r="K63" s="10">
        <v>16.0425930023193</v>
      </c>
      <c r="L63" s="10">
        <v>16.1428623199463</v>
      </c>
      <c r="M63" s="10">
        <v>16.292810440063501</v>
      </c>
      <c r="N63" s="10">
        <v>16.438339233398398</v>
      </c>
      <c r="O63" s="10">
        <v>16.5862941741943</v>
      </c>
      <c r="P63" s="10">
        <v>16.712326049804702</v>
      </c>
      <c r="Q63" s="10">
        <v>16.6522407531738</v>
      </c>
      <c r="R63" s="10">
        <v>16.623817443847699</v>
      </c>
      <c r="S63" s="10">
        <v>16.604225158691399</v>
      </c>
      <c r="T63" s="10">
        <v>16.881170272827099</v>
      </c>
      <c r="U63" s="10">
        <v>16.954612731933601</v>
      </c>
      <c r="V63" s="10">
        <v>17.092164993286101</v>
      </c>
      <c r="W63" s="10">
        <v>17.209947586059599</v>
      </c>
      <c r="X63" s="10">
        <v>17.200605392456101</v>
      </c>
      <c r="Y63" s="10">
        <v>17.398845672607401</v>
      </c>
      <c r="Z63" s="10">
        <v>17.446424484252901</v>
      </c>
      <c r="AA63" s="10">
        <v>17.606023788452099</v>
      </c>
      <c r="AB63" s="10">
        <v>17.610040664672901</v>
      </c>
      <c r="AC63" s="10">
        <v>17.6900634765625</v>
      </c>
      <c r="AD63" s="10">
        <v>17.875329971313501</v>
      </c>
      <c r="AE63" s="7">
        <v>1.2495171180622571E-3</v>
      </c>
    </row>
    <row r="64" spans="1:31">
      <c r="A64" t="s">
        <v>2111</v>
      </c>
      <c r="B64" s="10">
        <v>17.368457794189499</v>
      </c>
      <c r="C64" s="10">
        <v>16.287651062011701</v>
      </c>
      <c r="D64" s="10">
        <v>15.049252510070801</v>
      </c>
      <c r="E64" s="10">
        <v>15.184764862060501</v>
      </c>
      <c r="F64" s="10">
        <v>17.307895660400401</v>
      </c>
      <c r="G64" s="10">
        <v>18.4892482757568</v>
      </c>
      <c r="H64" s="10">
        <v>18.581233978271499</v>
      </c>
      <c r="I64" s="10">
        <v>18.666587829589801</v>
      </c>
      <c r="J64" s="10">
        <v>18.698900222778299</v>
      </c>
      <c r="K64" s="10">
        <v>18.729484558105501</v>
      </c>
      <c r="L64" s="10">
        <v>18.6079921722412</v>
      </c>
      <c r="M64" s="10">
        <v>18.5384197235107</v>
      </c>
      <c r="N64" s="10">
        <v>18.440876007080099</v>
      </c>
      <c r="O64" s="10">
        <v>18.270799636840799</v>
      </c>
      <c r="P64" s="10">
        <v>17.935317993164102</v>
      </c>
      <c r="Q64" s="10">
        <v>17.525354385376001</v>
      </c>
      <c r="R64" s="10">
        <v>17.235124588012699</v>
      </c>
      <c r="S64" s="10">
        <v>17.039831161498999</v>
      </c>
      <c r="T64" s="10">
        <v>17.0833950042725</v>
      </c>
      <c r="U64" s="10">
        <v>17.065189361572301</v>
      </c>
      <c r="V64" s="10">
        <v>16.829954147338899</v>
      </c>
      <c r="W64" s="10">
        <v>16.559482574462901</v>
      </c>
      <c r="X64" s="10">
        <v>16.225051879882798</v>
      </c>
      <c r="Y64" s="10">
        <v>16.2386379241943</v>
      </c>
      <c r="Z64" s="10">
        <v>16.147466659545898</v>
      </c>
      <c r="AA64" s="10">
        <v>15.917707443237299</v>
      </c>
      <c r="AB64" s="10">
        <v>15.727409362793001</v>
      </c>
      <c r="AC64" s="10">
        <v>15.7979688644409</v>
      </c>
      <c r="AD64" s="10">
        <v>15.988360404968301</v>
      </c>
      <c r="AE64" s="7">
        <v>-6.8666170714572336E-4</v>
      </c>
    </row>
    <row r="65" spans="1:31">
      <c r="A65" t="s">
        <v>2112</v>
      </c>
      <c r="B65" s="10">
        <v>42.779060363769503</v>
      </c>
      <c r="C65" s="10">
        <v>40.466304779052699</v>
      </c>
      <c r="D65" s="10">
        <v>36.221099853515597</v>
      </c>
      <c r="E65" s="10">
        <v>35.478038787841797</v>
      </c>
      <c r="F65" s="10">
        <v>37.117527008056598</v>
      </c>
      <c r="G65" s="10">
        <v>38.5732421875</v>
      </c>
      <c r="H65" s="10">
        <v>39.400581359863303</v>
      </c>
      <c r="I65" s="10">
        <v>40.088840484619098</v>
      </c>
      <c r="J65" s="10">
        <v>39.575290679931598</v>
      </c>
      <c r="K65" s="10">
        <v>39.774185180664098</v>
      </c>
      <c r="L65" s="10">
        <v>39.639087677002003</v>
      </c>
      <c r="M65" s="10">
        <v>39.849754333496101</v>
      </c>
      <c r="N65" s="10">
        <v>40.102996826171903</v>
      </c>
      <c r="O65" s="10">
        <v>40.156192779541001</v>
      </c>
      <c r="P65" s="10">
        <v>40.393966674804702</v>
      </c>
      <c r="Q65" s="10">
        <v>40.460205078125</v>
      </c>
      <c r="R65" s="10">
        <v>40.522220611572301</v>
      </c>
      <c r="S65" s="10">
        <v>40.494388580322301</v>
      </c>
      <c r="T65" s="10">
        <v>41.4517211914063</v>
      </c>
      <c r="U65" s="10">
        <v>41.475711822509801</v>
      </c>
      <c r="V65" s="10">
        <v>41.902801513671903</v>
      </c>
      <c r="W65" s="10">
        <v>42.229503631591797</v>
      </c>
      <c r="X65" s="10">
        <v>42.113636016845703</v>
      </c>
      <c r="Y65" s="10">
        <v>42.789093017578097</v>
      </c>
      <c r="Z65" s="10">
        <v>42.906707763671903</v>
      </c>
      <c r="AA65" s="10">
        <v>43.348659515380902</v>
      </c>
      <c r="AB65" s="10">
        <v>43.218135833740199</v>
      </c>
      <c r="AC65" s="10">
        <v>43.487701416015597</v>
      </c>
      <c r="AD65" s="10">
        <v>44.237071990966797</v>
      </c>
      <c r="AE65" s="7">
        <v>3.3052103241944845E-3</v>
      </c>
    </row>
    <row r="66" spans="1:31">
      <c r="A66" t="s">
        <v>2113</v>
      </c>
      <c r="B66" s="10">
        <v>172.69830322265599</v>
      </c>
      <c r="C66" s="10">
        <v>162.14860534668</v>
      </c>
      <c r="D66" s="10">
        <v>146.46041870117199</v>
      </c>
      <c r="E66" s="10">
        <v>141.92852783203099</v>
      </c>
      <c r="F66" s="10">
        <v>145.34764099121099</v>
      </c>
      <c r="G66" s="10">
        <v>146.71626281738301</v>
      </c>
      <c r="H66" s="10">
        <v>147.05796813964801</v>
      </c>
      <c r="I66" s="10">
        <v>147.12710571289099</v>
      </c>
      <c r="J66" s="10">
        <v>145.06489562988301</v>
      </c>
      <c r="K66" s="10">
        <v>145.11195373535199</v>
      </c>
      <c r="L66" s="10">
        <v>144.94992065429699</v>
      </c>
      <c r="M66" s="10">
        <v>145.84593200683599</v>
      </c>
      <c r="N66" s="10">
        <v>146.73628234863301</v>
      </c>
      <c r="O66" s="10">
        <v>146.21586608886699</v>
      </c>
      <c r="P66" s="10">
        <v>145.79908752441401</v>
      </c>
      <c r="Q66" s="10">
        <v>145.07203674316401</v>
      </c>
      <c r="R66" s="10">
        <v>144.32174682617199</v>
      </c>
      <c r="S66" s="10">
        <v>143.16491699218801</v>
      </c>
      <c r="T66" s="10">
        <v>144.04202270507801</v>
      </c>
      <c r="U66" s="10">
        <v>143.05471801757801</v>
      </c>
      <c r="V66" s="10">
        <v>143.02276611328099</v>
      </c>
      <c r="W66" s="10">
        <v>143.18467712402301</v>
      </c>
      <c r="X66" s="10">
        <v>142.39109802246099</v>
      </c>
      <c r="Y66" s="10">
        <v>143.53810119628901</v>
      </c>
      <c r="Z66" s="10">
        <v>143.53985595703099</v>
      </c>
      <c r="AA66" s="10">
        <v>144.37445068359401</v>
      </c>
      <c r="AB66" s="10">
        <v>144.18948364257801</v>
      </c>
      <c r="AC66" s="10">
        <v>144.88218688964801</v>
      </c>
      <c r="AD66" s="10">
        <v>146.94822692871099</v>
      </c>
      <c r="AE66" s="7">
        <v>-3.6390257766178427E-3</v>
      </c>
    </row>
    <row r="67" spans="1:31">
      <c r="A67" s="2" t="s">
        <v>2114</v>
      </c>
      <c r="B67" s="11">
        <v>1399.0302734375</v>
      </c>
      <c r="C67" s="11">
        <v>1340.74389648438</v>
      </c>
      <c r="D67" s="11">
        <v>1174.1689453125</v>
      </c>
      <c r="E67" s="11">
        <v>1177.13305664063</v>
      </c>
      <c r="F67" s="11">
        <v>1230.36254882813</v>
      </c>
      <c r="G67" s="11">
        <v>1271.95251464844</v>
      </c>
      <c r="H67" s="11">
        <v>1296.58544921875</v>
      </c>
      <c r="I67" s="11">
        <v>1321.79614257813</v>
      </c>
      <c r="J67" s="11">
        <v>1317.35791015625</v>
      </c>
      <c r="K67" s="11">
        <v>1322.63146972656</v>
      </c>
      <c r="L67" s="11">
        <v>1323.61218261719</v>
      </c>
      <c r="M67" s="11">
        <v>1328.1611328125</v>
      </c>
      <c r="N67" s="11">
        <v>1335.2705078125</v>
      </c>
      <c r="O67" s="11">
        <v>1336.84326171875</v>
      </c>
      <c r="P67" s="11">
        <v>1337.76098632813</v>
      </c>
      <c r="Q67" s="11">
        <v>1332.95788574219</v>
      </c>
      <c r="R67" s="11">
        <v>1328.93444824219</v>
      </c>
      <c r="S67" s="11">
        <v>1324.78210449219</v>
      </c>
      <c r="T67" s="11">
        <v>1333</v>
      </c>
      <c r="U67" s="11">
        <v>1328.26428222656</v>
      </c>
      <c r="V67" s="11">
        <v>1328.48388671875</v>
      </c>
      <c r="W67" s="11">
        <v>1327.12353515625</v>
      </c>
      <c r="X67" s="11">
        <v>1319.36840820313</v>
      </c>
      <c r="Y67" s="11">
        <v>1323.25561523438</v>
      </c>
      <c r="Z67" s="11">
        <v>1321.09155273438</v>
      </c>
      <c r="AA67" s="11">
        <v>1320.41455078125</v>
      </c>
      <c r="AB67" s="11">
        <v>1313.58911132813</v>
      </c>
      <c r="AC67" s="11">
        <v>1311.31591796875</v>
      </c>
      <c r="AD67" s="11">
        <v>1315.56762695313</v>
      </c>
      <c r="AE67" s="9">
        <v>-7.0184168956705876E-4</v>
      </c>
    </row>
    <row r="68" spans="1:31">
      <c r="A68" s="2" t="s">
        <v>2115</v>
      </c>
    </row>
    <row r="69" spans="1:31">
      <c r="A69" t="s">
        <v>2116</v>
      </c>
      <c r="B69" s="10">
        <v>85.240638732910199</v>
      </c>
      <c r="C69" s="10">
        <v>88.5771484375</v>
      </c>
      <c r="D69" s="10">
        <v>80.551048278808594</v>
      </c>
      <c r="E69" s="10">
        <v>82.833244323730497</v>
      </c>
      <c r="F69" s="10">
        <v>83.90869140625</v>
      </c>
      <c r="G69" s="10">
        <v>84.198356628417997</v>
      </c>
      <c r="H69" s="10">
        <v>83.839973449707003</v>
      </c>
      <c r="I69" s="10">
        <v>83.686653137207003</v>
      </c>
      <c r="J69" s="10">
        <v>83.409889221191406</v>
      </c>
      <c r="K69" s="10">
        <v>83.199790954589801</v>
      </c>
      <c r="L69" s="10">
        <v>82.759483337402301</v>
      </c>
      <c r="M69" s="10">
        <v>82.615257263183594</v>
      </c>
      <c r="N69" s="10">
        <v>82.267280578613295</v>
      </c>
      <c r="O69" s="10">
        <v>82.051536560058594</v>
      </c>
      <c r="P69" s="10">
        <v>82.000701904296903</v>
      </c>
      <c r="Q69" s="10">
        <v>82.056442260742202</v>
      </c>
      <c r="R69" s="10">
        <v>81.952575683593807</v>
      </c>
      <c r="S69" s="10">
        <v>81.901084899902301</v>
      </c>
      <c r="T69" s="10">
        <v>82.073738098144503</v>
      </c>
      <c r="U69" s="10">
        <v>82.094993591308594</v>
      </c>
      <c r="V69" s="10">
        <v>82.151374816894503</v>
      </c>
      <c r="W69" s="10">
        <v>82.346687316894503</v>
      </c>
      <c r="X69" s="10">
        <v>82.374710083007798</v>
      </c>
      <c r="Y69" s="10">
        <v>82.662071228027301</v>
      </c>
      <c r="Z69" s="10">
        <v>83.018310546875</v>
      </c>
      <c r="AA69" s="10">
        <v>83.276863098144503</v>
      </c>
      <c r="AB69" s="10">
        <v>83.344108581542997</v>
      </c>
      <c r="AC69" s="10">
        <v>83.729393005371094</v>
      </c>
      <c r="AD69" s="10">
        <v>84.238471984863295</v>
      </c>
      <c r="AE69" s="7">
        <v>-1.8583517592284087E-3</v>
      </c>
    </row>
    <row r="70" spans="1:31">
      <c r="A70" t="s">
        <v>2117</v>
      </c>
      <c r="B70" s="10">
        <v>74.405464172363295</v>
      </c>
      <c r="C70" s="10">
        <v>68.797248840332003</v>
      </c>
      <c r="D70" s="10">
        <v>58.817348480224602</v>
      </c>
      <c r="E70" s="10">
        <v>55.7442817687988</v>
      </c>
      <c r="F70" s="10">
        <v>63.210124969482401</v>
      </c>
      <c r="G70" s="10">
        <v>70.632713317871094</v>
      </c>
      <c r="H70" s="10">
        <v>73.314498901367202</v>
      </c>
      <c r="I70" s="10">
        <v>73.832534790039105</v>
      </c>
      <c r="J70" s="10">
        <v>74.066131591796903</v>
      </c>
      <c r="K70" s="10">
        <v>74.278251647949205</v>
      </c>
      <c r="L70" s="10">
        <v>74.181205749511705</v>
      </c>
      <c r="M70" s="10">
        <v>74.3406982421875</v>
      </c>
      <c r="N70" s="10">
        <v>74.683052062988295</v>
      </c>
      <c r="O70" s="10">
        <v>74.835586547851605</v>
      </c>
      <c r="P70" s="10">
        <v>74.107078552246094</v>
      </c>
      <c r="Q70" s="10">
        <v>72.9716796875</v>
      </c>
      <c r="R70" s="10">
        <v>72.276725769042997</v>
      </c>
      <c r="S70" s="10">
        <v>71.903472900390597</v>
      </c>
      <c r="T70" s="10">
        <v>72.036544799804702</v>
      </c>
      <c r="U70" s="10">
        <v>72.145195007324205</v>
      </c>
      <c r="V70" s="10">
        <v>71.791778564453097</v>
      </c>
      <c r="W70" s="10">
        <v>71.276863098144503</v>
      </c>
      <c r="X70" s="10">
        <v>70.677452087402301</v>
      </c>
      <c r="Y70" s="10">
        <v>70.597717285156307</v>
      </c>
      <c r="Z70" s="10">
        <v>70.322097778320298</v>
      </c>
      <c r="AA70" s="10">
        <v>69.741661071777301</v>
      </c>
      <c r="AB70" s="10">
        <v>69.373527526855497</v>
      </c>
      <c r="AC70" s="10">
        <v>69.546089172363295</v>
      </c>
      <c r="AD70" s="10">
        <v>69.955986022949205</v>
      </c>
      <c r="AE70" s="7">
        <v>6.1880311434070955E-4</v>
      </c>
    </row>
    <row r="71" spans="1:31">
      <c r="A71" t="s">
        <v>2118</v>
      </c>
      <c r="B71" s="10">
        <v>82.696311950683594</v>
      </c>
      <c r="C71" s="10">
        <v>81.800354003906307</v>
      </c>
      <c r="D71" s="10">
        <v>77.103286743164105</v>
      </c>
      <c r="E71" s="10">
        <v>74.445671081542997</v>
      </c>
      <c r="F71" s="10">
        <v>74.378753662109403</v>
      </c>
      <c r="G71" s="10">
        <v>75.019714355468807</v>
      </c>
      <c r="H71" s="10">
        <v>75.288459777832003</v>
      </c>
      <c r="I71" s="10">
        <v>74.923133850097699</v>
      </c>
      <c r="J71" s="10">
        <v>74.712623596191406</v>
      </c>
      <c r="K71" s="10">
        <v>73.931312561035199</v>
      </c>
      <c r="L71" s="10">
        <v>73.325576782226605</v>
      </c>
      <c r="M71" s="10">
        <v>73.015808105468807</v>
      </c>
      <c r="N71" s="10">
        <v>72.771911621093807</v>
      </c>
      <c r="O71" s="10">
        <v>72.452186584472699</v>
      </c>
      <c r="P71" s="10">
        <v>72.076377868652301</v>
      </c>
      <c r="Q71" s="10">
        <v>71.556724548339801</v>
      </c>
      <c r="R71" s="10">
        <v>71.245414733886705</v>
      </c>
      <c r="S71" s="10">
        <v>71.172706604003906</v>
      </c>
      <c r="T71" s="10">
        <v>70.908638000488295</v>
      </c>
      <c r="U71" s="10">
        <v>70.805633544921903</v>
      </c>
      <c r="V71" s="10">
        <v>70.554679870605497</v>
      </c>
      <c r="W71" s="10">
        <v>70.358894348144503</v>
      </c>
      <c r="X71" s="10">
        <v>69.9388427734375</v>
      </c>
      <c r="Y71" s="10">
        <v>69.658615112304702</v>
      </c>
      <c r="Z71" s="10">
        <v>69.368118286132798</v>
      </c>
      <c r="AA71" s="10">
        <v>69.224685668945298</v>
      </c>
      <c r="AB71" s="10">
        <v>69.221931457519503</v>
      </c>
      <c r="AC71" s="10">
        <v>69.128814697265597</v>
      </c>
      <c r="AD71" s="10">
        <v>69.222381591796903</v>
      </c>
      <c r="AE71" s="7">
        <v>-6.1645255861329353E-3</v>
      </c>
    </row>
    <row r="72" spans="1:31">
      <c r="A72" s="2" t="s">
        <v>2119</v>
      </c>
      <c r="B72" s="11">
        <v>242.34240722656301</v>
      </c>
      <c r="C72" s="11">
        <v>239.17474365234401</v>
      </c>
      <c r="D72" s="11">
        <v>216.4716796875</v>
      </c>
      <c r="E72" s="11">
        <v>213.023193359375</v>
      </c>
      <c r="F72" s="11">
        <v>221.49757385253901</v>
      </c>
      <c r="G72" s="11">
        <v>229.85078430175801</v>
      </c>
      <c r="H72" s="11">
        <v>232.44293212890599</v>
      </c>
      <c r="I72" s="11">
        <v>232.44232177734401</v>
      </c>
      <c r="J72" s="11">
        <v>232.18862915039099</v>
      </c>
      <c r="K72" s="11">
        <v>231.40936279296901</v>
      </c>
      <c r="L72" s="11">
        <v>230.26626586914099</v>
      </c>
      <c r="M72" s="11">
        <v>229.97177124023401</v>
      </c>
      <c r="N72" s="11">
        <v>229.722244262695</v>
      </c>
      <c r="O72" s="11">
        <v>229.33929443359401</v>
      </c>
      <c r="P72" s="11">
        <v>228.18417358398401</v>
      </c>
      <c r="Q72" s="11">
        <v>226.58483886718801</v>
      </c>
      <c r="R72" s="11">
        <v>225.47473144531301</v>
      </c>
      <c r="S72" s="11">
        <v>224.97726440429699</v>
      </c>
      <c r="T72" s="11">
        <v>225.01892089843801</v>
      </c>
      <c r="U72" s="11">
        <v>225.045822143555</v>
      </c>
      <c r="V72" s="11">
        <v>224.49783325195301</v>
      </c>
      <c r="W72" s="11">
        <v>223.98245239257801</v>
      </c>
      <c r="X72" s="11">
        <v>222.99099731445301</v>
      </c>
      <c r="Y72" s="11">
        <v>222.91841125488301</v>
      </c>
      <c r="Z72" s="11">
        <v>222.70852661132801</v>
      </c>
      <c r="AA72" s="11">
        <v>222.24320983886699</v>
      </c>
      <c r="AB72" s="11">
        <v>221.93957519531301</v>
      </c>
      <c r="AC72" s="11">
        <v>222.404296875</v>
      </c>
      <c r="AD72" s="11">
        <v>223.41683959960901</v>
      </c>
      <c r="AE72" s="9">
        <v>-2.5210821757660718E-3</v>
      </c>
    </row>
    <row r="73" spans="1:31">
      <c r="A73" s="14" t="s">
        <v>2066</v>
      </c>
      <c r="B73" s="20">
        <v>14.1090087890625</v>
      </c>
      <c r="C73" s="20">
        <v>9.35552978515625</v>
      </c>
      <c r="D73" s="20">
        <v>43.492431640625</v>
      </c>
      <c r="E73" s="20">
        <v>35.114501953125</v>
      </c>
      <c r="F73" s="20">
        <v>30.410751342773398</v>
      </c>
      <c r="G73" s="20">
        <v>25.625411987304702</v>
      </c>
      <c r="H73" s="20">
        <v>21.5446166992188</v>
      </c>
      <c r="I73" s="20">
        <v>20.5520629882813</v>
      </c>
      <c r="J73" s="20">
        <v>24.7395935058594</v>
      </c>
      <c r="K73" s="20">
        <v>23.8961791992188</v>
      </c>
      <c r="L73" s="20">
        <v>23.9607849121094</v>
      </c>
      <c r="M73" s="20">
        <v>23.4252014160156</v>
      </c>
      <c r="N73" s="20">
        <v>23.461593627929702</v>
      </c>
      <c r="O73" s="20">
        <v>23.7235717773438</v>
      </c>
      <c r="P73" s="20">
        <v>22.9415588378906</v>
      </c>
      <c r="Q73" s="20">
        <v>23.534912109375</v>
      </c>
      <c r="R73" s="20">
        <v>26.250732421875</v>
      </c>
      <c r="S73" s="20">
        <v>30.5462951660156</v>
      </c>
      <c r="T73" s="20">
        <v>27.5975341796875</v>
      </c>
      <c r="U73" s="20">
        <v>30.390579223632798</v>
      </c>
      <c r="V73" s="20">
        <v>29.6161804199219</v>
      </c>
      <c r="W73" s="20">
        <v>30.5778503417969</v>
      </c>
      <c r="X73" s="20">
        <v>32.461761474609403</v>
      </c>
      <c r="Y73" s="20">
        <v>31.731002807617202</v>
      </c>
      <c r="Z73" s="20">
        <v>32.787322998046903</v>
      </c>
      <c r="AA73" s="20">
        <v>32.877883911132798</v>
      </c>
      <c r="AB73" s="20">
        <v>35.1383056640625</v>
      </c>
      <c r="AC73" s="20">
        <v>36.837158203125</v>
      </c>
      <c r="AD73" s="20">
        <v>36.483306884765597</v>
      </c>
      <c r="AE73" s="15" t="s">
        <v>2584</v>
      </c>
    </row>
    <row r="74" spans="1:31">
      <c r="A74" s="2" t="s">
        <v>2120</v>
      </c>
      <c r="B74" s="11">
        <v>1655.48168945313</v>
      </c>
      <c r="C74" s="11">
        <v>1589.27416992188</v>
      </c>
      <c r="D74" s="11">
        <v>1434.13305664063</v>
      </c>
      <c r="E74" s="11">
        <v>1425.27075195313</v>
      </c>
      <c r="F74" s="11">
        <v>1482.27087402344</v>
      </c>
      <c r="G74" s="11">
        <v>1527.4287109375</v>
      </c>
      <c r="H74" s="11">
        <v>1550.57299804688</v>
      </c>
      <c r="I74" s="11">
        <v>1574.79052734375</v>
      </c>
      <c r="J74" s="11">
        <v>1574.2861328125</v>
      </c>
      <c r="K74" s="11">
        <v>1577.93701171875</v>
      </c>
      <c r="L74" s="11">
        <v>1577.83923339844</v>
      </c>
      <c r="M74" s="11">
        <v>1581.55810546875</v>
      </c>
      <c r="N74" s="11">
        <v>1588.45434570313</v>
      </c>
      <c r="O74" s="11">
        <v>1589.90612792969</v>
      </c>
      <c r="P74" s="11">
        <v>1588.88671875</v>
      </c>
      <c r="Q74" s="11">
        <v>1583.07763671875</v>
      </c>
      <c r="R74" s="11">
        <v>1580.65991210938</v>
      </c>
      <c r="S74" s="11">
        <v>1580.3056640625</v>
      </c>
      <c r="T74" s="11">
        <v>1585.61645507813</v>
      </c>
      <c r="U74" s="11">
        <v>1583.70068359375</v>
      </c>
      <c r="V74" s="11">
        <v>1582.59790039063</v>
      </c>
      <c r="W74" s="11">
        <v>1581.68383789063</v>
      </c>
      <c r="X74" s="11">
        <v>1574.82116699219</v>
      </c>
      <c r="Y74" s="11">
        <v>1577.90502929688</v>
      </c>
      <c r="Z74" s="11">
        <v>1576.58740234375</v>
      </c>
      <c r="AA74" s="11">
        <v>1575.53564453125</v>
      </c>
      <c r="AB74" s="11">
        <v>1570.6669921875</v>
      </c>
      <c r="AC74" s="11">
        <v>1570.55737304688</v>
      </c>
      <c r="AD74" s="11">
        <v>1575.4677734375</v>
      </c>
      <c r="AE74" s="9">
        <v>-3.2310289883332995E-4</v>
      </c>
    </row>
    <row r="76" spans="1:31">
      <c r="A76" s="2" t="s">
        <v>2052</v>
      </c>
    </row>
    <row r="77" spans="1:31">
      <c r="A77" t="s">
        <v>2053</v>
      </c>
      <c r="B77" s="10">
        <v>1150.4033203125</v>
      </c>
      <c r="C77" s="10">
        <v>1098.07153320313</v>
      </c>
      <c r="D77" s="10">
        <v>1061.08154296875</v>
      </c>
      <c r="E77" s="10">
        <v>1071.25744628906</v>
      </c>
      <c r="F77" s="10">
        <v>1083.89135742188</v>
      </c>
      <c r="G77" s="10">
        <v>1083.48779296875</v>
      </c>
      <c r="H77" s="10">
        <v>1078.87634277344</v>
      </c>
      <c r="I77" s="10">
        <v>1074.55480957031</v>
      </c>
      <c r="J77" s="10">
        <v>1070.55798339844</v>
      </c>
      <c r="K77" s="10">
        <v>1063.30017089844</v>
      </c>
      <c r="L77" s="10">
        <v>1064.42846679688</v>
      </c>
      <c r="M77" s="10">
        <v>1058.42846679688</v>
      </c>
      <c r="N77" s="10">
        <v>1060.05908203125</v>
      </c>
      <c r="O77" s="10">
        <v>1061.28076171875</v>
      </c>
      <c r="P77" s="10">
        <v>1062.73657226563</v>
      </c>
      <c r="Q77" s="10">
        <v>1056.91357421875</v>
      </c>
      <c r="R77" s="10">
        <v>1066.66333007813</v>
      </c>
      <c r="S77" s="10">
        <v>1075.146484375</v>
      </c>
      <c r="T77" s="10">
        <v>1081.67541503906</v>
      </c>
      <c r="U77" s="10">
        <v>1086.75085449219</v>
      </c>
      <c r="V77" s="10">
        <v>1091.93981933594</v>
      </c>
      <c r="W77" s="10">
        <v>1092.33740234375</v>
      </c>
      <c r="X77" s="10">
        <v>1092.6728515625</v>
      </c>
      <c r="Y77" s="10">
        <v>1101.05847167969</v>
      </c>
      <c r="Z77" s="10">
        <v>1097.36047363281</v>
      </c>
      <c r="AA77" s="10">
        <v>1097.13330078125</v>
      </c>
      <c r="AB77" s="10">
        <v>1103.44006347656</v>
      </c>
      <c r="AC77" s="10">
        <v>1098.99584960938</v>
      </c>
      <c r="AD77" s="10">
        <v>1097.22290039063</v>
      </c>
      <c r="AE77" s="7">
        <v>-2.8634333499189511E-5</v>
      </c>
    </row>
    <row r="78" spans="1:31">
      <c r="A78" t="s">
        <v>2054</v>
      </c>
      <c r="B78" s="10">
        <v>45.873298645019503</v>
      </c>
      <c r="C78" s="10">
        <v>42.635143280029297</v>
      </c>
      <c r="D78" s="10">
        <v>38.751461029052699</v>
      </c>
      <c r="E78" s="10">
        <v>38.8254203796387</v>
      </c>
      <c r="F78" s="10">
        <v>40.664657592773402</v>
      </c>
      <c r="G78" s="10">
        <v>42.116279602050803</v>
      </c>
      <c r="H78" s="10">
        <v>42.9351196289063</v>
      </c>
      <c r="I78" s="10">
        <v>43.349666595458999</v>
      </c>
      <c r="J78" s="10">
        <v>43.458747863769503</v>
      </c>
      <c r="K78" s="10">
        <v>43.6364936828613</v>
      </c>
      <c r="L78" s="10">
        <v>43.882102966308601</v>
      </c>
      <c r="M78" s="10">
        <v>44.038562774658203</v>
      </c>
      <c r="N78" s="10">
        <v>44.397789001464801</v>
      </c>
      <c r="O78" s="10">
        <v>44.640769958496101</v>
      </c>
      <c r="P78" s="10">
        <v>44.678207397460902</v>
      </c>
      <c r="Q78" s="10">
        <v>44.633773803710902</v>
      </c>
      <c r="R78" s="10">
        <v>44.771751403808601</v>
      </c>
      <c r="S78" s="10">
        <v>44.9939155578613</v>
      </c>
      <c r="T78" s="10">
        <v>45.308460235595703</v>
      </c>
      <c r="U78" s="10">
        <v>45.649097442627003</v>
      </c>
      <c r="V78" s="10">
        <v>45.884162902832003</v>
      </c>
      <c r="W78" s="10">
        <v>46.053611755371101</v>
      </c>
      <c r="X78" s="10">
        <v>46.267101287841797</v>
      </c>
      <c r="Y78" s="10">
        <v>46.6134223937988</v>
      </c>
      <c r="Z78" s="10">
        <v>46.867408752441399</v>
      </c>
      <c r="AA78" s="10">
        <v>47.077766418457003</v>
      </c>
      <c r="AB78" s="10">
        <v>47.4276313781738</v>
      </c>
      <c r="AC78" s="10">
        <v>47.718711853027301</v>
      </c>
      <c r="AD78" s="10">
        <v>48.166332244872997</v>
      </c>
      <c r="AE78" s="7">
        <v>4.528050521091051E-3</v>
      </c>
    </row>
    <row r="79" spans="1:31">
      <c r="A79" t="s">
        <v>2055</v>
      </c>
      <c r="B79" s="10">
        <v>17.923973083496101</v>
      </c>
      <c r="C79" s="10">
        <v>17.203578948974599</v>
      </c>
      <c r="D79" s="10">
        <v>17.4414958953857</v>
      </c>
      <c r="E79" s="10">
        <v>17.392986297607401</v>
      </c>
      <c r="F79" s="10">
        <v>17.516141891479499</v>
      </c>
      <c r="G79" s="10">
        <v>17.596950531005898</v>
      </c>
      <c r="H79" s="10">
        <v>17.6204433441162</v>
      </c>
      <c r="I79" s="10">
        <v>17.710289001464801</v>
      </c>
      <c r="J79" s="10">
        <v>17.737852096557599</v>
      </c>
      <c r="K79" s="10">
        <v>17.834577560424801</v>
      </c>
      <c r="L79" s="10">
        <v>17.933458328247099</v>
      </c>
      <c r="M79" s="10">
        <v>18.008588790893601</v>
      </c>
      <c r="N79" s="10">
        <v>18.0976047515869</v>
      </c>
      <c r="O79" s="10">
        <v>18.181587219238299</v>
      </c>
      <c r="P79" s="10">
        <v>18.274873733520501</v>
      </c>
      <c r="Q79" s="10">
        <v>18.346128463745099</v>
      </c>
      <c r="R79" s="10">
        <v>18.430315017700199</v>
      </c>
      <c r="S79" s="10">
        <v>18.488336563110401</v>
      </c>
      <c r="T79" s="10">
        <v>18.548244476318398</v>
      </c>
      <c r="U79" s="10">
        <v>18.6164150238037</v>
      </c>
      <c r="V79" s="10">
        <v>18.627950668335</v>
      </c>
      <c r="W79" s="10">
        <v>18.6776447296143</v>
      </c>
      <c r="X79" s="10">
        <v>18.7302436828613</v>
      </c>
      <c r="Y79" s="10">
        <v>18.7611389160156</v>
      </c>
      <c r="Z79" s="10">
        <v>18.818330764770501</v>
      </c>
      <c r="AA79" s="10">
        <v>18.8597202301025</v>
      </c>
      <c r="AB79" s="10">
        <v>18.896701812744102</v>
      </c>
      <c r="AC79" s="10">
        <v>18.927661895751999</v>
      </c>
      <c r="AD79" s="10">
        <v>18.958450317382798</v>
      </c>
      <c r="AE79" s="7">
        <v>3.6039720260116117E-3</v>
      </c>
    </row>
    <row r="80" spans="1:31">
      <c r="A80" t="s">
        <v>2056</v>
      </c>
      <c r="B80" s="10">
        <v>361.61605834960898</v>
      </c>
      <c r="C80" s="10">
        <v>338.57046508789102</v>
      </c>
      <c r="D80" s="10">
        <v>302.72253417968801</v>
      </c>
      <c r="E80" s="10">
        <v>301.99386596679699</v>
      </c>
      <c r="F80" s="10">
        <v>317.43960571289102</v>
      </c>
      <c r="G80" s="10">
        <v>331.17904663085898</v>
      </c>
      <c r="H80" s="10">
        <v>338.84881591796898</v>
      </c>
      <c r="I80" s="10">
        <v>343.94705200195301</v>
      </c>
      <c r="J80" s="10">
        <v>346.46127319335898</v>
      </c>
      <c r="K80" s="10">
        <v>350.23107910156301</v>
      </c>
      <c r="L80" s="10">
        <v>354.337890625</v>
      </c>
      <c r="M80" s="10">
        <v>359.08795166015602</v>
      </c>
      <c r="N80" s="10">
        <v>364.80966186523398</v>
      </c>
      <c r="O80" s="10">
        <v>369.90780639648398</v>
      </c>
      <c r="P80" s="10">
        <v>373.43014526367199</v>
      </c>
      <c r="Q80" s="10">
        <v>376.17718505859398</v>
      </c>
      <c r="R80" s="10">
        <v>380.86785888671898</v>
      </c>
      <c r="S80" s="10">
        <v>386.51754760742199</v>
      </c>
      <c r="T80" s="10">
        <v>392.67996215820301</v>
      </c>
      <c r="U80" s="10">
        <v>399.10275268554699</v>
      </c>
      <c r="V80" s="10">
        <v>404.01629638671898</v>
      </c>
      <c r="W80" s="10">
        <v>409.54046630859398</v>
      </c>
      <c r="X80" s="10">
        <v>415.28054809570301</v>
      </c>
      <c r="Y80" s="10">
        <v>421.13809204101602</v>
      </c>
      <c r="Z80" s="10">
        <v>427.32937622070301</v>
      </c>
      <c r="AA80" s="10">
        <v>433.10391235351602</v>
      </c>
      <c r="AB80" s="10">
        <v>439.71475219726602</v>
      </c>
      <c r="AC80" s="10">
        <v>446.53509521484398</v>
      </c>
      <c r="AD80" s="10">
        <v>454.259033203125</v>
      </c>
      <c r="AE80" s="7">
        <v>1.0945968087518992E-2</v>
      </c>
    </row>
    <row r="81" spans="1:31">
      <c r="A81" t="s">
        <v>2057</v>
      </c>
      <c r="B81" s="10">
        <v>5.8292493820190403</v>
      </c>
      <c r="C81" s="10">
        <v>5.8404002189636204</v>
      </c>
      <c r="D81" s="10">
        <v>5.8290333747863796</v>
      </c>
      <c r="E81" s="10">
        <v>5.7386908531189</v>
      </c>
      <c r="F81" s="10">
        <v>5.7910585403442401</v>
      </c>
      <c r="G81" s="10">
        <v>5.8148717880248997</v>
      </c>
      <c r="H81" s="10">
        <v>5.8339676856994602</v>
      </c>
      <c r="I81" s="10">
        <v>5.9298148155212402</v>
      </c>
      <c r="J81" s="10">
        <v>5.9552049636840803</v>
      </c>
      <c r="K81" s="10">
        <v>6.0345301628112802</v>
      </c>
      <c r="L81" s="10">
        <v>6.0896759033203098</v>
      </c>
      <c r="M81" s="10">
        <v>6.17106008529663</v>
      </c>
      <c r="N81" s="10">
        <v>6.2544116973876998</v>
      </c>
      <c r="O81" s="10">
        <v>6.3252682685852104</v>
      </c>
      <c r="P81" s="10">
        <v>6.4223432540893599</v>
      </c>
      <c r="Q81" s="10">
        <v>6.4998083114623997</v>
      </c>
      <c r="R81" s="10">
        <v>6.5655002593994096</v>
      </c>
      <c r="S81" s="10">
        <v>6.6073646545410201</v>
      </c>
      <c r="T81" s="10">
        <v>6.7047491073608398</v>
      </c>
      <c r="U81" s="10">
        <v>6.7560844421386701</v>
      </c>
      <c r="V81" s="10">
        <v>6.8281731605529803</v>
      </c>
      <c r="W81" s="10">
        <v>6.9198279380798304</v>
      </c>
      <c r="X81" s="10">
        <v>6.9707288742065403</v>
      </c>
      <c r="Y81" s="10">
        <v>7.0750718116760298</v>
      </c>
      <c r="Z81" s="10">
        <v>7.1373639106750497</v>
      </c>
      <c r="AA81" s="10">
        <v>7.2291393280029297</v>
      </c>
      <c r="AB81" s="10">
        <v>7.2637567520141602</v>
      </c>
      <c r="AC81" s="10">
        <v>7.3354725837707502</v>
      </c>
      <c r="AD81" s="10">
        <v>7.4536209106445304</v>
      </c>
      <c r="AE81" s="7">
        <v>9.0742800981003183E-3</v>
      </c>
    </row>
    <row r="82" spans="1:31">
      <c r="A82" t="s">
        <v>2058</v>
      </c>
      <c r="B82" s="10">
        <v>43.828357696533203</v>
      </c>
      <c r="C82" s="10">
        <v>41.6229057312012</v>
      </c>
      <c r="D82" s="10">
        <v>38.174228668212898</v>
      </c>
      <c r="E82" s="10">
        <v>37.703567504882798</v>
      </c>
      <c r="F82" s="10">
        <v>39.813941955566399</v>
      </c>
      <c r="G82" s="10">
        <v>41.081520080566399</v>
      </c>
      <c r="H82" s="10">
        <v>41.638317108154297</v>
      </c>
      <c r="I82" s="10">
        <v>42.410194396972699</v>
      </c>
      <c r="J82" s="10">
        <v>42.225677490234403</v>
      </c>
      <c r="K82" s="10">
        <v>43.012744903564503</v>
      </c>
      <c r="L82" s="10">
        <v>43.431968688964801</v>
      </c>
      <c r="M82" s="10">
        <v>44.066757202148402</v>
      </c>
      <c r="N82" s="10">
        <v>44.632255554199197</v>
      </c>
      <c r="O82" s="10">
        <v>44.917804718017599</v>
      </c>
      <c r="P82" s="10">
        <v>45.547088623046903</v>
      </c>
      <c r="Q82" s="10">
        <v>45.736026763916001</v>
      </c>
      <c r="R82" s="10">
        <v>46.119491577148402</v>
      </c>
      <c r="S82" s="10">
        <v>46.262981414794901</v>
      </c>
      <c r="T82" s="10">
        <v>46.974880218505902</v>
      </c>
      <c r="U82" s="10">
        <v>47.023410797119098</v>
      </c>
      <c r="V82" s="10">
        <v>47.369468688964801</v>
      </c>
      <c r="W82" s="10">
        <v>47.710525512695298</v>
      </c>
      <c r="X82" s="10">
        <v>47.855171203613303</v>
      </c>
      <c r="Y82" s="10">
        <v>48.4142036437988</v>
      </c>
      <c r="Z82" s="10">
        <v>48.489273071289098</v>
      </c>
      <c r="AA82" s="10">
        <v>48.824272155761697</v>
      </c>
      <c r="AB82" s="10">
        <v>49.044342041015597</v>
      </c>
      <c r="AC82" s="10">
        <v>49.302848815917997</v>
      </c>
      <c r="AD82" s="10">
        <v>49.817760467529297</v>
      </c>
      <c r="AE82" s="7">
        <v>6.6785330499922703E-3</v>
      </c>
    </row>
    <row r="83" spans="1:31">
      <c r="A83" t="s">
        <v>2059</v>
      </c>
      <c r="B83" s="10">
        <v>22.2210807800293</v>
      </c>
      <c r="C83" s="10">
        <v>21.783899307251001</v>
      </c>
      <c r="D83" s="10">
        <v>20.877824783325199</v>
      </c>
      <c r="E83" s="10">
        <v>20.763626098632798</v>
      </c>
      <c r="F83" s="10">
        <v>21.013839721679702</v>
      </c>
      <c r="G83" s="10">
        <v>21.224897384643601</v>
      </c>
      <c r="H83" s="10">
        <v>21.3241481781006</v>
      </c>
      <c r="I83" s="10">
        <v>21.459962844848601</v>
      </c>
      <c r="J83" s="10">
        <v>21.605995178222699</v>
      </c>
      <c r="K83" s="10">
        <v>21.6699523925781</v>
      </c>
      <c r="L83" s="10">
        <v>21.837034225463899</v>
      </c>
      <c r="M83" s="10">
        <v>22.055181503295898</v>
      </c>
      <c r="N83" s="10">
        <v>22.316392898559599</v>
      </c>
      <c r="O83" s="10">
        <v>22.486516952514599</v>
      </c>
      <c r="P83" s="10">
        <v>22.557582855224599</v>
      </c>
      <c r="Q83" s="10">
        <v>22.587364196777301</v>
      </c>
      <c r="R83" s="10">
        <v>22.7597045898438</v>
      </c>
      <c r="S83" s="10">
        <v>23.003746032714801</v>
      </c>
      <c r="T83" s="10">
        <v>23.213788986206101</v>
      </c>
      <c r="U83" s="10">
        <v>23.414472579956101</v>
      </c>
      <c r="V83" s="10">
        <v>23.5727653503418</v>
      </c>
      <c r="W83" s="10">
        <v>23.664604187011701</v>
      </c>
      <c r="X83" s="10">
        <v>23.776716232299801</v>
      </c>
      <c r="Y83" s="10">
        <v>23.828727722168001</v>
      </c>
      <c r="Z83" s="10">
        <v>23.927188873291001</v>
      </c>
      <c r="AA83" s="10">
        <v>24.0497531890869</v>
      </c>
      <c r="AB83" s="10">
        <v>24.275850296020501</v>
      </c>
      <c r="AC83" s="10">
        <v>24.3949871063232</v>
      </c>
      <c r="AD83" s="10">
        <v>24.464729309081999</v>
      </c>
      <c r="AE83" s="7">
        <v>4.3078197693768592E-3</v>
      </c>
    </row>
    <row r="84" spans="1:31">
      <c r="A84" t="s">
        <v>2060</v>
      </c>
      <c r="B84" s="10">
        <v>75.264129638671903</v>
      </c>
      <c r="C84" s="10">
        <v>70.485603332519503</v>
      </c>
      <c r="D84" s="10">
        <v>64.890838623046903</v>
      </c>
      <c r="E84" s="10">
        <v>67.618827819824205</v>
      </c>
      <c r="F84" s="10">
        <v>70.441848754882798</v>
      </c>
      <c r="G84" s="10">
        <v>70.5684814453125</v>
      </c>
      <c r="H84" s="10">
        <v>70.656318664550795</v>
      </c>
      <c r="I84" s="10">
        <v>70.749298095703097</v>
      </c>
      <c r="J84" s="10">
        <v>70.826911926269503</v>
      </c>
      <c r="K84" s="10">
        <v>70.929267883300795</v>
      </c>
      <c r="L84" s="10">
        <v>71.033088684082003</v>
      </c>
      <c r="M84" s="10">
        <v>71.134284973144503</v>
      </c>
      <c r="N84" s="10">
        <v>71.242660522460895</v>
      </c>
      <c r="O84" s="10">
        <v>71.353668212890597</v>
      </c>
      <c r="P84" s="10">
        <v>71.456092834472699</v>
      </c>
      <c r="Q84" s="10">
        <v>71.5479736328125</v>
      </c>
      <c r="R84" s="10">
        <v>71.647377014160199</v>
      </c>
      <c r="S84" s="10">
        <v>71.743423461914105</v>
      </c>
      <c r="T84" s="10">
        <v>71.84033203125</v>
      </c>
      <c r="U84" s="10">
        <v>71.939285278320298</v>
      </c>
      <c r="V84" s="10">
        <v>72.021018981933594</v>
      </c>
      <c r="W84" s="10">
        <v>72.115119934082003</v>
      </c>
      <c r="X84" s="10">
        <v>72.209709167480497</v>
      </c>
      <c r="Y84" s="10">
        <v>72.300086975097699</v>
      </c>
      <c r="Z84" s="10">
        <v>72.395812988281307</v>
      </c>
      <c r="AA84" s="10">
        <v>72.487113952636705</v>
      </c>
      <c r="AB84" s="10">
        <v>72.579002380371094</v>
      </c>
      <c r="AC84" s="10">
        <v>72.671073913574205</v>
      </c>
      <c r="AD84" s="10">
        <v>72.762176513671903</v>
      </c>
      <c r="AE84" s="7">
        <v>1.1780187229037007E-3</v>
      </c>
    </row>
    <row r="85" spans="1:31">
      <c r="A85" t="s">
        <v>2061</v>
      </c>
      <c r="B85" s="10">
        <v>17.658910751342798</v>
      </c>
      <c r="C85" s="10">
        <v>17.002971649169901</v>
      </c>
      <c r="D85" s="10">
        <v>16.620185852050799</v>
      </c>
      <c r="E85" s="10">
        <v>16.72873878479</v>
      </c>
      <c r="F85" s="10">
        <v>16.986837387085</v>
      </c>
      <c r="G85" s="10">
        <v>17.108148574829102</v>
      </c>
      <c r="H85" s="10">
        <v>17.1704711914063</v>
      </c>
      <c r="I85" s="10">
        <v>17.2828693389893</v>
      </c>
      <c r="J85" s="10">
        <v>17.385866165161101</v>
      </c>
      <c r="K85" s="10">
        <v>17.4982089996338</v>
      </c>
      <c r="L85" s="10">
        <v>17.6177654266357</v>
      </c>
      <c r="M85" s="10">
        <v>17.724845886230501</v>
      </c>
      <c r="N85" s="10">
        <v>17.8559379577637</v>
      </c>
      <c r="O85" s="10">
        <v>17.992904663085898</v>
      </c>
      <c r="P85" s="10">
        <v>18.127113342285199</v>
      </c>
      <c r="Q85" s="10">
        <v>18.2444458007813</v>
      </c>
      <c r="R85" s="10">
        <v>18.371635437011701</v>
      </c>
      <c r="S85" s="10">
        <v>18.494371414184599</v>
      </c>
      <c r="T85" s="10">
        <v>18.616735458373999</v>
      </c>
      <c r="U85" s="10">
        <v>18.742456436157202</v>
      </c>
      <c r="V85" s="10">
        <v>18.849105834960898</v>
      </c>
      <c r="W85" s="10">
        <v>18.9650363922119</v>
      </c>
      <c r="X85" s="10">
        <v>19.088005065918001</v>
      </c>
      <c r="Y85" s="10">
        <v>19.188850402831999</v>
      </c>
      <c r="Z85" s="10">
        <v>19.299867630004901</v>
      </c>
      <c r="AA85" s="10">
        <v>19.4011039733887</v>
      </c>
      <c r="AB85" s="10">
        <v>19.4873657226563</v>
      </c>
      <c r="AC85" s="10">
        <v>19.579410552978501</v>
      </c>
      <c r="AD85" s="10">
        <v>19.7027378082275</v>
      </c>
      <c r="AE85" s="7">
        <v>5.4730512192788169E-3</v>
      </c>
    </row>
    <row r="86" spans="1:31">
      <c r="A86" t="s">
        <v>2062</v>
      </c>
      <c r="B86" s="10">
        <v>194.85061645507801</v>
      </c>
      <c r="C86" s="10">
        <v>187.28099060058599</v>
      </c>
      <c r="D86" s="10">
        <v>187.85710144043</v>
      </c>
      <c r="E86" s="10">
        <v>184.16947937011699</v>
      </c>
      <c r="F86" s="10">
        <v>185.51678466796901</v>
      </c>
      <c r="G86" s="10">
        <v>188.23962402343801</v>
      </c>
      <c r="H86" s="10">
        <v>190.54837036132801</v>
      </c>
      <c r="I86" s="10">
        <v>194.09776306152301</v>
      </c>
      <c r="J86" s="10">
        <v>197.09103393554699</v>
      </c>
      <c r="K86" s="10">
        <v>200.04627990722699</v>
      </c>
      <c r="L86" s="10">
        <v>203.14665222168</v>
      </c>
      <c r="M86" s="10">
        <v>206.14196777343801</v>
      </c>
      <c r="N86" s="10">
        <v>209.07232666015599</v>
      </c>
      <c r="O86" s="10">
        <v>211.87438964843801</v>
      </c>
      <c r="P86" s="10">
        <v>214.23100280761699</v>
      </c>
      <c r="Q86" s="10">
        <v>216.22023010253901</v>
      </c>
      <c r="R86" s="10">
        <v>217.98551940918</v>
      </c>
      <c r="S86" s="10">
        <v>219.61434936523401</v>
      </c>
      <c r="T86" s="10">
        <v>221.07388305664099</v>
      </c>
      <c r="U86" s="10">
        <v>222.37571716308599</v>
      </c>
      <c r="V86" s="10">
        <v>223.56979370117199</v>
      </c>
      <c r="W86" s="10">
        <v>224.83474731445301</v>
      </c>
      <c r="X86" s="10">
        <v>226.04081726074199</v>
      </c>
      <c r="Y86" s="10">
        <v>227.34877014160199</v>
      </c>
      <c r="Z86" s="10">
        <v>228.34786987304699</v>
      </c>
      <c r="AA86" s="10">
        <v>229.28109741210901</v>
      </c>
      <c r="AB86" s="10">
        <v>230.40702819824199</v>
      </c>
      <c r="AC86" s="10">
        <v>231.50695800781301</v>
      </c>
      <c r="AD86" s="10">
        <v>232.60696411132801</v>
      </c>
      <c r="AE86" s="7">
        <v>8.0597159433901458E-3</v>
      </c>
    </row>
    <row r="87" spans="1:31">
      <c r="A87" t="s">
        <v>2063</v>
      </c>
      <c r="B87" s="10">
        <v>50.571826934814503</v>
      </c>
      <c r="C87" s="10">
        <v>50.2982368469238</v>
      </c>
      <c r="D87" s="10">
        <v>51.921943664550803</v>
      </c>
      <c r="E87" s="10">
        <v>51.337001800537102</v>
      </c>
      <c r="F87" s="10">
        <v>48.803409576416001</v>
      </c>
      <c r="G87" s="10">
        <v>47.605239868164098</v>
      </c>
      <c r="H87" s="10">
        <v>47.082874298095703</v>
      </c>
      <c r="I87" s="10">
        <v>46.901515960693402</v>
      </c>
      <c r="J87" s="10">
        <v>46.939052581787102</v>
      </c>
      <c r="K87" s="10">
        <v>47.118850708007798</v>
      </c>
      <c r="L87" s="10">
        <v>47.308483123779297</v>
      </c>
      <c r="M87" s="10">
        <v>47.492191314697301</v>
      </c>
      <c r="N87" s="10">
        <v>47.690456390380902</v>
      </c>
      <c r="O87" s="10">
        <v>47.903476715087898</v>
      </c>
      <c r="P87" s="10">
        <v>48.130584716796903</v>
      </c>
      <c r="Q87" s="10">
        <v>48.346714019775398</v>
      </c>
      <c r="R87" s="10">
        <v>48.574314117431598</v>
      </c>
      <c r="S87" s="10">
        <v>48.787277221679702</v>
      </c>
      <c r="T87" s="10">
        <v>49.00439453125</v>
      </c>
      <c r="U87" s="10">
        <v>49.227279663085902</v>
      </c>
      <c r="V87" s="10">
        <v>49.413639068603501</v>
      </c>
      <c r="W87" s="10">
        <v>49.623908996582003</v>
      </c>
      <c r="X87" s="10">
        <v>49.834762573242202</v>
      </c>
      <c r="Y87" s="10">
        <v>50.031093597412102</v>
      </c>
      <c r="Z87" s="10">
        <v>50.240974426269503</v>
      </c>
      <c r="AA87" s="10">
        <v>50.444732666015597</v>
      </c>
      <c r="AB87" s="10">
        <v>50.648693084716797</v>
      </c>
      <c r="AC87" s="10">
        <v>50.850635528564503</v>
      </c>
      <c r="AD87" s="10">
        <v>51.053886413574197</v>
      </c>
      <c r="AE87" s="7">
        <v>5.5243577786192688E-4</v>
      </c>
    </row>
    <row r="88" spans="1:31">
      <c r="A88" t="s">
        <v>2064</v>
      </c>
      <c r="B88" s="10">
        <v>5.6487855911254901</v>
      </c>
      <c r="C88" s="10">
        <v>5.1999058723449698</v>
      </c>
      <c r="D88" s="10">
        <v>5.1217846870422399</v>
      </c>
      <c r="E88" s="10">
        <v>5.0948357582092303</v>
      </c>
      <c r="F88" s="10">
        <v>5.0797657966613796</v>
      </c>
      <c r="G88" s="10">
        <v>5.10652828216553</v>
      </c>
      <c r="H88" s="10">
        <v>5.1732292175293004</v>
      </c>
      <c r="I88" s="10">
        <v>5.2471394538879403</v>
      </c>
      <c r="J88" s="10">
        <v>5.3015317916870099</v>
      </c>
      <c r="K88" s="10">
        <v>5.3364710807800302</v>
      </c>
      <c r="L88" s="10">
        <v>5.3587327003479004</v>
      </c>
      <c r="M88" s="10">
        <v>5.37548923492432</v>
      </c>
      <c r="N88" s="10">
        <v>5.3917427062988299</v>
      </c>
      <c r="O88" s="10">
        <v>5.4089550971984899</v>
      </c>
      <c r="P88" s="10">
        <v>5.4231934547424299</v>
      </c>
      <c r="Q88" s="10">
        <v>5.4366106986999503</v>
      </c>
      <c r="R88" s="10">
        <v>5.4526438713073704</v>
      </c>
      <c r="S88" s="10">
        <v>5.4702005386352504</v>
      </c>
      <c r="T88" s="10">
        <v>5.4901657104492196</v>
      </c>
      <c r="U88" s="10">
        <v>5.5118470191955602</v>
      </c>
      <c r="V88" s="10">
        <v>5.53411865234375</v>
      </c>
      <c r="W88" s="10">
        <v>5.555419921875</v>
      </c>
      <c r="X88" s="10">
        <v>5.57552289962769</v>
      </c>
      <c r="Y88" s="10">
        <v>5.5961585044860804</v>
      </c>
      <c r="Z88" s="10">
        <v>5.6152186393737802</v>
      </c>
      <c r="AA88" s="10">
        <v>5.6335868835449201</v>
      </c>
      <c r="AB88" s="10">
        <v>5.6536073684692401</v>
      </c>
      <c r="AC88" s="10">
        <v>5.6743016242981001</v>
      </c>
      <c r="AD88" s="10">
        <v>5.6963939666748002</v>
      </c>
      <c r="AE88" s="7">
        <v>3.3832218216538847E-3</v>
      </c>
    </row>
    <row r="89" spans="1:31">
      <c r="A89" t="s">
        <v>2065</v>
      </c>
      <c r="B89" s="10">
        <v>33.973884582519503</v>
      </c>
      <c r="C89" s="10">
        <v>34.211902618408203</v>
      </c>
      <c r="D89" s="10">
        <v>33.443878173828097</v>
      </c>
      <c r="E89" s="10">
        <v>33.632053375244098</v>
      </c>
      <c r="F89" s="10">
        <v>32.773422241210902</v>
      </c>
      <c r="G89" s="10">
        <v>32.496017456054702</v>
      </c>
      <c r="H89" s="10">
        <v>31.854322433471701</v>
      </c>
      <c r="I89" s="10">
        <v>31.953718185424801</v>
      </c>
      <c r="J89" s="10">
        <v>32.571968078613303</v>
      </c>
      <c r="K89" s="10">
        <v>32.697910308837898</v>
      </c>
      <c r="L89" s="10">
        <v>32.932193756103501</v>
      </c>
      <c r="M89" s="10">
        <v>33.209255218505902</v>
      </c>
      <c r="N89" s="10">
        <v>33.463855743408203</v>
      </c>
      <c r="O89" s="10">
        <v>33.648445129394503</v>
      </c>
      <c r="P89" s="10">
        <v>33.487747192382798</v>
      </c>
      <c r="Q89" s="10">
        <v>33.6585502624512</v>
      </c>
      <c r="R89" s="10">
        <v>35.599639892578097</v>
      </c>
      <c r="S89" s="10">
        <v>37.833736419677699</v>
      </c>
      <c r="T89" s="10">
        <v>38.048221588134801</v>
      </c>
      <c r="U89" s="10">
        <v>38.207492828369098</v>
      </c>
      <c r="V89" s="10">
        <v>38.543933868408203</v>
      </c>
      <c r="W89" s="10">
        <v>38.885158538818402</v>
      </c>
      <c r="X89" s="10">
        <v>38.916961669921903</v>
      </c>
      <c r="Y89" s="10">
        <v>39.086441040039098</v>
      </c>
      <c r="Z89" s="10">
        <v>39.040500640869098</v>
      </c>
      <c r="AA89" s="10">
        <v>39.276893615722699</v>
      </c>
      <c r="AB89" s="10">
        <v>39.263515472412102</v>
      </c>
      <c r="AC89" s="10">
        <v>39.4522094726563</v>
      </c>
      <c r="AD89" s="10">
        <v>39.524593353271499</v>
      </c>
      <c r="AE89" s="7">
        <v>5.3605939308851609E-3</v>
      </c>
    </row>
    <row r="90" spans="1:31">
      <c r="A90" t="s">
        <v>2066</v>
      </c>
      <c r="B90" s="10">
        <v>-0.98974609375</v>
      </c>
      <c r="C90" s="10">
        <v>-0.7899169921875</v>
      </c>
      <c r="D90" s="10">
        <v>-0.1630859375</v>
      </c>
      <c r="E90" s="10">
        <v>-0.113525390625</v>
      </c>
      <c r="F90" s="10">
        <v>-6.94580078125E-2</v>
      </c>
      <c r="G90" s="10">
        <v>-6.8359375E-3</v>
      </c>
      <c r="H90" s="10">
        <v>6.45751953125E-2</v>
      </c>
      <c r="I90" s="10">
        <v>0.1412353515625</v>
      </c>
      <c r="J90" s="10">
        <v>0.2298583984375</v>
      </c>
      <c r="K90" s="10">
        <v>0.3243408203125</v>
      </c>
      <c r="L90" s="10">
        <v>0.42529296875</v>
      </c>
      <c r="M90" s="10">
        <v>0.541259765625</v>
      </c>
      <c r="N90" s="10">
        <v>0.6614990234375</v>
      </c>
      <c r="O90" s="10">
        <v>0.784912109375</v>
      </c>
      <c r="P90" s="10">
        <v>0.9117431640625</v>
      </c>
      <c r="Q90" s="10">
        <v>1.0416259765625</v>
      </c>
      <c r="R90" s="10">
        <v>1.175048828125</v>
      </c>
      <c r="S90" s="10">
        <v>1.3150634765625</v>
      </c>
      <c r="T90" s="10">
        <v>1.4586181640625</v>
      </c>
      <c r="U90" s="10">
        <v>1.6046142578125</v>
      </c>
      <c r="V90" s="10">
        <v>1.753662109375</v>
      </c>
      <c r="W90" s="10">
        <v>1.902587890625</v>
      </c>
      <c r="X90" s="10">
        <v>2.0537109375</v>
      </c>
      <c r="Y90" s="10">
        <v>2.20654296875</v>
      </c>
      <c r="Z90" s="10">
        <v>2.359619140625</v>
      </c>
      <c r="AA90" s="10">
        <v>2.516357421875</v>
      </c>
      <c r="AB90" s="10">
        <v>2.678955078125</v>
      </c>
      <c r="AC90" s="10">
        <v>2.842529296875</v>
      </c>
      <c r="AD90" s="10">
        <v>3.010986328125</v>
      </c>
      <c r="AE90" s="15" t="s">
        <v>2584</v>
      </c>
    </row>
    <row r="91" spans="1:31">
      <c r="A91" s="2" t="s">
        <v>2067</v>
      </c>
      <c r="B91" s="11">
        <v>2024.67370605469</v>
      </c>
      <c r="C91" s="11">
        <v>1929.41772460938</v>
      </c>
      <c r="D91" s="11">
        <v>1844.57092285156</v>
      </c>
      <c r="E91" s="11">
        <v>1852.14318847656</v>
      </c>
      <c r="F91" s="11">
        <v>1885.6630859375</v>
      </c>
      <c r="G91" s="11">
        <v>1903.61853027344</v>
      </c>
      <c r="H91" s="11">
        <v>1909.62756347656</v>
      </c>
      <c r="I91" s="11">
        <v>1915.7353515625</v>
      </c>
      <c r="J91" s="11">
        <v>1918.34887695313</v>
      </c>
      <c r="K91" s="11">
        <v>1919.6708984375</v>
      </c>
      <c r="L91" s="11">
        <v>1929.76293945313</v>
      </c>
      <c r="M91" s="11">
        <v>1933.47583007813</v>
      </c>
      <c r="N91" s="11">
        <v>1945.94543457031</v>
      </c>
      <c r="O91" s="11">
        <v>1956.70727539063</v>
      </c>
      <c r="P91" s="11">
        <v>1965.41455078125</v>
      </c>
      <c r="Q91" s="11">
        <v>1965.39001464844</v>
      </c>
      <c r="R91" s="11">
        <v>1984.98413085938</v>
      </c>
      <c r="S91" s="11">
        <v>2004.27880859375</v>
      </c>
      <c r="T91" s="11">
        <v>2020.63781738281</v>
      </c>
      <c r="U91" s="11">
        <v>2034.921875</v>
      </c>
      <c r="V91" s="11">
        <v>2047.92370605469</v>
      </c>
      <c r="W91" s="11">
        <v>2056.78588867188</v>
      </c>
      <c r="X91" s="11">
        <v>2065.27270507813</v>
      </c>
      <c r="Y91" s="11">
        <v>2082.64721679688</v>
      </c>
      <c r="Z91" s="11">
        <v>2087.22924804688</v>
      </c>
      <c r="AA91" s="11">
        <v>2095.31884765625</v>
      </c>
      <c r="AB91" s="11">
        <v>2110.78149414063</v>
      </c>
      <c r="AC91" s="11">
        <v>2115.78784179688</v>
      </c>
      <c r="AD91" s="11">
        <v>2124.70068359375</v>
      </c>
      <c r="AE91" s="9">
        <v>3.5772229468393675E-3</v>
      </c>
    </row>
    <row r="95" spans="1:31">
      <c r="A95" s="3" t="s">
        <v>2121</v>
      </c>
    </row>
    <row r="96" spans="1:31">
      <c r="A96" s="3" t="s">
        <v>2122</v>
      </c>
    </row>
    <row r="97" spans="1:30">
      <c r="A97" s="3" t="s">
        <v>2123</v>
      </c>
    </row>
    <row r="98" spans="1:30">
      <c r="A98" s="3" t="s">
        <v>2124</v>
      </c>
    </row>
    <row r="99" spans="1:30">
      <c r="A99" s="3" t="s">
        <v>2125</v>
      </c>
    </row>
    <row r="100" spans="1:30">
      <c r="A100" s="3" t="s">
        <v>2126</v>
      </c>
    </row>
    <row r="101" spans="1:30">
      <c r="A101" s="3" t="s">
        <v>2127</v>
      </c>
    </row>
    <row r="102" spans="1:30">
      <c r="A102" s="3" t="s">
        <v>2128</v>
      </c>
    </row>
    <row r="103" spans="1:30">
      <c r="A103" s="3" t="s">
        <v>2129</v>
      </c>
    </row>
    <row r="104" spans="1:30">
      <c r="A104" s="3" t="s">
        <v>2130</v>
      </c>
    </row>
    <row r="105" spans="1:30">
      <c r="A105" s="3" t="s">
        <v>2131</v>
      </c>
    </row>
    <row r="106" spans="1:30">
      <c r="A106" s="3" t="s">
        <v>2132</v>
      </c>
    </row>
    <row r="107" spans="1:30">
      <c r="A107" s="3" t="s">
        <v>1237</v>
      </c>
    </row>
    <row r="110" spans="1:30" ht="16">
      <c r="A110" s="1" t="s">
        <v>2817</v>
      </c>
      <c r="B110" s="2">
        <v>2007</v>
      </c>
      <c r="C110" s="2">
        <v>2008</v>
      </c>
      <c r="D110" s="2">
        <v>2009</v>
      </c>
      <c r="E110" s="2">
        <v>2010</v>
      </c>
      <c r="F110" s="2">
        <v>2011</v>
      </c>
      <c r="G110" s="2">
        <v>2012</v>
      </c>
      <c r="H110" s="2">
        <v>2013</v>
      </c>
      <c r="I110" s="2">
        <v>2014</v>
      </c>
      <c r="J110" s="2">
        <v>2015</v>
      </c>
      <c r="K110" s="2">
        <v>2016</v>
      </c>
      <c r="L110" s="2">
        <v>2017</v>
      </c>
      <c r="M110" s="2">
        <v>2018</v>
      </c>
      <c r="N110" s="2">
        <v>2019</v>
      </c>
      <c r="O110" s="2">
        <v>2020</v>
      </c>
      <c r="P110" s="2">
        <v>2021</v>
      </c>
      <c r="Q110" s="2">
        <v>2022</v>
      </c>
      <c r="R110" s="2">
        <v>2023</v>
      </c>
      <c r="S110" s="2">
        <v>2024</v>
      </c>
      <c r="T110" s="2">
        <v>2025</v>
      </c>
      <c r="U110" s="2">
        <v>2026</v>
      </c>
      <c r="V110" s="2">
        <v>2027</v>
      </c>
      <c r="W110" s="2">
        <v>2028</v>
      </c>
      <c r="X110" s="2">
        <v>2029</v>
      </c>
      <c r="Y110" s="2">
        <v>2030</v>
      </c>
      <c r="Z110" s="2">
        <v>2031</v>
      </c>
      <c r="AA110" s="2">
        <v>2032</v>
      </c>
      <c r="AB110" s="2">
        <v>2033</v>
      </c>
      <c r="AC110" s="2">
        <v>2034</v>
      </c>
      <c r="AD110" s="2">
        <v>2035</v>
      </c>
    </row>
    <row r="111" spans="1:30" ht="16">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6">
      <c r="A112" s="1"/>
      <c r="B112" s="16" t="s">
        <v>2809</v>
      </c>
      <c r="C112" s="16" t="s">
        <v>2810</v>
      </c>
      <c r="F112" s="16"/>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1" ht="16">
      <c r="A113" s="1"/>
      <c r="B113" s="16" t="s">
        <v>2811</v>
      </c>
      <c r="C113" s="16" t="s">
        <v>2812</v>
      </c>
      <c r="F113" s="16" t="s">
        <v>2813</v>
      </c>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1" ht="16">
      <c r="A114" s="1"/>
      <c r="B114" s="16" t="s">
        <v>2814</v>
      </c>
      <c r="C114" s="16" t="s">
        <v>2815</v>
      </c>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1" ht="16">
      <c r="A115" s="1"/>
      <c r="B115" s="16" t="s">
        <v>2816</v>
      </c>
      <c r="C115" s="16"/>
      <c r="D115" s="16" t="s">
        <v>531</v>
      </c>
      <c r="F115" s="16"/>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1" ht="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1" ht="16">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1" ht="16">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1" ht="16">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2" spans="1:31" ht="16">
      <c r="A122" s="1" t="s">
        <v>538</v>
      </c>
    </row>
    <row r="123" spans="1:31">
      <c r="A123" s="2" t="s">
        <v>2069</v>
      </c>
    </row>
    <row r="124" spans="1:31">
      <c r="A124" s="2" t="s">
        <v>1035</v>
      </c>
      <c r="B124" s="4" t="s">
        <v>1035</v>
      </c>
      <c r="C124" s="4" t="s">
        <v>1035</v>
      </c>
      <c r="D124" s="4" t="s">
        <v>1035</v>
      </c>
      <c r="E124" s="4" t="s">
        <v>1035</v>
      </c>
      <c r="F124" s="4" t="s">
        <v>1035</v>
      </c>
      <c r="G124" s="4" t="s">
        <v>1035</v>
      </c>
      <c r="H124" s="4" t="s">
        <v>1035</v>
      </c>
      <c r="I124" s="4" t="s">
        <v>1035</v>
      </c>
      <c r="J124" s="4" t="s">
        <v>1035</v>
      </c>
      <c r="K124" s="4" t="s">
        <v>1035</v>
      </c>
      <c r="L124" s="4" t="s">
        <v>1035</v>
      </c>
      <c r="M124" s="4" t="s">
        <v>1035</v>
      </c>
      <c r="N124" s="4" t="s">
        <v>1035</v>
      </c>
      <c r="O124" s="4" t="s">
        <v>1035</v>
      </c>
      <c r="P124" s="4" t="s">
        <v>1035</v>
      </c>
      <c r="Q124" s="4" t="s">
        <v>1035</v>
      </c>
      <c r="R124" s="4" t="s">
        <v>1035</v>
      </c>
      <c r="S124" s="4" t="s">
        <v>1035</v>
      </c>
      <c r="T124" s="4" t="s">
        <v>1035</v>
      </c>
      <c r="U124" s="4" t="s">
        <v>1035</v>
      </c>
      <c r="V124" s="4" t="s">
        <v>1035</v>
      </c>
      <c r="W124" s="4" t="s">
        <v>1035</v>
      </c>
      <c r="X124" s="4" t="s">
        <v>1035</v>
      </c>
      <c r="Y124" s="4" t="s">
        <v>1035</v>
      </c>
      <c r="Z124" s="4" t="s">
        <v>1035</v>
      </c>
      <c r="AA124" s="4" t="s">
        <v>1035</v>
      </c>
      <c r="AB124" s="4" t="s">
        <v>1035</v>
      </c>
      <c r="AC124" s="4" t="s">
        <v>1035</v>
      </c>
      <c r="AD124" s="4" t="s">
        <v>1035</v>
      </c>
      <c r="AE124" s="4" t="s">
        <v>1036</v>
      </c>
    </row>
    <row r="125" spans="1:31">
      <c r="A125" s="5" t="s">
        <v>2070</v>
      </c>
      <c r="B125" s="2">
        <v>2007</v>
      </c>
      <c r="C125" s="2">
        <v>2008</v>
      </c>
      <c r="D125" s="2">
        <v>2009</v>
      </c>
      <c r="E125" s="2">
        <v>2010</v>
      </c>
      <c r="F125" s="2">
        <v>2011</v>
      </c>
      <c r="G125" s="2">
        <v>2012</v>
      </c>
      <c r="H125" s="2">
        <v>2013</v>
      </c>
      <c r="I125" s="2">
        <v>2014</v>
      </c>
      <c r="J125" s="2">
        <v>2015</v>
      </c>
      <c r="K125" s="2">
        <v>2016</v>
      </c>
      <c r="L125" s="2">
        <v>2017</v>
      </c>
      <c r="M125" s="2">
        <v>2018</v>
      </c>
      <c r="N125" s="2">
        <v>2019</v>
      </c>
      <c r="O125" s="2">
        <v>2020</v>
      </c>
      <c r="P125" s="2">
        <v>2021</v>
      </c>
      <c r="Q125" s="2">
        <v>2022</v>
      </c>
      <c r="R125" s="2">
        <v>2023</v>
      </c>
      <c r="S125" s="2">
        <v>2024</v>
      </c>
      <c r="T125" s="2">
        <v>2025</v>
      </c>
      <c r="U125" s="2">
        <v>2026</v>
      </c>
      <c r="V125" s="2">
        <v>2027</v>
      </c>
      <c r="W125" s="2">
        <v>2028</v>
      </c>
      <c r="X125" s="2">
        <v>2029</v>
      </c>
      <c r="Y125" s="2">
        <v>2030</v>
      </c>
      <c r="Z125" s="2">
        <v>2031</v>
      </c>
      <c r="AA125" s="2">
        <v>2032</v>
      </c>
      <c r="AB125" s="2">
        <v>2033</v>
      </c>
      <c r="AC125" s="2">
        <v>2034</v>
      </c>
      <c r="AD125" s="2">
        <v>2035</v>
      </c>
      <c r="AE125" s="2">
        <v>2035</v>
      </c>
    </row>
    <row r="127" spans="1:31">
      <c r="A127" s="2" t="s">
        <v>2252</v>
      </c>
    </row>
    <row r="128" spans="1:31">
      <c r="A128" t="s">
        <v>539</v>
      </c>
      <c r="B128" s="13">
        <v>86.643341064453097</v>
      </c>
      <c r="C128" s="13">
        <v>80.080001831054702</v>
      </c>
      <c r="D128" s="13">
        <v>82.026702880859403</v>
      </c>
      <c r="E128" s="13">
        <v>80.941047668457003</v>
      </c>
      <c r="F128" s="13">
        <v>77.503555297851605</v>
      </c>
      <c r="G128" s="13">
        <v>76.242500305175795</v>
      </c>
      <c r="H128" s="13">
        <v>74.429061889648395</v>
      </c>
      <c r="I128" s="13">
        <v>72.922500610351605</v>
      </c>
      <c r="J128" s="13">
        <v>71.668006896972699</v>
      </c>
      <c r="K128" s="13">
        <v>70.692314147949205</v>
      </c>
      <c r="L128" s="13">
        <v>69.386215209960895</v>
      </c>
      <c r="M128" s="13">
        <v>68.343894958496094</v>
      </c>
      <c r="N128" s="13">
        <v>67.485137939453097</v>
      </c>
      <c r="O128" s="13">
        <v>66.925041198730497</v>
      </c>
      <c r="P128" s="13">
        <v>66.032630920410199</v>
      </c>
      <c r="Q128" s="13">
        <v>65.359443664550795</v>
      </c>
      <c r="R128" s="13">
        <v>64.671249389648395</v>
      </c>
      <c r="S128" s="13">
        <v>64.194915771484403</v>
      </c>
      <c r="T128" s="13">
        <v>63.348670959472699</v>
      </c>
      <c r="U128" s="13">
        <v>62.720157623291001</v>
      </c>
      <c r="V128" s="13">
        <v>62.112060546875</v>
      </c>
      <c r="W128" s="13">
        <v>61.687129974365199</v>
      </c>
      <c r="X128" s="13">
        <v>60.877326965332003</v>
      </c>
      <c r="Y128" s="13">
        <v>60.294914245605497</v>
      </c>
      <c r="Z128" s="13">
        <v>59.907295227050803</v>
      </c>
      <c r="AA128" s="13">
        <v>59.600494384765597</v>
      </c>
      <c r="AB128" s="13">
        <v>58.885456085205099</v>
      </c>
      <c r="AC128" s="13">
        <v>58.333686828613303</v>
      </c>
      <c r="AD128" s="13">
        <v>57.812980651855497</v>
      </c>
      <c r="AE128" s="7">
        <v>-1.1994625826380792E-2</v>
      </c>
    </row>
    <row r="129" spans="1:31">
      <c r="A129" t="s">
        <v>540</v>
      </c>
      <c r="B129" s="13">
        <v>256.77667236328102</v>
      </c>
      <c r="C129" s="13">
        <v>264.95333862304699</v>
      </c>
      <c r="D129" s="13">
        <v>260.25094604492199</v>
      </c>
      <c r="E129" s="13">
        <v>262.36703491210898</v>
      </c>
      <c r="F129" s="13">
        <v>254.23231506347699</v>
      </c>
      <c r="G129" s="13">
        <v>254.40252685546901</v>
      </c>
      <c r="H129" s="13">
        <v>254.78302001953099</v>
      </c>
      <c r="I129" s="13">
        <v>256.17752075195301</v>
      </c>
      <c r="J129" s="13">
        <v>257.20681762695301</v>
      </c>
      <c r="K129" s="13">
        <v>258.79385375976602</v>
      </c>
      <c r="L129" s="13">
        <v>259.18954467773398</v>
      </c>
      <c r="M129" s="13">
        <v>260.288330078125</v>
      </c>
      <c r="N129" s="13">
        <v>261.57794189453102</v>
      </c>
      <c r="O129" s="13">
        <v>263.44674682617199</v>
      </c>
      <c r="P129" s="13">
        <v>263.65338134765602</v>
      </c>
      <c r="Q129" s="13">
        <v>264.28323364257801</v>
      </c>
      <c r="R129" s="13">
        <v>265.04483032226602</v>
      </c>
      <c r="S129" s="13">
        <v>266.90396118164102</v>
      </c>
      <c r="T129" s="13">
        <v>267.21469116210898</v>
      </c>
      <c r="U129" s="13">
        <v>267.85076904296898</v>
      </c>
      <c r="V129" s="13">
        <v>268.078857421875</v>
      </c>
      <c r="W129" s="13">
        <v>268.68936157226602</v>
      </c>
      <c r="X129" s="13">
        <v>267.58084106445301</v>
      </c>
      <c r="Y129" s="13">
        <v>267.07083129882801</v>
      </c>
      <c r="Z129" s="13">
        <v>267.09466552734398</v>
      </c>
      <c r="AA129" s="13">
        <v>267.43475341796898</v>
      </c>
      <c r="AB129" s="13">
        <v>266.42535400390602</v>
      </c>
      <c r="AC129" s="13">
        <v>266.18270874023398</v>
      </c>
      <c r="AD129" s="13">
        <v>266.07904052734398</v>
      </c>
      <c r="AE129" s="7">
        <v>1.5703750199035549E-4</v>
      </c>
    </row>
    <row r="130" spans="1:31">
      <c r="A130" t="s">
        <v>541</v>
      </c>
      <c r="B130" s="13">
        <v>0.73333334922790505</v>
      </c>
      <c r="C130" s="13">
        <v>0.69666665792465199</v>
      </c>
      <c r="D130" s="13">
        <v>0.69148534536361705</v>
      </c>
      <c r="E130" s="13">
        <v>0.67693597078323398</v>
      </c>
      <c r="F130" s="13">
        <v>0.63756084442138705</v>
      </c>
      <c r="G130" s="13">
        <v>0.63222110271453902</v>
      </c>
      <c r="H130" s="13">
        <v>0.624092817306519</v>
      </c>
      <c r="I130" s="13">
        <v>0.61770129203796398</v>
      </c>
      <c r="J130" s="13">
        <v>0.61131864786148105</v>
      </c>
      <c r="K130" s="13">
        <v>0.60663902759552002</v>
      </c>
      <c r="L130" s="13">
        <v>0.59866118431091297</v>
      </c>
      <c r="M130" s="13">
        <v>0.59239250421524003</v>
      </c>
      <c r="N130" s="13">
        <v>0.58616644144058205</v>
      </c>
      <c r="O130" s="13">
        <v>0.58155000209808305</v>
      </c>
      <c r="P130" s="13">
        <v>0.57381397485732999</v>
      </c>
      <c r="Q130" s="13">
        <v>0.56771069765090898</v>
      </c>
      <c r="R130" s="13">
        <v>0.56161040067672696</v>
      </c>
      <c r="S130" s="13">
        <v>0.55713075399398804</v>
      </c>
      <c r="T130" s="13">
        <v>0.54964232444763195</v>
      </c>
      <c r="U130" s="13">
        <v>0.54370844364166304</v>
      </c>
      <c r="V130" s="13">
        <v>0.537788987159729</v>
      </c>
      <c r="W130" s="13">
        <v>0.53338462114334095</v>
      </c>
      <c r="X130" s="13">
        <v>0.52609950304031405</v>
      </c>
      <c r="Y130" s="13">
        <v>0.52028757333755504</v>
      </c>
      <c r="Z130" s="13">
        <v>0.51711291074752797</v>
      </c>
      <c r="AA130" s="13">
        <v>0.51379728317260698</v>
      </c>
      <c r="AB130" s="13">
        <v>0.50726389884948697</v>
      </c>
      <c r="AC130" s="13">
        <v>0.50173228979110696</v>
      </c>
      <c r="AD130" s="13">
        <v>0.49609345197677601</v>
      </c>
      <c r="AE130" s="7">
        <v>-1.2496913287276552E-2</v>
      </c>
    </row>
    <row r="131" spans="1:31">
      <c r="A131" t="s">
        <v>542</v>
      </c>
      <c r="B131" s="13">
        <v>891.34161376953102</v>
      </c>
      <c r="C131" s="13">
        <v>874.61083984375</v>
      </c>
      <c r="D131" s="13">
        <v>850.96374511718795</v>
      </c>
      <c r="E131" s="13">
        <v>851.00048828125</v>
      </c>
      <c r="F131" s="13">
        <v>863.79742431640602</v>
      </c>
      <c r="G131" s="13">
        <v>858.887939453125</v>
      </c>
      <c r="H131" s="13">
        <v>836.39093017578102</v>
      </c>
      <c r="I131" s="13">
        <v>834.02252197265602</v>
      </c>
      <c r="J131" s="13">
        <v>823.75476074218795</v>
      </c>
      <c r="K131" s="13">
        <v>827.58831787109398</v>
      </c>
      <c r="L131" s="13">
        <v>825.37451171875</v>
      </c>
      <c r="M131" s="13">
        <v>832.05120849609398</v>
      </c>
      <c r="N131" s="13">
        <v>840.06011962890602</v>
      </c>
      <c r="O131" s="13">
        <v>844.25720214843795</v>
      </c>
      <c r="P131" s="13">
        <v>853.09729003906295</v>
      </c>
      <c r="Q131" s="13">
        <v>861.2607421875</v>
      </c>
      <c r="R131" s="13">
        <v>867.665283203125</v>
      </c>
      <c r="S131" s="13">
        <v>872.57952880859398</v>
      </c>
      <c r="T131" s="13">
        <v>884.805908203125</v>
      </c>
      <c r="U131" s="13">
        <v>889.96929931640602</v>
      </c>
      <c r="V131" s="13">
        <v>899.76916503906295</v>
      </c>
      <c r="W131" s="13">
        <v>913.420654296875</v>
      </c>
      <c r="X131" s="13">
        <v>913.56726074218795</v>
      </c>
      <c r="Y131" s="13">
        <v>926.870361328125</v>
      </c>
      <c r="Z131" s="13">
        <v>931.85607910156295</v>
      </c>
      <c r="AA131" s="13">
        <v>944.4384765625</v>
      </c>
      <c r="AB131" s="13">
        <v>942.15710449218795</v>
      </c>
      <c r="AC131" s="13">
        <v>949.32733154296898</v>
      </c>
      <c r="AD131" s="13">
        <v>965.10479736328102</v>
      </c>
      <c r="AE131" s="7">
        <v>3.6532368911922977E-3</v>
      </c>
    </row>
    <row r="132" spans="1:31">
      <c r="A132" s="2" t="s">
        <v>670</v>
      </c>
      <c r="B132" s="21">
        <v>1235.49499511719</v>
      </c>
      <c r="C132" s="21">
        <v>1220.3408203125</v>
      </c>
      <c r="D132" s="21">
        <v>1193.93286132813</v>
      </c>
      <c r="E132" s="21">
        <v>1194.98547363281</v>
      </c>
      <c r="F132" s="21">
        <v>1196.1708984375</v>
      </c>
      <c r="G132" s="21">
        <v>1190.16516113281</v>
      </c>
      <c r="H132" s="21">
        <v>1166.22705078125</v>
      </c>
      <c r="I132" s="21">
        <v>1163.740234375</v>
      </c>
      <c r="J132" s="21">
        <v>1153.24096679688</v>
      </c>
      <c r="K132" s="21">
        <v>1157.68115234375</v>
      </c>
      <c r="L132" s="21">
        <v>1154.54895019531</v>
      </c>
      <c r="M132" s="21">
        <v>1161.27587890625</v>
      </c>
      <c r="N132" s="21">
        <v>1169.70935058594</v>
      </c>
      <c r="O132" s="21">
        <v>1175.21057128906</v>
      </c>
      <c r="P132" s="21">
        <v>1183.35717773438</v>
      </c>
      <c r="Q132" s="21">
        <v>1191.47119140625</v>
      </c>
      <c r="R132" s="21">
        <v>1197.94299316406</v>
      </c>
      <c r="S132" s="21">
        <v>1204.23559570313</v>
      </c>
      <c r="T132" s="21">
        <v>1215.9189453125</v>
      </c>
      <c r="U132" s="21">
        <v>1221.083984375</v>
      </c>
      <c r="V132" s="21">
        <v>1230.49780273438</v>
      </c>
      <c r="W132" s="21">
        <v>1244.33056640625</v>
      </c>
      <c r="X132" s="21">
        <v>1242.55151367188</v>
      </c>
      <c r="Y132" s="21">
        <v>1254.75634765625</v>
      </c>
      <c r="Z132" s="21">
        <v>1259.37512207031</v>
      </c>
      <c r="AA132" s="21">
        <v>1271.98754882813</v>
      </c>
      <c r="AB132" s="21">
        <v>1267.97521972656</v>
      </c>
      <c r="AC132" s="21">
        <v>1274.34545898438</v>
      </c>
      <c r="AD132" s="21">
        <v>1289.49291992188</v>
      </c>
      <c r="AE132" s="9">
        <v>2.0435249762063854E-3</v>
      </c>
    </row>
    <row r="134" spans="1:31">
      <c r="A134" s="2" t="s">
        <v>2253</v>
      </c>
    </row>
    <row r="135" spans="1:31">
      <c r="A135" t="s">
        <v>539</v>
      </c>
      <c r="B135" s="13">
        <v>44.293338775634801</v>
      </c>
      <c r="C135" s="13">
        <v>41.433334350585902</v>
      </c>
      <c r="D135" s="13">
        <v>40.844615936279297</v>
      </c>
      <c r="E135" s="13">
        <v>37.483161926269503</v>
      </c>
      <c r="F135" s="13">
        <v>39.412868499755902</v>
      </c>
      <c r="G135" s="13">
        <v>40.619178771972699</v>
      </c>
      <c r="H135" s="13">
        <v>40.079696655273402</v>
      </c>
      <c r="I135" s="13">
        <v>39.727161407470703</v>
      </c>
      <c r="J135" s="13">
        <v>39.745052337646499</v>
      </c>
      <c r="K135" s="13">
        <v>39.094844818115199</v>
      </c>
      <c r="L135" s="13">
        <v>38.917842864990199</v>
      </c>
      <c r="M135" s="13">
        <v>38.671985626220703</v>
      </c>
      <c r="N135" s="13">
        <v>38.4967231750488</v>
      </c>
      <c r="O135" s="13">
        <v>38.428482055664098</v>
      </c>
      <c r="P135" s="13">
        <v>38.351009368896499</v>
      </c>
      <c r="Q135" s="13">
        <v>38.229576110839801</v>
      </c>
      <c r="R135" s="13">
        <v>38.157844543457003</v>
      </c>
      <c r="S135" s="13">
        <v>38.100498199462898</v>
      </c>
      <c r="T135" s="13">
        <v>38.040332794189503</v>
      </c>
      <c r="U135" s="13">
        <v>38.001781463622997</v>
      </c>
      <c r="V135" s="13">
        <v>37.918407440185497</v>
      </c>
      <c r="W135" s="13">
        <v>37.83984375</v>
      </c>
      <c r="X135" s="13">
        <v>37.760459899902301</v>
      </c>
      <c r="Y135" s="13">
        <v>37.7017822265625</v>
      </c>
      <c r="Z135" s="13">
        <v>37.608806610107401</v>
      </c>
      <c r="AA135" s="13">
        <v>37.549503326416001</v>
      </c>
      <c r="AB135" s="13">
        <v>37.480735778808601</v>
      </c>
      <c r="AC135" s="13">
        <v>37.363456726074197</v>
      </c>
      <c r="AD135" s="13">
        <v>37.319084167480497</v>
      </c>
      <c r="AE135" s="7">
        <v>-3.865874810536601E-3</v>
      </c>
    </row>
    <row r="136" spans="1:31">
      <c r="A136" t="s">
        <v>540</v>
      </c>
      <c r="B136" s="13">
        <v>164.23001098632801</v>
      </c>
      <c r="C136" s="13">
        <v>169.913330078125</v>
      </c>
      <c r="D136" s="13">
        <v>167.52218627929699</v>
      </c>
      <c r="E136" s="13">
        <v>174.63249206543</v>
      </c>
      <c r="F136" s="13">
        <v>173.47915649414099</v>
      </c>
      <c r="G136" s="13">
        <v>174.00088500976599</v>
      </c>
      <c r="H136" s="13">
        <v>173.812576293945</v>
      </c>
      <c r="I136" s="13">
        <v>175.088943481445</v>
      </c>
      <c r="J136" s="13">
        <v>176.23107910156301</v>
      </c>
      <c r="K136" s="13">
        <v>177.234130859375</v>
      </c>
      <c r="L136" s="13">
        <v>178.41166687011699</v>
      </c>
      <c r="M136" s="13">
        <v>179.71498107910199</v>
      </c>
      <c r="N136" s="13">
        <v>181.04542541503901</v>
      </c>
      <c r="O136" s="13">
        <v>181.97100830078099</v>
      </c>
      <c r="P136" s="13">
        <v>182.96907043457</v>
      </c>
      <c r="Q136" s="13">
        <v>183.81448364257801</v>
      </c>
      <c r="R136" s="13">
        <v>184.968017578125</v>
      </c>
      <c r="S136" s="13">
        <v>186.65975952148401</v>
      </c>
      <c r="T136" s="13">
        <v>188.35444641113301</v>
      </c>
      <c r="U136" s="13">
        <v>189.75534057617199</v>
      </c>
      <c r="V136" s="13">
        <v>190.95072937011699</v>
      </c>
      <c r="W136" s="13">
        <v>191.97737121582</v>
      </c>
      <c r="X136" s="13">
        <v>193.02084350585901</v>
      </c>
      <c r="Y136" s="13">
        <v>193.97953796386699</v>
      </c>
      <c r="Z136" s="13">
        <v>194.823806762695</v>
      </c>
      <c r="AA136" s="13">
        <v>196.05093383789099</v>
      </c>
      <c r="AB136" s="13">
        <v>197.72541809082</v>
      </c>
      <c r="AC136" s="13">
        <v>199.42466735839801</v>
      </c>
      <c r="AD136" s="13">
        <v>201.18589782714801</v>
      </c>
      <c r="AE136" s="7">
        <v>6.2766852915002985E-3</v>
      </c>
    </row>
    <row r="137" spans="1:31">
      <c r="A137" t="s">
        <v>541</v>
      </c>
      <c r="B137" s="13">
        <v>6.6733336448669398</v>
      </c>
      <c r="C137" s="13">
        <v>6.4166669845581099</v>
      </c>
      <c r="D137" s="13">
        <v>5.9364066123962402</v>
      </c>
      <c r="E137" s="13">
        <v>6.1019706726074201</v>
      </c>
      <c r="F137" s="13">
        <v>6.2675313949584996</v>
      </c>
      <c r="G137" s="13">
        <v>6.4330940246581996</v>
      </c>
      <c r="H137" s="13">
        <v>6.4330940246581996</v>
      </c>
      <c r="I137" s="13">
        <v>6.4330940246581996</v>
      </c>
      <c r="J137" s="13">
        <v>6.4330940246581996</v>
      </c>
      <c r="K137" s="13">
        <v>6.4330940246581996</v>
      </c>
      <c r="L137" s="13">
        <v>6.4330940246581996</v>
      </c>
      <c r="M137" s="13">
        <v>6.4330940246581996</v>
      </c>
      <c r="N137" s="13">
        <v>6.4330940246581996</v>
      </c>
      <c r="O137" s="13">
        <v>6.4330940246581996</v>
      </c>
      <c r="P137" s="13">
        <v>6.4330940246581996</v>
      </c>
      <c r="Q137" s="13">
        <v>6.4330940246581996</v>
      </c>
      <c r="R137" s="13">
        <v>6.4330940246581996</v>
      </c>
      <c r="S137" s="13">
        <v>6.4330940246581996</v>
      </c>
      <c r="T137" s="13">
        <v>6.4330940246581996</v>
      </c>
      <c r="U137" s="13">
        <v>6.4330940246581996</v>
      </c>
      <c r="V137" s="13">
        <v>6.4330940246581996</v>
      </c>
      <c r="W137" s="13">
        <v>6.4330940246581996</v>
      </c>
      <c r="X137" s="13">
        <v>6.4330940246581996</v>
      </c>
      <c r="Y137" s="13">
        <v>6.4330940246581996</v>
      </c>
      <c r="Z137" s="13">
        <v>6.4330940246581996</v>
      </c>
      <c r="AA137" s="13">
        <v>6.4330940246581996</v>
      </c>
      <c r="AB137" s="13">
        <v>6.4330940246581996</v>
      </c>
      <c r="AC137" s="13">
        <v>6.4330940246581996</v>
      </c>
      <c r="AD137" s="13">
        <v>6.4330940246581996</v>
      </c>
      <c r="AE137" s="7">
        <v>9.4700287640813482E-5</v>
      </c>
    </row>
    <row r="138" spans="1:31">
      <c r="A138" t="s">
        <v>542</v>
      </c>
      <c r="B138" s="13">
        <v>855.53643798828102</v>
      </c>
      <c r="C138" s="13">
        <v>857.58392333984398</v>
      </c>
      <c r="D138" s="13">
        <v>820.145751953125</v>
      </c>
      <c r="E138" s="13">
        <v>830.78009033203102</v>
      </c>
      <c r="F138" s="13">
        <v>860.13140869140602</v>
      </c>
      <c r="G138" s="13">
        <v>864.17071533203102</v>
      </c>
      <c r="H138" s="13">
        <v>859.95965576171898</v>
      </c>
      <c r="I138" s="13">
        <v>865.65368652343795</v>
      </c>
      <c r="J138" s="13">
        <v>862.432373046875</v>
      </c>
      <c r="K138" s="13">
        <v>871.23333740234398</v>
      </c>
      <c r="L138" s="13">
        <v>875.0703125</v>
      </c>
      <c r="M138" s="13">
        <v>885.51037597656295</v>
      </c>
      <c r="N138" s="13">
        <v>896.19952392578102</v>
      </c>
      <c r="O138" s="13">
        <v>902.8046875</v>
      </c>
      <c r="P138" s="13">
        <v>916.31854248046898</v>
      </c>
      <c r="Q138" s="13">
        <v>927.75787353515602</v>
      </c>
      <c r="R138" s="13">
        <v>937.260009765625</v>
      </c>
      <c r="S138" s="13">
        <v>942.702392578125</v>
      </c>
      <c r="T138" s="13">
        <v>960.761474609375</v>
      </c>
      <c r="U138" s="13">
        <v>968.59832763671898</v>
      </c>
      <c r="V138" s="13">
        <v>981.73724365234398</v>
      </c>
      <c r="W138" s="13">
        <v>997.59655761718795</v>
      </c>
      <c r="X138" s="13">
        <v>1003.91711425781</v>
      </c>
      <c r="Y138" s="13">
        <v>1022.4755859375</v>
      </c>
      <c r="Z138" s="13">
        <v>1032.12145996094</v>
      </c>
      <c r="AA138" s="13">
        <v>1047.93994140625</v>
      </c>
      <c r="AB138" s="13">
        <v>1052.07702636719</v>
      </c>
      <c r="AC138" s="13">
        <v>1064.07556152344</v>
      </c>
      <c r="AD138" s="13">
        <v>1085.79223632813</v>
      </c>
      <c r="AE138" s="7">
        <v>8.7770397555834451E-3</v>
      </c>
    </row>
    <row r="139" spans="1:31">
      <c r="A139" s="2" t="s">
        <v>670</v>
      </c>
      <c r="B139" s="21">
        <v>1070.73315429688</v>
      </c>
      <c r="C139" s="21">
        <v>1075.34729003906</v>
      </c>
      <c r="D139" s="21">
        <v>1034.44897460938</v>
      </c>
      <c r="E139" s="21">
        <v>1048.99768066406</v>
      </c>
      <c r="F139" s="21">
        <v>1079.291015625</v>
      </c>
      <c r="G139" s="21">
        <v>1085.22387695313</v>
      </c>
      <c r="H139" s="21">
        <v>1080.28503417969</v>
      </c>
      <c r="I139" s="21">
        <v>1086.90283203125</v>
      </c>
      <c r="J139" s="21">
        <v>1084.84155273438</v>
      </c>
      <c r="K139" s="21">
        <v>1093.99536132813</v>
      </c>
      <c r="L139" s="21">
        <v>1098.83288574219</v>
      </c>
      <c r="M139" s="21">
        <v>1110.33044433594</v>
      </c>
      <c r="N139" s="21">
        <v>1122.1748046875</v>
      </c>
      <c r="O139" s="21">
        <v>1129.63720703125</v>
      </c>
      <c r="P139" s="21">
        <v>1144.07177734375</v>
      </c>
      <c r="Q139" s="21">
        <v>1156.23498535156</v>
      </c>
      <c r="R139" s="21">
        <v>1166.81896972656</v>
      </c>
      <c r="S139" s="21">
        <v>1173.89575195313</v>
      </c>
      <c r="T139" s="21">
        <v>1193.58935546875</v>
      </c>
      <c r="U139" s="21">
        <v>1202.78857421875</v>
      </c>
      <c r="V139" s="21">
        <v>1217.03942871094</v>
      </c>
      <c r="W139" s="21">
        <v>1233.84692382813</v>
      </c>
      <c r="X139" s="21">
        <v>1241.13146972656</v>
      </c>
      <c r="Y139" s="21">
        <v>1260.58996582031</v>
      </c>
      <c r="Z139" s="21">
        <v>1270.98718261719</v>
      </c>
      <c r="AA139" s="21">
        <v>1287.97351074219</v>
      </c>
      <c r="AB139" s="21">
        <v>1293.71630859375</v>
      </c>
      <c r="AC139" s="21">
        <v>1307.29675292969</v>
      </c>
      <c r="AD139" s="21">
        <v>1330.73034667969</v>
      </c>
      <c r="AE139" s="9">
        <v>7.9232334163762755E-3</v>
      </c>
    </row>
    <row r="141" spans="1:31">
      <c r="A141" s="2" t="s">
        <v>2255</v>
      </c>
    </row>
    <row r="142" spans="1:31">
      <c r="A142" t="s">
        <v>539</v>
      </c>
      <c r="B142" s="13">
        <v>417.23004150390602</v>
      </c>
      <c r="C142" s="13">
        <v>385.33004760742199</v>
      </c>
      <c r="D142" s="13">
        <v>385.87030029296898</v>
      </c>
      <c r="E142" s="13">
        <v>381.253173828125</v>
      </c>
      <c r="F142" s="13">
        <v>396.97570800781301</v>
      </c>
      <c r="G142" s="13">
        <v>401.73959350585898</v>
      </c>
      <c r="H142" s="13">
        <v>399.44857788085898</v>
      </c>
      <c r="I142" s="13">
        <v>396.50936889648398</v>
      </c>
      <c r="J142" s="13">
        <v>397.00958251953102</v>
      </c>
      <c r="K142" s="13">
        <v>396.39190673828102</v>
      </c>
      <c r="L142" s="13">
        <v>395.00790405273398</v>
      </c>
      <c r="M142" s="13">
        <v>390.62396240234398</v>
      </c>
      <c r="N142" s="13">
        <v>389.47277832031301</v>
      </c>
      <c r="O142" s="13">
        <v>389.56890869140602</v>
      </c>
      <c r="P142" s="13">
        <v>388.84161376953102</v>
      </c>
      <c r="Q142" s="13">
        <v>387.63699340820301</v>
      </c>
      <c r="R142" s="13">
        <v>387.73660278320301</v>
      </c>
      <c r="S142" s="13">
        <v>386.36929321289102</v>
      </c>
      <c r="T142" s="13">
        <v>387.06112670898398</v>
      </c>
      <c r="U142" s="13">
        <v>389.39910888671898</v>
      </c>
      <c r="V142" s="13">
        <v>388.37506103515602</v>
      </c>
      <c r="W142" s="13">
        <v>389.21594238281301</v>
      </c>
      <c r="X142" s="13">
        <v>388.68835449218801</v>
      </c>
      <c r="Y142" s="13">
        <v>390.58416748046898</v>
      </c>
      <c r="Z142" s="13">
        <v>391.33435058593801</v>
      </c>
      <c r="AA142" s="13">
        <v>390.87393188476602</v>
      </c>
      <c r="AB142" s="13">
        <v>390.42025756835898</v>
      </c>
      <c r="AC142" s="13">
        <v>390.03237915039102</v>
      </c>
      <c r="AD142" s="13">
        <v>389.98471069335898</v>
      </c>
      <c r="AE142" s="7">
        <v>4.4481376873807185E-4</v>
      </c>
    </row>
    <row r="143" spans="1:31">
      <c r="A143" t="s">
        <v>543</v>
      </c>
      <c r="B143" s="13">
        <v>403.663330078125</v>
      </c>
      <c r="C143" s="13">
        <v>409.01666259765602</v>
      </c>
      <c r="D143" s="13">
        <v>381.88406372070301</v>
      </c>
      <c r="E143" s="13">
        <v>384.23611450195301</v>
      </c>
      <c r="F143" s="13">
        <v>390.13732910156301</v>
      </c>
      <c r="G143" s="13">
        <v>403.51348876953102</v>
      </c>
      <c r="H143" s="13">
        <v>411.73635864257801</v>
      </c>
      <c r="I143" s="13">
        <v>418.49508666992199</v>
      </c>
      <c r="J143" s="13">
        <v>420.10064697265602</v>
      </c>
      <c r="K143" s="13">
        <v>421.07702636718801</v>
      </c>
      <c r="L143" s="13">
        <v>422.19473266601602</v>
      </c>
      <c r="M143" s="13">
        <v>425.02648925781301</v>
      </c>
      <c r="N143" s="13">
        <v>427.496337890625</v>
      </c>
      <c r="O143" s="13">
        <v>428.534912109375</v>
      </c>
      <c r="P143" s="13">
        <v>427.72335815429699</v>
      </c>
      <c r="Q143" s="13">
        <v>426.62139892578102</v>
      </c>
      <c r="R143" s="13">
        <v>427.04620361328102</v>
      </c>
      <c r="S143" s="13">
        <v>430.65463256835898</v>
      </c>
      <c r="T143" s="13">
        <v>430.26535034179699</v>
      </c>
      <c r="U143" s="13">
        <v>428.02166748046898</v>
      </c>
      <c r="V143" s="13">
        <v>427.78564453125</v>
      </c>
      <c r="W143" s="13">
        <v>425.34527587890602</v>
      </c>
      <c r="X143" s="13">
        <v>424.02496337890602</v>
      </c>
      <c r="Y143" s="13">
        <v>422.634521484375</v>
      </c>
      <c r="Z143" s="13">
        <v>422.68630981445301</v>
      </c>
      <c r="AA143" s="13">
        <v>421.83074951171898</v>
      </c>
      <c r="AB143" s="13">
        <v>422.60745239257801</v>
      </c>
      <c r="AC143" s="13">
        <v>423.50851440429699</v>
      </c>
      <c r="AD143" s="13">
        <v>423.20715332031301</v>
      </c>
      <c r="AE143" s="7">
        <v>1.2639791963053124E-3</v>
      </c>
    </row>
    <row r="144" spans="1:31">
      <c r="A144" t="s">
        <v>541</v>
      </c>
      <c r="B144" s="13">
        <v>176.55001831054699</v>
      </c>
      <c r="C144" s="13">
        <v>172.14999389648401</v>
      </c>
      <c r="D144" s="13">
        <v>123.02342224121099</v>
      </c>
      <c r="E144" s="13">
        <v>127.37783813476599</v>
      </c>
      <c r="F144" s="13">
        <v>135.020431518555</v>
      </c>
      <c r="G144" s="13">
        <v>144.91871643066401</v>
      </c>
      <c r="H144" s="13">
        <v>153.78085327148401</v>
      </c>
      <c r="I144" s="13">
        <v>167.89289855957</v>
      </c>
      <c r="J144" s="13">
        <v>170.79739379882801</v>
      </c>
      <c r="K144" s="13">
        <v>173.11988830566401</v>
      </c>
      <c r="L144" s="13">
        <v>175.17953491210901</v>
      </c>
      <c r="M144" s="13">
        <v>177.28758239746099</v>
      </c>
      <c r="N144" s="13">
        <v>179.44557189941401</v>
      </c>
      <c r="O144" s="13">
        <v>181.281661987305</v>
      </c>
      <c r="P144" s="13">
        <v>182.28538513183599</v>
      </c>
      <c r="Q144" s="13">
        <v>182.45265197753901</v>
      </c>
      <c r="R144" s="13">
        <v>183.15357971191401</v>
      </c>
      <c r="S144" s="13">
        <v>184.56640625</v>
      </c>
      <c r="T144" s="13">
        <v>185.88816833496099</v>
      </c>
      <c r="U144" s="13">
        <v>186.97972106933599</v>
      </c>
      <c r="V144" s="13">
        <v>187.80679321289099</v>
      </c>
      <c r="W144" s="13">
        <v>188.34336853027301</v>
      </c>
      <c r="X144" s="13">
        <v>188.70622253418</v>
      </c>
      <c r="Y144" s="13">
        <v>188.81700134277301</v>
      </c>
      <c r="Z144" s="13">
        <v>188.81163024902301</v>
      </c>
      <c r="AA144" s="13">
        <v>188.69348144531301</v>
      </c>
      <c r="AB144" s="13">
        <v>188.57257080078099</v>
      </c>
      <c r="AC144" s="13">
        <v>188.40432739257801</v>
      </c>
      <c r="AD144" s="13">
        <v>188.239990234375</v>
      </c>
      <c r="AE144" s="7">
        <v>3.3147980623492342E-3</v>
      </c>
    </row>
    <row r="145" spans="1:31">
      <c r="A145" t="s">
        <v>542</v>
      </c>
      <c r="B145" s="13">
        <v>658.03826904296898</v>
      </c>
      <c r="C145" s="13">
        <v>622.77740478515602</v>
      </c>
      <c r="D145" s="13">
        <v>543.355224609375</v>
      </c>
      <c r="E145" s="13">
        <v>532.40368652343795</v>
      </c>
      <c r="F145" s="13">
        <v>560.137451171875</v>
      </c>
      <c r="G145" s="13">
        <v>577.25695800781295</v>
      </c>
      <c r="H145" s="13">
        <v>585.607177734375</v>
      </c>
      <c r="I145" s="13">
        <v>591.893310546875</v>
      </c>
      <c r="J145" s="13">
        <v>586.37847900390602</v>
      </c>
      <c r="K145" s="13">
        <v>587.34814453125</v>
      </c>
      <c r="L145" s="13">
        <v>585.45709228515602</v>
      </c>
      <c r="M145" s="13">
        <v>588.62005615234398</v>
      </c>
      <c r="N145" s="13">
        <v>592.03973388671898</v>
      </c>
      <c r="O145" s="13">
        <v>590.52062988281295</v>
      </c>
      <c r="P145" s="13">
        <v>590.036376953125</v>
      </c>
      <c r="Q145" s="13">
        <v>586.36657714843795</v>
      </c>
      <c r="R145" s="13">
        <v>582.72357177734398</v>
      </c>
      <c r="S145" s="13">
        <v>578.71533203125</v>
      </c>
      <c r="T145" s="13">
        <v>582.40173339843795</v>
      </c>
      <c r="U145" s="13">
        <v>579.30017089843795</v>
      </c>
      <c r="V145" s="13">
        <v>578.63049316406295</v>
      </c>
      <c r="W145" s="13">
        <v>578.77923583984398</v>
      </c>
      <c r="X145" s="13">
        <v>573.40167236328102</v>
      </c>
      <c r="Y145" s="13">
        <v>575.86944580078102</v>
      </c>
      <c r="Z145" s="13">
        <v>573.75506591796898</v>
      </c>
      <c r="AA145" s="13">
        <v>574.13763427734398</v>
      </c>
      <c r="AB145" s="13">
        <v>569.06658935546898</v>
      </c>
      <c r="AC145" s="13">
        <v>568.61212158203102</v>
      </c>
      <c r="AD145" s="13">
        <v>574.03594970703102</v>
      </c>
      <c r="AE145" s="7">
        <v>-3.0138615710655408E-3</v>
      </c>
    </row>
    <row r="146" spans="1:31">
      <c r="A146" s="2" t="s">
        <v>670</v>
      </c>
      <c r="B146" s="21">
        <v>1655.48168945313</v>
      </c>
      <c r="C146" s="21">
        <v>1589.27416992188</v>
      </c>
      <c r="D146" s="21">
        <v>1434.13305664063</v>
      </c>
      <c r="E146" s="21">
        <v>1425.27075195313</v>
      </c>
      <c r="F146" s="21">
        <v>1482.27099609375</v>
      </c>
      <c r="G146" s="21">
        <v>1527.4287109375</v>
      </c>
      <c r="H146" s="21">
        <v>1550.57299804688</v>
      </c>
      <c r="I146" s="21">
        <v>1574.79064941406</v>
      </c>
      <c r="J146" s="21">
        <v>1574.2861328125</v>
      </c>
      <c r="K146" s="21">
        <v>1577.93701171875</v>
      </c>
      <c r="L146" s="21">
        <v>1577.83935546875</v>
      </c>
      <c r="M146" s="21">
        <v>1581.55810546875</v>
      </c>
      <c r="N146" s="21">
        <v>1588.45434570313</v>
      </c>
      <c r="O146" s="21">
        <v>1589.90612792969</v>
      </c>
      <c r="P146" s="21">
        <v>1588.88671875</v>
      </c>
      <c r="Q146" s="21">
        <v>1583.07763671875</v>
      </c>
      <c r="R146" s="21">
        <v>1580.65991210938</v>
      </c>
      <c r="S146" s="21">
        <v>1580.3056640625</v>
      </c>
      <c r="T146" s="21">
        <v>1585.61645507813</v>
      </c>
      <c r="U146" s="21">
        <v>1583.70068359375</v>
      </c>
      <c r="V146" s="21">
        <v>1582.59802246094</v>
      </c>
      <c r="W146" s="21">
        <v>1581.68383789063</v>
      </c>
      <c r="X146" s="21">
        <v>1574.8212890625</v>
      </c>
      <c r="Y146" s="21">
        <v>1577.90515136719</v>
      </c>
      <c r="Z146" s="21">
        <v>1576.58740234375</v>
      </c>
      <c r="AA146" s="21">
        <v>1575.53588867188</v>
      </c>
      <c r="AB146" s="21">
        <v>1570.66687011719</v>
      </c>
      <c r="AC146" s="21">
        <v>1570.55737304688</v>
      </c>
      <c r="AD146" s="21">
        <v>1575.4677734375</v>
      </c>
      <c r="AE146" s="9">
        <v>-3.2310289883332995E-4</v>
      </c>
    </row>
    <row r="148" spans="1:31">
      <c r="A148" s="2" t="s">
        <v>2256</v>
      </c>
    </row>
    <row r="149" spans="1:31">
      <c r="A149" t="s">
        <v>544</v>
      </c>
      <c r="B149" s="13">
        <v>1985.13330078125</v>
      </c>
      <c r="C149" s="13">
        <v>1889.39660644531</v>
      </c>
      <c r="D149" s="13">
        <v>1804.71850585938</v>
      </c>
      <c r="E149" s="13">
        <v>1812.05700683594</v>
      </c>
      <c r="F149" s="13">
        <v>1846.29919433594</v>
      </c>
      <c r="G149" s="13">
        <v>1864.43640136719</v>
      </c>
      <c r="H149" s="13">
        <v>1870.98229980469</v>
      </c>
      <c r="I149" s="13">
        <v>1876.78161621094</v>
      </c>
      <c r="J149" s="13">
        <v>1878.58361816406</v>
      </c>
      <c r="K149" s="13">
        <v>1879.45812988281</v>
      </c>
      <c r="L149" s="13">
        <v>1888.95043945313</v>
      </c>
      <c r="M149" s="13">
        <v>1891.94360351563</v>
      </c>
      <c r="N149" s="13">
        <v>1903.67944335938</v>
      </c>
      <c r="O149" s="13">
        <v>1913.7626953125</v>
      </c>
      <c r="P149" s="13">
        <v>1922.0869140625</v>
      </c>
      <c r="Q149" s="13">
        <v>1921.34130859375</v>
      </c>
      <c r="R149" s="13">
        <v>1938.37219238281</v>
      </c>
      <c r="S149" s="13">
        <v>1954.87976074219</v>
      </c>
      <c r="T149" s="13">
        <v>1970.36010742188</v>
      </c>
      <c r="U149" s="13">
        <v>1983.85864257813</v>
      </c>
      <c r="V149" s="13">
        <v>1995.79077148438</v>
      </c>
      <c r="W149" s="13">
        <v>2003.55590820313</v>
      </c>
      <c r="X149" s="13">
        <v>2011.30285644531</v>
      </c>
      <c r="Y149" s="13">
        <v>2027.67883300781</v>
      </c>
      <c r="Z149" s="13">
        <v>2031.56970214844</v>
      </c>
      <c r="AA149" s="13">
        <v>2038.6376953125</v>
      </c>
      <c r="AB149" s="13">
        <v>2053.39208984375</v>
      </c>
      <c r="AC149" s="13">
        <v>2057.39721679688</v>
      </c>
      <c r="AD149" s="13">
        <v>2065.33642578125</v>
      </c>
      <c r="AE149" s="7">
        <v>3.3030582604898504E-3</v>
      </c>
    </row>
    <row r="150" spans="1:31">
      <c r="A150" t="s">
        <v>545</v>
      </c>
      <c r="B150" s="13">
        <v>35.383331298828097</v>
      </c>
      <c r="C150" s="13">
        <v>35.860000610351598</v>
      </c>
      <c r="D150" s="13">
        <v>35.718551635742202</v>
      </c>
      <c r="E150" s="13">
        <v>36.002967834472699</v>
      </c>
      <c r="F150" s="13">
        <v>35.223934173583999</v>
      </c>
      <c r="G150" s="13">
        <v>35.021316528320298</v>
      </c>
      <c r="H150" s="13">
        <v>34.467445373535199</v>
      </c>
      <c r="I150" s="13">
        <v>34.685062408447301</v>
      </c>
      <c r="J150" s="13">
        <v>35.436042785644503</v>
      </c>
      <c r="K150" s="13">
        <v>35.773830413818402</v>
      </c>
      <c r="L150" s="13">
        <v>36.279041290283203</v>
      </c>
      <c r="M150" s="13">
        <v>36.863639831542997</v>
      </c>
      <c r="N150" s="13">
        <v>37.449806213378899</v>
      </c>
      <c r="O150" s="13">
        <v>37.980106353759801</v>
      </c>
      <c r="P150" s="13">
        <v>38.1683540344238</v>
      </c>
      <c r="Q150" s="13">
        <v>38.687660217285199</v>
      </c>
      <c r="R150" s="13">
        <v>40.985660552978501</v>
      </c>
      <c r="S150" s="13">
        <v>43.593776702880902</v>
      </c>
      <c r="T150" s="13">
        <v>44.190402984619098</v>
      </c>
      <c r="U150" s="13">
        <v>44.7353706359863</v>
      </c>
      <c r="V150" s="13">
        <v>45.509243011474602</v>
      </c>
      <c r="W150" s="13">
        <v>46.285308837890597</v>
      </c>
      <c r="X150" s="13">
        <v>46.754608154296903</v>
      </c>
      <c r="Y150" s="13">
        <v>47.3628120422363</v>
      </c>
      <c r="Z150" s="13">
        <v>47.7457275390625</v>
      </c>
      <c r="AA150" s="13">
        <v>48.408489227294901</v>
      </c>
      <c r="AB150" s="13">
        <v>48.833400726318402</v>
      </c>
      <c r="AC150" s="13">
        <v>49.512657165527301</v>
      </c>
      <c r="AD150" s="13">
        <v>50.083786010742202</v>
      </c>
      <c r="AE150" s="7">
        <v>1.2450006160503065E-2</v>
      </c>
    </row>
    <row r="151" spans="1:31">
      <c r="A151" t="s">
        <v>542</v>
      </c>
      <c r="B151" s="13">
        <v>4.1571636199951199</v>
      </c>
      <c r="C151" s="13">
        <v>4.1611642837524396</v>
      </c>
      <c r="D151" s="13">
        <v>4.1338834762573198</v>
      </c>
      <c r="E151" s="13">
        <v>4.0833058357238796</v>
      </c>
      <c r="F151" s="13">
        <v>4.14003705978394</v>
      </c>
      <c r="G151" s="13">
        <v>4.1607799530029297</v>
      </c>
      <c r="H151" s="13">
        <v>4.1778135299682599</v>
      </c>
      <c r="I151" s="13">
        <v>4.2687072753906303</v>
      </c>
      <c r="J151" s="13">
        <v>4.3291702270507804</v>
      </c>
      <c r="K151" s="13">
        <v>4.4390096664428702</v>
      </c>
      <c r="L151" s="13">
        <v>4.5334300994873002</v>
      </c>
      <c r="M151" s="13">
        <v>4.6685271263122603</v>
      </c>
      <c r="N151" s="13">
        <v>4.8162136077880904</v>
      </c>
      <c r="O151" s="13">
        <v>4.9644250869751003</v>
      </c>
      <c r="P151" s="13">
        <v>5.1592903137206996</v>
      </c>
      <c r="Q151" s="13">
        <v>5.3610801696777299</v>
      </c>
      <c r="R151" s="13">
        <v>5.6261882781982404</v>
      </c>
      <c r="S151" s="13">
        <v>5.8053331375122097</v>
      </c>
      <c r="T151" s="13">
        <v>6.0872764587402299</v>
      </c>
      <c r="U151" s="13">
        <v>6.3279256820678702</v>
      </c>
      <c r="V151" s="13">
        <v>6.6237106323242196</v>
      </c>
      <c r="W151" s="13">
        <v>6.9445953369140598</v>
      </c>
      <c r="X151" s="13">
        <v>7.2153387069702104</v>
      </c>
      <c r="Y151" s="13">
        <v>7.6053791046142596</v>
      </c>
      <c r="Z151" s="13">
        <v>7.9138627052307102</v>
      </c>
      <c r="AA151" s="13">
        <v>8.2728137969970703</v>
      </c>
      <c r="AB151" s="13">
        <v>8.5558691024780291</v>
      </c>
      <c r="AC151" s="13">
        <v>8.8778352737426793</v>
      </c>
      <c r="AD151" s="13">
        <v>9.2804727554321307</v>
      </c>
      <c r="AE151" s="7">
        <v>3.0153745360769403E-2</v>
      </c>
    </row>
    <row r="152" spans="1:31">
      <c r="A152" s="2" t="s">
        <v>670</v>
      </c>
      <c r="B152" s="21">
        <v>2024.67370605469</v>
      </c>
      <c r="C152" s="21">
        <v>1929.41772460938</v>
      </c>
      <c r="D152" s="21">
        <v>1844.57092285156</v>
      </c>
      <c r="E152" s="21">
        <v>1852.14318847656</v>
      </c>
      <c r="F152" s="21">
        <v>1885.6630859375</v>
      </c>
      <c r="G152" s="21">
        <v>1903.61853027344</v>
      </c>
      <c r="H152" s="21">
        <v>1909.62756347656</v>
      </c>
      <c r="I152" s="21">
        <v>1915.7353515625</v>
      </c>
      <c r="J152" s="21">
        <v>1918.34887695313</v>
      </c>
      <c r="K152" s="21">
        <v>1919.6708984375</v>
      </c>
      <c r="L152" s="21">
        <v>1929.76293945313</v>
      </c>
      <c r="M152" s="21">
        <v>1933.47583007813</v>
      </c>
      <c r="N152" s="21">
        <v>1945.94543457031</v>
      </c>
      <c r="O152" s="21">
        <v>1956.70727539063</v>
      </c>
      <c r="P152" s="21">
        <v>1965.41455078125</v>
      </c>
      <c r="Q152" s="21">
        <v>1965.39001464844</v>
      </c>
      <c r="R152" s="21">
        <v>1984.98413085938</v>
      </c>
      <c r="S152" s="21">
        <v>2004.27880859375</v>
      </c>
      <c r="T152" s="21">
        <v>2020.63781738281</v>
      </c>
      <c r="U152" s="21">
        <v>2034.921875</v>
      </c>
      <c r="V152" s="21">
        <v>2047.92370605469</v>
      </c>
      <c r="W152" s="21">
        <v>2056.78588867188</v>
      </c>
      <c r="X152" s="21">
        <v>2065.27270507813</v>
      </c>
      <c r="Y152" s="21">
        <v>2082.64721679688</v>
      </c>
      <c r="Z152" s="21">
        <v>2087.22924804688</v>
      </c>
      <c r="AA152" s="21">
        <v>2095.31884765625</v>
      </c>
      <c r="AB152" s="21">
        <v>2110.78149414063</v>
      </c>
      <c r="AC152" s="21">
        <v>2115.78784179688</v>
      </c>
      <c r="AD152" s="21">
        <v>2124.70068359375</v>
      </c>
      <c r="AE152" s="9">
        <v>3.5772229468393675E-3</v>
      </c>
    </row>
    <row r="154" spans="1:31">
      <c r="A154" s="2" t="s">
        <v>546</v>
      </c>
      <c r="B154">
        <v>12.838956</v>
      </c>
      <c r="C154">
        <v>12.694253</v>
      </c>
      <c r="D154">
        <v>12.244109999999999</v>
      </c>
      <c r="E154">
        <v>12.342176</v>
      </c>
      <c r="F154">
        <v>12.719745</v>
      </c>
      <c r="G154">
        <v>12.964568999999999</v>
      </c>
      <c r="H154">
        <v>12.996135000000001</v>
      </c>
      <c r="I154">
        <v>13.090014</v>
      </c>
      <c r="J154">
        <v>13.204518999999999</v>
      </c>
      <c r="K154">
        <v>13.333465</v>
      </c>
      <c r="L154">
        <v>13.456704999999999</v>
      </c>
      <c r="M154">
        <v>13.610371000000001</v>
      </c>
      <c r="N154">
        <v>13.78392</v>
      </c>
      <c r="O154">
        <v>13.930037</v>
      </c>
      <c r="P154">
        <v>14.045356999999999</v>
      </c>
      <c r="Q154">
        <v>14.157847</v>
      </c>
      <c r="R154">
        <v>14.282945</v>
      </c>
      <c r="S154">
        <v>14.436389</v>
      </c>
      <c r="T154">
        <v>14.581239</v>
      </c>
      <c r="U154">
        <v>14.736891</v>
      </c>
      <c r="V154">
        <v>14.883556</v>
      </c>
      <c r="W154">
        <v>15.03082</v>
      </c>
      <c r="X154">
        <v>15.138563</v>
      </c>
      <c r="Y154">
        <v>15.259209999999999</v>
      </c>
      <c r="Z154">
        <v>15.379281000000001</v>
      </c>
      <c r="AA154">
        <v>15.505811</v>
      </c>
      <c r="AB154">
        <v>15.621802000000001</v>
      </c>
      <c r="AC154">
        <v>15.757296</v>
      </c>
      <c r="AD154">
        <v>15.901325999999999</v>
      </c>
      <c r="AE154">
        <v>8.378E-3</v>
      </c>
    </row>
    <row r="155" spans="1:31">
      <c r="A155" t="s">
        <v>539</v>
      </c>
      <c r="B155" s="13">
        <v>55.256668090820298</v>
      </c>
      <c r="C155" s="13">
        <v>39.709999084472699</v>
      </c>
      <c r="D155" s="13">
        <v>36.144008636474602</v>
      </c>
      <c r="E155" s="13">
        <v>35.2940063476563</v>
      </c>
      <c r="F155" s="13">
        <v>35.866294860839801</v>
      </c>
      <c r="G155" s="13">
        <v>36.037830352783203</v>
      </c>
      <c r="H155" s="13">
        <v>35.166633605957003</v>
      </c>
      <c r="I155" s="13">
        <v>35.074882507324197</v>
      </c>
      <c r="J155" s="13">
        <v>35.377113342285199</v>
      </c>
      <c r="K155" s="13">
        <v>35.5547485351563</v>
      </c>
      <c r="L155" s="13">
        <v>35.666023254394503</v>
      </c>
      <c r="M155" s="13">
        <v>35.881198883056598</v>
      </c>
      <c r="N155" s="13">
        <v>36.1035766601563</v>
      </c>
      <c r="O155" s="13">
        <v>36.289035797119098</v>
      </c>
      <c r="P155" s="13">
        <v>36.516372680664098</v>
      </c>
      <c r="Q155" s="13">
        <v>36.643627166747997</v>
      </c>
      <c r="R155" s="13">
        <v>36.787548065185497</v>
      </c>
      <c r="S155" s="13">
        <v>36.9096069335938</v>
      </c>
      <c r="T155" s="13">
        <v>36.997623443603501</v>
      </c>
      <c r="U155" s="13">
        <v>37.016056060791001</v>
      </c>
      <c r="V155" s="13">
        <v>37.148582458496101</v>
      </c>
      <c r="W155" s="13">
        <v>37.272712707519503</v>
      </c>
      <c r="X155" s="13">
        <v>37.349128723144503</v>
      </c>
      <c r="Y155" s="13">
        <v>37.491970062255902</v>
      </c>
      <c r="Z155" s="13">
        <v>37.613922119140597</v>
      </c>
      <c r="AA155" s="13">
        <v>37.6463623046875</v>
      </c>
      <c r="AB155" s="13">
        <v>37.741710662841797</v>
      </c>
      <c r="AC155" s="13">
        <v>37.871742248535199</v>
      </c>
      <c r="AD155" s="13">
        <v>38.006240844726598</v>
      </c>
      <c r="AE155" s="7">
        <v>-1.6228537128023493E-3</v>
      </c>
    </row>
    <row r="156" spans="1:31">
      <c r="A156" t="s">
        <v>540</v>
      </c>
      <c r="B156" s="13">
        <v>371.69003295898398</v>
      </c>
      <c r="C156" s="13">
        <v>362.010009765625</v>
      </c>
      <c r="D156" s="13">
        <v>373.76263427734398</v>
      </c>
      <c r="E156" s="13">
        <v>356.98532104492199</v>
      </c>
      <c r="F156" s="13">
        <v>332.78713989257801</v>
      </c>
      <c r="G156" s="13">
        <v>309.35623168945301</v>
      </c>
      <c r="H156" s="13">
        <v>274.448486328125</v>
      </c>
      <c r="I156" s="13">
        <v>262.88162231445301</v>
      </c>
      <c r="J156" s="13">
        <v>282.51303100585898</v>
      </c>
      <c r="K156" s="13">
        <v>285.06097412109398</v>
      </c>
      <c r="L156" s="13">
        <v>293.404296875</v>
      </c>
      <c r="M156" s="13">
        <v>297.424072265625</v>
      </c>
      <c r="N156" s="13">
        <v>302.89385986328102</v>
      </c>
      <c r="O156" s="13">
        <v>308.16302490234398</v>
      </c>
      <c r="P156" s="13">
        <v>305.17663574218801</v>
      </c>
      <c r="Q156" s="13">
        <v>311.33840942382801</v>
      </c>
      <c r="R156" s="13">
        <v>320.758056640625</v>
      </c>
      <c r="S156" s="13">
        <v>339.70474243164102</v>
      </c>
      <c r="T156" s="13">
        <v>342.31137084960898</v>
      </c>
      <c r="U156" s="13">
        <v>357.80703735351602</v>
      </c>
      <c r="V156" s="13">
        <v>364.82867431640602</v>
      </c>
      <c r="W156" s="13">
        <v>375.03945922851602</v>
      </c>
      <c r="X156" s="13">
        <v>381.05014038085898</v>
      </c>
      <c r="Y156" s="13">
        <v>383.688232421875</v>
      </c>
      <c r="Z156" s="13">
        <v>388.27786254882801</v>
      </c>
      <c r="AA156" s="13">
        <v>393.93508911132801</v>
      </c>
      <c r="AB156" s="13">
        <v>399.76388549804699</v>
      </c>
      <c r="AC156" s="13">
        <v>404.86755371093801</v>
      </c>
      <c r="AD156" s="13">
        <v>404.27746582031301</v>
      </c>
      <c r="AE156" s="7">
        <v>4.0983596995505184E-3</v>
      </c>
    </row>
    <row r="157" spans="1:31">
      <c r="A157" t="s">
        <v>541</v>
      </c>
      <c r="B157" s="13">
        <v>1970.57666015625</v>
      </c>
      <c r="C157" s="13">
        <v>1945.86340332031</v>
      </c>
      <c r="D157" s="13">
        <v>1797.14221191406</v>
      </c>
      <c r="E157" s="13">
        <v>1814.43835449219</v>
      </c>
      <c r="F157" s="13">
        <v>1908.00280761719</v>
      </c>
      <c r="G157" s="13">
        <v>1947.53247070313</v>
      </c>
      <c r="H157" s="13">
        <v>1964.97058105469</v>
      </c>
      <c r="I157" s="13">
        <v>1986.33166503906</v>
      </c>
      <c r="J157" s="13">
        <v>1947.45483398438</v>
      </c>
      <c r="K157" s="13">
        <v>1958.44311523438</v>
      </c>
      <c r="L157" s="13">
        <v>1949.81494140625</v>
      </c>
      <c r="M157" s="13">
        <v>1965.9951171875</v>
      </c>
      <c r="N157" s="13">
        <v>1982.56811523438</v>
      </c>
      <c r="O157" s="13">
        <v>1986.544921875</v>
      </c>
      <c r="P157" s="13">
        <v>2011.36840820313</v>
      </c>
      <c r="Q157" s="13">
        <v>2021.21423339844</v>
      </c>
      <c r="R157" s="13">
        <v>2024.17956542969</v>
      </c>
      <c r="S157" s="13">
        <v>2011.63830566406</v>
      </c>
      <c r="T157" s="13">
        <v>2043.19763183594</v>
      </c>
      <c r="U157" s="13">
        <v>2037.82250976563</v>
      </c>
      <c r="V157" s="13">
        <v>2053.23364257813</v>
      </c>
      <c r="W157" s="13">
        <v>2072.87890625</v>
      </c>
      <c r="X157" s="13">
        <v>2068.15234375</v>
      </c>
      <c r="Y157" s="13">
        <v>2100.09057617188</v>
      </c>
      <c r="Z157" s="13">
        <v>2108.20483398438</v>
      </c>
      <c r="AA157" s="13">
        <v>2131.65747070313</v>
      </c>
      <c r="AB157" s="13">
        <v>2122.80102539063</v>
      </c>
      <c r="AC157" s="13">
        <v>2136.603515625</v>
      </c>
      <c r="AD157" s="13">
        <v>2180.37963867188</v>
      </c>
      <c r="AE157" s="7">
        <v>4.22345747052925E-3</v>
      </c>
    </row>
    <row r="158" spans="1:31">
      <c r="A158" t="s">
        <v>547</v>
      </c>
      <c r="B158" s="13">
        <v>11.550000190734901</v>
      </c>
      <c r="C158" s="13">
        <v>11.550000190734901</v>
      </c>
      <c r="D158" s="13">
        <v>11.550000190734901</v>
      </c>
      <c r="E158" s="13">
        <v>11.550000190734901</v>
      </c>
      <c r="F158" s="13">
        <v>11.550000190734901</v>
      </c>
      <c r="G158" s="13">
        <v>11.550000190734901</v>
      </c>
      <c r="H158" s="13">
        <v>11.550000190734901</v>
      </c>
      <c r="I158" s="13">
        <v>11.550000190734901</v>
      </c>
      <c r="J158" s="13">
        <v>11.550000190734901</v>
      </c>
      <c r="K158" s="13">
        <v>11.550000190734901</v>
      </c>
      <c r="L158" s="13">
        <v>11.550000190734901</v>
      </c>
      <c r="M158" s="13">
        <v>11.550000190734901</v>
      </c>
      <c r="N158" s="13">
        <v>11.550000190734901</v>
      </c>
      <c r="O158" s="13">
        <v>11.550000190734901</v>
      </c>
      <c r="P158" s="13">
        <v>11.550000190734901</v>
      </c>
      <c r="Q158" s="13">
        <v>11.550000190734901</v>
      </c>
      <c r="R158" s="13">
        <v>11.550000190734901</v>
      </c>
      <c r="S158" s="13">
        <v>11.550000190734901</v>
      </c>
      <c r="T158" s="13">
        <v>11.550000190734901</v>
      </c>
      <c r="U158" s="13">
        <v>11.550000190734901</v>
      </c>
      <c r="V158" s="13">
        <v>11.550000190734901</v>
      </c>
      <c r="W158" s="13">
        <v>11.550000190734901</v>
      </c>
      <c r="X158" s="13">
        <v>11.550000190734901</v>
      </c>
      <c r="Y158" s="13">
        <v>11.550000190734901</v>
      </c>
      <c r="Z158" s="13">
        <v>11.550000190734901</v>
      </c>
      <c r="AA158" s="13">
        <v>11.550000190734901</v>
      </c>
      <c r="AB158" s="13">
        <v>11.550000190734901</v>
      </c>
      <c r="AC158" s="13">
        <v>11.550000190734901</v>
      </c>
      <c r="AD158" s="13">
        <v>11.550000190734901</v>
      </c>
      <c r="AE158" s="7">
        <v>0</v>
      </c>
    </row>
    <row r="159" spans="1:31">
      <c r="A159" s="2" t="s">
        <v>670</v>
      </c>
      <c r="B159" s="21">
        <v>2409.07348632813</v>
      </c>
      <c r="C159" s="21">
        <v>2359.13354492188</v>
      </c>
      <c r="D159" s="21">
        <v>2218.59887695313</v>
      </c>
      <c r="E159" s="21">
        <v>2218.26782226563</v>
      </c>
      <c r="F159" s="21">
        <v>2288.20629882813</v>
      </c>
      <c r="G159" s="21">
        <v>2304.4765625</v>
      </c>
      <c r="H159" s="21">
        <v>2286.1357421875</v>
      </c>
      <c r="I159" s="21">
        <v>2295.83813476563</v>
      </c>
      <c r="J159" s="21">
        <v>2276.89501953125</v>
      </c>
      <c r="K159" s="21">
        <v>2290.60888671875</v>
      </c>
      <c r="L159" s="21">
        <v>2290.43530273438</v>
      </c>
      <c r="M159" s="21">
        <v>2310.85034179688</v>
      </c>
      <c r="N159" s="21">
        <v>2333.11547851563</v>
      </c>
      <c r="O159" s="21">
        <v>2342.54711914063</v>
      </c>
      <c r="P159" s="21">
        <v>2364.61157226563</v>
      </c>
      <c r="Q159" s="21">
        <v>2380.74633789063</v>
      </c>
      <c r="R159" s="21">
        <v>2393.27514648438</v>
      </c>
      <c r="S159" s="21">
        <v>2399.802734375</v>
      </c>
      <c r="T159" s="21">
        <v>2434.056640625</v>
      </c>
      <c r="U159" s="21">
        <v>2444.19555664063</v>
      </c>
      <c r="V159" s="21">
        <v>2466.76098632813</v>
      </c>
      <c r="W159" s="21">
        <v>2496.7412109375</v>
      </c>
      <c r="X159" s="21">
        <v>2498.1015625</v>
      </c>
      <c r="Y159" s="21">
        <v>2532.82080078125</v>
      </c>
      <c r="Z159" s="21">
        <v>2545.64672851563</v>
      </c>
      <c r="AA159" s="21">
        <v>2574.7890625</v>
      </c>
      <c r="AB159" s="21">
        <v>2571.85668945313</v>
      </c>
      <c r="AC159" s="21">
        <v>2590.89282226563</v>
      </c>
      <c r="AD159" s="21">
        <v>2634.21337890625</v>
      </c>
      <c r="AE159" s="9">
        <v>4.0931764744146703E-3</v>
      </c>
    </row>
    <row r="160" spans="1:31">
      <c r="B160" s="10">
        <f>B159/B154</f>
        <v>187.63780219576498</v>
      </c>
      <c r="C160" s="10">
        <f t="shared" ref="C160:AD160" si="0">C159/C154</f>
        <v>185.84264429910763</v>
      </c>
      <c r="D160" s="10">
        <f t="shared" si="0"/>
        <v>181.19723499324411</v>
      </c>
      <c r="E160" s="10">
        <f t="shared" si="0"/>
        <v>179.73069110873399</v>
      </c>
      <c r="F160" s="10">
        <f t="shared" si="0"/>
        <v>179.89403866415012</v>
      </c>
      <c r="G160" s="10">
        <f t="shared" si="0"/>
        <v>177.75188380732135</v>
      </c>
      <c r="H160" s="10">
        <f t="shared" si="0"/>
        <v>175.90889462040059</v>
      </c>
      <c r="I160" s="10">
        <f t="shared" si="0"/>
        <v>175.38851637329265</v>
      </c>
      <c r="J160" s="10">
        <f t="shared" si="0"/>
        <v>172.43301475284713</v>
      </c>
      <c r="K160" s="10">
        <f t="shared" si="0"/>
        <v>171.7939700384521</v>
      </c>
      <c r="L160" s="10">
        <f t="shared" si="0"/>
        <v>170.20773679250456</v>
      </c>
      <c r="M160" s="10">
        <f t="shared" si="0"/>
        <v>169.78599200542587</v>
      </c>
      <c r="N160" s="10">
        <f t="shared" si="0"/>
        <v>169.26356787587494</v>
      </c>
      <c r="O160" s="10">
        <f t="shared" si="0"/>
        <v>168.16517566612563</v>
      </c>
      <c r="P160" s="10">
        <f t="shared" si="0"/>
        <v>168.35539119907241</v>
      </c>
      <c r="Q160" s="10">
        <f t="shared" si="0"/>
        <v>168.15737151917449</v>
      </c>
      <c r="R160" s="10">
        <f t="shared" si="0"/>
        <v>167.56174209761224</v>
      </c>
      <c r="S160" s="10">
        <f t="shared" si="0"/>
        <v>166.23289483090267</v>
      </c>
      <c r="T160" s="10">
        <f t="shared" si="0"/>
        <v>166.93071422977155</v>
      </c>
      <c r="U160" s="10">
        <f t="shared" si="0"/>
        <v>165.85557677264697</v>
      </c>
      <c r="V160" s="10">
        <f t="shared" si="0"/>
        <v>165.73734034582392</v>
      </c>
      <c r="W160" s="10">
        <f t="shared" si="0"/>
        <v>166.10811725092177</v>
      </c>
      <c r="X160" s="10">
        <f t="shared" si="0"/>
        <v>165.01576553203896</v>
      </c>
      <c r="Y160" s="10">
        <f t="shared" si="0"/>
        <v>165.98636500718254</v>
      </c>
      <c r="Z160" s="10">
        <f t="shared" si="0"/>
        <v>165.52443046691388</v>
      </c>
      <c r="AA160" s="10">
        <f t="shared" si="0"/>
        <v>166.05316951818904</v>
      </c>
      <c r="AB160" s="10">
        <f t="shared" si="0"/>
        <v>164.63252379291006</v>
      </c>
      <c r="AC160" s="10">
        <f t="shared" si="0"/>
        <v>164.42496366544299</v>
      </c>
      <c r="AD160" s="10">
        <f t="shared" si="0"/>
        <v>165.6599819981208</v>
      </c>
    </row>
    <row r="161" spans="1:31">
      <c r="A161" s="2" t="s">
        <v>548</v>
      </c>
    </row>
    <row r="162" spans="1:31">
      <c r="A162" t="s">
        <v>549</v>
      </c>
      <c r="B162" s="13">
        <v>2588.556640625</v>
      </c>
      <c r="C162" s="13">
        <v>2435.94995117188</v>
      </c>
      <c r="D162" s="13">
        <v>2349.60424804688</v>
      </c>
      <c r="E162" s="13">
        <v>2347.0283203125</v>
      </c>
      <c r="F162" s="13">
        <v>2396.0576171875</v>
      </c>
      <c r="G162" s="13">
        <v>2419.07543945313</v>
      </c>
      <c r="H162" s="13">
        <v>2420.10620117188</v>
      </c>
      <c r="I162" s="13">
        <v>2421.015625</v>
      </c>
      <c r="J162" s="13">
        <v>2422.38330078125</v>
      </c>
      <c r="K162" s="13">
        <v>2421.19189453125</v>
      </c>
      <c r="L162" s="13">
        <v>2427.92846679688</v>
      </c>
      <c r="M162" s="13">
        <v>2425.46459960938</v>
      </c>
      <c r="N162" s="13">
        <v>2435.23754882813</v>
      </c>
      <c r="O162" s="13">
        <v>2444.97412109375</v>
      </c>
      <c r="P162" s="13">
        <v>2451.82861328125</v>
      </c>
      <c r="Q162" s="13">
        <v>2449.2109375</v>
      </c>
      <c r="R162" s="13">
        <v>2465.72534179688</v>
      </c>
      <c r="S162" s="13">
        <v>2480.4541015625</v>
      </c>
      <c r="T162" s="13">
        <v>2495.80786132813</v>
      </c>
      <c r="U162" s="13">
        <v>2510.99584960938</v>
      </c>
      <c r="V162" s="13">
        <v>2521.34497070313</v>
      </c>
      <c r="W162" s="13">
        <v>2529.57153320313</v>
      </c>
      <c r="X162" s="13">
        <v>2535.97802734375</v>
      </c>
      <c r="Y162" s="13">
        <v>2553.75170898438</v>
      </c>
      <c r="Z162" s="13">
        <v>2558.0341796875</v>
      </c>
      <c r="AA162" s="13">
        <v>2564.30810546875</v>
      </c>
      <c r="AB162" s="13">
        <v>2577.92016601563</v>
      </c>
      <c r="AC162" s="13">
        <v>2580.99853515625</v>
      </c>
      <c r="AD162" s="13">
        <v>2588.45947265625</v>
      </c>
      <c r="AE162" s="7">
        <v>2.2516458373918868E-3</v>
      </c>
    </row>
    <row r="163" spans="1:31">
      <c r="A163" t="s">
        <v>540</v>
      </c>
      <c r="B163" s="13">
        <v>1231.74340820313</v>
      </c>
      <c r="C163" s="13">
        <v>1241.75329589844</v>
      </c>
      <c r="D163" s="13">
        <v>1219.13842773438</v>
      </c>
      <c r="E163" s="13">
        <v>1214.22387695313</v>
      </c>
      <c r="F163" s="13">
        <v>1185.85986328125</v>
      </c>
      <c r="G163" s="13">
        <v>1176.29443359375</v>
      </c>
      <c r="H163" s="13">
        <v>1149.24792480469</v>
      </c>
      <c r="I163" s="13">
        <v>1147.32824707031</v>
      </c>
      <c r="J163" s="13">
        <v>1171.48767089844</v>
      </c>
      <c r="K163" s="13">
        <v>1177.93981933594</v>
      </c>
      <c r="L163" s="13">
        <v>1189.47924804688</v>
      </c>
      <c r="M163" s="13">
        <v>1199.31750488281</v>
      </c>
      <c r="N163" s="13">
        <v>1210.46337890625</v>
      </c>
      <c r="O163" s="13">
        <v>1220.09582519531</v>
      </c>
      <c r="P163" s="13">
        <v>1217.69079589844</v>
      </c>
      <c r="Q163" s="13">
        <v>1224.74523925781</v>
      </c>
      <c r="R163" s="13">
        <v>1238.802734375</v>
      </c>
      <c r="S163" s="13">
        <v>1267.51684570313</v>
      </c>
      <c r="T163" s="13">
        <v>1272.33630371094</v>
      </c>
      <c r="U163" s="13">
        <v>1288.17016601563</v>
      </c>
      <c r="V163" s="13">
        <v>1297.15319824219</v>
      </c>
      <c r="W163" s="13">
        <v>1307.33679199219</v>
      </c>
      <c r="X163" s="13">
        <v>1312.43139648438</v>
      </c>
      <c r="Y163" s="13">
        <v>1314.73596191406</v>
      </c>
      <c r="Z163" s="13">
        <v>1320.62841796875</v>
      </c>
      <c r="AA163" s="13">
        <v>1327.66003417969</v>
      </c>
      <c r="AB163" s="13">
        <v>1335.35546875</v>
      </c>
      <c r="AC163" s="13">
        <v>1343.49609375</v>
      </c>
      <c r="AD163" s="13">
        <v>1344.83337402344</v>
      </c>
      <c r="AE163" s="7">
        <v>2.9579138217568557E-3</v>
      </c>
    </row>
    <row r="164" spans="1:31">
      <c r="A164" t="s">
        <v>541</v>
      </c>
      <c r="B164" s="13">
        <v>2154.53344726563</v>
      </c>
      <c r="C164" s="13">
        <v>2125.12670898438</v>
      </c>
      <c r="D164" s="13">
        <v>1926.79357910156</v>
      </c>
      <c r="E164" s="13">
        <v>1948.59509277344</v>
      </c>
      <c r="F164" s="13">
        <v>2049.92822265625</v>
      </c>
      <c r="G164" s="13">
        <v>2099.5166015625</v>
      </c>
      <c r="H164" s="13">
        <v>2125.80859375</v>
      </c>
      <c r="I164" s="13">
        <v>2161.275390625</v>
      </c>
      <c r="J164" s="13">
        <v>2125.29663085938</v>
      </c>
      <c r="K164" s="13">
        <v>2138.60278320313</v>
      </c>
      <c r="L164" s="13">
        <v>2132.02612304688</v>
      </c>
      <c r="M164" s="13">
        <v>2150.30810546875</v>
      </c>
      <c r="N164" s="13">
        <v>2169.03295898438</v>
      </c>
      <c r="O164" s="13">
        <v>2174.84130859375</v>
      </c>
      <c r="P164" s="13">
        <v>2200.66064453125</v>
      </c>
      <c r="Q164" s="13">
        <v>2210.66772460938</v>
      </c>
      <c r="R164" s="13">
        <v>2214.32788085938</v>
      </c>
      <c r="S164" s="13">
        <v>2203.19482421875</v>
      </c>
      <c r="T164" s="13">
        <v>2236.06860351563</v>
      </c>
      <c r="U164" s="13">
        <v>2231.77905273438</v>
      </c>
      <c r="V164" s="13">
        <v>2248.01123046875</v>
      </c>
      <c r="W164" s="13">
        <v>2268.18872070313</v>
      </c>
      <c r="X164" s="13">
        <v>2263.81787109375</v>
      </c>
      <c r="Y164" s="13">
        <v>2295.86083984375</v>
      </c>
      <c r="Z164" s="13">
        <v>2303.96655273438</v>
      </c>
      <c r="AA164" s="13">
        <v>2327.2978515625</v>
      </c>
      <c r="AB164" s="13">
        <v>2318.31396484375</v>
      </c>
      <c r="AC164" s="13">
        <v>2331.94262695313</v>
      </c>
      <c r="AD164" s="13">
        <v>2375.548828125</v>
      </c>
      <c r="AE164" s="7">
        <v>4.134340233486457E-3</v>
      </c>
    </row>
    <row r="165" spans="1:31">
      <c r="A165" t="s">
        <v>547</v>
      </c>
      <c r="B165" s="13">
        <v>11.550000190734901</v>
      </c>
      <c r="C165" s="13">
        <v>11.550000190734901</v>
      </c>
      <c r="D165" s="13">
        <v>11.550000190734901</v>
      </c>
      <c r="E165" s="13">
        <v>11.550000190734901</v>
      </c>
      <c r="F165" s="13">
        <v>11.550000190734901</v>
      </c>
      <c r="G165" s="13">
        <v>11.550000190734901</v>
      </c>
      <c r="H165" s="13">
        <v>11.550000190734901</v>
      </c>
      <c r="I165" s="13">
        <v>11.550000190734901</v>
      </c>
      <c r="J165" s="13">
        <v>11.550000190734901</v>
      </c>
      <c r="K165" s="13">
        <v>11.550000190734901</v>
      </c>
      <c r="L165" s="13">
        <v>11.550000190734901</v>
      </c>
      <c r="M165" s="13">
        <v>11.550000190734901</v>
      </c>
      <c r="N165" s="13">
        <v>11.550000190734901</v>
      </c>
      <c r="O165" s="13">
        <v>11.550000190734901</v>
      </c>
      <c r="P165" s="13">
        <v>11.550000190734901</v>
      </c>
      <c r="Q165" s="13">
        <v>11.550000190734901</v>
      </c>
      <c r="R165" s="13">
        <v>11.550000190734901</v>
      </c>
      <c r="S165" s="13">
        <v>11.550000190734901</v>
      </c>
      <c r="T165" s="13">
        <v>11.550000190734901</v>
      </c>
      <c r="U165" s="13">
        <v>11.550000190734901</v>
      </c>
      <c r="V165" s="13">
        <v>11.550000190734901</v>
      </c>
      <c r="W165" s="13">
        <v>11.550000190734901</v>
      </c>
      <c r="X165" s="13">
        <v>11.550000190734901</v>
      </c>
      <c r="Y165" s="13">
        <v>11.550000190734901</v>
      </c>
      <c r="Z165" s="13">
        <v>11.550000190734901</v>
      </c>
      <c r="AA165" s="13">
        <v>11.550000190734901</v>
      </c>
      <c r="AB165" s="13">
        <v>11.550000190734901</v>
      </c>
      <c r="AC165" s="13">
        <v>11.550000190734901</v>
      </c>
      <c r="AD165" s="13">
        <v>11.550000190734901</v>
      </c>
      <c r="AE165" s="7">
        <v>0</v>
      </c>
    </row>
    <row r="166" spans="1:31">
      <c r="A166" s="2" t="s">
        <v>670</v>
      </c>
      <c r="B166" s="21">
        <v>5986.38330078125</v>
      </c>
      <c r="C166" s="21">
        <v>5814.3798828125</v>
      </c>
      <c r="D166" s="21">
        <v>5507.0859375</v>
      </c>
      <c r="E166" s="21">
        <v>5521.39697265625</v>
      </c>
      <c r="F166" s="21">
        <v>5643.3955078125</v>
      </c>
      <c r="G166" s="21">
        <v>5706.4365234375</v>
      </c>
      <c r="H166" s="21">
        <v>5706.71240234375</v>
      </c>
      <c r="I166" s="21">
        <v>5741.1689453125</v>
      </c>
      <c r="J166" s="21">
        <v>5730.7177734375</v>
      </c>
      <c r="K166" s="21">
        <v>5749.2841796875</v>
      </c>
      <c r="L166" s="21">
        <v>5760.9833984375</v>
      </c>
      <c r="M166" s="21">
        <v>5786.64013671875</v>
      </c>
      <c r="N166" s="21">
        <v>5826.28369140625</v>
      </c>
      <c r="O166" s="21">
        <v>5851.4609375</v>
      </c>
      <c r="P166" s="21">
        <v>5881.72998046875</v>
      </c>
      <c r="Q166" s="21">
        <v>5896.173828125</v>
      </c>
      <c r="R166" s="21">
        <v>5930.40576171875</v>
      </c>
      <c r="S166" s="21">
        <v>5962.7158203125</v>
      </c>
      <c r="T166" s="21">
        <v>6015.7626953125</v>
      </c>
      <c r="U166" s="21">
        <v>6042.4951171875</v>
      </c>
      <c r="V166" s="21">
        <v>6078.05908203125</v>
      </c>
      <c r="W166" s="21">
        <v>6116.646484375</v>
      </c>
      <c r="X166" s="21">
        <v>6123.77734375</v>
      </c>
      <c r="Y166" s="21">
        <v>6175.8984375</v>
      </c>
      <c r="Z166" s="21">
        <v>6194.1787109375</v>
      </c>
      <c r="AA166" s="21">
        <v>6230.81591796875</v>
      </c>
      <c r="AB166" s="21">
        <v>6243.1396484375</v>
      </c>
      <c r="AC166" s="21">
        <v>6267.9873046875</v>
      </c>
      <c r="AD166" s="21">
        <v>6320.3916015625</v>
      </c>
      <c r="AE166" s="9">
        <v>3.0954116338684961E-3</v>
      </c>
    </row>
    <row r="168" spans="1:31">
      <c r="A168" s="2" t="s">
        <v>550</v>
      </c>
      <c r="B168" s="8">
        <v>19.795616149902301</v>
      </c>
      <c r="C168" s="8">
        <v>19.040727615356399</v>
      </c>
      <c r="D168" s="8">
        <v>17.859510421752901</v>
      </c>
      <c r="E168" s="8">
        <v>17.732442855835</v>
      </c>
      <c r="F168" s="8">
        <v>17.9510688781738</v>
      </c>
      <c r="G168" s="8">
        <v>17.9779148101807</v>
      </c>
      <c r="H168" s="8">
        <v>17.806648254394499</v>
      </c>
      <c r="I168" s="8">
        <v>17.7427787780762</v>
      </c>
      <c r="J168" s="8">
        <v>17.541368484497099</v>
      </c>
      <c r="K168" s="8">
        <v>17.4306640625</v>
      </c>
      <c r="L168" s="8">
        <v>17.300495147705099</v>
      </c>
      <c r="M168" s="8">
        <v>17.213497161865199</v>
      </c>
      <c r="N168" s="8">
        <v>17.16868019104</v>
      </c>
      <c r="O168" s="8">
        <v>17.081926345825199</v>
      </c>
      <c r="P168" s="8">
        <v>17.011093139648398</v>
      </c>
      <c r="Q168" s="8">
        <v>16.895910263061499</v>
      </c>
      <c r="R168" s="8">
        <v>16.838846206665</v>
      </c>
      <c r="S168" s="8">
        <v>16.777349472045898</v>
      </c>
      <c r="T168" s="8">
        <v>16.774803161621101</v>
      </c>
      <c r="U168" s="8">
        <v>16.699632644653299</v>
      </c>
      <c r="V168" s="8">
        <v>16.6500949859619</v>
      </c>
      <c r="W168" s="8">
        <v>16.609733581543001</v>
      </c>
      <c r="X168" s="8">
        <v>16.485507965087901</v>
      </c>
      <c r="Y168" s="8">
        <v>16.483579635620099</v>
      </c>
      <c r="Z168" s="8">
        <v>16.392158508300799</v>
      </c>
      <c r="AA168" s="8">
        <v>16.350479125976602</v>
      </c>
      <c r="AB168" s="8">
        <v>16.246213912963899</v>
      </c>
      <c r="AC168" s="8">
        <v>16.175909042358398</v>
      </c>
      <c r="AD168" s="8">
        <v>16.177179336547901</v>
      </c>
      <c r="AE168" s="9">
        <v>-6.0180657767138932E-3</v>
      </c>
    </row>
    <row r="169" spans="1:31">
      <c r="A169" s="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9"/>
    </row>
    <row r="172" spans="1:31">
      <c r="A172" s="3" t="s">
        <v>551</v>
      </c>
    </row>
    <row r="173" spans="1:31">
      <c r="A173" s="3" t="s">
        <v>552</v>
      </c>
    </row>
    <row r="174" spans="1:31">
      <c r="A174" s="3" t="s">
        <v>553</v>
      </c>
    </row>
    <row r="175" spans="1:31">
      <c r="A175" s="3" t="s">
        <v>554</v>
      </c>
    </row>
    <row r="176" spans="1:31">
      <c r="A176" s="3" t="s">
        <v>555</v>
      </c>
    </row>
    <row r="177" spans="1:1">
      <c r="A177" s="3" t="s">
        <v>556</v>
      </c>
    </row>
    <row r="178" spans="1:1">
      <c r="A178" s="3" t="s">
        <v>557</v>
      </c>
    </row>
    <row r="179" spans="1:1">
      <c r="A179" s="3" t="s">
        <v>558</v>
      </c>
    </row>
    <row r="180" spans="1:1">
      <c r="A180" s="3" t="s">
        <v>2242</v>
      </c>
    </row>
    <row r="181" spans="1:1">
      <c r="A181" s="3" t="s">
        <v>2182</v>
      </c>
    </row>
    <row r="182" spans="1:1">
      <c r="A182" s="3" t="s">
        <v>2131</v>
      </c>
    </row>
    <row r="183" spans="1:1">
      <c r="A183" s="3" t="s">
        <v>2132</v>
      </c>
    </row>
    <row r="184" spans="1:1">
      <c r="A184" s="3" t="s">
        <v>1237</v>
      </c>
    </row>
  </sheetData>
  <phoneticPr fontId="18"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7">
    <tabColor theme="0" tint="-0.34998626667073579"/>
  </sheetPr>
  <dimension ref="A1:BA3359"/>
  <sheetViews>
    <sheetView topLeftCell="B72" workbookViewId="0">
      <selection activeCell="H98" sqref="H98"/>
    </sheetView>
  </sheetViews>
  <sheetFormatPr baseColWidth="10" defaultColWidth="8.83203125" defaultRowHeight="12.75" customHeight="1"/>
  <cols>
    <col min="1" max="1" width="20.83203125" hidden="1" customWidth="1"/>
    <col min="2" max="2" width="50.6640625" customWidth="1"/>
  </cols>
  <sheetData>
    <row r="1" spans="2:31" ht="15.75" customHeight="1">
      <c r="B1" s="1" t="s">
        <v>2817</v>
      </c>
      <c r="C1" s="2">
        <v>2007</v>
      </c>
      <c r="D1" s="2">
        <v>2008</v>
      </c>
      <c r="E1" s="2">
        <v>2009</v>
      </c>
      <c r="F1" s="2">
        <v>2010</v>
      </c>
      <c r="G1" s="2">
        <v>2011</v>
      </c>
      <c r="H1" s="2">
        <v>2012</v>
      </c>
      <c r="I1" s="2">
        <v>2013</v>
      </c>
      <c r="J1" s="2">
        <v>2014</v>
      </c>
      <c r="K1" s="2">
        <v>2015</v>
      </c>
      <c r="L1" s="2">
        <v>2016</v>
      </c>
      <c r="M1" s="2">
        <v>2017</v>
      </c>
      <c r="N1" s="2">
        <v>2018</v>
      </c>
      <c r="O1" s="2">
        <v>2019</v>
      </c>
      <c r="P1" s="2">
        <v>2020</v>
      </c>
      <c r="Q1" s="2">
        <v>2021</v>
      </c>
      <c r="R1" s="2">
        <v>2022</v>
      </c>
      <c r="S1" s="2">
        <v>2023</v>
      </c>
      <c r="T1" s="2">
        <v>2024</v>
      </c>
      <c r="U1" s="2">
        <v>2025</v>
      </c>
      <c r="V1" s="2">
        <v>2026</v>
      </c>
      <c r="W1" s="2">
        <v>2027</v>
      </c>
      <c r="X1" s="2">
        <v>2028</v>
      </c>
      <c r="Y1" s="2">
        <v>2029</v>
      </c>
      <c r="Z1" s="2">
        <v>2030</v>
      </c>
      <c r="AA1" s="2">
        <v>2031</v>
      </c>
      <c r="AB1" s="2">
        <v>2032</v>
      </c>
      <c r="AC1" s="2">
        <v>2033</v>
      </c>
      <c r="AD1" s="2">
        <v>2034</v>
      </c>
      <c r="AE1" s="2">
        <v>2035</v>
      </c>
    </row>
    <row r="2" spans="2:31" ht="12.75" customHeight="1">
      <c r="B2" s="1"/>
      <c r="C2" s="2"/>
      <c r="D2" s="2"/>
      <c r="E2" s="2"/>
      <c r="F2" s="2"/>
      <c r="G2" s="2"/>
      <c r="H2" s="2"/>
      <c r="I2" s="2"/>
      <c r="J2" s="2"/>
      <c r="K2" s="2"/>
      <c r="L2" s="2"/>
      <c r="M2" s="2"/>
      <c r="N2" s="2"/>
      <c r="O2" s="2"/>
      <c r="P2" s="2"/>
      <c r="Q2" s="2"/>
      <c r="R2" s="2"/>
      <c r="S2" s="2"/>
      <c r="T2" s="2"/>
      <c r="U2" s="2"/>
      <c r="V2" s="2"/>
      <c r="W2" s="2"/>
      <c r="X2" s="2"/>
      <c r="Y2" s="2"/>
      <c r="Z2" s="2"/>
      <c r="AA2" s="2"/>
      <c r="AB2" s="2"/>
      <c r="AC2" s="2"/>
      <c r="AD2" s="2"/>
      <c r="AE2" s="2"/>
    </row>
    <row r="3" spans="2:31" ht="12.75" customHeight="1">
      <c r="B3" s="1"/>
      <c r="C3" s="16" t="s">
        <v>2809</v>
      </c>
      <c r="D3" s="16" t="s">
        <v>2810</v>
      </c>
      <c r="G3" s="16"/>
      <c r="H3" s="2"/>
      <c r="I3" s="2"/>
      <c r="J3" s="2"/>
      <c r="K3" s="2"/>
      <c r="L3" s="2"/>
      <c r="M3" s="2"/>
      <c r="N3" s="2"/>
      <c r="O3" s="2"/>
      <c r="P3" s="2"/>
      <c r="Q3" s="2"/>
      <c r="R3" s="2"/>
      <c r="S3" s="2"/>
      <c r="T3" s="2"/>
      <c r="U3" s="2"/>
      <c r="V3" s="2"/>
      <c r="W3" s="2"/>
      <c r="X3" s="2"/>
      <c r="Y3" s="2"/>
      <c r="Z3" s="2"/>
      <c r="AA3" s="2"/>
      <c r="AB3" s="2"/>
      <c r="AC3" s="2"/>
      <c r="AD3" s="2"/>
      <c r="AE3" s="2"/>
    </row>
    <row r="4" spans="2:31" ht="12.75" customHeight="1">
      <c r="B4" s="1"/>
      <c r="C4" s="16" t="s">
        <v>2811</v>
      </c>
      <c r="D4" s="16" t="s">
        <v>2812</v>
      </c>
      <c r="G4" s="16" t="s">
        <v>2813</v>
      </c>
      <c r="H4" s="2"/>
      <c r="I4" s="2"/>
      <c r="J4" s="2"/>
      <c r="K4" s="2"/>
      <c r="L4" s="2"/>
      <c r="M4" s="2"/>
      <c r="N4" s="2"/>
      <c r="O4" s="2"/>
      <c r="P4" s="2"/>
      <c r="Q4" s="2"/>
      <c r="R4" s="2"/>
      <c r="S4" s="2"/>
      <c r="T4" s="2"/>
      <c r="U4" s="2"/>
      <c r="V4" s="2"/>
      <c r="W4" s="2"/>
      <c r="X4" s="2"/>
      <c r="Y4" s="2"/>
      <c r="Z4" s="2"/>
      <c r="AA4" s="2"/>
      <c r="AB4" s="2"/>
      <c r="AC4" s="2"/>
      <c r="AD4" s="2"/>
      <c r="AE4" s="2"/>
    </row>
    <row r="5" spans="2:31" ht="12.75" customHeight="1">
      <c r="B5" s="1"/>
      <c r="C5" s="16" t="s">
        <v>2814</v>
      </c>
      <c r="D5" s="16" t="s">
        <v>2815</v>
      </c>
      <c r="H5" s="2"/>
      <c r="I5" s="2"/>
      <c r="J5" s="2"/>
      <c r="K5" s="2"/>
      <c r="L5" s="2"/>
      <c r="M5" s="2"/>
      <c r="N5" s="2"/>
      <c r="O5" s="2"/>
      <c r="P5" s="2"/>
      <c r="Q5" s="2"/>
      <c r="R5" s="2"/>
      <c r="S5" s="2"/>
      <c r="T5" s="2"/>
      <c r="U5" s="2"/>
      <c r="V5" s="2"/>
      <c r="W5" s="2"/>
      <c r="X5" s="2"/>
      <c r="Y5" s="2"/>
      <c r="Z5" s="2"/>
      <c r="AA5" s="2"/>
      <c r="AB5" s="2"/>
      <c r="AC5" s="2"/>
      <c r="AD5" s="2"/>
      <c r="AE5" s="2"/>
    </row>
    <row r="6" spans="2:31" ht="12.75" customHeight="1">
      <c r="B6" s="1"/>
      <c r="C6" s="16" t="s">
        <v>2816</v>
      </c>
      <c r="D6" s="16"/>
      <c r="E6" s="16" t="s">
        <v>531</v>
      </c>
      <c r="G6" s="16"/>
      <c r="H6" s="2"/>
      <c r="I6" s="2"/>
      <c r="J6" s="2"/>
      <c r="K6" s="2"/>
      <c r="L6" s="2"/>
      <c r="M6" s="2"/>
      <c r="N6" s="2"/>
      <c r="O6" s="2"/>
      <c r="P6" s="2"/>
      <c r="Q6" s="2"/>
      <c r="R6" s="2"/>
      <c r="S6" s="2"/>
      <c r="T6" s="2"/>
      <c r="U6" s="2"/>
      <c r="V6" s="2"/>
      <c r="W6" s="2"/>
      <c r="X6" s="2"/>
      <c r="Y6" s="2"/>
      <c r="Z6" s="2"/>
      <c r="AA6" s="2"/>
      <c r="AB6" s="2"/>
      <c r="AC6" s="2"/>
      <c r="AD6" s="2"/>
      <c r="AE6" s="2"/>
    </row>
    <row r="7" spans="2:31" ht="12.75" customHeight="1">
      <c r="B7" s="1"/>
      <c r="C7" s="2"/>
      <c r="D7" s="2"/>
      <c r="E7" s="2"/>
      <c r="F7" s="2"/>
      <c r="G7" s="2"/>
      <c r="H7" s="2"/>
      <c r="I7" s="2"/>
      <c r="J7" s="2"/>
      <c r="K7" s="2"/>
      <c r="L7" s="2"/>
      <c r="M7" s="2"/>
      <c r="N7" s="2"/>
      <c r="O7" s="2"/>
      <c r="P7" s="2"/>
      <c r="Q7" s="2"/>
      <c r="R7" s="2"/>
      <c r="S7" s="2"/>
      <c r="T7" s="2"/>
      <c r="U7" s="2"/>
      <c r="V7" s="2"/>
      <c r="W7" s="2"/>
      <c r="X7" s="2"/>
      <c r="Y7" s="2"/>
      <c r="Z7" s="2"/>
      <c r="AA7" s="2"/>
      <c r="AB7" s="2"/>
      <c r="AC7" s="2"/>
      <c r="AD7" s="2"/>
      <c r="AE7" s="2"/>
    </row>
    <row r="8" spans="2:31" ht="12.75" customHeight="1">
      <c r="B8" s="1"/>
      <c r="C8" s="2"/>
      <c r="D8" s="2"/>
      <c r="E8" s="2"/>
      <c r="F8" s="2"/>
      <c r="G8" s="2"/>
      <c r="H8" s="2"/>
      <c r="I8" s="2"/>
      <c r="J8" s="2"/>
      <c r="K8" s="2"/>
      <c r="L8" s="2"/>
      <c r="M8" s="2"/>
      <c r="N8" s="2"/>
      <c r="O8" s="2"/>
      <c r="P8" s="2"/>
      <c r="Q8" s="2"/>
      <c r="R8" s="2"/>
      <c r="S8" s="2"/>
      <c r="T8" s="2"/>
      <c r="U8" s="2"/>
      <c r="V8" s="2"/>
      <c r="W8" s="2"/>
      <c r="X8" s="2"/>
      <c r="Y8" s="2"/>
      <c r="Z8" s="2"/>
      <c r="AA8" s="2"/>
      <c r="AB8" s="2"/>
      <c r="AC8" s="2"/>
      <c r="AD8" s="2"/>
      <c r="AE8" s="2"/>
    </row>
    <row r="9" spans="2:31" ht="12.75" customHeight="1">
      <c r="B9" s="1"/>
      <c r="C9" s="2"/>
      <c r="D9" s="2"/>
      <c r="E9" s="2"/>
      <c r="F9" s="2"/>
      <c r="G9" s="2"/>
      <c r="H9" s="2"/>
      <c r="I9" s="2"/>
      <c r="J9" s="2"/>
      <c r="K9" s="2"/>
      <c r="L9" s="2"/>
      <c r="M9" s="2"/>
      <c r="N9" s="2"/>
      <c r="O9" s="2"/>
      <c r="P9" s="2"/>
      <c r="Q9" s="2"/>
      <c r="R9" s="2"/>
      <c r="S9" s="2"/>
      <c r="T9" s="2"/>
      <c r="U9" s="2"/>
      <c r="V9" s="2"/>
      <c r="W9" s="2"/>
      <c r="X9" s="2"/>
      <c r="Y9" s="2"/>
      <c r="Z9" s="2"/>
      <c r="AA9" s="2"/>
      <c r="AB9" s="2"/>
      <c r="AC9" s="2"/>
      <c r="AD9" s="2"/>
      <c r="AE9" s="2"/>
    </row>
    <row r="10" spans="2:31" ht="12.75" customHeight="1">
      <c r="B10" s="1"/>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row>
    <row r="11" spans="2:31" ht="13">
      <c r="C11" s="2" t="s">
        <v>1032</v>
      </c>
    </row>
    <row r="12" spans="2:31" ht="13">
      <c r="C12" s="17" t="s">
        <v>2686</v>
      </c>
    </row>
    <row r="13" spans="2:31" ht="13">
      <c r="C13" s="17" t="s">
        <v>2687</v>
      </c>
    </row>
    <row r="14" spans="2:31" ht="13">
      <c r="C14" s="17" t="s">
        <v>2688</v>
      </c>
    </row>
    <row r="15" spans="2:31" ht="13">
      <c r="C15" s="17" t="s">
        <v>2689</v>
      </c>
    </row>
    <row r="16" spans="2:31" ht="13">
      <c r="C16" s="17" t="s">
        <v>2690</v>
      </c>
    </row>
    <row r="17" spans="3:3" ht="13">
      <c r="C17" s="17" t="s">
        <v>2691</v>
      </c>
    </row>
    <row r="18" spans="3:3" ht="13">
      <c r="C18" s="17" t="s">
        <v>2692</v>
      </c>
    </row>
    <row r="19" spans="3:3" ht="13">
      <c r="C19" s="17" t="s">
        <v>2693</v>
      </c>
    </row>
    <row r="20" spans="3:3" ht="13">
      <c r="C20" s="17" t="s">
        <v>2694</v>
      </c>
    </row>
    <row r="21" spans="3:3" ht="13">
      <c r="C21" s="17" t="s">
        <v>2695</v>
      </c>
    </row>
    <row r="22" spans="3:3" ht="13">
      <c r="C22" s="17" t="s">
        <v>2696</v>
      </c>
    </row>
    <row r="23" spans="3:3" ht="13">
      <c r="C23" s="17" t="s">
        <v>2697</v>
      </c>
    </row>
    <row r="24" spans="3:3" ht="13">
      <c r="C24" s="17" t="s">
        <v>2698</v>
      </c>
    </row>
    <row r="25" spans="3:3" ht="13">
      <c r="C25" s="17" t="s">
        <v>2699</v>
      </c>
    </row>
    <row r="26" spans="3:3" ht="13">
      <c r="C26" s="17" t="s">
        <v>2700</v>
      </c>
    </row>
    <row r="27" spans="3:3" ht="13">
      <c r="C27" s="17" t="s">
        <v>2701</v>
      </c>
    </row>
    <row r="28" spans="3:3" ht="13">
      <c r="C28" s="17" t="s">
        <v>2702</v>
      </c>
    </row>
    <row r="29" spans="3:3" ht="13">
      <c r="C29" s="17" t="s">
        <v>2703</v>
      </c>
    </row>
    <row r="30" spans="3:3" ht="13">
      <c r="C30" s="17" t="s">
        <v>2704</v>
      </c>
    </row>
    <row r="31" spans="3:3" ht="13">
      <c r="C31" s="17" t="s">
        <v>2705</v>
      </c>
    </row>
    <row r="32" spans="3:3" ht="13">
      <c r="C32" s="17" t="s">
        <v>2706</v>
      </c>
    </row>
    <row r="33" spans="3:3" ht="13">
      <c r="C33" s="17" t="s">
        <v>2707</v>
      </c>
    </row>
    <row r="34" spans="3:3" ht="13">
      <c r="C34" s="17" t="s">
        <v>2708</v>
      </c>
    </row>
    <row r="35" spans="3:3" ht="13">
      <c r="C35" s="17" t="s">
        <v>2709</v>
      </c>
    </row>
    <row r="36" spans="3:3" ht="13">
      <c r="C36" s="17" t="s">
        <v>2710</v>
      </c>
    </row>
    <row r="37" spans="3:3" ht="13">
      <c r="C37" s="17" t="s">
        <v>2711</v>
      </c>
    </row>
    <row r="38" spans="3:3" ht="13">
      <c r="C38" s="17" t="s">
        <v>2712</v>
      </c>
    </row>
    <row r="50" spans="1:32" ht="15.75" customHeight="1">
      <c r="A50" s="3" t="s">
        <v>1033</v>
      </c>
      <c r="B50" s="1" t="s">
        <v>2686</v>
      </c>
    </row>
    <row r="51" spans="1:32" ht="13">
      <c r="B51" s="2" t="s">
        <v>1034</v>
      </c>
    </row>
    <row r="52" spans="1:32" ht="13">
      <c r="B52" s="2" t="s">
        <v>1035</v>
      </c>
      <c r="C52" s="4" t="s">
        <v>1035</v>
      </c>
      <c r="D52" s="4" t="s">
        <v>1035</v>
      </c>
      <c r="E52" s="4" t="s">
        <v>1035</v>
      </c>
      <c r="F52" s="4" t="s">
        <v>1035</v>
      </c>
      <c r="G52" s="4" t="s">
        <v>1035</v>
      </c>
      <c r="H52" s="4" t="s">
        <v>1035</v>
      </c>
      <c r="I52" s="4" t="s">
        <v>1035</v>
      </c>
      <c r="J52" s="4" t="s">
        <v>1035</v>
      </c>
      <c r="K52" s="4" t="s">
        <v>1035</v>
      </c>
      <c r="L52" s="4" t="s">
        <v>1035</v>
      </c>
      <c r="M52" s="4" t="s">
        <v>1035</v>
      </c>
      <c r="N52" s="4" t="s">
        <v>1035</v>
      </c>
      <c r="O52" s="4" t="s">
        <v>1035</v>
      </c>
      <c r="P52" s="4" t="s">
        <v>1035</v>
      </c>
      <c r="Q52" s="4" t="s">
        <v>1035</v>
      </c>
      <c r="R52" s="4" t="s">
        <v>1035</v>
      </c>
      <c r="S52" s="4" t="s">
        <v>1035</v>
      </c>
      <c r="T52" s="4" t="s">
        <v>1035</v>
      </c>
      <c r="U52" s="4" t="s">
        <v>1035</v>
      </c>
      <c r="V52" s="4" t="s">
        <v>1035</v>
      </c>
      <c r="W52" s="4" t="s">
        <v>1035</v>
      </c>
      <c r="X52" s="4" t="s">
        <v>1035</v>
      </c>
      <c r="Y52" s="4" t="s">
        <v>1035</v>
      </c>
      <c r="Z52" s="4" t="s">
        <v>1035</v>
      </c>
      <c r="AA52" s="4" t="s">
        <v>1035</v>
      </c>
      <c r="AB52" s="4" t="s">
        <v>1035</v>
      </c>
      <c r="AC52" s="4" t="s">
        <v>1035</v>
      </c>
      <c r="AD52" s="4" t="s">
        <v>1035</v>
      </c>
      <c r="AE52" s="4" t="s">
        <v>1035</v>
      </c>
      <c r="AF52" s="4" t="s">
        <v>1036</v>
      </c>
    </row>
    <row r="53" spans="1:32" ht="13">
      <c r="B53" s="5" t="s">
        <v>1037</v>
      </c>
      <c r="C53" s="2">
        <v>2007</v>
      </c>
      <c r="D53" s="2">
        <v>2008</v>
      </c>
      <c r="E53" s="2">
        <v>2009</v>
      </c>
      <c r="F53" s="2">
        <v>2010</v>
      </c>
      <c r="G53" s="2">
        <v>2011</v>
      </c>
      <c r="H53" s="2">
        <v>2012</v>
      </c>
      <c r="I53" s="2">
        <v>2013</v>
      </c>
      <c r="J53" s="2">
        <v>2014</v>
      </c>
      <c r="K53" s="2">
        <v>2015</v>
      </c>
      <c r="L53" s="2">
        <v>2016</v>
      </c>
      <c r="M53" s="2">
        <v>2017</v>
      </c>
      <c r="N53" s="2">
        <v>2018</v>
      </c>
      <c r="O53" s="2">
        <v>2019</v>
      </c>
      <c r="P53" s="2">
        <v>2020</v>
      </c>
      <c r="Q53" s="2">
        <v>2021</v>
      </c>
      <c r="R53" s="2">
        <v>2022</v>
      </c>
      <c r="S53" s="2">
        <v>2023</v>
      </c>
      <c r="T53" s="2">
        <v>2024</v>
      </c>
      <c r="U53" s="2">
        <v>2025</v>
      </c>
      <c r="V53" s="2">
        <v>2026</v>
      </c>
      <c r="W53" s="2">
        <v>2027</v>
      </c>
      <c r="X53" s="2">
        <v>2028</v>
      </c>
      <c r="Y53" s="2">
        <v>2029</v>
      </c>
      <c r="Z53" s="2">
        <v>2030</v>
      </c>
      <c r="AA53" s="2">
        <v>2031</v>
      </c>
      <c r="AB53" s="2">
        <v>2032</v>
      </c>
      <c r="AC53" s="2">
        <v>2033</v>
      </c>
      <c r="AD53" s="2">
        <v>2034</v>
      </c>
      <c r="AE53" s="2">
        <v>2035</v>
      </c>
      <c r="AF53" s="2">
        <v>2035</v>
      </c>
    </row>
    <row r="55" spans="1:32" ht="13">
      <c r="B55" s="2" t="s">
        <v>1038</v>
      </c>
    </row>
    <row r="56" spans="1:32" ht="13">
      <c r="B56" s="2" t="s">
        <v>1039</v>
      </c>
    </row>
    <row r="57" spans="1:32" ht="13">
      <c r="A57" s="3" t="s">
        <v>1040</v>
      </c>
      <c r="B57" t="s">
        <v>1041</v>
      </c>
      <c r="C57" s="6">
        <v>16616.294922000001</v>
      </c>
      <c r="D57" s="6">
        <v>16064.402344</v>
      </c>
      <c r="E57" s="6">
        <v>15827.506836</v>
      </c>
      <c r="F57" s="6">
        <v>16164.255859000001</v>
      </c>
      <c r="G57" s="6">
        <v>16461.892577999999</v>
      </c>
      <c r="H57" s="6">
        <v>16460.009765999999</v>
      </c>
      <c r="I57" s="6">
        <v>16391.371093999998</v>
      </c>
      <c r="J57" s="6">
        <v>16325.609375</v>
      </c>
      <c r="K57" s="6">
        <v>16267.044921999999</v>
      </c>
      <c r="L57" s="6">
        <v>16210.195312</v>
      </c>
      <c r="M57" s="6">
        <v>16238.752930000001</v>
      </c>
      <c r="N57" s="6">
        <v>16172.723633</v>
      </c>
      <c r="O57" s="6">
        <v>16224.435546999999</v>
      </c>
      <c r="P57" s="6">
        <v>16283.346680000001</v>
      </c>
      <c r="Q57" s="6">
        <v>16360.509765999999</v>
      </c>
      <c r="R57" s="6">
        <v>16446.648438</v>
      </c>
      <c r="S57" s="6">
        <v>16541.171875</v>
      </c>
      <c r="T57" s="6">
        <v>16643.240234000001</v>
      </c>
      <c r="U57" s="6">
        <v>16746.552734000001</v>
      </c>
      <c r="V57" s="6">
        <v>16856.5625</v>
      </c>
      <c r="W57" s="6">
        <v>16974.445312</v>
      </c>
      <c r="X57" s="6">
        <v>17003.214843999998</v>
      </c>
      <c r="Y57" s="6">
        <v>17050.324218999998</v>
      </c>
      <c r="Z57" s="6">
        <v>17211.410156000002</v>
      </c>
      <c r="AA57" s="6">
        <v>17284.804688</v>
      </c>
      <c r="AB57" s="6">
        <v>17368.375</v>
      </c>
      <c r="AC57" s="6">
        <v>17557.417968999998</v>
      </c>
      <c r="AD57" s="6">
        <v>17641.783202999999</v>
      </c>
      <c r="AE57" s="6">
        <v>17728.013672000001</v>
      </c>
      <c r="AF57" s="7">
        <v>3.656E-3</v>
      </c>
    </row>
    <row r="58" spans="1:32" ht="13">
      <c r="A58" s="3" t="s">
        <v>1042</v>
      </c>
      <c r="B58" t="s">
        <v>1043</v>
      </c>
      <c r="C58" s="6">
        <v>8039.2148440000001</v>
      </c>
      <c r="D58" s="6">
        <v>7679.5654299999997</v>
      </c>
      <c r="E58" s="6">
        <v>7491.4116210000002</v>
      </c>
      <c r="F58" s="6">
        <v>7557.5395509999998</v>
      </c>
      <c r="G58" s="6">
        <v>7600.720703</v>
      </c>
      <c r="H58" s="6">
        <v>7524.0717770000001</v>
      </c>
      <c r="I58" s="6">
        <v>7454.7416990000002</v>
      </c>
      <c r="J58" s="6">
        <v>7403.6166990000002</v>
      </c>
      <c r="K58" s="6">
        <v>7382.5190430000002</v>
      </c>
      <c r="L58" s="6">
        <v>7388.9169920000004</v>
      </c>
      <c r="M58" s="6">
        <v>7449.9848629999997</v>
      </c>
      <c r="N58" s="6">
        <v>7478.9506840000004</v>
      </c>
      <c r="O58" s="6">
        <v>7587.4003910000001</v>
      </c>
      <c r="P58" s="6">
        <v>7722.6401370000003</v>
      </c>
      <c r="Q58" s="6">
        <v>7874.6801759999998</v>
      </c>
      <c r="R58" s="6">
        <v>8027.2919920000004</v>
      </c>
      <c r="S58" s="6">
        <v>8188.8061520000001</v>
      </c>
      <c r="T58" s="6">
        <v>8357.1328119999998</v>
      </c>
      <c r="U58" s="6">
        <v>8527.9648440000001</v>
      </c>
      <c r="V58" s="6">
        <v>8693.1777340000008</v>
      </c>
      <c r="W58" s="6">
        <v>8852.1064449999994</v>
      </c>
      <c r="X58" s="6">
        <v>8960.2880860000005</v>
      </c>
      <c r="Y58" s="6">
        <v>9074.9316409999992</v>
      </c>
      <c r="Z58" s="6">
        <v>9244.5878909999992</v>
      </c>
      <c r="AA58" s="6">
        <v>9368.0947269999997</v>
      </c>
      <c r="AB58" s="6">
        <v>9493.1308590000008</v>
      </c>
      <c r="AC58" s="6">
        <v>9672.1894530000009</v>
      </c>
      <c r="AD58" s="6">
        <v>9790.59375</v>
      </c>
      <c r="AE58" s="6">
        <v>9906.0537110000005</v>
      </c>
      <c r="AF58" s="7">
        <v>9.4739999999999998E-3</v>
      </c>
    </row>
    <row r="59" spans="1:32" ht="13">
      <c r="A59" s="3" t="s">
        <v>1044</v>
      </c>
      <c r="B59" t="s">
        <v>1045</v>
      </c>
      <c r="C59" s="6">
        <v>8553.9863280000009</v>
      </c>
      <c r="D59" s="6">
        <v>8362.7773440000001</v>
      </c>
      <c r="E59" s="6">
        <v>8314.5761719999991</v>
      </c>
      <c r="F59" s="6">
        <v>8585.0117190000001</v>
      </c>
      <c r="G59" s="6">
        <v>8839.3398440000001</v>
      </c>
      <c r="H59" s="6">
        <v>8914.3261719999991</v>
      </c>
      <c r="I59" s="6">
        <v>8915.2167969999991</v>
      </c>
      <c r="J59" s="6">
        <v>8900.7265619999998</v>
      </c>
      <c r="K59" s="6">
        <v>8863.3203119999998</v>
      </c>
      <c r="L59" s="6">
        <v>8800.0546880000002</v>
      </c>
      <c r="M59" s="6">
        <v>8767.3681639999995</v>
      </c>
      <c r="N59" s="6">
        <v>8672.2900389999995</v>
      </c>
      <c r="O59" s="6">
        <v>8615.2402340000008</v>
      </c>
      <c r="P59" s="6">
        <v>8538.5224610000005</v>
      </c>
      <c r="Q59" s="6">
        <v>8463.2080079999996</v>
      </c>
      <c r="R59" s="6">
        <v>8396.2949219999991</v>
      </c>
      <c r="S59" s="6">
        <v>8328.8398440000001</v>
      </c>
      <c r="T59" s="6">
        <v>8262.0976559999999</v>
      </c>
      <c r="U59" s="6">
        <v>8194.0869139999995</v>
      </c>
      <c r="V59" s="6">
        <v>8138.4077150000003</v>
      </c>
      <c r="W59" s="6">
        <v>8096.90625</v>
      </c>
      <c r="X59" s="6">
        <v>8017.1821289999998</v>
      </c>
      <c r="Y59" s="6">
        <v>7949.3178710000002</v>
      </c>
      <c r="Z59" s="6">
        <v>7940.2587890000004</v>
      </c>
      <c r="AA59" s="6">
        <v>7889.7910160000001</v>
      </c>
      <c r="AB59" s="6">
        <v>7847.966797</v>
      </c>
      <c r="AC59" s="6">
        <v>7857.4360349999997</v>
      </c>
      <c r="AD59" s="6">
        <v>7823.0556640000004</v>
      </c>
      <c r="AE59" s="6">
        <v>7793.4946289999998</v>
      </c>
      <c r="AF59" s="7">
        <v>-2.6080000000000001E-3</v>
      </c>
    </row>
    <row r="60" spans="1:32" ht="13">
      <c r="A60" s="3" t="s">
        <v>1046</v>
      </c>
      <c r="B60" t="s">
        <v>1047</v>
      </c>
      <c r="C60" s="6">
        <v>23.093209999999999</v>
      </c>
      <c r="D60" s="6">
        <v>22.060013000000001</v>
      </c>
      <c r="E60" s="6">
        <v>21.518827000000002</v>
      </c>
      <c r="F60" s="6">
        <v>21.704947000000001</v>
      </c>
      <c r="G60" s="6">
        <v>21.831907000000001</v>
      </c>
      <c r="H60" s="6">
        <v>21.611605000000001</v>
      </c>
      <c r="I60" s="6">
        <v>21.412438999999999</v>
      </c>
      <c r="J60" s="6">
        <v>21.265702999999998</v>
      </c>
      <c r="K60" s="6">
        <v>21.205380999999999</v>
      </c>
      <c r="L60" s="6">
        <v>21.224028000000001</v>
      </c>
      <c r="M60" s="6">
        <v>21.399688999999999</v>
      </c>
      <c r="N60" s="6">
        <v>21.483332000000001</v>
      </c>
      <c r="O60" s="6">
        <v>21.795307000000001</v>
      </c>
      <c r="P60" s="6">
        <v>22.184350999999999</v>
      </c>
      <c r="Q60" s="6">
        <v>22.621714000000001</v>
      </c>
      <c r="R60" s="6">
        <v>23.060718999999999</v>
      </c>
      <c r="S60" s="6">
        <v>23.525327999999998</v>
      </c>
      <c r="T60" s="6">
        <v>24.009540999999999</v>
      </c>
      <c r="U60" s="6">
        <v>24.500965000000001</v>
      </c>
      <c r="V60" s="6">
        <v>24.976230999999999</v>
      </c>
      <c r="W60" s="6">
        <v>25.433416000000001</v>
      </c>
      <c r="X60" s="6">
        <v>25.744783000000002</v>
      </c>
      <c r="Y60" s="6">
        <v>26.074708999999999</v>
      </c>
      <c r="Z60" s="6">
        <v>26.562684999999998</v>
      </c>
      <c r="AA60" s="6">
        <v>26.918054999999999</v>
      </c>
      <c r="AB60" s="6">
        <v>27.277806999999999</v>
      </c>
      <c r="AC60" s="6">
        <v>27.792776</v>
      </c>
      <c r="AD60" s="6">
        <v>28.133444000000001</v>
      </c>
      <c r="AE60" s="6">
        <v>28.465606999999999</v>
      </c>
      <c r="AF60" s="7">
        <v>9.4870000000000006E-3</v>
      </c>
    </row>
    <row r="61" spans="1:32" ht="13">
      <c r="A61" s="3" t="s">
        <v>64</v>
      </c>
      <c r="B61" t="s">
        <v>65</v>
      </c>
      <c r="C61" s="6">
        <v>650.33746299999996</v>
      </c>
      <c r="D61" s="6">
        <v>610.27593999999999</v>
      </c>
      <c r="E61" s="6">
        <v>560.13488800000005</v>
      </c>
      <c r="F61" s="6">
        <v>566.29821800000002</v>
      </c>
      <c r="G61" s="6">
        <v>594.39013699999998</v>
      </c>
      <c r="H61" s="6">
        <v>616.31280500000003</v>
      </c>
      <c r="I61" s="6">
        <v>629.881348</v>
      </c>
      <c r="J61" s="6">
        <v>636.30822799999999</v>
      </c>
      <c r="K61" s="6">
        <v>639.35821499999997</v>
      </c>
      <c r="L61" s="6">
        <v>642.01092500000004</v>
      </c>
      <c r="M61" s="6">
        <v>645.34973100000002</v>
      </c>
      <c r="N61" s="6">
        <v>647.97436500000003</v>
      </c>
      <c r="O61" s="6">
        <v>653.05120799999997</v>
      </c>
      <c r="P61" s="6">
        <v>656.48834199999999</v>
      </c>
      <c r="Q61" s="6">
        <v>656.699341</v>
      </c>
      <c r="R61" s="6">
        <v>656.11389199999996</v>
      </c>
      <c r="S61" s="6">
        <v>657.75103799999999</v>
      </c>
      <c r="T61" s="6">
        <v>661.10705600000006</v>
      </c>
      <c r="U61" s="6">
        <v>665.66662599999995</v>
      </c>
      <c r="V61" s="6">
        <v>670.40325900000005</v>
      </c>
      <c r="W61" s="6">
        <v>674.71203600000001</v>
      </c>
      <c r="X61" s="6">
        <v>677.20678699999996</v>
      </c>
      <c r="Y61" s="6">
        <v>679.95733600000005</v>
      </c>
      <c r="Z61" s="6">
        <v>685.59851100000003</v>
      </c>
      <c r="AA61" s="6">
        <v>689.00720200000001</v>
      </c>
      <c r="AB61" s="6">
        <v>692.08044400000006</v>
      </c>
      <c r="AC61" s="6">
        <v>697.589111</v>
      </c>
      <c r="AD61" s="6">
        <v>702.07031199999994</v>
      </c>
      <c r="AE61" s="6">
        <v>707.85327099999995</v>
      </c>
      <c r="AF61" s="7">
        <v>5.509E-3</v>
      </c>
    </row>
    <row r="62" spans="1:32" ht="13">
      <c r="A62" s="3" t="s">
        <v>66</v>
      </c>
      <c r="B62" t="s">
        <v>67</v>
      </c>
      <c r="C62" s="6">
        <v>264.31140099999999</v>
      </c>
      <c r="D62" s="6">
        <v>257.05706800000002</v>
      </c>
      <c r="E62" s="6">
        <v>261.57049599999999</v>
      </c>
      <c r="F62" s="6">
        <v>263.89065599999998</v>
      </c>
      <c r="G62" s="6">
        <v>266.21511800000002</v>
      </c>
      <c r="H62" s="6">
        <v>269.32028200000002</v>
      </c>
      <c r="I62" s="6">
        <v>272.45532200000002</v>
      </c>
      <c r="J62" s="6">
        <v>275.61871300000001</v>
      </c>
      <c r="K62" s="6">
        <v>278.81051600000001</v>
      </c>
      <c r="L62" s="6">
        <v>282.02667200000002</v>
      </c>
      <c r="M62" s="6">
        <v>285.26431300000002</v>
      </c>
      <c r="N62" s="6">
        <v>288.52270499999997</v>
      </c>
      <c r="O62" s="6">
        <v>291.80114700000001</v>
      </c>
      <c r="P62" s="6">
        <v>295.09884599999998</v>
      </c>
      <c r="Q62" s="6">
        <v>298.41403200000002</v>
      </c>
      <c r="R62" s="6">
        <v>301.74527</v>
      </c>
      <c r="S62" s="6">
        <v>305.08923299999998</v>
      </c>
      <c r="T62" s="6">
        <v>308.44326799999999</v>
      </c>
      <c r="U62" s="6">
        <v>311.80642699999999</v>
      </c>
      <c r="V62" s="6">
        <v>315.179596</v>
      </c>
      <c r="W62" s="6">
        <v>318.56167599999998</v>
      </c>
      <c r="X62" s="6">
        <v>321.953125</v>
      </c>
      <c r="Y62" s="6">
        <v>325.35311899999999</v>
      </c>
      <c r="Z62" s="6">
        <v>328.764343</v>
      </c>
      <c r="AA62" s="6">
        <v>332.18667599999998</v>
      </c>
      <c r="AB62" s="6">
        <v>335.61798099999999</v>
      </c>
      <c r="AC62" s="6">
        <v>339.058716</v>
      </c>
      <c r="AD62" s="6">
        <v>342.51171900000003</v>
      </c>
      <c r="AE62" s="6">
        <v>345.97650099999998</v>
      </c>
      <c r="AF62" s="7">
        <v>1.1063E-2</v>
      </c>
    </row>
    <row r="63" spans="1:32" ht="13">
      <c r="A63" s="3" t="s">
        <v>68</v>
      </c>
      <c r="B63" t="s">
        <v>69</v>
      </c>
      <c r="C63" s="6">
        <v>108.66507</v>
      </c>
      <c r="D63" s="6">
        <v>107.23027</v>
      </c>
      <c r="E63" s="6">
        <v>109.113022</v>
      </c>
      <c r="F63" s="6">
        <v>110.00730900000001</v>
      </c>
      <c r="G63" s="6">
        <v>110.913551</v>
      </c>
      <c r="H63" s="6">
        <v>112.16168999999999</v>
      </c>
      <c r="I63" s="6">
        <v>113.416977</v>
      </c>
      <c r="J63" s="6">
        <v>114.67971</v>
      </c>
      <c r="K63" s="6">
        <v>115.950951</v>
      </c>
      <c r="L63" s="6">
        <v>117.228302</v>
      </c>
      <c r="M63" s="6">
        <v>118.51017</v>
      </c>
      <c r="N63" s="6">
        <v>119.79673</v>
      </c>
      <c r="O63" s="6">
        <v>121.088318</v>
      </c>
      <c r="P63" s="6">
        <v>122.385201</v>
      </c>
      <c r="Q63" s="6">
        <v>123.686729</v>
      </c>
      <c r="R63" s="6">
        <v>124.99241600000001</v>
      </c>
      <c r="S63" s="6">
        <v>126.300392</v>
      </c>
      <c r="T63" s="6">
        <v>127.609154</v>
      </c>
      <c r="U63" s="6">
        <v>128.91859400000001</v>
      </c>
      <c r="V63" s="6">
        <v>130.229874</v>
      </c>
      <c r="W63" s="6">
        <v>131.54251099999999</v>
      </c>
      <c r="X63" s="6">
        <v>132.856934</v>
      </c>
      <c r="Y63" s="6">
        <v>134.17247</v>
      </c>
      <c r="Z63" s="6">
        <v>135.49127200000001</v>
      </c>
      <c r="AA63" s="6">
        <v>136.812759</v>
      </c>
      <c r="AB63" s="6">
        <v>138.13468900000001</v>
      </c>
      <c r="AC63" s="6">
        <v>139.457031</v>
      </c>
      <c r="AD63" s="6">
        <v>140.78173799999999</v>
      </c>
      <c r="AE63" s="6">
        <v>142.10772700000001</v>
      </c>
      <c r="AF63" s="7">
        <v>1.0484E-2</v>
      </c>
    </row>
    <row r="64" spans="1:32" ht="13">
      <c r="A64" s="3" t="s">
        <v>70</v>
      </c>
      <c r="B64" t="s">
        <v>71</v>
      </c>
      <c r="C64" s="6">
        <v>31.732164000000001</v>
      </c>
      <c r="D64" s="6">
        <v>31.081928000000001</v>
      </c>
      <c r="E64" s="6">
        <v>31.666523000000002</v>
      </c>
      <c r="F64" s="6">
        <v>31.834551000000001</v>
      </c>
      <c r="G64" s="6">
        <v>31.998438</v>
      </c>
      <c r="H64" s="6">
        <v>32.30706</v>
      </c>
      <c r="I64" s="6">
        <v>32.618622000000002</v>
      </c>
      <c r="J64" s="6">
        <v>32.932751000000003</v>
      </c>
      <c r="K64" s="6">
        <v>33.249321000000002</v>
      </c>
      <c r="L64" s="6">
        <v>33.567959000000002</v>
      </c>
      <c r="M64" s="6">
        <v>33.888362999999998</v>
      </c>
      <c r="N64" s="6">
        <v>34.210391999999999</v>
      </c>
      <c r="O64" s="6">
        <v>34.533813000000002</v>
      </c>
      <c r="P64" s="6">
        <v>34.858390999999997</v>
      </c>
      <c r="Q64" s="6">
        <v>35.183898999999997</v>
      </c>
      <c r="R64" s="6">
        <v>35.510105000000003</v>
      </c>
      <c r="S64" s="6">
        <v>35.836727000000003</v>
      </c>
      <c r="T64" s="6">
        <v>36.163547999999999</v>
      </c>
      <c r="U64" s="6">
        <v>36.490349000000002</v>
      </c>
      <c r="V64" s="6">
        <v>36.817070000000001</v>
      </c>
      <c r="W64" s="6">
        <v>37.143562000000003</v>
      </c>
      <c r="X64" s="6">
        <v>37.469856</v>
      </c>
      <c r="Y64" s="6">
        <v>37.795887</v>
      </c>
      <c r="Z64" s="6">
        <v>38.121754000000003</v>
      </c>
      <c r="AA64" s="6">
        <v>38.447563000000002</v>
      </c>
      <c r="AB64" s="6">
        <v>38.773296000000002</v>
      </c>
      <c r="AC64" s="6">
        <v>39.099060000000001</v>
      </c>
      <c r="AD64" s="6">
        <v>39.425044999999997</v>
      </c>
      <c r="AE64" s="6">
        <v>39.751347000000003</v>
      </c>
      <c r="AF64" s="7">
        <v>9.1529999999999997E-3</v>
      </c>
    </row>
    <row r="65" spans="1:32" ht="13">
      <c r="A65" s="3" t="s">
        <v>72</v>
      </c>
      <c r="B65" t="s">
        <v>73</v>
      </c>
      <c r="C65" s="6">
        <v>123.914192</v>
      </c>
      <c r="D65" s="6">
        <v>118.74488100000001</v>
      </c>
      <c r="E65" s="6">
        <v>120.790932</v>
      </c>
      <c r="F65" s="6">
        <v>122.04883599999999</v>
      </c>
      <c r="G65" s="6">
        <v>123.30310799999999</v>
      </c>
      <c r="H65" s="6">
        <v>124.851547</v>
      </c>
      <c r="I65" s="6">
        <v>126.419708</v>
      </c>
      <c r="J65" s="6">
        <v>128.00624099999999</v>
      </c>
      <c r="K65" s="6">
        <v>129.61024499999999</v>
      </c>
      <c r="L65" s="6">
        <v>131.230423</v>
      </c>
      <c r="M65" s="6">
        <v>132.86578399999999</v>
      </c>
      <c r="N65" s="6">
        <v>134.515579</v>
      </c>
      <c r="O65" s="6">
        <v>136.179001</v>
      </c>
      <c r="P65" s="6">
        <v>137.85526999999999</v>
      </c>
      <c r="Q65" s="6">
        <v>139.54345699999999</v>
      </c>
      <c r="R65" s="6">
        <v>141.242752</v>
      </c>
      <c r="S65" s="6">
        <v>142.95210299999999</v>
      </c>
      <c r="T65" s="6">
        <v>144.67056299999999</v>
      </c>
      <c r="U65" s="6">
        <v>146.39750699999999</v>
      </c>
      <c r="V65" s="6">
        <v>148.13269</v>
      </c>
      <c r="W65" s="6">
        <v>149.87558000000001</v>
      </c>
      <c r="X65" s="6">
        <v>151.62634299999999</v>
      </c>
      <c r="Y65" s="6">
        <v>153.38476600000001</v>
      </c>
      <c r="Z65" s="6">
        <v>155.15129099999999</v>
      </c>
      <c r="AA65" s="6">
        <v>156.926376</v>
      </c>
      <c r="AB65" s="6">
        <v>158.709991</v>
      </c>
      <c r="AC65" s="6">
        <v>160.502579</v>
      </c>
      <c r="AD65" s="6">
        <v>162.30493200000001</v>
      </c>
      <c r="AE65" s="6">
        <v>164.11741599999999</v>
      </c>
      <c r="AF65" s="7">
        <v>1.2057E-2</v>
      </c>
    </row>
    <row r="66" spans="1:32" ht="13">
      <c r="A66" s="3" t="s">
        <v>74</v>
      </c>
      <c r="B66" t="s">
        <v>75</v>
      </c>
      <c r="C66" s="6">
        <v>5012.8046880000002</v>
      </c>
      <c r="D66" s="6">
        <v>4719.9565430000002</v>
      </c>
      <c r="E66" s="6">
        <v>4221.1865230000003</v>
      </c>
      <c r="F66" s="6">
        <v>4242.0483400000003</v>
      </c>
      <c r="G66" s="6">
        <v>4450.2290039999998</v>
      </c>
      <c r="H66" s="6">
        <v>4656.9184569999998</v>
      </c>
      <c r="I66" s="6">
        <v>4791.6313479999999</v>
      </c>
      <c r="J66" s="6">
        <v>4870.2177730000003</v>
      </c>
      <c r="K66" s="6">
        <v>4928.8349609999996</v>
      </c>
      <c r="L66" s="6">
        <v>4984.1254879999997</v>
      </c>
      <c r="M66" s="6">
        <v>5041.3193359999996</v>
      </c>
      <c r="N66" s="6">
        <v>5112.5390619999998</v>
      </c>
      <c r="O66" s="6">
        <v>5192.0185549999997</v>
      </c>
      <c r="P66" s="6">
        <v>5263.1289059999999</v>
      </c>
      <c r="Q66" s="6">
        <v>5308.0571289999998</v>
      </c>
      <c r="R66" s="6">
        <v>5347.7597660000001</v>
      </c>
      <c r="S66" s="6">
        <v>5409.6962890000004</v>
      </c>
      <c r="T66" s="6">
        <v>5491.3935549999997</v>
      </c>
      <c r="U66" s="6">
        <v>5578.1845700000003</v>
      </c>
      <c r="V66" s="6">
        <v>5665.1025390000004</v>
      </c>
      <c r="W66" s="6">
        <v>5748.2177730000003</v>
      </c>
      <c r="X66" s="6">
        <v>5826.9741210000002</v>
      </c>
      <c r="Y66" s="6">
        <v>5906.8374020000001</v>
      </c>
      <c r="Z66" s="6">
        <v>5995.5703119999998</v>
      </c>
      <c r="AA66" s="6">
        <v>6079.5424800000001</v>
      </c>
      <c r="AB66" s="6">
        <v>6161.0776370000003</v>
      </c>
      <c r="AC66" s="6">
        <v>6253.7763670000004</v>
      </c>
      <c r="AD66" s="6">
        <v>6350.5224609999996</v>
      </c>
      <c r="AE66" s="6">
        <v>6458.2426759999998</v>
      </c>
      <c r="AF66" s="7">
        <v>1.1681E-2</v>
      </c>
    </row>
    <row r="67" spans="1:32" ht="13">
      <c r="A67" s="3" t="s">
        <v>76</v>
      </c>
      <c r="B67" t="s">
        <v>77</v>
      </c>
      <c r="C67" s="6">
        <v>882.004456</v>
      </c>
      <c r="D67" s="6">
        <v>854.52917500000001</v>
      </c>
      <c r="E67" s="6">
        <v>776.37194799999997</v>
      </c>
      <c r="F67" s="6">
        <v>808.40698199999997</v>
      </c>
      <c r="G67" s="6">
        <v>878.34899900000005</v>
      </c>
      <c r="H67" s="6">
        <v>938.84149200000002</v>
      </c>
      <c r="I67" s="6">
        <v>981.19879200000003</v>
      </c>
      <c r="J67" s="6">
        <v>1013.093079</v>
      </c>
      <c r="K67" s="6">
        <v>1044.5539550000001</v>
      </c>
      <c r="L67" s="6">
        <v>1075.9454350000001</v>
      </c>
      <c r="M67" s="6">
        <v>1105.742432</v>
      </c>
      <c r="N67" s="6">
        <v>1134.020264</v>
      </c>
      <c r="O67" s="6">
        <v>1161.7554929999999</v>
      </c>
      <c r="P67" s="6">
        <v>1189.0317379999999</v>
      </c>
      <c r="Q67" s="6">
        <v>1211.5491939999999</v>
      </c>
      <c r="R67" s="6">
        <v>1233.37915</v>
      </c>
      <c r="S67" s="6">
        <v>1260.7204589999999</v>
      </c>
      <c r="T67" s="6">
        <v>1292.5095209999999</v>
      </c>
      <c r="U67" s="6">
        <v>1324.66687</v>
      </c>
      <c r="V67" s="6">
        <v>1357.700439</v>
      </c>
      <c r="W67" s="6">
        <v>1391.3637699999999</v>
      </c>
      <c r="X67" s="6">
        <v>1426.1304929999999</v>
      </c>
      <c r="Y67" s="6">
        <v>1462.300659</v>
      </c>
      <c r="Z67" s="6">
        <v>1500.775635</v>
      </c>
      <c r="AA67" s="6">
        <v>1538.841187</v>
      </c>
      <c r="AB67" s="6">
        <v>1576.4688719999999</v>
      </c>
      <c r="AC67" s="6">
        <v>1617.69751</v>
      </c>
      <c r="AD67" s="6">
        <v>1659.3876949999999</v>
      </c>
      <c r="AE67" s="6">
        <v>1703.222168</v>
      </c>
      <c r="AF67" s="7">
        <v>2.5874000000000001E-2</v>
      </c>
    </row>
    <row r="68" spans="1:32" ht="13">
      <c r="A68" s="3" t="s">
        <v>78</v>
      </c>
      <c r="B68" t="s">
        <v>79</v>
      </c>
      <c r="C68" s="6">
        <v>4130.8002930000002</v>
      </c>
      <c r="D68" s="6">
        <v>3865.42749</v>
      </c>
      <c r="E68" s="6">
        <v>3444.814453</v>
      </c>
      <c r="F68" s="6">
        <v>3433.641357</v>
      </c>
      <c r="G68" s="6">
        <v>3571.8798830000001</v>
      </c>
      <c r="H68" s="6">
        <v>3718.076904</v>
      </c>
      <c r="I68" s="6">
        <v>3810.4326169999999</v>
      </c>
      <c r="J68" s="6">
        <v>3857.1245119999999</v>
      </c>
      <c r="K68" s="6">
        <v>3884.28125</v>
      </c>
      <c r="L68" s="6">
        <v>3908.1801759999998</v>
      </c>
      <c r="M68" s="6">
        <v>3935.5766600000002</v>
      </c>
      <c r="N68" s="6">
        <v>3978.5190429999998</v>
      </c>
      <c r="O68" s="6">
        <v>4030.2631839999999</v>
      </c>
      <c r="P68" s="6">
        <v>4074.0974120000001</v>
      </c>
      <c r="Q68" s="6">
        <v>4096.5078119999998</v>
      </c>
      <c r="R68" s="6">
        <v>4114.3803710000002</v>
      </c>
      <c r="S68" s="6">
        <v>4148.9755859999996</v>
      </c>
      <c r="T68" s="6">
        <v>4198.8837890000004</v>
      </c>
      <c r="U68" s="6">
        <v>4253.517578</v>
      </c>
      <c r="V68" s="6">
        <v>4307.4023440000001</v>
      </c>
      <c r="W68" s="6">
        <v>4356.8540039999998</v>
      </c>
      <c r="X68" s="6">
        <v>4400.84375</v>
      </c>
      <c r="Y68" s="6">
        <v>4444.5366210000002</v>
      </c>
      <c r="Z68" s="6">
        <v>4494.794922</v>
      </c>
      <c r="AA68" s="6">
        <v>4540.701172</v>
      </c>
      <c r="AB68" s="6">
        <v>4584.6088870000003</v>
      </c>
      <c r="AC68" s="6">
        <v>4636.0786129999997</v>
      </c>
      <c r="AD68" s="6">
        <v>4691.1347660000001</v>
      </c>
      <c r="AE68" s="6">
        <v>4755.0205079999996</v>
      </c>
      <c r="AF68" s="7">
        <v>7.7010000000000004E-3</v>
      </c>
    </row>
    <row r="70" spans="1:32" ht="13">
      <c r="B70" s="2" t="s">
        <v>80</v>
      </c>
    </row>
    <row r="71" spans="1:32" ht="13">
      <c r="A71" s="3" t="s">
        <v>81</v>
      </c>
      <c r="B71" t="s">
        <v>82</v>
      </c>
      <c r="C71" s="6">
        <v>2749.1499020000001</v>
      </c>
      <c r="D71" s="6">
        <v>2642.3498540000001</v>
      </c>
      <c r="E71" s="6">
        <v>2650.4782709999999</v>
      </c>
      <c r="F71" s="6">
        <v>2598.4497070000002</v>
      </c>
      <c r="G71" s="6">
        <v>2617.45874</v>
      </c>
      <c r="H71" s="6">
        <v>2655.8754880000001</v>
      </c>
      <c r="I71" s="6">
        <v>2688.4494629999999</v>
      </c>
      <c r="J71" s="6">
        <v>2738.5275879999999</v>
      </c>
      <c r="K71" s="6">
        <v>2780.7602539999998</v>
      </c>
      <c r="L71" s="6">
        <v>2822.4555660000001</v>
      </c>
      <c r="M71" s="6">
        <v>2866.1989749999998</v>
      </c>
      <c r="N71" s="6">
        <v>2908.459961</v>
      </c>
      <c r="O71" s="6">
        <v>2949.804443</v>
      </c>
      <c r="P71" s="6">
        <v>2989.3386230000001</v>
      </c>
      <c r="Q71" s="6">
        <v>3022.588135</v>
      </c>
      <c r="R71" s="6">
        <v>3050.654297</v>
      </c>
      <c r="S71" s="6">
        <v>3075.560547</v>
      </c>
      <c r="T71" s="6">
        <v>3098.5419919999999</v>
      </c>
      <c r="U71" s="6">
        <v>3119.1342770000001</v>
      </c>
      <c r="V71" s="6">
        <v>3137.5017090000001</v>
      </c>
      <c r="W71" s="6">
        <v>3154.3491210000002</v>
      </c>
      <c r="X71" s="6">
        <v>3172.196289</v>
      </c>
      <c r="Y71" s="6">
        <v>3189.2133789999998</v>
      </c>
      <c r="Z71" s="6">
        <v>3207.6669919999999</v>
      </c>
      <c r="AA71" s="6">
        <v>3221.7631839999999</v>
      </c>
      <c r="AB71" s="6">
        <v>3234.9304200000001</v>
      </c>
      <c r="AC71" s="6">
        <v>3250.8156739999999</v>
      </c>
      <c r="AD71" s="6">
        <v>3266.3347170000002</v>
      </c>
      <c r="AE71" s="6">
        <v>3281.8547359999998</v>
      </c>
      <c r="AF71" s="7">
        <v>8.0599999999999995E-3</v>
      </c>
    </row>
    <row r="72" spans="1:32" ht="13">
      <c r="A72" s="3" t="s">
        <v>83</v>
      </c>
      <c r="B72" t="s">
        <v>84</v>
      </c>
      <c r="C72" s="6">
        <v>160.99749800000001</v>
      </c>
      <c r="D72" s="6">
        <v>155.911789</v>
      </c>
      <c r="E72" s="6">
        <v>157.01052899999999</v>
      </c>
      <c r="F72" s="6">
        <v>154.41011</v>
      </c>
      <c r="G72" s="6">
        <v>155.21366900000001</v>
      </c>
      <c r="H72" s="6">
        <v>156.958923</v>
      </c>
      <c r="I72" s="6">
        <v>158.44049100000001</v>
      </c>
      <c r="J72" s="6">
        <v>160.76760899999999</v>
      </c>
      <c r="K72" s="6">
        <v>162.731033</v>
      </c>
      <c r="L72" s="6">
        <v>164.67712399999999</v>
      </c>
      <c r="M72" s="6">
        <v>166.72752399999999</v>
      </c>
      <c r="N72" s="6">
        <v>168.71298200000001</v>
      </c>
      <c r="O72" s="6">
        <v>170.65943899999999</v>
      </c>
      <c r="P72" s="6">
        <v>172.52356</v>
      </c>
      <c r="Q72" s="6">
        <v>174.091599</v>
      </c>
      <c r="R72" s="6">
        <v>175.41542100000001</v>
      </c>
      <c r="S72" s="6">
        <v>176.59098800000001</v>
      </c>
      <c r="T72" s="6">
        <v>177.676682</v>
      </c>
      <c r="U72" s="6">
        <v>178.650116</v>
      </c>
      <c r="V72" s="6">
        <v>179.51882900000001</v>
      </c>
      <c r="W72" s="6">
        <v>180.31617700000001</v>
      </c>
      <c r="X72" s="6">
        <v>181.16198700000001</v>
      </c>
      <c r="Y72" s="6">
        <v>181.968964</v>
      </c>
      <c r="Z72" s="6">
        <v>182.84494000000001</v>
      </c>
      <c r="AA72" s="6">
        <v>183.51388499999999</v>
      </c>
      <c r="AB72" s="6">
        <v>184.138992</v>
      </c>
      <c r="AC72" s="6">
        <v>184.89387500000001</v>
      </c>
      <c r="AD72" s="6">
        <v>185.63157699999999</v>
      </c>
      <c r="AE72" s="6">
        <v>186.36953700000001</v>
      </c>
      <c r="AF72" s="7">
        <v>6.6309999999999997E-3</v>
      </c>
    </row>
    <row r="73" spans="1:32" ht="13">
      <c r="A73" s="3" t="s">
        <v>85</v>
      </c>
      <c r="B73" t="s">
        <v>86</v>
      </c>
      <c r="C73" s="6">
        <v>1621.741211</v>
      </c>
      <c r="D73" s="6">
        <v>1551.9525149999999</v>
      </c>
      <c r="E73" s="6">
        <v>1597.279663</v>
      </c>
      <c r="F73" s="6">
        <v>1579.761841</v>
      </c>
      <c r="G73" s="6">
        <v>1594.4018550000001</v>
      </c>
      <c r="H73" s="6">
        <v>1616.3580320000001</v>
      </c>
      <c r="I73" s="6">
        <v>1632.239014</v>
      </c>
      <c r="J73" s="6">
        <v>1657.9295649999999</v>
      </c>
      <c r="K73" s="6">
        <v>1679.662231</v>
      </c>
      <c r="L73" s="6">
        <v>1699.764038</v>
      </c>
      <c r="M73" s="6">
        <v>1718.527832</v>
      </c>
      <c r="N73" s="6">
        <v>1736.095703</v>
      </c>
      <c r="O73" s="6">
        <v>1753.0913089999999</v>
      </c>
      <c r="P73" s="6">
        <v>1769.2883300000001</v>
      </c>
      <c r="Q73" s="6">
        <v>1783.833374</v>
      </c>
      <c r="R73" s="6">
        <v>1796.665894</v>
      </c>
      <c r="S73" s="6">
        <v>1807.535889</v>
      </c>
      <c r="T73" s="6">
        <v>1816.5585940000001</v>
      </c>
      <c r="U73" s="6">
        <v>1824.5924070000001</v>
      </c>
      <c r="V73" s="6">
        <v>1831.7685550000001</v>
      </c>
      <c r="W73" s="6">
        <v>1838.2791749999999</v>
      </c>
      <c r="X73" s="6">
        <v>1845.3598629999999</v>
      </c>
      <c r="Y73" s="6">
        <v>1851.8857419999999</v>
      </c>
      <c r="Z73" s="6">
        <v>1859.1142580000001</v>
      </c>
      <c r="AA73" s="6">
        <v>1863.477539</v>
      </c>
      <c r="AB73" s="6">
        <v>1867.7379149999999</v>
      </c>
      <c r="AC73" s="6">
        <v>1873.431519</v>
      </c>
      <c r="AD73" s="6">
        <v>1878.795654</v>
      </c>
      <c r="AE73" s="6">
        <v>1884.0710449999999</v>
      </c>
      <c r="AF73" s="7">
        <v>7.208E-3</v>
      </c>
    </row>
    <row r="74" spans="1:32" ht="13">
      <c r="A74" s="3" t="s">
        <v>87</v>
      </c>
      <c r="B74" t="s">
        <v>88</v>
      </c>
      <c r="C74" s="6">
        <v>633.98150599999997</v>
      </c>
      <c r="D74" s="6">
        <v>633.79614300000003</v>
      </c>
      <c r="E74" s="6">
        <v>642.91247599999997</v>
      </c>
      <c r="F74" s="6">
        <v>632.30212400000005</v>
      </c>
      <c r="G74" s="6">
        <v>640.39343299999996</v>
      </c>
      <c r="H74" s="6">
        <v>653.62432899999999</v>
      </c>
      <c r="I74" s="6">
        <v>662.32665999999995</v>
      </c>
      <c r="J74" s="6">
        <v>678.80004899999994</v>
      </c>
      <c r="K74" s="6">
        <v>693.86321999999996</v>
      </c>
      <c r="L74" s="6">
        <v>707.59179700000004</v>
      </c>
      <c r="M74" s="6">
        <v>720.44470200000001</v>
      </c>
      <c r="N74" s="6">
        <v>732.67163100000005</v>
      </c>
      <c r="O74" s="6">
        <v>744.72186299999998</v>
      </c>
      <c r="P74" s="6">
        <v>756.35790999999995</v>
      </c>
      <c r="Q74" s="6">
        <v>766.22051999999996</v>
      </c>
      <c r="R74" s="6">
        <v>774.44738800000005</v>
      </c>
      <c r="S74" s="6">
        <v>781.26824999999997</v>
      </c>
      <c r="T74" s="6">
        <v>786.93127400000003</v>
      </c>
      <c r="U74" s="6">
        <v>791.83770800000002</v>
      </c>
      <c r="V74" s="6">
        <v>796.08605999999997</v>
      </c>
      <c r="W74" s="6">
        <v>799.79974400000003</v>
      </c>
      <c r="X74" s="6">
        <v>803.571594</v>
      </c>
      <c r="Y74" s="6">
        <v>806.84973100000002</v>
      </c>
      <c r="Z74" s="6">
        <v>810.23071300000004</v>
      </c>
      <c r="AA74" s="6">
        <v>812.87323000000004</v>
      </c>
      <c r="AB74" s="6">
        <v>815.38061500000003</v>
      </c>
      <c r="AC74" s="6">
        <v>818.53918499999997</v>
      </c>
      <c r="AD74" s="6">
        <v>821.49780299999998</v>
      </c>
      <c r="AE74" s="6">
        <v>824.35192900000004</v>
      </c>
      <c r="AF74" s="7">
        <v>9.7839999999999993E-3</v>
      </c>
    </row>
    <row r="75" spans="1:32" ht="13">
      <c r="A75" s="3" t="s">
        <v>89</v>
      </c>
      <c r="B75" t="s">
        <v>90</v>
      </c>
      <c r="C75" s="6">
        <v>332.429596</v>
      </c>
      <c r="D75" s="6">
        <v>300.68942299999998</v>
      </c>
      <c r="E75" s="6">
        <v>253.275665</v>
      </c>
      <c r="F75" s="6">
        <v>231.975571</v>
      </c>
      <c r="G75" s="6">
        <v>227.44984400000001</v>
      </c>
      <c r="H75" s="6">
        <v>228.93412799999999</v>
      </c>
      <c r="I75" s="6">
        <v>235.44332900000001</v>
      </c>
      <c r="J75" s="6">
        <v>241.03041099999999</v>
      </c>
      <c r="K75" s="6">
        <v>244.50366199999999</v>
      </c>
      <c r="L75" s="6">
        <v>250.422516</v>
      </c>
      <c r="M75" s="6">
        <v>260.49883999999997</v>
      </c>
      <c r="N75" s="6">
        <v>270.97961400000003</v>
      </c>
      <c r="O75" s="6">
        <v>281.331909</v>
      </c>
      <c r="P75" s="6">
        <v>291.16876200000002</v>
      </c>
      <c r="Q75" s="6">
        <v>298.44271900000001</v>
      </c>
      <c r="R75" s="6">
        <v>304.12554899999998</v>
      </c>
      <c r="S75" s="6">
        <v>310.16546599999998</v>
      </c>
      <c r="T75" s="6">
        <v>317.375336</v>
      </c>
      <c r="U75" s="6">
        <v>324.05392499999999</v>
      </c>
      <c r="V75" s="6">
        <v>330.12832600000002</v>
      </c>
      <c r="W75" s="6">
        <v>335.95400999999998</v>
      </c>
      <c r="X75" s="6">
        <v>342.10278299999999</v>
      </c>
      <c r="Y75" s="6">
        <v>348.50888099999997</v>
      </c>
      <c r="Z75" s="6">
        <v>355.47699</v>
      </c>
      <c r="AA75" s="6">
        <v>361.89840700000002</v>
      </c>
      <c r="AB75" s="6">
        <v>367.67288200000002</v>
      </c>
      <c r="AC75" s="6">
        <v>373.95117199999999</v>
      </c>
      <c r="AD75" s="6">
        <v>380.40969799999999</v>
      </c>
      <c r="AE75" s="6">
        <v>387.06222500000001</v>
      </c>
      <c r="AF75" s="7">
        <v>9.3959999999999998E-3</v>
      </c>
    </row>
    <row r="76" spans="1:32" ht="13">
      <c r="A76" s="3" t="s">
        <v>91</v>
      </c>
      <c r="B76" t="s">
        <v>92</v>
      </c>
      <c r="C76" s="6">
        <v>1512.7108149999999</v>
      </c>
      <c r="D76" s="6">
        <v>1440.9975589999999</v>
      </c>
      <c r="E76" s="6">
        <v>1356.044312</v>
      </c>
      <c r="F76" s="6">
        <v>1394.943115</v>
      </c>
      <c r="G76" s="6">
        <v>1438.2777100000001</v>
      </c>
      <c r="H76" s="6">
        <v>1445.632568</v>
      </c>
      <c r="I76" s="6">
        <v>1450.96875</v>
      </c>
      <c r="J76" s="6">
        <v>1456.111206</v>
      </c>
      <c r="K76" s="6">
        <v>1462.1982419999999</v>
      </c>
      <c r="L76" s="6">
        <v>1466.1069339999999</v>
      </c>
      <c r="M76" s="6">
        <v>1471.2670900000001</v>
      </c>
      <c r="N76" s="6">
        <v>1477.387207</v>
      </c>
      <c r="O76" s="6">
        <v>1484.042236</v>
      </c>
      <c r="P76" s="6">
        <v>1489.6210940000001</v>
      </c>
      <c r="Q76" s="6">
        <v>1493.450317</v>
      </c>
      <c r="R76" s="6">
        <v>1496.7441409999999</v>
      </c>
      <c r="S76" s="6">
        <v>1501.7890620000001</v>
      </c>
      <c r="T76" s="6">
        <v>1508.1757809999999</v>
      </c>
      <c r="U76" s="6">
        <v>1513.932129</v>
      </c>
      <c r="V76" s="6">
        <v>1519.393188</v>
      </c>
      <c r="W76" s="6">
        <v>1524.9857179999999</v>
      </c>
      <c r="X76" s="6">
        <v>1529.0482179999999</v>
      </c>
      <c r="Y76" s="6">
        <v>1533.2288820000001</v>
      </c>
      <c r="Z76" s="6">
        <v>1536.9681399999999</v>
      </c>
      <c r="AA76" s="6">
        <v>1540.775024</v>
      </c>
      <c r="AB76" s="6">
        <v>1544.9997559999999</v>
      </c>
      <c r="AC76" s="6">
        <v>1550.6048579999999</v>
      </c>
      <c r="AD76" s="6">
        <v>1554.777466</v>
      </c>
      <c r="AE76" s="6">
        <v>1558.145264</v>
      </c>
      <c r="AF76" s="7">
        <v>2.8990000000000001E-3</v>
      </c>
    </row>
    <row r="77" spans="1:32" ht="13">
      <c r="A77" s="3" t="s">
        <v>93</v>
      </c>
      <c r="B77" t="s">
        <v>94</v>
      </c>
      <c r="C77" s="6">
        <v>1259.762573</v>
      </c>
      <c r="D77" s="6">
        <v>1194.587524</v>
      </c>
      <c r="E77" s="6">
        <v>1111.545044</v>
      </c>
      <c r="F77" s="6">
        <v>1146.154053</v>
      </c>
      <c r="G77" s="6">
        <v>1184.415894</v>
      </c>
      <c r="H77" s="6">
        <v>1189.7979740000001</v>
      </c>
      <c r="I77" s="6">
        <v>1193.9178469999999</v>
      </c>
      <c r="J77" s="6">
        <v>1197.3790280000001</v>
      </c>
      <c r="K77" s="6">
        <v>1201.7227780000001</v>
      </c>
      <c r="L77" s="6">
        <v>1203.9998780000001</v>
      </c>
      <c r="M77" s="6">
        <v>1207.5375979999999</v>
      </c>
      <c r="N77" s="6">
        <v>1212.002563</v>
      </c>
      <c r="O77" s="6">
        <v>1216.841797</v>
      </c>
      <c r="P77" s="6">
        <v>1220.4848629999999</v>
      </c>
      <c r="Q77" s="6">
        <v>1222.4426269999999</v>
      </c>
      <c r="R77" s="6">
        <v>1224.017456</v>
      </c>
      <c r="S77" s="6">
        <v>1227.3514399999999</v>
      </c>
      <c r="T77" s="6">
        <v>1231.9580080000001</v>
      </c>
      <c r="U77" s="6">
        <v>1235.9921879999999</v>
      </c>
      <c r="V77" s="6">
        <v>1239.732178</v>
      </c>
      <c r="W77" s="6">
        <v>1243.5998540000001</v>
      </c>
      <c r="X77" s="6">
        <v>1246.0167240000001</v>
      </c>
      <c r="Y77" s="6">
        <v>1248.628418</v>
      </c>
      <c r="Z77" s="6">
        <v>1250.7113039999999</v>
      </c>
      <c r="AA77" s="6">
        <v>1253.026001</v>
      </c>
      <c r="AB77" s="6">
        <v>1255.7897949999999</v>
      </c>
      <c r="AC77" s="6">
        <v>1259.919189</v>
      </c>
      <c r="AD77" s="6">
        <v>1262.6419679999999</v>
      </c>
      <c r="AE77" s="6">
        <v>1264.633057</v>
      </c>
      <c r="AF77" s="7">
        <v>2.1129999999999999E-3</v>
      </c>
    </row>
    <row r="78" spans="1:32" ht="13">
      <c r="A78" s="3" t="s">
        <v>95</v>
      </c>
      <c r="B78" t="s">
        <v>96</v>
      </c>
      <c r="C78" s="6">
        <v>299.31658900000002</v>
      </c>
      <c r="D78" s="6">
        <v>294.65277099999997</v>
      </c>
      <c r="E78" s="6">
        <v>282.64813199999998</v>
      </c>
      <c r="F78" s="6">
        <v>282.25402800000001</v>
      </c>
      <c r="G78" s="6">
        <v>284.85958900000003</v>
      </c>
      <c r="H78" s="6">
        <v>288.42288200000002</v>
      </c>
      <c r="I78" s="6">
        <v>291.05578600000001</v>
      </c>
      <c r="J78" s="6">
        <v>293.23672499999998</v>
      </c>
      <c r="K78" s="6">
        <v>296.29339599999997</v>
      </c>
      <c r="L78" s="6">
        <v>297.24200400000001</v>
      </c>
      <c r="M78" s="6">
        <v>299.46991000000003</v>
      </c>
      <c r="N78" s="6">
        <v>302.60266100000001</v>
      </c>
      <c r="O78" s="6">
        <v>306.08398399999999</v>
      </c>
      <c r="P78" s="6">
        <v>308.33099399999998</v>
      </c>
      <c r="Q78" s="6">
        <v>309.04852299999999</v>
      </c>
      <c r="R78" s="6">
        <v>309.45040899999998</v>
      </c>
      <c r="S78" s="6">
        <v>311.57647700000001</v>
      </c>
      <c r="T78" s="6">
        <v>314.94751000000002</v>
      </c>
      <c r="U78" s="6">
        <v>317.75979599999999</v>
      </c>
      <c r="V78" s="6">
        <v>320.29119900000001</v>
      </c>
      <c r="W78" s="6">
        <v>322.97894300000002</v>
      </c>
      <c r="X78" s="6">
        <v>324.20205700000002</v>
      </c>
      <c r="Y78" s="6">
        <v>325.63214099999999</v>
      </c>
      <c r="Z78" s="6">
        <v>326.51580799999999</v>
      </c>
      <c r="AA78" s="6">
        <v>327.65960699999999</v>
      </c>
      <c r="AB78" s="6">
        <v>329.27310199999999</v>
      </c>
      <c r="AC78" s="6">
        <v>332.25646999999998</v>
      </c>
      <c r="AD78" s="6">
        <v>333.81954999999999</v>
      </c>
      <c r="AE78" s="6">
        <v>334.67199699999998</v>
      </c>
      <c r="AF78" s="7">
        <v>4.7280000000000004E-3</v>
      </c>
    </row>
    <row r="79" spans="1:32" ht="13">
      <c r="A79" s="3" t="s">
        <v>97</v>
      </c>
      <c r="B79" t="s">
        <v>98</v>
      </c>
      <c r="C79" s="6">
        <v>960.44592299999999</v>
      </c>
      <c r="D79" s="6">
        <v>899.934753</v>
      </c>
      <c r="E79" s="6">
        <v>828.89691200000004</v>
      </c>
      <c r="F79" s="6">
        <v>863.90002400000003</v>
      </c>
      <c r="G79" s="6">
        <v>899.55627400000003</v>
      </c>
      <c r="H79" s="6">
        <v>901.37512200000003</v>
      </c>
      <c r="I79" s="6">
        <v>902.86206100000004</v>
      </c>
      <c r="J79" s="6">
        <v>904.14233400000001</v>
      </c>
      <c r="K79" s="6">
        <v>905.42944299999999</v>
      </c>
      <c r="L79" s="6">
        <v>906.75793499999997</v>
      </c>
      <c r="M79" s="6">
        <v>908.06768799999998</v>
      </c>
      <c r="N79" s="6">
        <v>909.399902</v>
      </c>
      <c r="O79" s="6">
        <v>910.75781199999994</v>
      </c>
      <c r="P79" s="6">
        <v>912.15380900000002</v>
      </c>
      <c r="Q79" s="6">
        <v>913.39416500000004</v>
      </c>
      <c r="R79" s="6">
        <v>914.56701699999996</v>
      </c>
      <c r="S79" s="6">
        <v>915.774902</v>
      </c>
      <c r="T79" s="6">
        <v>917.01049799999998</v>
      </c>
      <c r="U79" s="6">
        <v>918.23242200000004</v>
      </c>
      <c r="V79" s="6">
        <v>919.44091800000001</v>
      </c>
      <c r="W79" s="6">
        <v>920.62085000000002</v>
      </c>
      <c r="X79" s="6">
        <v>921.81463599999995</v>
      </c>
      <c r="Y79" s="6">
        <v>922.99627699999996</v>
      </c>
      <c r="Z79" s="6">
        <v>924.19555700000001</v>
      </c>
      <c r="AA79" s="6">
        <v>925.36639400000001</v>
      </c>
      <c r="AB79" s="6">
        <v>926.51672399999995</v>
      </c>
      <c r="AC79" s="6">
        <v>927.66265899999996</v>
      </c>
      <c r="AD79" s="6">
        <v>928.82238800000005</v>
      </c>
      <c r="AE79" s="6">
        <v>929.96105999999997</v>
      </c>
      <c r="AF79" s="7">
        <v>1.2160000000000001E-3</v>
      </c>
    </row>
    <row r="80" spans="1:32" ht="13">
      <c r="A80" s="3" t="s">
        <v>99</v>
      </c>
      <c r="B80" t="s">
        <v>100</v>
      </c>
      <c r="C80" s="6">
        <v>252.948318</v>
      </c>
      <c r="D80" s="6">
        <v>246.41004899999999</v>
      </c>
      <c r="E80" s="6">
        <v>244.499268</v>
      </c>
      <c r="F80" s="6">
        <v>248.789062</v>
      </c>
      <c r="G80" s="6">
        <v>253.86175499999999</v>
      </c>
      <c r="H80" s="6">
        <v>255.834641</v>
      </c>
      <c r="I80" s="6">
        <v>257.05087300000002</v>
      </c>
      <c r="J80" s="6">
        <v>258.73211700000002</v>
      </c>
      <c r="K80" s="6">
        <v>260.47543300000001</v>
      </c>
      <c r="L80" s="6">
        <v>262.10699499999998</v>
      </c>
      <c r="M80" s="6">
        <v>263.72949199999999</v>
      </c>
      <c r="N80" s="6">
        <v>265.38467400000002</v>
      </c>
      <c r="O80" s="6">
        <v>267.20043900000002</v>
      </c>
      <c r="P80" s="6">
        <v>269.13623000000001</v>
      </c>
      <c r="Q80" s="6">
        <v>271.00765999999999</v>
      </c>
      <c r="R80" s="6">
        <v>272.72677599999997</v>
      </c>
      <c r="S80" s="6">
        <v>274.43762199999998</v>
      </c>
      <c r="T80" s="6">
        <v>276.21774299999998</v>
      </c>
      <c r="U80" s="6">
        <v>277.939911</v>
      </c>
      <c r="V80" s="6">
        <v>279.66101099999997</v>
      </c>
      <c r="W80" s="6">
        <v>281.385895</v>
      </c>
      <c r="X80" s="6">
        <v>283.03149400000001</v>
      </c>
      <c r="Y80" s="6">
        <v>284.60043300000001</v>
      </c>
      <c r="Z80" s="6">
        <v>286.256775</v>
      </c>
      <c r="AA80" s="6">
        <v>287.74896200000001</v>
      </c>
      <c r="AB80" s="6">
        <v>289.2099</v>
      </c>
      <c r="AC80" s="6">
        <v>290.68576000000002</v>
      </c>
      <c r="AD80" s="6">
        <v>292.13562000000002</v>
      </c>
      <c r="AE80" s="6">
        <v>293.51217700000001</v>
      </c>
      <c r="AF80" s="7">
        <v>6.4999999999999997E-3</v>
      </c>
    </row>
    <row r="81" spans="1:32" ht="13">
      <c r="A81" s="3" t="s">
        <v>101</v>
      </c>
      <c r="B81" t="s">
        <v>102</v>
      </c>
      <c r="C81" s="6">
        <v>651.38159199999996</v>
      </c>
      <c r="D81" s="6">
        <v>624.18878199999995</v>
      </c>
      <c r="E81" s="6">
        <v>576.33441200000004</v>
      </c>
      <c r="F81" s="6">
        <v>572.90771500000005</v>
      </c>
      <c r="G81" s="6">
        <v>601.14233400000001</v>
      </c>
      <c r="H81" s="6">
        <v>621.41296399999999</v>
      </c>
      <c r="I81" s="6">
        <v>633.56158400000004</v>
      </c>
      <c r="J81" s="6">
        <v>646.34765600000003</v>
      </c>
      <c r="K81" s="6">
        <v>647.67962599999998</v>
      </c>
      <c r="L81" s="6">
        <v>659.82720900000004</v>
      </c>
      <c r="M81" s="6">
        <v>666.34741199999996</v>
      </c>
      <c r="N81" s="6">
        <v>676.51330600000006</v>
      </c>
      <c r="O81" s="6">
        <v>684.99114999999995</v>
      </c>
      <c r="P81" s="6">
        <v>689.56231700000001</v>
      </c>
      <c r="Q81" s="6">
        <v>698.41400099999998</v>
      </c>
      <c r="R81" s="6">
        <v>701.72522000000004</v>
      </c>
      <c r="S81" s="6">
        <v>707.07861300000002</v>
      </c>
      <c r="T81" s="6">
        <v>709.81268299999999</v>
      </c>
      <c r="U81" s="6">
        <v>720.29949999999997</v>
      </c>
      <c r="V81" s="6">
        <v>720.99121100000002</v>
      </c>
      <c r="W81" s="6">
        <v>728.06634499999996</v>
      </c>
      <c r="X81" s="6">
        <v>733.45001200000002</v>
      </c>
      <c r="Y81" s="6">
        <v>735.86035200000003</v>
      </c>
      <c r="Z81" s="6">
        <v>744.90283199999999</v>
      </c>
      <c r="AA81" s="6">
        <v>745.96380599999998</v>
      </c>
      <c r="AB81" s="6">
        <v>751.13311799999997</v>
      </c>
      <c r="AC81" s="6">
        <v>754.54827899999998</v>
      </c>
      <c r="AD81" s="6">
        <v>758.65033000000005</v>
      </c>
      <c r="AE81" s="6">
        <v>766.28735400000005</v>
      </c>
      <c r="AF81" s="7">
        <v>7.6249999999999998E-3</v>
      </c>
    </row>
    <row r="82" spans="1:32" ht="13">
      <c r="A82" s="3" t="s">
        <v>103</v>
      </c>
      <c r="B82" t="s">
        <v>94</v>
      </c>
      <c r="C82" s="6">
        <v>605.03375200000005</v>
      </c>
      <c r="D82" s="6">
        <v>577.45819100000006</v>
      </c>
      <c r="E82" s="6">
        <v>529.03851299999997</v>
      </c>
      <c r="F82" s="6">
        <v>526.12683100000004</v>
      </c>
      <c r="G82" s="6">
        <v>554.07891800000004</v>
      </c>
      <c r="H82" s="6">
        <v>573.69720500000005</v>
      </c>
      <c r="I82" s="6">
        <v>585.13324</v>
      </c>
      <c r="J82" s="6">
        <v>596.92608600000005</v>
      </c>
      <c r="K82" s="6">
        <v>597.37085000000002</v>
      </c>
      <c r="L82" s="6">
        <v>608.71356200000002</v>
      </c>
      <c r="M82" s="6">
        <v>614.45922900000005</v>
      </c>
      <c r="N82" s="6">
        <v>623.85369900000001</v>
      </c>
      <c r="O82" s="6">
        <v>631.55761700000005</v>
      </c>
      <c r="P82" s="6">
        <v>635.34466599999996</v>
      </c>
      <c r="Q82" s="6">
        <v>643.48388699999998</v>
      </c>
      <c r="R82" s="6">
        <v>646.135132</v>
      </c>
      <c r="S82" s="6">
        <v>650.853882</v>
      </c>
      <c r="T82" s="6">
        <v>652.967896</v>
      </c>
      <c r="U82" s="6">
        <v>662.82763699999998</v>
      </c>
      <c r="V82" s="6">
        <v>662.877747</v>
      </c>
      <c r="W82" s="6">
        <v>669.29626499999995</v>
      </c>
      <c r="X82" s="6">
        <v>674.01141399999995</v>
      </c>
      <c r="Y82" s="6">
        <v>675.74273700000003</v>
      </c>
      <c r="Z82" s="6">
        <v>684.14807099999996</v>
      </c>
      <c r="AA82" s="6">
        <v>684.59844999999996</v>
      </c>
      <c r="AB82" s="6">
        <v>689.13525400000003</v>
      </c>
      <c r="AC82" s="6">
        <v>691.90924099999995</v>
      </c>
      <c r="AD82" s="6">
        <v>695.35632299999997</v>
      </c>
      <c r="AE82" s="6">
        <v>702.31414800000005</v>
      </c>
      <c r="AF82" s="7">
        <v>7.2760000000000003E-3</v>
      </c>
    </row>
    <row r="83" spans="1:32" ht="13">
      <c r="A83" s="3" t="s">
        <v>104</v>
      </c>
      <c r="B83" t="s">
        <v>105</v>
      </c>
      <c r="C83" s="6">
        <v>46.347839</v>
      </c>
      <c r="D83" s="6">
        <v>46.730614000000003</v>
      </c>
      <c r="E83" s="6">
        <v>47.295914000000003</v>
      </c>
      <c r="F83" s="6">
        <v>46.780875999999999</v>
      </c>
      <c r="G83" s="6">
        <v>47.063437999999998</v>
      </c>
      <c r="H83" s="6">
        <v>47.715744000000001</v>
      </c>
      <c r="I83" s="6">
        <v>48.428356000000001</v>
      </c>
      <c r="J83" s="6">
        <v>49.421554999999998</v>
      </c>
      <c r="K83" s="6">
        <v>50.308768999999998</v>
      </c>
      <c r="L83" s="6">
        <v>51.113655000000001</v>
      </c>
      <c r="M83" s="6">
        <v>51.888176000000001</v>
      </c>
      <c r="N83" s="6">
        <v>52.659618000000002</v>
      </c>
      <c r="O83" s="6">
        <v>53.433509999999998</v>
      </c>
      <c r="P83" s="6">
        <v>54.217677999999999</v>
      </c>
      <c r="Q83" s="6">
        <v>54.930140999999999</v>
      </c>
      <c r="R83" s="6">
        <v>55.590107000000003</v>
      </c>
      <c r="S83" s="6">
        <v>56.224705</v>
      </c>
      <c r="T83" s="6">
        <v>56.844791000000001</v>
      </c>
      <c r="U83" s="6">
        <v>57.471836000000003</v>
      </c>
      <c r="V83" s="6">
        <v>58.113464</v>
      </c>
      <c r="W83" s="6">
        <v>58.770057999999999</v>
      </c>
      <c r="X83" s="6">
        <v>59.438586999999998</v>
      </c>
      <c r="Y83" s="6">
        <v>60.117595999999999</v>
      </c>
      <c r="Z83" s="6">
        <v>60.754745</v>
      </c>
      <c r="AA83" s="6">
        <v>61.365336999999997</v>
      </c>
      <c r="AB83" s="6">
        <v>61.997852000000002</v>
      </c>
      <c r="AC83" s="6">
        <v>62.639029999999998</v>
      </c>
      <c r="AD83" s="6">
        <v>63.294032999999999</v>
      </c>
      <c r="AE83" s="6">
        <v>63.973205999999998</v>
      </c>
      <c r="AF83" s="7">
        <v>1.17E-2</v>
      </c>
    </row>
    <row r="84" spans="1:32" ht="13">
      <c r="A84" s="3" t="s">
        <v>106</v>
      </c>
      <c r="B84" t="s">
        <v>107</v>
      </c>
      <c r="C84" s="6">
        <v>16.094854000000002</v>
      </c>
      <c r="D84" s="6">
        <v>16.770546</v>
      </c>
      <c r="E84" s="6">
        <v>15.67202</v>
      </c>
      <c r="F84" s="6">
        <v>15.544254</v>
      </c>
      <c r="G84" s="6">
        <v>15.567629999999999</v>
      </c>
      <c r="H84" s="6">
        <v>15.874074999999999</v>
      </c>
      <c r="I84" s="6">
        <v>16.524431</v>
      </c>
      <c r="J84" s="6">
        <v>16.993973</v>
      </c>
      <c r="K84" s="6">
        <v>17.252238999999999</v>
      </c>
      <c r="L84" s="6">
        <v>17.459547000000001</v>
      </c>
      <c r="M84" s="6">
        <v>17.622624999999999</v>
      </c>
      <c r="N84" s="6">
        <v>17.762958999999999</v>
      </c>
      <c r="O84" s="6">
        <v>17.831394</v>
      </c>
      <c r="P84" s="6">
        <v>17.867729000000001</v>
      </c>
      <c r="Q84" s="6">
        <v>17.867944999999999</v>
      </c>
      <c r="R84" s="6">
        <v>17.902232999999999</v>
      </c>
      <c r="S84" s="6">
        <v>17.935184</v>
      </c>
      <c r="T84" s="6">
        <v>17.934291999999999</v>
      </c>
      <c r="U84" s="6">
        <v>17.976061000000001</v>
      </c>
      <c r="V84" s="6">
        <v>18.035464999999999</v>
      </c>
      <c r="W84" s="6">
        <v>18.092247</v>
      </c>
      <c r="X84" s="6">
        <v>18.192778000000001</v>
      </c>
      <c r="Y84" s="6">
        <v>18.308907999999999</v>
      </c>
      <c r="Z84" s="6">
        <v>18.350151</v>
      </c>
      <c r="AA84" s="6">
        <v>18.442616000000001</v>
      </c>
      <c r="AB84" s="6">
        <v>18.568974000000001</v>
      </c>
      <c r="AC84" s="6">
        <v>18.678684000000001</v>
      </c>
      <c r="AD84" s="6">
        <v>18.808751999999998</v>
      </c>
      <c r="AE84" s="6">
        <v>18.978413</v>
      </c>
      <c r="AF84" s="7">
        <v>4.5909999999999996E-3</v>
      </c>
    </row>
    <row r="85" spans="1:32" ht="13">
      <c r="A85" s="3" t="s">
        <v>108</v>
      </c>
      <c r="B85" t="s">
        <v>109</v>
      </c>
      <c r="C85" s="6">
        <v>15.168863</v>
      </c>
      <c r="D85" s="6">
        <v>15.315912000000001</v>
      </c>
      <c r="E85" s="6">
        <v>15.664624999999999</v>
      </c>
      <c r="F85" s="6">
        <v>15.644029</v>
      </c>
      <c r="G85" s="6">
        <v>15.809162000000001</v>
      </c>
      <c r="H85" s="6">
        <v>16.004797</v>
      </c>
      <c r="I85" s="6">
        <v>16.127324999999999</v>
      </c>
      <c r="J85" s="6">
        <v>16.370152000000001</v>
      </c>
      <c r="K85" s="6">
        <v>16.633205</v>
      </c>
      <c r="L85" s="6">
        <v>16.888660000000002</v>
      </c>
      <c r="M85" s="6">
        <v>17.148319000000001</v>
      </c>
      <c r="N85" s="6">
        <v>17.415087</v>
      </c>
      <c r="O85" s="6">
        <v>17.70018</v>
      </c>
      <c r="P85" s="6">
        <v>18.000809</v>
      </c>
      <c r="Q85" s="6">
        <v>18.284994000000001</v>
      </c>
      <c r="R85" s="6">
        <v>18.545223</v>
      </c>
      <c r="S85" s="6">
        <v>18.795555</v>
      </c>
      <c r="T85" s="6">
        <v>19.048237</v>
      </c>
      <c r="U85" s="6">
        <v>19.296455000000002</v>
      </c>
      <c r="V85" s="6">
        <v>19.544488999999999</v>
      </c>
      <c r="W85" s="6">
        <v>19.797291000000001</v>
      </c>
      <c r="X85" s="6">
        <v>20.045235000000002</v>
      </c>
      <c r="Y85" s="6">
        <v>20.290538999999999</v>
      </c>
      <c r="Z85" s="6">
        <v>20.537354000000001</v>
      </c>
      <c r="AA85" s="6">
        <v>20.766994</v>
      </c>
      <c r="AB85" s="6">
        <v>20.994883999999999</v>
      </c>
      <c r="AC85" s="6">
        <v>21.226313000000001</v>
      </c>
      <c r="AD85" s="6">
        <v>21.459814000000001</v>
      </c>
      <c r="AE85" s="6">
        <v>21.692153999999999</v>
      </c>
      <c r="AF85" s="7">
        <v>1.2975E-2</v>
      </c>
    </row>
    <row r="86" spans="1:32" ht="13">
      <c r="A86" s="3" t="s">
        <v>110</v>
      </c>
      <c r="B86" t="s">
        <v>111</v>
      </c>
      <c r="C86" s="6">
        <v>15.084123999999999</v>
      </c>
      <c r="D86" s="6">
        <v>14.644154</v>
      </c>
      <c r="E86" s="6">
        <v>15.959269000000001</v>
      </c>
      <c r="F86" s="6">
        <v>15.592592</v>
      </c>
      <c r="G86" s="6">
        <v>15.686647000000001</v>
      </c>
      <c r="H86" s="6">
        <v>15.836869999999999</v>
      </c>
      <c r="I86" s="6">
        <v>15.776600999999999</v>
      </c>
      <c r="J86" s="6">
        <v>16.05743</v>
      </c>
      <c r="K86" s="6">
        <v>16.423324999999998</v>
      </c>
      <c r="L86" s="6">
        <v>16.765446000000001</v>
      </c>
      <c r="M86" s="6">
        <v>17.117232999999999</v>
      </c>
      <c r="N86" s="6">
        <v>17.481574999999999</v>
      </c>
      <c r="O86" s="6">
        <v>17.901937</v>
      </c>
      <c r="P86" s="6">
        <v>18.349139999999998</v>
      </c>
      <c r="Q86" s="6">
        <v>18.777204999999999</v>
      </c>
      <c r="R86" s="6">
        <v>19.142648999999999</v>
      </c>
      <c r="S86" s="6">
        <v>19.493964999999999</v>
      </c>
      <c r="T86" s="6">
        <v>19.862261</v>
      </c>
      <c r="U86" s="6">
        <v>20.199321999999999</v>
      </c>
      <c r="V86" s="6">
        <v>20.533512000000002</v>
      </c>
      <c r="W86" s="6">
        <v>20.880520000000001</v>
      </c>
      <c r="X86" s="6">
        <v>21.200572999999999</v>
      </c>
      <c r="Y86" s="6">
        <v>21.518149999999999</v>
      </c>
      <c r="Z86" s="6">
        <v>21.867241</v>
      </c>
      <c r="AA86" s="6">
        <v>22.155729000000001</v>
      </c>
      <c r="AB86" s="6">
        <v>22.433993999999998</v>
      </c>
      <c r="AC86" s="6">
        <v>22.734034000000001</v>
      </c>
      <c r="AD86" s="6">
        <v>23.025465000000001</v>
      </c>
      <c r="AE86" s="6">
        <v>23.302638999999999</v>
      </c>
      <c r="AF86" s="7">
        <v>1.7354000000000001E-2</v>
      </c>
    </row>
    <row r="87" spans="1:32" ht="13">
      <c r="A87" s="3" t="s">
        <v>112</v>
      </c>
      <c r="B87" t="s">
        <v>113</v>
      </c>
      <c r="C87" s="6">
        <v>152.23100299999999</v>
      </c>
      <c r="D87" s="6">
        <v>140.13400300000001</v>
      </c>
      <c r="E87" s="6">
        <v>138.02868699999999</v>
      </c>
      <c r="F87" s="6">
        <v>137.30242899999999</v>
      </c>
      <c r="G87" s="6">
        <v>136.89630099999999</v>
      </c>
      <c r="H87" s="6">
        <v>137.61752300000001</v>
      </c>
      <c r="I87" s="6">
        <v>139.415085</v>
      </c>
      <c r="J87" s="6">
        <v>141.40690599999999</v>
      </c>
      <c r="K87" s="6">
        <v>142.87275700000001</v>
      </c>
      <c r="L87" s="6">
        <v>143.81433100000001</v>
      </c>
      <c r="M87" s="6">
        <v>144.414276</v>
      </c>
      <c r="N87" s="6">
        <v>144.86584500000001</v>
      </c>
      <c r="O87" s="6">
        <v>145.30387899999999</v>
      </c>
      <c r="P87" s="6">
        <v>145.76774599999999</v>
      </c>
      <c r="Q87" s="6">
        <v>146.15145899999999</v>
      </c>
      <c r="R87" s="6">
        <v>146.51303100000001</v>
      </c>
      <c r="S87" s="6">
        <v>146.94511399999999</v>
      </c>
      <c r="T87" s="6">
        <v>147.41825900000001</v>
      </c>
      <c r="U87" s="6">
        <v>147.95631399999999</v>
      </c>
      <c r="V87" s="6">
        <v>148.540604</v>
      </c>
      <c r="W87" s="6">
        <v>149.14080799999999</v>
      </c>
      <c r="X87" s="6">
        <v>149.71485899999999</v>
      </c>
      <c r="Y87" s="6">
        <v>150.25662199999999</v>
      </c>
      <c r="Z87" s="6">
        <v>150.81274400000001</v>
      </c>
      <c r="AA87" s="6">
        <v>151.326401</v>
      </c>
      <c r="AB87" s="6">
        <v>151.82141100000001</v>
      </c>
      <c r="AC87" s="6">
        <v>152.36094700000001</v>
      </c>
      <c r="AD87" s="6">
        <v>152.91864000000001</v>
      </c>
      <c r="AE87" s="6">
        <v>153.51402300000001</v>
      </c>
      <c r="AF87" s="7">
        <v>3.3830000000000002E-3</v>
      </c>
    </row>
    <row r="88" spans="1:32" ht="13">
      <c r="A88" s="3" t="s">
        <v>114</v>
      </c>
      <c r="B88" t="s">
        <v>115</v>
      </c>
      <c r="C88" s="6">
        <v>640.33196999999996</v>
      </c>
      <c r="D88" s="6">
        <v>644.81811500000003</v>
      </c>
      <c r="E88" s="6">
        <v>630.34252900000001</v>
      </c>
      <c r="F88" s="6">
        <v>633.88922100000002</v>
      </c>
      <c r="G88" s="6">
        <v>617.70599400000003</v>
      </c>
      <c r="H88" s="6">
        <v>612.47753899999998</v>
      </c>
      <c r="I88" s="6">
        <v>600.38299600000005</v>
      </c>
      <c r="J88" s="6">
        <v>602.256348</v>
      </c>
      <c r="K88" s="6">
        <v>613.908997</v>
      </c>
      <c r="L88" s="6">
        <v>616.28277600000001</v>
      </c>
      <c r="M88" s="6">
        <v>620.69842500000004</v>
      </c>
      <c r="N88" s="6">
        <v>625.92047100000002</v>
      </c>
      <c r="O88" s="6">
        <v>630.71911599999999</v>
      </c>
      <c r="P88" s="6">
        <v>634.19824200000005</v>
      </c>
      <c r="Q88" s="6">
        <v>631.16937299999995</v>
      </c>
      <c r="R88" s="6">
        <v>634.38861099999997</v>
      </c>
      <c r="S88" s="6">
        <v>670.97381600000006</v>
      </c>
      <c r="T88" s="6">
        <v>713.08160399999997</v>
      </c>
      <c r="U88" s="6">
        <v>717.124146</v>
      </c>
      <c r="V88" s="6">
        <v>720.12609899999995</v>
      </c>
      <c r="W88" s="6">
        <v>726.46722399999999</v>
      </c>
      <c r="X88" s="6">
        <v>732.89855999999997</v>
      </c>
      <c r="Y88" s="6">
        <v>733.49798599999997</v>
      </c>
      <c r="Z88" s="6">
        <v>736.69226100000003</v>
      </c>
      <c r="AA88" s="6">
        <v>735.82641599999999</v>
      </c>
      <c r="AB88" s="6">
        <v>740.28186000000005</v>
      </c>
      <c r="AC88" s="6">
        <v>740.02966300000003</v>
      </c>
      <c r="AD88" s="6">
        <v>743.58624299999997</v>
      </c>
      <c r="AE88" s="6">
        <v>744.95050000000003</v>
      </c>
      <c r="AF88" s="7">
        <v>5.3610000000000003E-3</v>
      </c>
    </row>
    <row r="90" spans="1:32" ht="13">
      <c r="A90" s="3" t="s">
        <v>116</v>
      </c>
      <c r="B90" s="2" t="s">
        <v>117</v>
      </c>
      <c r="C90" s="8">
        <v>708.78424099999995</v>
      </c>
      <c r="D90" s="8">
        <v>705.25286900000003</v>
      </c>
      <c r="E90" s="8">
        <v>727.98895300000004</v>
      </c>
      <c r="F90" s="8">
        <v>720.76788299999998</v>
      </c>
      <c r="G90" s="8">
        <v>684.74029499999995</v>
      </c>
      <c r="H90" s="8">
        <v>668.41296399999999</v>
      </c>
      <c r="I90" s="8">
        <v>661.94598399999995</v>
      </c>
      <c r="J90" s="8">
        <v>659.61407499999996</v>
      </c>
      <c r="K90" s="8">
        <v>660.84258999999997</v>
      </c>
      <c r="L90" s="8">
        <v>663.421021</v>
      </c>
      <c r="M90" s="8">
        <v>666.04894999999999</v>
      </c>
      <c r="N90" s="8">
        <v>668.72723399999995</v>
      </c>
      <c r="O90" s="8">
        <v>671.45251499999995</v>
      </c>
      <c r="P90" s="8">
        <v>674.39587400000005</v>
      </c>
      <c r="Q90" s="8">
        <v>677.42681900000002</v>
      </c>
      <c r="R90" s="8">
        <v>680.464966</v>
      </c>
      <c r="S90" s="8">
        <v>683.51611300000002</v>
      </c>
      <c r="T90" s="8">
        <v>686.53216599999996</v>
      </c>
      <c r="U90" s="8">
        <v>689.54681400000004</v>
      </c>
      <c r="V90" s="8">
        <v>692.54528800000003</v>
      </c>
      <c r="W90" s="8">
        <v>695.49987799999997</v>
      </c>
      <c r="X90" s="8">
        <v>698.43713400000001</v>
      </c>
      <c r="Y90" s="8">
        <v>701.33752400000003</v>
      </c>
      <c r="Z90" s="8">
        <v>704.20983899999999</v>
      </c>
      <c r="AA90" s="8">
        <v>707.03326400000003</v>
      </c>
      <c r="AB90" s="8">
        <v>709.85943599999996</v>
      </c>
      <c r="AC90" s="8">
        <v>712.65850799999998</v>
      </c>
      <c r="AD90" s="8">
        <v>715.45727499999998</v>
      </c>
      <c r="AE90" s="8">
        <v>718.25213599999995</v>
      </c>
      <c r="AF90" s="9">
        <v>6.7699999999999998E-4</v>
      </c>
    </row>
    <row r="91" spans="1:32" ht="13">
      <c r="A91" s="3" t="s">
        <v>118</v>
      </c>
      <c r="B91" t="s">
        <v>119</v>
      </c>
      <c r="C91" s="6">
        <v>550.44928000000004</v>
      </c>
      <c r="D91" s="6">
        <v>541.21283000000005</v>
      </c>
      <c r="E91" s="6">
        <v>558.73120100000006</v>
      </c>
      <c r="F91" s="6">
        <v>553.169983</v>
      </c>
      <c r="G91" s="6">
        <v>525.48577899999998</v>
      </c>
      <c r="H91" s="6">
        <v>512.93768299999999</v>
      </c>
      <c r="I91" s="6">
        <v>507.95812999999998</v>
      </c>
      <c r="J91" s="6">
        <v>506.16409299999998</v>
      </c>
      <c r="K91" s="6">
        <v>507.105255</v>
      </c>
      <c r="L91" s="6">
        <v>509.08193999999997</v>
      </c>
      <c r="M91" s="6">
        <v>511.09722900000003</v>
      </c>
      <c r="N91" s="6">
        <v>513.15039100000001</v>
      </c>
      <c r="O91" s="6">
        <v>515.24035600000002</v>
      </c>
      <c r="P91" s="6">
        <v>517.49920699999996</v>
      </c>
      <c r="Q91" s="6">
        <v>519.82665999999995</v>
      </c>
      <c r="R91" s="6">
        <v>522.16015600000003</v>
      </c>
      <c r="S91" s="6">
        <v>524.502747</v>
      </c>
      <c r="T91" s="6">
        <v>526.81823699999995</v>
      </c>
      <c r="U91" s="6">
        <v>529.13281199999994</v>
      </c>
      <c r="V91" s="6">
        <v>531.43609600000002</v>
      </c>
      <c r="W91" s="6">
        <v>533.70617700000003</v>
      </c>
      <c r="X91" s="6">
        <v>535.963257</v>
      </c>
      <c r="Y91" s="6">
        <v>538.19238299999995</v>
      </c>
      <c r="Z91" s="6">
        <v>540.399902</v>
      </c>
      <c r="AA91" s="6">
        <v>542.56970200000001</v>
      </c>
      <c r="AB91" s="6">
        <v>544.74133300000005</v>
      </c>
      <c r="AC91" s="6">
        <v>546.89190699999995</v>
      </c>
      <c r="AD91" s="6">
        <v>549.04113800000005</v>
      </c>
      <c r="AE91" s="6">
        <v>551.18633999999997</v>
      </c>
      <c r="AF91" s="7">
        <v>6.7699999999999998E-4</v>
      </c>
    </row>
    <row r="92" spans="1:32" ht="13">
      <c r="A92" s="3" t="s">
        <v>120</v>
      </c>
      <c r="B92" t="s">
        <v>121</v>
      </c>
      <c r="C92" s="6">
        <v>13.859866</v>
      </c>
      <c r="D92" s="6">
        <v>17.112492</v>
      </c>
      <c r="E92" s="6">
        <v>16.219570000000001</v>
      </c>
      <c r="F92" s="6">
        <v>16.773806</v>
      </c>
      <c r="G92" s="6">
        <v>16.615470999999999</v>
      </c>
      <c r="H92" s="6">
        <v>16.219498000000002</v>
      </c>
      <c r="I92" s="6">
        <v>16.062539999999998</v>
      </c>
      <c r="J92" s="6">
        <v>16.005866999999999</v>
      </c>
      <c r="K92" s="6">
        <v>16.035515</v>
      </c>
      <c r="L92" s="6">
        <v>16.097867999999998</v>
      </c>
      <c r="M92" s="6">
        <v>16.161448</v>
      </c>
      <c r="N92" s="6">
        <v>16.226236</v>
      </c>
      <c r="O92" s="6">
        <v>16.292185</v>
      </c>
      <c r="P92" s="6">
        <v>16.363451000000001</v>
      </c>
      <c r="Q92" s="6">
        <v>16.436862999999999</v>
      </c>
      <c r="R92" s="6">
        <v>16.510475</v>
      </c>
      <c r="S92" s="6">
        <v>16.584419</v>
      </c>
      <c r="T92" s="6">
        <v>16.657533999999998</v>
      </c>
      <c r="U92" s="6">
        <v>16.730620999999999</v>
      </c>
      <c r="V92" s="6">
        <v>16.803345</v>
      </c>
      <c r="W92" s="6">
        <v>16.875021</v>
      </c>
      <c r="X92" s="6">
        <v>16.946266000000001</v>
      </c>
      <c r="Y92" s="6">
        <v>17.016639999999999</v>
      </c>
      <c r="Z92" s="6">
        <v>17.086328999999999</v>
      </c>
      <c r="AA92" s="6">
        <v>17.154831000000001</v>
      </c>
      <c r="AB92" s="6">
        <v>17.223386999999999</v>
      </c>
      <c r="AC92" s="6">
        <v>17.2913</v>
      </c>
      <c r="AD92" s="6">
        <v>17.359148000000001</v>
      </c>
      <c r="AE92" s="6">
        <v>17.426874000000002</v>
      </c>
      <c r="AF92" s="7">
        <v>6.7400000000000001E-4</v>
      </c>
    </row>
    <row r="93" spans="1:32" ht="13">
      <c r="A93" s="3" t="s">
        <v>122</v>
      </c>
      <c r="B93" t="s">
        <v>123</v>
      </c>
      <c r="C93" s="6">
        <v>144.475098</v>
      </c>
      <c r="D93" s="6">
        <v>146.927536</v>
      </c>
      <c r="E93" s="6">
        <v>153.03817699999999</v>
      </c>
      <c r="F93" s="6">
        <v>150.82408100000001</v>
      </c>
      <c r="G93" s="6">
        <v>142.63905299999999</v>
      </c>
      <c r="H93" s="6">
        <v>139.25576799999999</v>
      </c>
      <c r="I93" s="6">
        <v>137.92527799999999</v>
      </c>
      <c r="J93" s="6">
        <v>137.444107</v>
      </c>
      <c r="K93" s="6">
        <v>137.70181299999999</v>
      </c>
      <c r="L93" s="6">
        <v>138.241196</v>
      </c>
      <c r="M93" s="6">
        <v>138.790268</v>
      </c>
      <c r="N93" s="6">
        <v>139.35063199999999</v>
      </c>
      <c r="O93" s="6">
        <v>139.91996800000001</v>
      </c>
      <c r="P93" s="6">
        <v>140.53317300000001</v>
      </c>
      <c r="Q93" s="6">
        <v>141.16329999999999</v>
      </c>
      <c r="R93" s="6">
        <v>141.79437300000001</v>
      </c>
      <c r="S93" s="6">
        <v>142.42892499999999</v>
      </c>
      <c r="T93" s="6">
        <v>143.056366</v>
      </c>
      <c r="U93" s="6">
        <v>143.68341100000001</v>
      </c>
      <c r="V93" s="6">
        <v>144.305847</v>
      </c>
      <c r="W93" s="6">
        <v>144.91867099999999</v>
      </c>
      <c r="X93" s="6">
        <v>145.527603</v>
      </c>
      <c r="Y93" s="6">
        <v>146.12851000000001</v>
      </c>
      <c r="Z93" s="6">
        <v>146.72357199999999</v>
      </c>
      <c r="AA93" s="6">
        <v>147.308716</v>
      </c>
      <c r="AB93" s="6">
        <v>147.89471399999999</v>
      </c>
      <c r="AC93" s="6">
        <v>148.475281</v>
      </c>
      <c r="AD93" s="6">
        <v>149.05699200000001</v>
      </c>
      <c r="AE93" s="6">
        <v>149.638947</v>
      </c>
      <c r="AF93" s="7">
        <v>6.7699999999999998E-4</v>
      </c>
    </row>
    <row r="95" spans="1:32" ht="13">
      <c r="A95" s="3" t="s">
        <v>124</v>
      </c>
      <c r="B95" s="2" t="s">
        <v>125</v>
      </c>
      <c r="C95" s="8">
        <v>28958.337890999999</v>
      </c>
      <c r="D95" s="8">
        <v>27849.433593999998</v>
      </c>
      <c r="E95" s="8">
        <v>26949.615234000001</v>
      </c>
      <c r="F95" s="8">
        <v>27294.753906000002</v>
      </c>
      <c r="G95" s="8">
        <v>27868.947265999999</v>
      </c>
      <c r="H95" s="8">
        <v>28143.990234000001</v>
      </c>
      <c r="I95" s="8">
        <v>28260.0625</v>
      </c>
      <c r="J95" s="8">
        <v>28352.017577999999</v>
      </c>
      <c r="K95" s="8">
        <v>28422.310547000001</v>
      </c>
      <c r="L95" s="8">
        <v>28490.265625</v>
      </c>
      <c r="M95" s="8">
        <v>28645.662109000001</v>
      </c>
      <c r="N95" s="8">
        <v>28723.632812</v>
      </c>
      <c r="O95" s="8">
        <v>28927.619140999999</v>
      </c>
      <c r="P95" s="8">
        <v>29120.947265999999</v>
      </c>
      <c r="Q95" s="8">
        <v>29292.880859000001</v>
      </c>
      <c r="R95" s="8">
        <v>29462.757812</v>
      </c>
      <c r="S95" s="8">
        <v>29699.572265999999</v>
      </c>
      <c r="T95" s="8">
        <v>29967.746093999998</v>
      </c>
      <c r="U95" s="8">
        <v>30210.203125</v>
      </c>
      <c r="V95" s="8">
        <v>30446.345702999999</v>
      </c>
      <c r="W95" s="8">
        <v>30694.445312</v>
      </c>
      <c r="X95" s="8">
        <v>30845.09375</v>
      </c>
      <c r="Y95" s="8">
        <v>31005.867188</v>
      </c>
      <c r="Z95" s="8">
        <v>31302.595702999999</v>
      </c>
      <c r="AA95" s="8">
        <v>31488.228515999999</v>
      </c>
      <c r="AB95" s="8">
        <v>31690.177734000001</v>
      </c>
      <c r="AC95" s="8">
        <v>32008.859375</v>
      </c>
      <c r="AD95" s="8">
        <v>32228.613281000002</v>
      </c>
      <c r="AE95" s="8">
        <v>32463.089843999998</v>
      </c>
      <c r="AF95" s="9">
        <v>5.6940000000000003E-3</v>
      </c>
    </row>
    <row r="97" spans="1:32" ht="13">
      <c r="B97" s="2" t="s">
        <v>126</v>
      </c>
    </row>
    <row r="98" spans="1:32" ht="13">
      <c r="A98" s="3" t="s">
        <v>127</v>
      </c>
      <c r="B98" t="s">
        <v>128</v>
      </c>
      <c r="C98" s="6">
        <v>17320.992188</v>
      </c>
      <c r="D98" s="6">
        <v>16764.099609000001</v>
      </c>
      <c r="E98" s="6">
        <v>16446.378906000002</v>
      </c>
      <c r="F98" s="6">
        <v>16807.738281000002</v>
      </c>
      <c r="G98" s="6">
        <v>17157.447265999999</v>
      </c>
      <c r="H98" s="6">
        <v>17186.027343999998</v>
      </c>
      <c r="I98" s="6">
        <v>17131.025390999999</v>
      </c>
      <c r="J98" s="6">
        <v>17071.275390999999</v>
      </c>
      <c r="K98" s="6">
        <v>17015.769531000002</v>
      </c>
      <c r="L98" s="6">
        <v>16877.056640999999</v>
      </c>
      <c r="M98" s="6">
        <v>16878.472656000002</v>
      </c>
      <c r="N98" s="6">
        <v>16783.798827999999</v>
      </c>
      <c r="O98" s="6">
        <v>16786.148438</v>
      </c>
      <c r="P98" s="6">
        <v>16774.433593999998</v>
      </c>
      <c r="Q98" s="6">
        <v>16754.308593999998</v>
      </c>
      <c r="R98" s="6">
        <v>16553.296875</v>
      </c>
      <c r="S98" s="6">
        <v>16710.021484000001</v>
      </c>
      <c r="T98" s="6">
        <v>16838.923827999999</v>
      </c>
      <c r="U98" s="6">
        <v>16913.53125</v>
      </c>
      <c r="V98" s="6">
        <v>16945.607422000001</v>
      </c>
      <c r="W98" s="6">
        <v>16980.121093999998</v>
      </c>
      <c r="X98" s="6">
        <v>16943.238281000002</v>
      </c>
      <c r="Y98" s="6">
        <v>16873.328125</v>
      </c>
      <c r="Z98" s="6">
        <v>16968.171875</v>
      </c>
      <c r="AA98" s="6">
        <v>16800.007812</v>
      </c>
      <c r="AB98" s="6">
        <v>16718.212890999999</v>
      </c>
      <c r="AC98" s="6">
        <v>16763.542968999998</v>
      </c>
      <c r="AD98" s="6">
        <v>16599.796875</v>
      </c>
      <c r="AE98" s="6">
        <v>16440.509765999999</v>
      </c>
      <c r="AF98" s="7">
        <v>-7.2199999999999999E-4</v>
      </c>
    </row>
    <row r="99" spans="1:32" ht="13">
      <c r="A99" s="3" t="s">
        <v>129</v>
      </c>
      <c r="B99" t="s">
        <v>130</v>
      </c>
      <c r="C99" s="6">
        <v>6456.8701170000004</v>
      </c>
      <c r="D99" s="6">
        <v>6086.876953</v>
      </c>
      <c r="E99" s="6">
        <v>5583.654297</v>
      </c>
      <c r="F99" s="6">
        <v>5580.1015619999998</v>
      </c>
      <c r="G99" s="6">
        <v>5789.1108400000003</v>
      </c>
      <c r="H99" s="6">
        <v>6010.2490230000003</v>
      </c>
      <c r="I99" s="6">
        <v>6159.9785160000001</v>
      </c>
      <c r="J99" s="6">
        <v>6255.2451170000004</v>
      </c>
      <c r="K99" s="6">
        <v>6318.1665039999998</v>
      </c>
      <c r="L99" s="6">
        <v>6386.9506840000004</v>
      </c>
      <c r="M99" s="6">
        <v>6454.0590819999998</v>
      </c>
      <c r="N99" s="6">
        <v>6538.5756840000004</v>
      </c>
      <c r="O99" s="6">
        <v>6633.8149409999996</v>
      </c>
      <c r="P99" s="6">
        <v>6717.9277339999999</v>
      </c>
      <c r="Q99" s="6">
        <v>6780.7617190000001</v>
      </c>
      <c r="R99" s="6">
        <v>6833.7045900000003</v>
      </c>
      <c r="S99" s="6">
        <v>6914.3051759999998</v>
      </c>
      <c r="T99" s="6">
        <v>7015.4262699999999</v>
      </c>
      <c r="U99" s="6">
        <v>7131.6713870000003</v>
      </c>
      <c r="V99" s="6">
        <v>7240.6752930000002</v>
      </c>
      <c r="W99" s="6">
        <v>7354.0258789999998</v>
      </c>
      <c r="X99" s="6">
        <v>7459.7719729999999</v>
      </c>
      <c r="Y99" s="6">
        <v>7565.4047849999997</v>
      </c>
      <c r="Z99" s="6">
        <v>7690.0703119999998</v>
      </c>
      <c r="AA99" s="6">
        <v>7799.2802730000003</v>
      </c>
      <c r="AB99" s="6">
        <v>7909.861328</v>
      </c>
      <c r="AC99" s="6">
        <v>8032.4316410000001</v>
      </c>
      <c r="AD99" s="6">
        <v>8152.6889650000003</v>
      </c>
      <c r="AE99" s="6">
        <v>8284.4736329999996</v>
      </c>
      <c r="AF99" s="7">
        <v>1.1481999999999999E-2</v>
      </c>
    </row>
    <row r="100" spans="1:32" ht="13">
      <c r="A100" s="3" t="s">
        <v>131</v>
      </c>
      <c r="B100" t="s">
        <v>132</v>
      </c>
      <c r="C100" s="6">
        <v>3268.0092770000001</v>
      </c>
      <c r="D100" s="6">
        <v>3151.9729000000002</v>
      </c>
      <c r="E100" s="6">
        <v>3176.8725589999999</v>
      </c>
      <c r="F100" s="6">
        <v>3119.4113769999999</v>
      </c>
      <c r="G100" s="6">
        <v>3110.8432619999999</v>
      </c>
      <c r="H100" s="6">
        <v>3136.8000489999999</v>
      </c>
      <c r="I100" s="6">
        <v>3164.4677729999999</v>
      </c>
      <c r="J100" s="6">
        <v>3212.8122560000002</v>
      </c>
      <c r="K100" s="6">
        <v>3256.0358890000002</v>
      </c>
      <c r="L100" s="6">
        <v>3299.7495119999999</v>
      </c>
      <c r="M100" s="6">
        <v>3345.5419919999999</v>
      </c>
      <c r="N100" s="6">
        <v>3389.8845209999999</v>
      </c>
      <c r="O100" s="6">
        <v>3433.342529</v>
      </c>
      <c r="P100" s="6">
        <v>3475.155029</v>
      </c>
      <c r="Q100" s="6">
        <v>3510.7482909999999</v>
      </c>
      <c r="R100" s="6">
        <v>3541.1608890000002</v>
      </c>
      <c r="S100" s="6">
        <v>3568.4208979999999</v>
      </c>
      <c r="T100" s="6">
        <v>3593.726807</v>
      </c>
      <c r="U100" s="6">
        <v>3616.641357</v>
      </c>
      <c r="V100" s="6">
        <v>3637.3183589999999</v>
      </c>
      <c r="W100" s="6">
        <v>3656.4409179999998</v>
      </c>
      <c r="X100" s="6">
        <v>3676.5495609999998</v>
      </c>
      <c r="Y100" s="6">
        <v>3695.798828</v>
      </c>
      <c r="Z100" s="6">
        <v>3716.463135</v>
      </c>
      <c r="AA100" s="6">
        <v>3732.7314449999999</v>
      </c>
      <c r="AB100" s="6">
        <v>3748.0720209999999</v>
      </c>
      <c r="AC100" s="6">
        <v>3766.1098630000001</v>
      </c>
      <c r="AD100" s="6">
        <v>3783.7795409999999</v>
      </c>
      <c r="AE100" s="6">
        <v>3801.4458009999998</v>
      </c>
      <c r="AF100" s="7">
        <v>6.9629999999999996E-3</v>
      </c>
    </row>
    <row r="101" spans="1:32" ht="13">
      <c r="A101" s="3" t="s">
        <v>133</v>
      </c>
      <c r="B101" t="s">
        <v>121</v>
      </c>
      <c r="C101" s="6">
        <v>993.64007600000002</v>
      </c>
      <c r="D101" s="6">
        <v>934.79437299999995</v>
      </c>
      <c r="E101" s="6">
        <v>854.01757799999996</v>
      </c>
      <c r="F101" s="6">
        <v>892.30426</v>
      </c>
      <c r="G101" s="6">
        <v>931.26367200000004</v>
      </c>
      <c r="H101" s="6">
        <v>933.52703899999995</v>
      </c>
      <c r="I101" s="6">
        <v>935.463257</v>
      </c>
      <c r="J101" s="6">
        <v>937.19287099999997</v>
      </c>
      <c r="K101" s="6">
        <v>939.25854500000003</v>
      </c>
      <c r="L101" s="6">
        <v>940.81372099999999</v>
      </c>
      <c r="M101" s="6">
        <v>942.70599400000003</v>
      </c>
      <c r="N101" s="6">
        <v>944.86883499999999</v>
      </c>
      <c r="O101" s="6">
        <v>947.15368699999999</v>
      </c>
      <c r="P101" s="6">
        <v>949.140625</v>
      </c>
      <c r="Q101" s="6">
        <v>950.56494099999998</v>
      </c>
      <c r="R101" s="6">
        <v>951.84033199999999</v>
      </c>
      <c r="S101" s="6">
        <v>953.62329099999999</v>
      </c>
      <c r="T101" s="6">
        <v>955.77410899999995</v>
      </c>
      <c r="U101" s="6">
        <v>957.75842299999999</v>
      </c>
      <c r="V101" s="6">
        <v>959.65374799999995</v>
      </c>
      <c r="W101" s="6">
        <v>961.56512499999997</v>
      </c>
      <c r="X101" s="6">
        <v>963.08544900000004</v>
      </c>
      <c r="Y101" s="6">
        <v>964.65118399999994</v>
      </c>
      <c r="Z101" s="6">
        <v>966.08196999999996</v>
      </c>
      <c r="AA101" s="6">
        <v>967.55651899999998</v>
      </c>
      <c r="AB101" s="6">
        <v>969.14123500000005</v>
      </c>
      <c r="AC101" s="6">
        <v>971.09863299999995</v>
      </c>
      <c r="AD101" s="6">
        <v>972.67596400000002</v>
      </c>
      <c r="AE101" s="6">
        <v>974.03662099999997</v>
      </c>
      <c r="AF101" s="7">
        <v>1.524E-3</v>
      </c>
    </row>
    <row r="102" spans="1:32" ht="13">
      <c r="A102" s="3" t="s">
        <v>134</v>
      </c>
      <c r="B102" t="s">
        <v>135</v>
      </c>
      <c r="C102" s="6">
        <v>31.59</v>
      </c>
      <c r="D102" s="6">
        <v>31.59</v>
      </c>
      <c r="E102" s="6">
        <v>32.337237999999999</v>
      </c>
      <c r="F102" s="6">
        <v>32.208244000000001</v>
      </c>
      <c r="G102" s="6">
        <v>32.101517000000001</v>
      </c>
      <c r="H102" s="6">
        <v>32.013218000000002</v>
      </c>
      <c r="I102" s="6">
        <v>31.940156999999999</v>
      </c>
      <c r="J102" s="6">
        <v>31.879711</v>
      </c>
      <c r="K102" s="6">
        <v>31.829699000000002</v>
      </c>
      <c r="L102" s="6">
        <v>31.788321</v>
      </c>
      <c r="M102" s="6">
        <v>31.754086000000001</v>
      </c>
      <c r="N102" s="6">
        <v>31.725760000000001</v>
      </c>
      <c r="O102" s="6">
        <v>31.702324000000001</v>
      </c>
      <c r="P102" s="6">
        <v>31.682933999999999</v>
      </c>
      <c r="Q102" s="6">
        <v>31.666891</v>
      </c>
      <c r="R102" s="6">
        <v>31.653618000000002</v>
      </c>
      <c r="S102" s="6">
        <v>31.642634999999999</v>
      </c>
      <c r="T102" s="6">
        <v>31.633548999999999</v>
      </c>
      <c r="U102" s="6">
        <v>31.626031999999999</v>
      </c>
      <c r="V102" s="6">
        <v>31.619812</v>
      </c>
      <c r="W102" s="6">
        <v>31.614666</v>
      </c>
      <c r="X102" s="6">
        <v>31.610406999999999</v>
      </c>
      <c r="Y102" s="6">
        <v>31.606884000000001</v>
      </c>
      <c r="Z102" s="6">
        <v>31.60397</v>
      </c>
      <c r="AA102" s="6">
        <v>31.601559000000002</v>
      </c>
      <c r="AB102" s="6">
        <v>31.599564000000001</v>
      </c>
      <c r="AC102" s="6">
        <v>31.597912000000001</v>
      </c>
      <c r="AD102" s="6">
        <v>31.596546</v>
      </c>
      <c r="AE102" s="6">
        <v>31.595417000000001</v>
      </c>
      <c r="AF102" s="7">
        <v>6.0000000000000002E-6</v>
      </c>
    </row>
    <row r="103" spans="1:32" ht="13">
      <c r="A103" s="3" t="s">
        <v>136</v>
      </c>
      <c r="B103" t="s">
        <v>137</v>
      </c>
      <c r="C103" s="6">
        <v>30.698719000000001</v>
      </c>
      <c r="D103" s="6">
        <v>24.176708000000001</v>
      </c>
      <c r="E103" s="6">
        <v>20.532668999999999</v>
      </c>
      <c r="F103" s="6">
        <v>19.974405000000001</v>
      </c>
      <c r="G103" s="6">
        <v>19.365279999999998</v>
      </c>
      <c r="H103" s="6">
        <v>18.607800999999998</v>
      </c>
      <c r="I103" s="6">
        <v>18.189033999999999</v>
      </c>
      <c r="J103" s="6">
        <v>17.541585999999999</v>
      </c>
      <c r="K103" s="6">
        <v>17.141399</v>
      </c>
      <c r="L103" s="6">
        <v>16.901173</v>
      </c>
      <c r="M103" s="6">
        <v>16.875484</v>
      </c>
      <c r="N103" s="6">
        <v>16.984114000000002</v>
      </c>
      <c r="O103" s="6">
        <v>17.294889000000001</v>
      </c>
      <c r="P103" s="6">
        <v>17.752389999999998</v>
      </c>
      <c r="Q103" s="6">
        <v>18.254792999999999</v>
      </c>
      <c r="R103" s="6">
        <v>18.904043000000001</v>
      </c>
      <c r="S103" s="6">
        <v>19.453135</v>
      </c>
      <c r="T103" s="6">
        <v>20.074041000000001</v>
      </c>
      <c r="U103" s="6">
        <v>20.801518999999999</v>
      </c>
      <c r="V103" s="6">
        <v>21.641591999999999</v>
      </c>
      <c r="W103" s="6">
        <v>22.412013999999999</v>
      </c>
      <c r="X103" s="6">
        <v>23.216984</v>
      </c>
      <c r="Y103" s="6">
        <v>24.013915999999998</v>
      </c>
      <c r="Z103" s="6">
        <v>24.855246000000001</v>
      </c>
      <c r="AA103" s="6">
        <v>25.723932000000001</v>
      </c>
      <c r="AB103" s="6">
        <v>26.561077000000001</v>
      </c>
      <c r="AC103" s="6">
        <v>27.421343</v>
      </c>
      <c r="AD103" s="6">
        <v>28.292003999999999</v>
      </c>
      <c r="AE103" s="6">
        <v>29.224139999999998</v>
      </c>
      <c r="AF103" s="7">
        <v>7.0470000000000003E-3</v>
      </c>
    </row>
    <row r="104" spans="1:32" ht="13">
      <c r="A104" s="3" t="s">
        <v>138</v>
      </c>
      <c r="B104" t="s">
        <v>113</v>
      </c>
      <c r="C104" s="6">
        <v>152.23100299999999</v>
      </c>
      <c r="D104" s="6">
        <v>140.13400300000001</v>
      </c>
      <c r="E104" s="6">
        <v>138.02868699999999</v>
      </c>
      <c r="F104" s="6">
        <v>137.30242899999999</v>
      </c>
      <c r="G104" s="6">
        <v>136.89630099999999</v>
      </c>
      <c r="H104" s="6">
        <v>137.61752300000001</v>
      </c>
      <c r="I104" s="6">
        <v>139.415085</v>
      </c>
      <c r="J104" s="6">
        <v>141.40690599999999</v>
      </c>
      <c r="K104" s="6">
        <v>142.87275700000001</v>
      </c>
      <c r="L104" s="6">
        <v>143.81433100000001</v>
      </c>
      <c r="M104" s="6">
        <v>144.414276</v>
      </c>
      <c r="N104" s="6">
        <v>144.86584500000001</v>
      </c>
      <c r="O104" s="6">
        <v>145.30387899999999</v>
      </c>
      <c r="P104" s="6">
        <v>145.76774599999999</v>
      </c>
      <c r="Q104" s="6">
        <v>146.15145899999999</v>
      </c>
      <c r="R104" s="6">
        <v>146.51303100000001</v>
      </c>
      <c r="S104" s="6">
        <v>146.94511399999999</v>
      </c>
      <c r="T104" s="6">
        <v>147.41825900000001</v>
      </c>
      <c r="U104" s="6">
        <v>147.95631399999999</v>
      </c>
      <c r="V104" s="6">
        <v>148.540604</v>
      </c>
      <c r="W104" s="6">
        <v>149.14080799999999</v>
      </c>
      <c r="X104" s="6">
        <v>149.71485899999999</v>
      </c>
      <c r="Y104" s="6">
        <v>150.25662199999999</v>
      </c>
      <c r="Z104" s="6">
        <v>150.81274400000001</v>
      </c>
      <c r="AA104" s="6">
        <v>151.326401</v>
      </c>
      <c r="AB104" s="6">
        <v>151.82141100000001</v>
      </c>
      <c r="AC104" s="6">
        <v>152.36094700000001</v>
      </c>
      <c r="AD104" s="6">
        <v>152.91864000000001</v>
      </c>
      <c r="AE104" s="6">
        <v>153.51402300000001</v>
      </c>
      <c r="AF104" s="7">
        <v>3.3830000000000002E-3</v>
      </c>
    </row>
    <row r="105" spans="1:32" ht="13">
      <c r="A105" s="3" t="s">
        <v>139</v>
      </c>
      <c r="B105" t="s">
        <v>140</v>
      </c>
      <c r="C105" s="6">
        <v>28254.033202999999</v>
      </c>
      <c r="D105" s="6">
        <v>27133.644531000002</v>
      </c>
      <c r="E105" s="6">
        <v>26251.824218999998</v>
      </c>
      <c r="F105" s="6">
        <v>26589.042968999998</v>
      </c>
      <c r="G105" s="6">
        <v>27177.029297000001</v>
      </c>
      <c r="H105" s="6">
        <v>27454.84375</v>
      </c>
      <c r="I105" s="6">
        <v>27580.480468999998</v>
      </c>
      <c r="J105" s="6">
        <v>27667.351562</v>
      </c>
      <c r="K105" s="6">
        <v>27721.072265999999</v>
      </c>
      <c r="L105" s="6">
        <v>27697.076172000001</v>
      </c>
      <c r="M105" s="6">
        <v>27813.822265999999</v>
      </c>
      <c r="N105" s="6">
        <v>27850.705077999999</v>
      </c>
      <c r="O105" s="6">
        <v>27994.761718999998</v>
      </c>
      <c r="P105" s="6">
        <v>28111.859375</v>
      </c>
      <c r="Q105" s="6">
        <v>28192.455077999999</v>
      </c>
      <c r="R105" s="6">
        <v>28077.074218999998</v>
      </c>
      <c r="S105" s="6">
        <v>28344.410156000002</v>
      </c>
      <c r="T105" s="6">
        <v>28602.974609000001</v>
      </c>
      <c r="U105" s="6">
        <v>28819.986327999999</v>
      </c>
      <c r="V105" s="6">
        <v>28985.056640999999</v>
      </c>
      <c r="W105" s="6">
        <v>29155.320312</v>
      </c>
      <c r="X105" s="6">
        <v>29247.1875</v>
      </c>
      <c r="Y105" s="6">
        <v>29305.058593999998</v>
      </c>
      <c r="Z105" s="6">
        <v>29548.058593999998</v>
      </c>
      <c r="AA105" s="6">
        <v>29508.228515999999</v>
      </c>
      <c r="AB105" s="6">
        <v>29555.269531000002</v>
      </c>
      <c r="AC105" s="6">
        <v>29744.564452999999</v>
      </c>
      <c r="AD105" s="6">
        <v>29721.748047000001</v>
      </c>
      <c r="AE105" s="6">
        <v>29714.800781000002</v>
      </c>
      <c r="AF105" s="7">
        <v>3.3709999999999999E-3</v>
      </c>
    </row>
    <row r="106" spans="1:32" ht="13">
      <c r="A106" s="3" t="s">
        <v>141</v>
      </c>
      <c r="B106" t="s">
        <v>142</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15" t="s">
        <v>2584</v>
      </c>
    </row>
    <row r="107" spans="1:32" ht="13">
      <c r="A107" s="3" t="s">
        <v>143</v>
      </c>
      <c r="B107" t="s">
        <v>144</v>
      </c>
      <c r="C107" s="6">
        <v>1.6642459999999999</v>
      </c>
      <c r="D107" s="6">
        <v>6.1867210000000004</v>
      </c>
      <c r="E107" s="6">
        <v>1.7645390000000001</v>
      </c>
      <c r="F107" s="6">
        <v>4.4180739999999998</v>
      </c>
      <c r="G107" s="6">
        <v>5.0133910000000004</v>
      </c>
      <c r="H107" s="6">
        <v>5.6662100000000004</v>
      </c>
      <c r="I107" s="6">
        <v>6.1990439999999998</v>
      </c>
      <c r="J107" s="6">
        <v>6.5876989999999997</v>
      </c>
      <c r="K107" s="6">
        <v>8.2810380000000006</v>
      </c>
      <c r="L107" s="6">
        <v>93.183921999999995</v>
      </c>
      <c r="M107" s="6">
        <v>121.554451</v>
      </c>
      <c r="N107" s="6">
        <v>150.85987900000001</v>
      </c>
      <c r="O107" s="6">
        <v>198.87501499999999</v>
      </c>
      <c r="P107" s="6">
        <v>264.13519300000002</v>
      </c>
      <c r="Q107" s="6">
        <v>350.89932299999998</v>
      </c>
      <c r="R107" s="6">
        <v>625.23553500000003</v>
      </c>
      <c r="S107" s="6">
        <v>549.79791299999999</v>
      </c>
      <c r="T107" s="6">
        <v>509.015289</v>
      </c>
      <c r="U107" s="6">
        <v>521.78363000000002</v>
      </c>
      <c r="V107" s="6">
        <v>581.00488299999995</v>
      </c>
      <c r="W107" s="6">
        <v>642.55407700000001</v>
      </c>
      <c r="X107" s="6">
        <v>684.96899399999995</v>
      </c>
      <c r="Y107" s="6">
        <v>777.20477300000005</v>
      </c>
      <c r="Z107" s="6">
        <v>817.484375</v>
      </c>
      <c r="AA107" s="6">
        <v>1033.8370359999999</v>
      </c>
      <c r="AB107" s="6">
        <v>1174.3393550000001</v>
      </c>
      <c r="AC107" s="6">
        <v>1293.673828</v>
      </c>
      <c r="AD107" s="6">
        <v>1521.505981</v>
      </c>
      <c r="AE107" s="6">
        <v>1750.227539</v>
      </c>
      <c r="AF107" s="7">
        <v>0.232541</v>
      </c>
    </row>
    <row r="108" spans="1:32" ht="13">
      <c r="A108" s="3" t="s">
        <v>145</v>
      </c>
      <c r="B108" t="s">
        <v>146</v>
      </c>
      <c r="C108" s="6">
        <v>22.155251</v>
      </c>
      <c r="D108" s="6">
        <v>22.390792999999999</v>
      </c>
      <c r="E108" s="6">
        <v>22.814271999999999</v>
      </c>
      <c r="F108" s="6">
        <v>22.719027000000001</v>
      </c>
      <c r="G108" s="6">
        <v>23.013752</v>
      </c>
      <c r="H108" s="6">
        <v>23.407799000000001</v>
      </c>
      <c r="I108" s="6">
        <v>23.749872</v>
      </c>
      <c r="J108" s="6">
        <v>24.338574999999999</v>
      </c>
      <c r="K108" s="6">
        <v>25.106387999999999</v>
      </c>
      <c r="L108" s="6">
        <v>25.839146</v>
      </c>
      <c r="M108" s="6">
        <v>26.634684</v>
      </c>
      <c r="N108" s="6">
        <v>27.496538000000001</v>
      </c>
      <c r="O108" s="6">
        <v>28.453928000000001</v>
      </c>
      <c r="P108" s="6">
        <v>29.521125999999999</v>
      </c>
      <c r="Q108" s="6">
        <v>30.645235</v>
      </c>
      <c r="R108" s="6">
        <v>31.881329000000001</v>
      </c>
      <c r="S108" s="6">
        <v>33.576805</v>
      </c>
      <c r="T108" s="6">
        <v>34.922893999999999</v>
      </c>
      <c r="U108" s="6">
        <v>36.465885</v>
      </c>
      <c r="V108" s="6">
        <v>38.153224999999999</v>
      </c>
      <c r="W108" s="6">
        <v>39.965102999999999</v>
      </c>
      <c r="X108" s="6">
        <v>41.807678000000003</v>
      </c>
      <c r="Y108" s="6">
        <v>43.725150999999997</v>
      </c>
      <c r="Z108" s="6">
        <v>45.819302</v>
      </c>
      <c r="AA108" s="6">
        <v>47.810844000000003</v>
      </c>
      <c r="AB108" s="6">
        <v>49.820267000000001</v>
      </c>
      <c r="AC108" s="6">
        <v>51.969493999999997</v>
      </c>
      <c r="AD108" s="6">
        <v>53.993237000000001</v>
      </c>
      <c r="AE108" s="6">
        <v>56.021210000000004</v>
      </c>
      <c r="AF108" s="7">
        <v>3.4549000000000003E-2</v>
      </c>
    </row>
    <row r="109" spans="1:32" ht="13">
      <c r="A109" s="3" t="s">
        <v>147</v>
      </c>
      <c r="B109" t="s">
        <v>148</v>
      </c>
      <c r="C109" s="6">
        <v>40.153866000000001</v>
      </c>
      <c r="D109" s="6">
        <v>42.394058000000001</v>
      </c>
      <c r="E109" s="6">
        <v>42.872551000000001</v>
      </c>
      <c r="F109" s="6">
        <v>44.686546</v>
      </c>
      <c r="G109" s="6">
        <v>46.186691000000003</v>
      </c>
      <c r="H109" s="6">
        <v>47.596237000000002</v>
      </c>
      <c r="I109" s="6">
        <v>49.251590999999998</v>
      </c>
      <c r="J109" s="6">
        <v>51.479782</v>
      </c>
      <c r="K109" s="6">
        <v>53.837856000000002</v>
      </c>
      <c r="L109" s="6">
        <v>57.683872000000001</v>
      </c>
      <c r="M109" s="6">
        <v>62.645339999999997</v>
      </c>
      <c r="N109" s="6">
        <v>68.137184000000005</v>
      </c>
      <c r="O109" s="6">
        <v>74.076508000000004</v>
      </c>
      <c r="P109" s="6">
        <v>80.276978</v>
      </c>
      <c r="Q109" s="6">
        <v>86.519852</v>
      </c>
      <c r="R109" s="6">
        <v>92.760459999999995</v>
      </c>
      <c r="S109" s="6">
        <v>99.165985000000006</v>
      </c>
      <c r="T109" s="6">
        <v>105.846245</v>
      </c>
      <c r="U109" s="6">
        <v>112.687943</v>
      </c>
      <c r="V109" s="6">
        <v>119.599129</v>
      </c>
      <c r="W109" s="6">
        <v>127.47363300000001</v>
      </c>
      <c r="X109" s="6">
        <v>135.328766</v>
      </c>
      <c r="Y109" s="6">
        <v>143.23916600000001</v>
      </c>
      <c r="Z109" s="6">
        <v>151.147751</v>
      </c>
      <c r="AA109" s="6">
        <v>158.904968</v>
      </c>
      <c r="AB109" s="6">
        <v>166.62237500000001</v>
      </c>
      <c r="AC109" s="6">
        <v>174.53761299999999</v>
      </c>
      <c r="AD109" s="6">
        <v>183.48286400000001</v>
      </c>
      <c r="AE109" s="6">
        <v>192.58917199999999</v>
      </c>
      <c r="AF109" s="7">
        <v>5.7658000000000001E-2</v>
      </c>
    </row>
    <row r="110" spans="1:32" ht="13">
      <c r="A110" s="3" t="s">
        <v>149</v>
      </c>
      <c r="B110" t="s">
        <v>150</v>
      </c>
      <c r="C110" s="6">
        <v>0</v>
      </c>
      <c r="D110" s="6">
        <v>0</v>
      </c>
      <c r="E110" s="6">
        <v>0</v>
      </c>
      <c r="F110" s="6">
        <v>0</v>
      </c>
      <c r="G110" s="6">
        <v>0</v>
      </c>
      <c r="H110" s="6">
        <v>0</v>
      </c>
      <c r="I110" s="6">
        <v>3.0000000000000001E-6</v>
      </c>
      <c r="J110" s="6">
        <v>9.0000000000000002E-6</v>
      </c>
      <c r="K110" s="6">
        <v>0.100441</v>
      </c>
      <c r="L110" s="6">
        <v>0.20308300000000001</v>
      </c>
      <c r="M110" s="6">
        <v>0.30438700000000002</v>
      </c>
      <c r="N110" s="6">
        <v>0.51736400000000005</v>
      </c>
      <c r="O110" s="6">
        <v>0.73409400000000002</v>
      </c>
      <c r="P110" s="6">
        <v>0.95465699999999998</v>
      </c>
      <c r="Q110" s="6">
        <v>1.188277</v>
      </c>
      <c r="R110" s="6">
        <v>1.4175679999999999</v>
      </c>
      <c r="S110" s="6">
        <v>1.6423669999999999</v>
      </c>
      <c r="T110" s="6">
        <v>1.9005399999999999</v>
      </c>
      <c r="U110" s="6">
        <v>2.1528450000000001</v>
      </c>
      <c r="V110" s="6">
        <v>2.4034369999999998</v>
      </c>
      <c r="W110" s="6">
        <v>2.6622219999999999</v>
      </c>
      <c r="X110" s="6">
        <v>2.9005010000000002</v>
      </c>
      <c r="Y110" s="6">
        <v>3.135078</v>
      </c>
      <c r="Z110" s="6">
        <v>3.387089</v>
      </c>
      <c r="AA110" s="6">
        <v>3.6148389999999999</v>
      </c>
      <c r="AB110" s="6">
        <v>3.837761</v>
      </c>
      <c r="AC110" s="6">
        <v>4.0794199999999998</v>
      </c>
      <c r="AD110" s="6">
        <v>4.289644</v>
      </c>
      <c r="AE110" s="6">
        <v>4.4952040000000002</v>
      </c>
      <c r="AF110" s="15" t="s">
        <v>2584</v>
      </c>
    </row>
    <row r="111" spans="1:32" ht="13">
      <c r="A111" s="3" t="s">
        <v>151</v>
      </c>
      <c r="B111" t="s">
        <v>152</v>
      </c>
      <c r="C111" s="6">
        <v>640.33196999999996</v>
      </c>
      <c r="D111" s="6">
        <v>644.81811500000003</v>
      </c>
      <c r="E111" s="6">
        <v>630.34252900000001</v>
      </c>
      <c r="F111" s="6">
        <v>633.88922100000002</v>
      </c>
      <c r="G111" s="6">
        <v>617.70599400000003</v>
      </c>
      <c r="H111" s="6">
        <v>612.47753899999998</v>
      </c>
      <c r="I111" s="6">
        <v>600.38299600000005</v>
      </c>
      <c r="J111" s="6">
        <v>602.256348</v>
      </c>
      <c r="K111" s="6">
        <v>613.908997</v>
      </c>
      <c r="L111" s="6">
        <v>616.28277600000001</v>
      </c>
      <c r="M111" s="6">
        <v>620.69842500000004</v>
      </c>
      <c r="N111" s="6">
        <v>625.92047100000002</v>
      </c>
      <c r="O111" s="6">
        <v>630.71911599999999</v>
      </c>
      <c r="P111" s="6">
        <v>634.19824200000005</v>
      </c>
      <c r="Q111" s="6">
        <v>631.16937299999995</v>
      </c>
      <c r="R111" s="6">
        <v>634.38861099999997</v>
      </c>
      <c r="S111" s="6">
        <v>670.97381600000006</v>
      </c>
      <c r="T111" s="6">
        <v>713.08160399999997</v>
      </c>
      <c r="U111" s="6">
        <v>717.124146</v>
      </c>
      <c r="V111" s="6">
        <v>720.12609899999995</v>
      </c>
      <c r="W111" s="6">
        <v>726.46722399999999</v>
      </c>
      <c r="X111" s="6">
        <v>732.89855999999997</v>
      </c>
      <c r="Y111" s="6">
        <v>733.49798599999997</v>
      </c>
      <c r="Z111" s="6">
        <v>736.69226100000003</v>
      </c>
      <c r="AA111" s="6">
        <v>735.82641599999999</v>
      </c>
      <c r="AB111" s="6">
        <v>740.28186000000005</v>
      </c>
      <c r="AC111" s="6">
        <v>740.02966300000003</v>
      </c>
      <c r="AD111" s="6">
        <v>743.58624299999997</v>
      </c>
      <c r="AE111" s="6">
        <v>744.95050000000003</v>
      </c>
      <c r="AF111" s="7">
        <v>5.3610000000000003E-3</v>
      </c>
    </row>
    <row r="113" spans="1:32" ht="13">
      <c r="A113" s="3" t="s">
        <v>153</v>
      </c>
      <c r="B113" s="2" t="s">
        <v>154</v>
      </c>
      <c r="C113" s="8">
        <v>28958.337890999999</v>
      </c>
      <c r="D113" s="8">
        <v>27849.435547000001</v>
      </c>
      <c r="E113" s="8">
        <v>26949.617188</v>
      </c>
      <c r="F113" s="8">
        <v>27294.755859000001</v>
      </c>
      <c r="G113" s="8">
        <v>27868.949218999998</v>
      </c>
      <c r="H113" s="8">
        <v>28143.992188</v>
      </c>
      <c r="I113" s="8">
        <v>28260.064452999999</v>
      </c>
      <c r="J113" s="8">
        <v>28352.013672000001</v>
      </c>
      <c r="K113" s="8">
        <v>28422.304688</v>
      </c>
      <c r="L113" s="8">
        <v>28490.269531000002</v>
      </c>
      <c r="M113" s="8">
        <v>28645.660156000002</v>
      </c>
      <c r="N113" s="8">
        <v>28723.634765999999</v>
      </c>
      <c r="O113" s="8">
        <v>28927.619140999999</v>
      </c>
      <c r="P113" s="8">
        <v>29120.945312</v>
      </c>
      <c r="Q113" s="8">
        <v>29292.875</v>
      </c>
      <c r="R113" s="8">
        <v>29462.757812</v>
      </c>
      <c r="S113" s="8">
        <v>29699.568359000001</v>
      </c>
      <c r="T113" s="8">
        <v>29967.742188</v>
      </c>
      <c r="U113" s="8">
        <v>30210.201172000001</v>
      </c>
      <c r="V113" s="8">
        <v>30446.345702999999</v>
      </c>
      <c r="W113" s="8">
        <v>30694.441406000002</v>
      </c>
      <c r="X113" s="8">
        <v>30845.091797000001</v>
      </c>
      <c r="Y113" s="8">
        <v>31005.859375</v>
      </c>
      <c r="Z113" s="8">
        <v>31302.587890999999</v>
      </c>
      <c r="AA113" s="8">
        <v>31488.222656000002</v>
      </c>
      <c r="AB113" s="8">
        <v>31690.171875</v>
      </c>
      <c r="AC113" s="8">
        <v>32008.853515999999</v>
      </c>
      <c r="AD113" s="8">
        <v>32228.605468999998</v>
      </c>
      <c r="AE113" s="8">
        <v>32463.085938</v>
      </c>
      <c r="AF113" s="9">
        <v>5.6940000000000003E-3</v>
      </c>
    </row>
    <row r="118" spans="1:32" ht="11" customHeight="1">
      <c r="B118" s="3" t="s">
        <v>155</v>
      </c>
    </row>
    <row r="119" spans="1:32" ht="11" customHeight="1">
      <c r="B119" s="3" t="s">
        <v>156</v>
      </c>
    </row>
    <row r="120" spans="1:32" ht="11" customHeight="1">
      <c r="B120" s="3" t="s">
        <v>615</v>
      </c>
    </row>
    <row r="121" spans="1:32" ht="11" customHeight="1">
      <c r="B121" s="3" t="s">
        <v>616</v>
      </c>
    </row>
    <row r="122" spans="1:32" ht="11" customHeight="1">
      <c r="B122" s="3" t="s">
        <v>617</v>
      </c>
    </row>
    <row r="123" spans="1:32" ht="11" customHeight="1">
      <c r="B123" s="3" t="s">
        <v>618</v>
      </c>
    </row>
    <row r="124" spans="1:32" ht="11" customHeight="1">
      <c r="B124" s="3" t="s">
        <v>619</v>
      </c>
    </row>
    <row r="125" spans="1:32" ht="11" customHeight="1">
      <c r="B125" s="3" t="s">
        <v>1234</v>
      </c>
    </row>
    <row r="126" spans="1:32" ht="11" customHeight="1">
      <c r="B126" s="3" t="s">
        <v>1235</v>
      </c>
    </row>
    <row r="127" spans="1:32" ht="11" customHeight="1">
      <c r="B127" s="3" t="s">
        <v>1236</v>
      </c>
    </row>
    <row r="128" spans="1:32" ht="11" customHeight="1">
      <c r="B128" s="3" t="s">
        <v>1633</v>
      </c>
    </row>
    <row r="129" spans="2:2" ht="11" customHeight="1">
      <c r="B129" s="3" t="s">
        <v>1237</v>
      </c>
    </row>
    <row r="130" spans="2:2" ht="12.75" customHeight="1">
      <c r="B130" s="3"/>
    </row>
    <row r="131" spans="2:2" ht="12.75" customHeight="1">
      <c r="B131" s="3"/>
    </row>
    <row r="149" spans="1:53" ht="12.75" customHeight="1">
      <c r="AL149" s="6">
        <f t="shared" ref="AL149:AT149" si="0">AL157/125</f>
        <v>22.522196983614563</v>
      </c>
      <c r="AM149" s="6">
        <f t="shared" si="0"/>
        <v>23.578693049975897</v>
      </c>
      <c r="AN149" s="6">
        <f t="shared" si="0"/>
        <v>24.546722544706682</v>
      </c>
      <c r="AO149" s="6">
        <f t="shared" si="0"/>
        <v>25.410802204123645</v>
      </c>
      <c r="AP149" s="6">
        <f t="shared" si="0"/>
        <v>26.156547975087147</v>
      </c>
      <c r="AQ149" s="6">
        <f t="shared" si="0"/>
        <v>26.771063385662949</v>
      </c>
      <c r="AR149" s="6">
        <f t="shared" si="0"/>
        <v>27.243302593604845</v>
      </c>
      <c r="AS149" s="6">
        <f t="shared" si="0"/>
        <v>27.564394173454851</v>
      </c>
      <c r="AT149" s="6">
        <f t="shared" si="0"/>
        <v>27.7279126579908</v>
      </c>
    </row>
    <row r="150" spans="1:53" ht="15.75" customHeight="1">
      <c r="A150" s="3" t="s">
        <v>620</v>
      </c>
      <c r="B150" s="1" t="s">
        <v>2687</v>
      </c>
    </row>
    <row r="151" spans="1:53" ht="13">
      <c r="B151" s="2" t="s">
        <v>1034</v>
      </c>
    </row>
    <row r="152" spans="1:53" ht="13">
      <c r="B152" s="2" t="s">
        <v>1035</v>
      </c>
      <c r="C152" s="4" t="s">
        <v>1035</v>
      </c>
      <c r="D152" s="4" t="s">
        <v>1035</v>
      </c>
      <c r="E152" s="4" t="s">
        <v>1035</v>
      </c>
      <c r="F152" s="4" t="s">
        <v>1035</v>
      </c>
      <c r="G152" s="4" t="s">
        <v>1035</v>
      </c>
      <c r="H152" s="4" t="s">
        <v>1035</v>
      </c>
      <c r="I152" s="4" t="s">
        <v>1035</v>
      </c>
      <c r="J152" s="4" t="s">
        <v>1035</v>
      </c>
      <c r="K152" s="4" t="s">
        <v>1035</v>
      </c>
      <c r="L152" s="4" t="s">
        <v>1035</v>
      </c>
      <c r="M152" s="4" t="s">
        <v>1035</v>
      </c>
      <c r="N152" s="4" t="s">
        <v>1035</v>
      </c>
      <c r="O152" s="4" t="s">
        <v>1035</v>
      </c>
      <c r="P152" s="4" t="s">
        <v>1035</v>
      </c>
      <c r="Q152" s="4" t="s">
        <v>1035</v>
      </c>
      <c r="R152" s="4" t="s">
        <v>1035</v>
      </c>
      <c r="S152" s="4" t="s">
        <v>1035</v>
      </c>
      <c r="T152" s="4" t="s">
        <v>1035</v>
      </c>
      <c r="U152" s="4" t="s">
        <v>1035</v>
      </c>
      <c r="V152" s="4" t="s">
        <v>1035</v>
      </c>
      <c r="W152" s="4" t="s">
        <v>1035</v>
      </c>
      <c r="X152" s="4" t="s">
        <v>1035</v>
      </c>
      <c r="Y152" s="4" t="s">
        <v>1035</v>
      </c>
      <c r="Z152" s="4" t="s">
        <v>1035</v>
      </c>
      <c r="AA152" s="4" t="s">
        <v>1035</v>
      </c>
      <c r="AB152" s="4" t="s">
        <v>1035</v>
      </c>
      <c r="AC152" s="4" t="s">
        <v>1035</v>
      </c>
      <c r="AD152" s="4" t="s">
        <v>1035</v>
      </c>
      <c r="AE152" s="4" t="s">
        <v>1035</v>
      </c>
      <c r="AV152" s="4" t="s">
        <v>1036</v>
      </c>
      <c r="AW152" t="s">
        <v>1494</v>
      </c>
      <c r="AX152" t="s">
        <v>1495</v>
      </c>
    </row>
    <row r="153" spans="1:53" ht="13">
      <c r="B153" s="5" t="s">
        <v>1037</v>
      </c>
      <c r="C153" s="2">
        <v>2007</v>
      </c>
      <c r="D153" s="2">
        <v>2008</v>
      </c>
      <c r="E153" s="2">
        <v>2009</v>
      </c>
      <c r="F153" s="2">
        <v>2010</v>
      </c>
      <c r="G153" s="2">
        <v>2011</v>
      </c>
      <c r="H153" s="2">
        <v>2012</v>
      </c>
      <c r="I153" s="2">
        <v>2013</v>
      </c>
      <c r="J153" s="2">
        <v>2014</v>
      </c>
      <c r="K153" s="2">
        <v>2015</v>
      </c>
      <c r="L153" s="2">
        <v>2016</v>
      </c>
      <c r="M153" s="2">
        <v>2017</v>
      </c>
      <c r="N153" s="2">
        <v>2018</v>
      </c>
      <c r="O153" s="2">
        <v>2019</v>
      </c>
      <c r="P153" s="2">
        <v>2020</v>
      </c>
      <c r="Q153" s="2">
        <v>2021</v>
      </c>
      <c r="R153" s="2">
        <v>2022</v>
      </c>
      <c r="S153" s="2">
        <v>2023</v>
      </c>
      <c r="T153" s="2">
        <v>2024</v>
      </c>
      <c r="U153" s="2">
        <v>2025</v>
      </c>
      <c r="V153" s="2">
        <v>2026</v>
      </c>
      <c r="W153" s="2">
        <v>2027</v>
      </c>
      <c r="X153" s="2">
        <v>2028</v>
      </c>
      <c r="Y153" s="2">
        <v>2029</v>
      </c>
      <c r="Z153" s="2">
        <v>2030</v>
      </c>
      <c r="AA153" s="2">
        <v>2031</v>
      </c>
      <c r="AB153" s="2">
        <v>2032</v>
      </c>
      <c r="AC153" s="2">
        <v>2033</v>
      </c>
      <c r="AD153" s="2">
        <v>2034</v>
      </c>
      <c r="AE153" s="2">
        <v>2035</v>
      </c>
      <c r="AF153">
        <f t="shared" ref="AF153:AT153" si="1">AE153+1</f>
        <v>2036</v>
      </c>
      <c r="AG153">
        <f t="shared" si="1"/>
        <v>2037</v>
      </c>
      <c r="AH153">
        <f t="shared" si="1"/>
        <v>2038</v>
      </c>
      <c r="AI153">
        <f t="shared" si="1"/>
        <v>2039</v>
      </c>
      <c r="AJ153">
        <f t="shared" si="1"/>
        <v>2040</v>
      </c>
      <c r="AK153">
        <f t="shared" si="1"/>
        <v>2041</v>
      </c>
      <c r="AL153">
        <f t="shared" si="1"/>
        <v>2042</v>
      </c>
      <c r="AM153">
        <f t="shared" si="1"/>
        <v>2043</v>
      </c>
      <c r="AN153">
        <f t="shared" si="1"/>
        <v>2044</v>
      </c>
      <c r="AO153">
        <f t="shared" si="1"/>
        <v>2045</v>
      </c>
      <c r="AP153">
        <f t="shared" si="1"/>
        <v>2046</v>
      </c>
      <c r="AQ153">
        <f t="shared" si="1"/>
        <v>2047</v>
      </c>
      <c r="AR153">
        <f t="shared" si="1"/>
        <v>2048</v>
      </c>
      <c r="AS153">
        <f t="shared" si="1"/>
        <v>2049</v>
      </c>
      <c r="AT153">
        <f t="shared" si="1"/>
        <v>2050</v>
      </c>
      <c r="AU153">
        <v>2050</v>
      </c>
      <c r="AV153" s="2">
        <v>2035</v>
      </c>
    </row>
    <row r="155" spans="1:53" ht="13">
      <c r="B155" s="2" t="s">
        <v>621</v>
      </c>
    </row>
    <row r="156" spans="1:53" ht="13">
      <c r="A156" s="3" t="s">
        <v>622</v>
      </c>
      <c r="B156" t="s">
        <v>623</v>
      </c>
      <c r="C156" s="10">
        <v>16365.452148</v>
      </c>
      <c r="D156" s="10">
        <v>15834.216796999999</v>
      </c>
      <c r="E156" s="10">
        <v>15605.107421999999</v>
      </c>
      <c r="F156" s="10">
        <v>15948.181640999999</v>
      </c>
      <c r="G156" s="10">
        <v>16256.883789</v>
      </c>
      <c r="H156" s="10">
        <v>16266.618164</v>
      </c>
      <c r="I156" s="10">
        <v>16205.217773</v>
      </c>
      <c r="J156" s="10">
        <v>16145.420898</v>
      </c>
      <c r="K156" s="10">
        <v>16089.853515999999</v>
      </c>
      <c r="L156" s="10">
        <v>15951.041015999999</v>
      </c>
      <c r="M156" s="10">
        <v>15951.847656</v>
      </c>
      <c r="N156" s="10">
        <v>15856.655273</v>
      </c>
      <c r="O156" s="10">
        <v>15856.800781</v>
      </c>
      <c r="P156" s="10">
        <v>15843.538086</v>
      </c>
      <c r="Q156" s="10">
        <v>15823.953125</v>
      </c>
      <c r="R156" s="10">
        <v>15622.659180000001</v>
      </c>
      <c r="S156" s="10">
        <v>15775.483398</v>
      </c>
      <c r="T156" s="10">
        <v>15898.064453000001</v>
      </c>
      <c r="U156" s="10">
        <v>15965.050781</v>
      </c>
      <c r="V156" s="10">
        <v>15989.026367</v>
      </c>
      <c r="W156" s="10">
        <v>16015.919921999999</v>
      </c>
      <c r="X156" s="10">
        <v>15972.161133</v>
      </c>
      <c r="Y156" s="10">
        <v>15895.228515999999</v>
      </c>
      <c r="Z156" s="10">
        <v>15980.768555000001</v>
      </c>
      <c r="AA156" s="10">
        <v>15805.0625</v>
      </c>
      <c r="AB156" s="10">
        <v>15715.654296999999</v>
      </c>
      <c r="AC156" s="10">
        <v>15750.847656</v>
      </c>
      <c r="AD156" s="10">
        <v>15577.571289</v>
      </c>
      <c r="AE156" s="10">
        <v>15407.356444999999</v>
      </c>
      <c r="AF156" s="10">
        <f>AE156*(1+$AY156+(($AW$163-$AY156)/15)*(AF$153-$AE$153))*$BA$156</f>
        <v>15353.765006221744</v>
      </c>
      <c r="AG156" s="10">
        <f t="shared" ref="AG156:AT156" si="2">AF156*(1+$AY156+(($AW$163-$AY156)/15)*(AG$153-$AE$153))*$BA$156</f>
        <v>15310.680487883214</v>
      </c>
      <c r="AH156" s="10">
        <f t="shared" si="2"/>
        <v>15278.008422529667</v>
      </c>
      <c r="AI156" s="10">
        <f t="shared" si="2"/>
        <v>15255.675668460244</v>
      </c>
      <c r="AJ156" s="10">
        <f t="shared" si="2"/>
        <v>15243.63013889264</v>
      </c>
      <c r="AK156" s="10">
        <f t="shared" si="2"/>
        <v>15241.840602833423</v>
      </c>
      <c r="AL156" s="10">
        <f t="shared" si="2"/>
        <v>15250.296556601483</v>
      </c>
      <c r="AM156" s="10">
        <f t="shared" si="2"/>
        <v>15269.008165288207</v>
      </c>
      <c r="AN156" s="10">
        <f t="shared" si="2"/>
        <v>15298.006273769026</v>
      </c>
      <c r="AO156" s="10">
        <f t="shared" si="2"/>
        <v>15337.342487209091</v>
      </c>
      <c r="AP156" s="10">
        <f t="shared" si="2"/>
        <v>15387.08932133288</v>
      </c>
      <c r="AQ156" s="10">
        <f t="shared" si="2"/>
        <v>15447.340423055615</v>
      </c>
      <c r="AR156" s="10">
        <f t="shared" si="2"/>
        <v>15518.210862405329</v>
      </c>
      <c r="AS156" s="10">
        <f t="shared" si="2"/>
        <v>15599.837497000408</v>
      </c>
      <c r="AT156" s="10">
        <f t="shared" si="2"/>
        <v>15692.379410690393</v>
      </c>
      <c r="AU156">
        <f>(1+$AY156+(($AW$163-$AY156)/15)*(AU$153-$AE$153))</f>
        <v>1.0059322357497493</v>
      </c>
      <c r="AV156" s="7">
        <v>-1.0120000000000001E-3</v>
      </c>
      <c r="AW156" s="18">
        <f t="shared" ref="AW156:AW163" si="3">(AE156/Z156)^0.2-1</f>
        <v>-7.2815495976900069E-3</v>
      </c>
      <c r="AX156" s="18">
        <f>(Z156/U156)^0.2-1</f>
        <v>1.9682477855464953E-4</v>
      </c>
      <c r="AY156" s="18">
        <f>AW156*$AT$246</f>
        <v>-4.1504832706833038E-3</v>
      </c>
      <c r="AZ156">
        <f>(AT156/AE156)^(1/15)</f>
        <v>1.0012227549604202</v>
      </c>
      <c r="BA156">
        <v>1</v>
      </c>
    </row>
    <row r="157" spans="1:53" ht="13">
      <c r="A157" s="3" t="s">
        <v>624</v>
      </c>
      <c r="B157" t="s">
        <v>625</v>
      </c>
      <c r="C157" s="10">
        <v>1.6642459999999999</v>
      </c>
      <c r="D157" s="10">
        <v>6.1867210000000004</v>
      </c>
      <c r="E157" s="10">
        <v>1.7645390000000001</v>
      </c>
      <c r="F157" s="10">
        <v>4.4180739999999998</v>
      </c>
      <c r="G157" s="10">
        <v>5.0133910000000004</v>
      </c>
      <c r="H157" s="10">
        <v>5.6662100000000004</v>
      </c>
      <c r="I157" s="10">
        <v>6.1990439999999998</v>
      </c>
      <c r="J157" s="10">
        <v>6.5876989999999997</v>
      </c>
      <c r="K157" s="10">
        <v>8.2810380000000006</v>
      </c>
      <c r="L157" s="10">
        <v>93.183921999999995</v>
      </c>
      <c r="M157" s="10">
        <v>121.554451</v>
      </c>
      <c r="N157" s="10">
        <v>150.85987900000001</v>
      </c>
      <c r="O157" s="10">
        <v>198.87501499999999</v>
      </c>
      <c r="P157" s="10">
        <v>264.13519300000002</v>
      </c>
      <c r="Q157" s="10">
        <v>350.89932299999998</v>
      </c>
      <c r="R157" s="10">
        <v>625.23553500000003</v>
      </c>
      <c r="S157" s="10">
        <v>549.79791299999999</v>
      </c>
      <c r="T157" s="10">
        <v>509.015289</v>
      </c>
      <c r="U157" s="10">
        <v>521.78363000000002</v>
      </c>
      <c r="V157" s="10">
        <v>581.00488299999995</v>
      </c>
      <c r="W157" s="10">
        <v>642.55407700000001</v>
      </c>
      <c r="X157" s="10">
        <v>684.96899399999995</v>
      </c>
      <c r="Y157" s="10">
        <v>777.20477300000005</v>
      </c>
      <c r="Z157" s="10">
        <v>817.484375</v>
      </c>
      <c r="AA157" s="10">
        <v>1033.8370359999999</v>
      </c>
      <c r="AB157" s="10">
        <v>1174.3393550000001</v>
      </c>
      <c r="AC157" s="10">
        <v>1293.673828</v>
      </c>
      <c r="AD157" s="10">
        <v>1521.505981</v>
      </c>
      <c r="AE157" s="10">
        <v>1750.227539</v>
      </c>
      <c r="AF157" s="10">
        <f t="shared" ref="AF157:AT157" si="4">AE157*(1+$AY157+(($AW$163-$AY157)/15)*(AF$153-$AE$153))*$BA$156</f>
        <v>1904.0479857091709</v>
      </c>
      <c r="AG157" s="10">
        <f t="shared" si="4"/>
        <v>2060.2411028421457</v>
      </c>
      <c r="AH157" s="10">
        <f t="shared" si="4"/>
        <v>2217.1867563619412</v>
      </c>
      <c r="AI157" s="10">
        <f t="shared" si="4"/>
        <v>2373.1092094997953</v>
      </c>
      <c r="AJ157" s="10">
        <f t="shared" si="4"/>
        <v>2526.105026961136</v>
      </c>
      <c r="AK157" s="10">
        <f t="shared" si="4"/>
        <v>2674.1771691523522</v>
      </c>
      <c r="AL157" s="10">
        <f t="shared" si="4"/>
        <v>2815.2746229518202</v>
      </c>
      <c r="AM157" s="10">
        <f t="shared" si="4"/>
        <v>2947.3366312469871</v>
      </c>
      <c r="AN157" s="10">
        <f t="shared" si="4"/>
        <v>3068.3403180883352</v>
      </c>
      <c r="AO157" s="10">
        <f t="shared" si="4"/>
        <v>3176.3502755154555</v>
      </c>
      <c r="AP157" s="10">
        <f t="shared" si="4"/>
        <v>3269.5684968858932</v>
      </c>
      <c r="AQ157" s="10">
        <f t="shared" si="4"/>
        <v>3346.3829232078688</v>
      </c>
      <c r="AR157" s="10">
        <f t="shared" si="4"/>
        <v>3405.4128242006054</v>
      </c>
      <c r="AS157" s="10">
        <f t="shared" si="4"/>
        <v>3445.5492716818562</v>
      </c>
      <c r="AT157" s="10">
        <f t="shared" si="4"/>
        <v>3465.9890822488501</v>
      </c>
      <c r="AU157">
        <f>(1+$AY157+(($AW$163-$AY157)/15)*(AU$153-$AE$153))</f>
        <v>1.0059322357497493</v>
      </c>
      <c r="AV157" s="7">
        <v>0.232541</v>
      </c>
      <c r="AW157" s="18">
        <f t="shared" si="3"/>
        <v>0.16445580564169204</v>
      </c>
      <c r="AX157" s="18">
        <f t="shared" ref="AX157:AX163" si="5">(Z157/U157)^0.2-1</f>
        <v>9.3950830050316236E-2</v>
      </c>
      <c r="AY157" s="18">
        <f t="shared" ref="AY157:AY163" si="6">AW157*$AT$246</f>
        <v>9.3739809215764455E-2</v>
      </c>
      <c r="AZ157">
        <f t="shared" ref="AZ157:AZ163" si="7">(AT157/AE157)^(1/15)</f>
        <v>1.046603489734635</v>
      </c>
    </row>
    <row r="158" spans="1:53" ht="13">
      <c r="A158" s="3" t="s">
        <v>626</v>
      </c>
      <c r="B158" t="s">
        <v>148</v>
      </c>
      <c r="C158" s="10">
        <v>12.187737</v>
      </c>
      <c r="D158" s="10">
        <v>12.675566</v>
      </c>
      <c r="E158" s="10">
        <v>12.559013</v>
      </c>
      <c r="F158" s="10">
        <v>12.661918999999999</v>
      </c>
      <c r="G158" s="10">
        <v>12.755234</v>
      </c>
      <c r="H158" s="10">
        <v>12.761862000000001</v>
      </c>
      <c r="I158" s="10">
        <v>12.834469</v>
      </c>
      <c r="J158" s="10">
        <v>12.862099000000001</v>
      </c>
      <c r="K158" s="10">
        <v>12.75413</v>
      </c>
      <c r="L158" s="10">
        <v>12.623640999999999</v>
      </c>
      <c r="M158" s="10">
        <v>12.523275</v>
      </c>
      <c r="N158" s="10">
        <v>12.393376999999999</v>
      </c>
      <c r="O158" s="10">
        <v>12.26037</v>
      </c>
      <c r="P158" s="10">
        <v>12.14594</v>
      </c>
      <c r="Q158" s="10">
        <v>12.014721</v>
      </c>
      <c r="R158" s="10">
        <v>11.904429</v>
      </c>
      <c r="S158" s="10">
        <v>11.835316000000001</v>
      </c>
      <c r="T158" s="10">
        <v>11.807727</v>
      </c>
      <c r="U158" s="10">
        <v>11.786073</v>
      </c>
      <c r="V158" s="10">
        <v>11.760851000000001</v>
      </c>
      <c r="W158" s="10">
        <v>11.743994000000001</v>
      </c>
      <c r="X158" s="10">
        <v>11.713092</v>
      </c>
      <c r="Y158" s="10">
        <v>11.693949999999999</v>
      </c>
      <c r="Z158" s="10">
        <v>11.70941</v>
      </c>
      <c r="AA158" s="10">
        <v>11.716851</v>
      </c>
      <c r="AB158" s="10">
        <v>11.737947999999999</v>
      </c>
      <c r="AC158" s="10">
        <v>11.793398</v>
      </c>
      <c r="AD158" s="10">
        <v>11.831550999999999</v>
      </c>
      <c r="AE158" s="10">
        <v>11.875007999999999</v>
      </c>
      <c r="AF158" s="10">
        <f t="shared" ref="AF158:AT158" si="8">AE158*(1+$AY158+(($AW$163-$AY158)/15)*(AF$153-$AE$153))*$BA$156</f>
        <v>11.897472932626775</v>
      </c>
      <c r="AG158" s="10">
        <f t="shared" si="8"/>
        <v>11.923414019939734</v>
      </c>
      <c r="AH158" s="10">
        <f t="shared" si="8"/>
        <v>11.952852811460414</v>
      </c>
      <c r="AI158" s="10">
        <f t="shared" si="8"/>
        <v>11.985813925829545</v>
      </c>
      <c r="AJ158" s="10">
        <f t="shared" si="8"/>
        <v>12.022325085033303</v>
      </c>
      <c r="AK158" s="10">
        <f t="shared" si="8"/>
        <v>12.062417153172481</v>
      </c>
      <c r="AL158" s="10">
        <f t="shared" si="8"/>
        <v>12.106124179850326</v>
      </c>
      <c r="AM158" s="10">
        <f t="shared" si="8"/>
        <v>12.153483448264241</v>
      </c>
      <c r="AN158" s="10">
        <f t="shared" si="8"/>
        <v>12.204535528096242</v>
      </c>
      <c r="AO158" s="10">
        <f t="shared" si="8"/>
        <v>12.259324333306992</v>
      </c>
      <c r="AP158" s="10">
        <f t="shared" si="8"/>
        <v>12.31789718494842</v>
      </c>
      <c r="AQ158" s="10">
        <f t="shared" si="8"/>
        <v>12.380304879120434</v>
      </c>
      <c r="AR158" s="10">
        <f t="shared" si="8"/>
        <v>12.446601760208042</v>
      </c>
      <c r="AS158" s="10">
        <f t="shared" si="8"/>
        <v>12.516845799546363</v>
      </c>
      <c r="AT158" s="10">
        <f t="shared" si="8"/>
        <v>12.591098679672532</v>
      </c>
      <c r="AU158">
        <f t="shared" ref="AU158:AU163" si="9">(1+$AY158+(($AW$163-$AY158)/15)*(AU$153-$AE$153))</f>
        <v>1.0059322357497493</v>
      </c>
      <c r="AV158" s="7">
        <v>-2.4130000000000002E-3</v>
      </c>
      <c r="AW158" s="18">
        <f t="shared" si="3"/>
        <v>2.8125942525729641E-3</v>
      </c>
      <c r="AX158" s="18">
        <f t="shared" si="5"/>
        <v>-1.3043062786904924E-3</v>
      </c>
      <c r="AY158" s="18">
        <f t="shared" si="6"/>
        <v>1.6031787239665894E-3</v>
      </c>
      <c r="AZ158">
        <f t="shared" si="7"/>
        <v>1.0039112347728261</v>
      </c>
    </row>
    <row r="159" spans="1:53" ht="13">
      <c r="A159" s="3" t="s">
        <v>627</v>
      </c>
      <c r="B159" t="s">
        <v>628</v>
      </c>
      <c r="C159" s="10">
        <v>7.231306</v>
      </c>
      <c r="D159" s="10">
        <v>4.1494650000000002</v>
      </c>
      <c r="E159" s="10">
        <v>3.386971</v>
      </c>
      <c r="F159" s="10">
        <v>3.4217840000000002</v>
      </c>
      <c r="G159" s="10">
        <v>3.0470259999999998</v>
      </c>
      <c r="H159" s="10">
        <v>2.6764030000000001</v>
      </c>
      <c r="I159" s="10">
        <v>2.7009919999999998</v>
      </c>
      <c r="J159" s="10">
        <v>2.3613279999999999</v>
      </c>
      <c r="K159" s="10">
        <v>2.0970529999999998</v>
      </c>
      <c r="L159" s="10">
        <v>1.815741</v>
      </c>
      <c r="M159" s="10">
        <v>1.6238669999999999</v>
      </c>
      <c r="N159" s="10">
        <v>1.448086</v>
      </c>
      <c r="O159" s="10">
        <v>1.3736079999999999</v>
      </c>
      <c r="P159" s="10">
        <v>1.3475539999999999</v>
      </c>
      <c r="Q159" s="10">
        <v>1.2414510000000001</v>
      </c>
      <c r="R159" s="10">
        <v>1.1847289999999999</v>
      </c>
      <c r="S159" s="10">
        <v>1.111985</v>
      </c>
      <c r="T159" s="10">
        <v>1.0141100000000001</v>
      </c>
      <c r="U159" s="10">
        <v>0.96765999999999996</v>
      </c>
      <c r="V159" s="10">
        <v>0.94611000000000001</v>
      </c>
      <c r="W159" s="10">
        <v>0.89744500000000005</v>
      </c>
      <c r="X159" s="10">
        <v>0.87961400000000001</v>
      </c>
      <c r="Y159" s="10">
        <v>0.83911000000000002</v>
      </c>
      <c r="Z159" s="10">
        <v>0.79315599999999997</v>
      </c>
      <c r="AA159" s="10">
        <v>0.76054500000000003</v>
      </c>
      <c r="AB159" s="10">
        <v>0.73864200000000002</v>
      </c>
      <c r="AC159" s="10">
        <v>0.70296000000000003</v>
      </c>
      <c r="AD159" s="10">
        <v>0.68076800000000004</v>
      </c>
      <c r="AE159" s="10">
        <v>0.66642699999999999</v>
      </c>
      <c r="AF159" s="10">
        <f t="shared" ref="AF159:AT159" si="10">AE159*(1+$AY159+(($AW$163-$AY159)/15)*(AF$153-$AE$153))*$BA$156</f>
        <v>0.65455869236901787</v>
      </c>
      <c r="AG159" s="10">
        <f t="shared" si="10"/>
        <v>0.64401174174229292</v>
      </c>
      <c r="AH159" s="10">
        <f t="shared" si="10"/>
        <v>0.6347268453666981</v>
      </c>
      <c r="AI159" s="10">
        <f t="shared" si="10"/>
        <v>0.62665217715136923</v>
      </c>
      <c r="AJ159" s="10">
        <f t="shared" si="10"/>
        <v>0.61974290297159429</v>
      </c>
      <c r="AK159" s="10">
        <f t="shared" si="10"/>
        <v>0.61396076388921972</v>
      </c>
      <c r="AL159" s="10">
        <f t="shared" si="10"/>
        <v>0.60927372183942696</v>
      </c>
      <c r="AM159" s="10">
        <f t="shared" si="10"/>
        <v>0.60565566317230279</v>
      </c>
      <c r="AN159" s="10">
        <f t="shared" si="10"/>
        <v>0.60308615619870232</v>
      </c>
      <c r="AO159" s="10">
        <f t="shared" si="10"/>
        <v>0.60155025958647845</v>
      </c>
      <c r="AP159" s="10">
        <f t="shared" si="10"/>
        <v>0.60103837909689484</v>
      </c>
      <c r="AQ159" s="10">
        <f t="shared" si="10"/>
        <v>0.60154617075254169</v>
      </c>
      <c r="AR159" s="10">
        <f t="shared" si="10"/>
        <v>0.60307448909704831</v>
      </c>
      <c r="AS159" s="10">
        <f t="shared" si="10"/>
        <v>0.60562937975237796</v>
      </c>
      <c r="AT159" s="10">
        <f t="shared" si="10"/>
        <v>0.6092221160100435</v>
      </c>
      <c r="AU159">
        <f t="shared" si="9"/>
        <v>1.0059322357497493</v>
      </c>
      <c r="AV159" s="7">
        <v>-6.5490000000000007E-2</v>
      </c>
      <c r="AW159" s="18">
        <f t="shared" si="3"/>
        <v>-3.4218695707334046E-2</v>
      </c>
      <c r="AX159" s="18">
        <f t="shared" si="5"/>
        <v>-3.8991641618026152E-2</v>
      </c>
      <c r="AY159" s="18">
        <f t="shared" si="6"/>
        <v>-1.9504656553180403E-2</v>
      </c>
      <c r="AZ159">
        <f t="shared" si="7"/>
        <v>0.99403468473566903</v>
      </c>
    </row>
    <row r="160" spans="1:53" ht="13">
      <c r="A160" s="3" t="s">
        <v>629</v>
      </c>
      <c r="B160" t="s">
        <v>146</v>
      </c>
      <c r="C160" s="10">
        <v>0.698044</v>
      </c>
      <c r="D160" s="10">
        <v>0.66072900000000001</v>
      </c>
      <c r="E160" s="10">
        <v>0.65471400000000002</v>
      </c>
      <c r="F160" s="10">
        <v>0.63800100000000004</v>
      </c>
      <c r="G160" s="10">
        <v>0.71360599999999996</v>
      </c>
      <c r="H160" s="10">
        <v>0.81550199999999995</v>
      </c>
      <c r="I160" s="10">
        <v>0.95446399999999998</v>
      </c>
      <c r="J160" s="10">
        <v>1.1594450000000001</v>
      </c>
      <c r="K160" s="10">
        <v>1.527482</v>
      </c>
      <c r="L160" s="10">
        <v>1.882871</v>
      </c>
      <c r="M160" s="10">
        <v>2.2984550000000001</v>
      </c>
      <c r="N160" s="10">
        <v>2.7725550000000001</v>
      </c>
      <c r="O160" s="10">
        <v>3.317777</v>
      </c>
      <c r="P160" s="10">
        <v>3.95174</v>
      </c>
      <c r="Q160" s="10">
        <v>4.672199</v>
      </c>
      <c r="R160" s="10">
        <v>5.5402589999999998</v>
      </c>
      <c r="S160" s="10">
        <v>6.8821709999999996</v>
      </c>
      <c r="T160" s="10">
        <v>7.8750450000000001</v>
      </c>
      <c r="U160" s="10">
        <v>9.0695920000000001</v>
      </c>
      <c r="V160" s="10">
        <v>10.406807000000001</v>
      </c>
      <c r="W160" s="10">
        <v>11.862152</v>
      </c>
      <c r="X160" s="10">
        <v>13.352479000000001</v>
      </c>
      <c r="Y160" s="10">
        <v>14.920849</v>
      </c>
      <c r="Z160" s="10">
        <v>16.668925999999999</v>
      </c>
      <c r="AA160" s="10">
        <v>18.338200000000001</v>
      </c>
      <c r="AB160" s="10">
        <v>20.024691000000001</v>
      </c>
      <c r="AC160" s="10">
        <v>21.849602000000001</v>
      </c>
      <c r="AD160" s="10">
        <v>23.543344000000001</v>
      </c>
      <c r="AE160" s="10">
        <v>25.240273999999999</v>
      </c>
      <c r="AF160" s="10">
        <f t="shared" ref="AF160:AT160" si="11">AE160*(1+$AY160+(($AW$163-$AY160)/15)*(AF$153-$AE$153))*$BA$156</f>
        <v>26.412016934182503</v>
      </c>
      <c r="AG160" s="10">
        <f t="shared" si="11"/>
        <v>27.561766534830351</v>
      </c>
      <c r="AH160" s="10">
        <f t="shared" si="11"/>
        <v>28.681851098655233</v>
      </c>
      <c r="AI160" s="10">
        <f t="shared" si="11"/>
        <v>29.764500169604908</v>
      </c>
      <c r="AJ160" s="10">
        <f t="shared" si="11"/>
        <v>30.801929850387229</v>
      </c>
      <c r="AK160" s="10">
        <f t="shared" si="11"/>
        <v>31.786432268833533</v>
      </c>
      <c r="AL160" s="10">
        <f t="shared" si="11"/>
        <v>32.710467839436625</v>
      </c>
      <c r="AM160" s="10">
        <f t="shared" si="11"/>
        <v>33.566758840687996</v>
      </c>
      <c r="AN160" s="10">
        <f t="shared" si="11"/>
        <v>34.348382737800598</v>
      </c>
      <c r="AO160" s="10">
        <f t="shared" si="11"/>
        <v>35.048863621738086</v>
      </c>
      <c r="AP160" s="10">
        <f t="shared" si="11"/>
        <v>35.662260112115561</v>
      </c>
      <c r="AQ160" s="10">
        <f t="shared" si="11"/>
        <v>36.183248085533087</v>
      </c>
      <c r="AR160" s="10">
        <f t="shared" si="11"/>
        <v>36.607196643297335</v>
      </c>
      <c r="AS160" s="10">
        <f t="shared" si="11"/>
        <v>36.930235823253327</v>
      </c>
      <c r="AT160" s="10">
        <f t="shared" si="11"/>
        <v>37.149314688450701</v>
      </c>
      <c r="AU160">
        <f t="shared" si="9"/>
        <v>1.0059322357497493</v>
      </c>
      <c r="AV160" s="7">
        <v>0.14444599999999999</v>
      </c>
      <c r="AW160" s="18">
        <f t="shared" si="3"/>
        <v>8.6518910100399582E-2</v>
      </c>
      <c r="AX160" s="18">
        <f t="shared" si="5"/>
        <v>0.12944210405701195</v>
      </c>
      <c r="AY160" s="18">
        <f t="shared" si="6"/>
        <v>4.9315778757227757E-2</v>
      </c>
      <c r="AZ160">
        <f t="shared" si="7"/>
        <v>1.0261017999285067</v>
      </c>
    </row>
    <row r="161" spans="1:52" ht="13">
      <c r="A161" s="3" t="s">
        <v>630</v>
      </c>
      <c r="B161" t="s">
        <v>150</v>
      </c>
      <c r="C161" s="10">
        <v>0</v>
      </c>
      <c r="D161" s="10">
        <v>0</v>
      </c>
      <c r="E161" s="10">
        <v>0</v>
      </c>
      <c r="F161" s="10">
        <v>0</v>
      </c>
      <c r="G161" s="10">
        <v>0</v>
      </c>
      <c r="H161" s="10">
        <v>0</v>
      </c>
      <c r="I161" s="10">
        <v>3.0000000000000001E-6</v>
      </c>
      <c r="J161" s="10">
        <v>9.0000000000000002E-6</v>
      </c>
      <c r="K161" s="10">
        <v>0.100441</v>
      </c>
      <c r="L161" s="10">
        <v>0.20308300000000001</v>
      </c>
      <c r="M161" s="10">
        <v>0.30438700000000002</v>
      </c>
      <c r="N161" s="10">
        <v>0.51736400000000005</v>
      </c>
      <c r="O161" s="10">
        <v>0.73409400000000002</v>
      </c>
      <c r="P161" s="10">
        <v>0.95465699999999998</v>
      </c>
      <c r="Q161" s="10">
        <v>1.188277</v>
      </c>
      <c r="R161" s="10">
        <v>1.4175679999999999</v>
      </c>
      <c r="S161" s="10">
        <v>1.6423669999999999</v>
      </c>
      <c r="T161" s="10">
        <v>1.9005399999999999</v>
      </c>
      <c r="U161" s="10">
        <v>2.1528450000000001</v>
      </c>
      <c r="V161" s="10">
        <v>2.4034369999999998</v>
      </c>
      <c r="W161" s="10">
        <v>2.6622219999999999</v>
      </c>
      <c r="X161" s="10">
        <v>2.9005010000000002</v>
      </c>
      <c r="Y161" s="10">
        <v>3.135078</v>
      </c>
      <c r="Z161" s="10">
        <v>3.387089</v>
      </c>
      <c r="AA161" s="10">
        <v>3.6148389999999999</v>
      </c>
      <c r="AB161" s="10">
        <v>3.837761</v>
      </c>
      <c r="AC161" s="10">
        <v>4.0794199999999998</v>
      </c>
      <c r="AD161" s="10">
        <v>4.289644</v>
      </c>
      <c r="AE161" s="10">
        <v>4.4952040000000002</v>
      </c>
      <c r="AF161" s="10">
        <f t="shared" ref="AF161:AT161" si="12">AE161*(1+$AY161+(($AW$163-$AY161)/15)*(AF$153-$AE$153))*$BA$156</f>
        <v>4.6362619866688473</v>
      </c>
      <c r="AG161" s="10">
        <f t="shared" si="12"/>
        <v>4.7733191154486683</v>
      </c>
      <c r="AH161" s="10">
        <f t="shared" si="12"/>
        <v>4.9057515905793432</v>
      </c>
      <c r="AI161" s="10">
        <f t="shared" si="12"/>
        <v>5.0329412601294434</v>
      </c>
      <c r="AJ161" s="10">
        <f t="shared" si="12"/>
        <v>5.1542802874909031</v>
      </c>
      <c r="AK161" s="10">
        <f t="shared" si="12"/>
        <v>5.2691758757141782</v>
      </c>
      <c r="AL161" s="10">
        <f t="shared" si="12"/>
        <v>5.3770549948182182</v>
      </c>
      <c r="AM161" s="10">
        <f t="shared" si="12"/>
        <v>5.4773690606069589</v>
      </c>
      <c r="AN161" s="10">
        <f t="shared" si="12"/>
        <v>5.5695985126195566</v>
      </c>
      <c r="AO161" s="10">
        <f t="shared" si="12"/>
        <v>5.6532572386719329</v>
      </c>
      <c r="AP161" s="10">
        <f t="shared" si="12"/>
        <v>5.7278967940368686</v>
      </c>
      <c r="AQ161" s="10">
        <f t="shared" si="12"/>
        <v>5.7931103646703415</v>
      </c>
      <c r="AR161" s="10">
        <f t="shared" si="12"/>
        <v>5.8485364260206865</v>
      </c>
      <c r="AS161" s="10">
        <f t="shared" si="12"/>
        <v>5.8938620518382665</v>
      </c>
      <c r="AT161" s="10">
        <f t="shared" si="12"/>
        <v>5.9288258310062725</v>
      </c>
      <c r="AU161">
        <f t="shared" si="9"/>
        <v>1.0059322357497493</v>
      </c>
      <c r="AV161" s="15" t="s">
        <v>2584</v>
      </c>
      <c r="AW161" s="18">
        <f t="shared" si="3"/>
        <v>5.8240941022433601E-2</v>
      </c>
      <c r="AX161" s="18">
        <f t="shared" si="5"/>
        <v>9.4870537233765484E-2</v>
      </c>
      <c r="AY161" s="18">
        <f t="shared" si="6"/>
        <v>3.319733638278715E-2</v>
      </c>
      <c r="AZ161">
        <f t="shared" si="7"/>
        <v>1.0186256762305617</v>
      </c>
    </row>
    <row r="162" spans="1:52" ht="13">
      <c r="A162" s="3" t="s">
        <v>631</v>
      </c>
      <c r="B162" t="s">
        <v>632</v>
      </c>
      <c r="C162" s="10">
        <v>229.060654</v>
      </c>
      <c r="D162" s="10">
        <v>206.51419100000001</v>
      </c>
      <c r="E162" s="10">
        <v>204.034637</v>
      </c>
      <c r="F162" s="10">
        <v>194.93485999999999</v>
      </c>
      <c r="G162" s="10">
        <v>183.47895800000001</v>
      </c>
      <c r="H162" s="10">
        <v>171.47073399999999</v>
      </c>
      <c r="I162" s="10">
        <v>163.46421799999999</v>
      </c>
      <c r="J162" s="10">
        <v>157.21708699999999</v>
      </c>
      <c r="K162" s="10">
        <v>152.42984000000001</v>
      </c>
      <c r="L162" s="10">
        <v>149.44563299999999</v>
      </c>
      <c r="M162" s="10">
        <v>148.60029599999999</v>
      </c>
      <c r="N162" s="10">
        <v>148.07714799999999</v>
      </c>
      <c r="O162" s="10">
        <v>151.07351700000001</v>
      </c>
      <c r="P162" s="10">
        <v>157.27220199999999</v>
      </c>
      <c r="Q162" s="10">
        <v>166.538895</v>
      </c>
      <c r="R162" s="10">
        <v>178.70477299999999</v>
      </c>
      <c r="S162" s="10">
        <v>194.41542100000001</v>
      </c>
      <c r="T162" s="10">
        <v>213.55961600000001</v>
      </c>
      <c r="U162" s="10">
        <v>235.73890700000001</v>
      </c>
      <c r="V162" s="10">
        <v>261.01086400000003</v>
      </c>
      <c r="W162" s="10">
        <v>288.80206299999998</v>
      </c>
      <c r="X162" s="10">
        <v>317.23562600000002</v>
      </c>
      <c r="Y162" s="10">
        <v>347.297302</v>
      </c>
      <c r="Z162" s="10">
        <v>380.592896</v>
      </c>
      <c r="AA162" s="10">
        <v>411.46731599999998</v>
      </c>
      <c r="AB162" s="10">
        <v>442.037262</v>
      </c>
      <c r="AC162" s="10">
        <v>474.46490499999999</v>
      </c>
      <c r="AD162" s="10">
        <v>502.354736</v>
      </c>
      <c r="AE162" s="10">
        <v>528.14605700000004</v>
      </c>
      <c r="AF162" s="10">
        <f t="shared" ref="AF162:AT162" si="13">AE162*(1+$AY162+(($AW$163-$AY162)/15)*(AF$153-$AE$153))*$BA$156</f>
        <v>547.38336317192284</v>
      </c>
      <c r="AG162" s="10">
        <f t="shared" si="13"/>
        <v>566.12917294209353</v>
      </c>
      <c r="AH162" s="10">
        <f t="shared" si="13"/>
        <v>584.28392724426851</v>
      </c>
      <c r="AI162" s="10">
        <f t="shared" si="13"/>
        <v>601.74830260520287</v>
      </c>
      <c r="AJ162" s="10">
        <f t="shared" si="13"/>
        <v>618.42408503148499</v>
      </c>
      <c r="AK162" s="10">
        <f t="shared" si="13"/>
        <v>634.21506364478716</v>
      </c>
      <c r="AL162" s="10">
        <f t="shared" si="13"/>
        <v>649.02793310683296</v>
      </c>
      <c r="AM162" s="10">
        <f t="shared" si="13"/>
        <v>662.7731933422167</v>
      </c>
      <c r="AN162" s="10">
        <f t="shared" si="13"/>
        <v>675.36603471484898</v>
      </c>
      <c r="AO162" s="10">
        <f t="shared" si="13"/>
        <v>686.72719665575778</v>
      </c>
      <c r="AP162" s="10">
        <f t="shared" si="13"/>
        <v>696.78378778597994</v>
      </c>
      <c r="AQ162" s="10">
        <f t="shared" si="13"/>
        <v>705.4700558339938</v>
      </c>
      <c r="AR162" s="10">
        <f t="shared" si="13"/>
        <v>712.72809611380603</v>
      </c>
      <c r="AS162" s="10">
        <f t="shared" si="13"/>
        <v>718.50848800413178</v>
      </c>
      <c r="AT162" s="10">
        <f t="shared" si="13"/>
        <v>722.77084974316824</v>
      </c>
      <c r="AU162">
        <f t="shared" si="9"/>
        <v>1.0059322357497493</v>
      </c>
      <c r="AV162" s="7">
        <v>3.5389999999999998E-2</v>
      </c>
      <c r="AW162" s="18">
        <f t="shared" si="3"/>
        <v>6.7723183889355276E-2</v>
      </c>
      <c r="AX162" s="18">
        <f t="shared" si="5"/>
        <v>0.10054012786179523</v>
      </c>
      <c r="AY162" s="18">
        <f t="shared" si="6"/>
        <v>3.8602214816932504E-2</v>
      </c>
      <c r="AZ162">
        <f t="shared" si="7"/>
        <v>1.0211348674860317</v>
      </c>
    </row>
    <row r="163" spans="1:52" ht="13">
      <c r="A163" s="3" t="s">
        <v>633</v>
      </c>
      <c r="B163" s="2" t="s">
        <v>634</v>
      </c>
      <c r="C163" s="11">
        <v>16616.292968999998</v>
      </c>
      <c r="D163" s="11">
        <v>16064.404296999999</v>
      </c>
      <c r="E163" s="11">
        <v>15827.505859000001</v>
      </c>
      <c r="F163" s="11">
        <v>16164.255859000001</v>
      </c>
      <c r="G163" s="11">
        <v>16461.892577999999</v>
      </c>
      <c r="H163" s="11">
        <v>16460.009765999999</v>
      </c>
      <c r="I163" s="11">
        <v>16391.371093999998</v>
      </c>
      <c r="J163" s="11">
        <v>16325.608398</v>
      </c>
      <c r="K163" s="11">
        <v>16267.042969</v>
      </c>
      <c r="L163" s="11">
        <v>16210.195312</v>
      </c>
      <c r="M163" s="11">
        <v>16238.753906</v>
      </c>
      <c r="N163" s="11">
        <v>16172.724609000001</v>
      </c>
      <c r="O163" s="11">
        <v>16224.435546999999</v>
      </c>
      <c r="P163" s="11">
        <v>16283.345703000001</v>
      </c>
      <c r="Q163" s="11">
        <v>16360.507812</v>
      </c>
      <c r="R163" s="11">
        <v>16446.646484000001</v>
      </c>
      <c r="S163" s="11">
        <v>16541.167968999998</v>
      </c>
      <c r="T163" s="11">
        <v>16643.238281000002</v>
      </c>
      <c r="U163" s="11">
        <v>16746.546875</v>
      </c>
      <c r="V163" s="11">
        <v>16856.560547000001</v>
      </c>
      <c r="W163" s="11">
        <v>16974.441406000002</v>
      </c>
      <c r="X163" s="11">
        <v>17003.210938</v>
      </c>
      <c r="Y163" s="11">
        <v>17050.318359000001</v>
      </c>
      <c r="Z163" s="11">
        <v>17211.404297000001</v>
      </c>
      <c r="AA163" s="11">
        <v>17284.796875</v>
      </c>
      <c r="AB163" s="11">
        <v>17368.371093999998</v>
      </c>
      <c r="AC163" s="11">
        <v>17557.412109000001</v>
      </c>
      <c r="AD163" s="11">
        <v>17641.779297000001</v>
      </c>
      <c r="AE163" s="11">
        <v>17728.007812</v>
      </c>
      <c r="AF163">
        <f t="shared" ref="AF163:AT163" si="14">AE163*(1+$AY163)</f>
        <v>17787.952843377087</v>
      </c>
      <c r="AG163">
        <f t="shared" si="14"/>
        <v>17848.100571347321</v>
      </c>
      <c r="AH163">
        <f t="shared" si="14"/>
        <v>17908.45168130377</v>
      </c>
      <c r="AI163">
        <f t="shared" si="14"/>
        <v>17969.00686095707</v>
      </c>
      <c r="AJ163">
        <f t="shared" si="14"/>
        <v>18029.766800343266</v>
      </c>
      <c r="AK163">
        <f t="shared" si="14"/>
        <v>18090.732191831674</v>
      </c>
      <c r="AL163">
        <f t="shared" si="14"/>
        <v>18151.903730132766</v>
      </c>
      <c r="AM163">
        <f t="shared" si="14"/>
        <v>18213.282112306093</v>
      </c>
      <c r="AN163">
        <f t="shared" si="14"/>
        <v>18274.868037768221</v>
      </c>
      <c r="AO163">
        <f t="shared" si="14"/>
        <v>18336.662208300713</v>
      </c>
      <c r="AP163">
        <f t="shared" si="14"/>
        <v>18398.665328058116</v>
      </c>
      <c r="AQ163">
        <f t="shared" si="14"/>
        <v>18460.878103575982</v>
      </c>
      <c r="AR163">
        <f t="shared" si="14"/>
        <v>18523.301243778929</v>
      </c>
      <c r="AS163">
        <f t="shared" si="14"/>
        <v>18585.935459988712</v>
      </c>
      <c r="AT163">
        <f t="shared" si="14"/>
        <v>18648.781465932334</v>
      </c>
      <c r="AU163">
        <f t="shared" si="9"/>
        <v>1.0059322357497493</v>
      </c>
      <c r="AV163" s="9">
        <v>3.656E-3</v>
      </c>
      <c r="AW163" s="18">
        <f t="shared" si="3"/>
        <v>5.9322357497493261E-3</v>
      </c>
      <c r="AX163" s="18">
        <f t="shared" si="5"/>
        <v>5.4910456951864361E-3</v>
      </c>
      <c r="AY163" s="18">
        <f t="shared" si="6"/>
        <v>3.3813743773571155E-3</v>
      </c>
      <c r="AZ163">
        <f t="shared" si="7"/>
        <v>1.0033813743773572</v>
      </c>
    </row>
    <row r="164" spans="1:52" ht="12.75" customHeight="1">
      <c r="C164">
        <f t="shared" ref="C164:AS164" si="15">SUM(C156:C162)</f>
        <v>16616.294135000004</v>
      </c>
      <c r="D164">
        <f t="shared" si="15"/>
        <v>16064.403468999999</v>
      </c>
      <c r="E164">
        <f t="shared" si="15"/>
        <v>15827.507296</v>
      </c>
      <c r="F164">
        <f t="shared" si="15"/>
        <v>16164.256278999997</v>
      </c>
      <c r="G164">
        <f t="shared" si="15"/>
        <v>16461.892004000001</v>
      </c>
      <c r="H164">
        <f t="shared" si="15"/>
        <v>16460.008874999996</v>
      </c>
      <c r="I164">
        <f t="shared" si="15"/>
        <v>16391.370963000001</v>
      </c>
      <c r="J164">
        <f t="shared" si="15"/>
        <v>16325.608564999999</v>
      </c>
      <c r="K164">
        <f t="shared" si="15"/>
        <v>16267.043499999998</v>
      </c>
      <c r="L164">
        <f t="shared" si="15"/>
        <v>16210.195906999999</v>
      </c>
      <c r="M164">
        <f t="shared" si="15"/>
        <v>16238.752387</v>
      </c>
      <c r="N164">
        <f t="shared" si="15"/>
        <v>16172.723682</v>
      </c>
      <c r="O164">
        <f t="shared" si="15"/>
        <v>16224.435162</v>
      </c>
      <c r="P164">
        <f t="shared" si="15"/>
        <v>16283.345372000002</v>
      </c>
      <c r="Q164">
        <f t="shared" si="15"/>
        <v>16360.507990999999</v>
      </c>
      <c r="R164">
        <f t="shared" si="15"/>
        <v>16446.646473000001</v>
      </c>
      <c r="S164">
        <f t="shared" si="15"/>
        <v>16541.168571000002</v>
      </c>
      <c r="T164">
        <f t="shared" si="15"/>
        <v>16643.236779999999</v>
      </c>
      <c r="U164">
        <f t="shared" si="15"/>
        <v>16746.549487999997</v>
      </c>
      <c r="V164">
        <f t="shared" si="15"/>
        <v>16856.559319</v>
      </c>
      <c r="W164">
        <f t="shared" si="15"/>
        <v>16974.441874999997</v>
      </c>
      <c r="X164">
        <f t="shared" si="15"/>
        <v>17003.211439000006</v>
      </c>
      <c r="Y164">
        <f t="shared" si="15"/>
        <v>17050.319577999999</v>
      </c>
      <c r="Z164">
        <f t="shared" si="15"/>
        <v>17211.404406999998</v>
      </c>
      <c r="AA164">
        <f t="shared" si="15"/>
        <v>17284.797287000001</v>
      </c>
      <c r="AB164">
        <f t="shared" si="15"/>
        <v>17368.369955999999</v>
      </c>
      <c r="AC164">
        <f t="shared" si="15"/>
        <v>17557.411768999998</v>
      </c>
      <c r="AD164">
        <f t="shared" si="15"/>
        <v>17641.777312999999</v>
      </c>
      <c r="AE164">
        <f t="shared" si="15"/>
        <v>17728.006954</v>
      </c>
      <c r="AF164">
        <f t="shared" si="15"/>
        <v>17848.796665648686</v>
      </c>
      <c r="AG164">
        <f t="shared" si="15"/>
        <v>17981.95327507941</v>
      </c>
      <c r="AH164">
        <f t="shared" si="15"/>
        <v>18125.654288481943</v>
      </c>
      <c r="AI164">
        <f t="shared" si="15"/>
        <v>18277.943088097953</v>
      </c>
      <c r="AJ164">
        <f t="shared" si="15"/>
        <v>18436.757529011142</v>
      </c>
      <c r="AK164">
        <f t="shared" si="15"/>
        <v>18599.964821692171</v>
      </c>
      <c r="AL164">
        <f t="shared" si="15"/>
        <v>18765.402033396076</v>
      </c>
      <c r="AM164">
        <f t="shared" si="15"/>
        <v>18930.921256890142</v>
      </c>
      <c r="AN164">
        <f t="shared" si="15"/>
        <v>19094.438229506926</v>
      </c>
      <c r="AO164">
        <f t="shared" si="15"/>
        <v>19253.982954833606</v>
      </c>
      <c r="AP164">
        <f t="shared" si="15"/>
        <v>19407.750698474949</v>
      </c>
      <c r="AQ164">
        <f t="shared" si="15"/>
        <v>19554.151611597554</v>
      </c>
      <c r="AR164">
        <f t="shared" si="15"/>
        <v>19691.857192038358</v>
      </c>
      <c r="AS164">
        <f t="shared" si="15"/>
        <v>19819.841829740784</v>
      </c>
      <c r="AT164">
        <f>SUM(AT156:AT162)</f>
        <v>19937.417803997552</v>
      </c>
      <c r="AZ164">
        <f>(AT164/AE163)^(1/15)</f>
        <v>1.0078609030372156</v>
      </c>
    </row>
    <row r="165" spans="1:52" ht="13">
      <c r="B165" s="2" t="s">
        <v>635</v>
      </c>
      <c r="AZ165">
        <f>AZ163-AZ164</f>
        <v>-4.4795286598584561E-3</v>
      </c>
    </row>
    <row r="166" spans="1:52" ht="13">
      <c r="A166" s="3" t="s">
        <v>636</v>
      </c>
      <c r="B166" t="s">
        <v>623</v>
      </c>
      <c r="C166" s="10">
        <v>382.138306</v>
      </c>
      <c r="D166" s="10">
        <v>361.07843000000003</v>
      </c>
      <c r="E166" s="10">
        <v>322.22808800000001</v>
      </c>
      <c r="F166" s="10">
        <v>323.15164199999998</v>
      </c>
      <c r="G166" s="10">
        <v>337.430542</v>
      </c>
      <c r="H166" s="10">
        <v>346.27453600000001</v>
      </c>
      <c r="I166" s="10">
        <v>351.19372600000003</v>
      </c>
      <c r="J166" s="10">
        <v>353.42163099999999</v>
      </c>
      <c r="K166" s="10">
        <v>354.16162100000003</v>
      </c>
      <c r="L166" s="10">
        <v>354.69500699999998</v>
      </c>
      <c r="M166" s="10">
        <v>355.78231799999998</v>
      </c>
      <c r="N166" s="10">
        <v>356.79840100000001</v>
      </c>
      <c r="O166" s="10">
        <v>359.45471199999997</v>
      </c>
      <c r="P166" s="10">
        <v>361.01190200000002</v>
      </c>
      <c r="Q166" s="10">
        <v>360.81347699999998</v>
      </c>
      <c r="R166" s="10">
        <v>360.40765399999998</v>
      </c>
      <c r="S166" s="10">
        <v>361.36654700000003</v>
      </c>
      <c r="T166" s="10">
        <v>363.46539300000001</v>
      </c>
      <c r="U166" s="10">
        <v>366.486694</v>
      </c>
      <c r="V166" s="10">
        <v>369.70983899999999</v>
      </c>
      <c r="W166" s="10">
        <v>372.77212500000002</v>
      </c>
      <c r="X166" s="10">
        <v>374.75616500000001</v>
      </c>
      <c r="Y166" s="10">
        <v>376.63989299999997</v>
      </c>
      <c r="Z166" s="10">
        <v>379.93081699999999</v>
      </c>
      <c r="AA166" s="10">
        <v>381.84045400000002</v>
      </c>
      <c r="AB166" s="10">
        <v>383.41381799999999</v>
      </c>
      <c r="AC166" s="10">
        <v>386.23675500000002</v>
      </c>
      <c r="AD166" s="10">
        <v>388.41784699999999</v>
      </c>
      <c r="AE166" s="10">
        <v>391.20727499999998</v>
      </c>
      <c r="AF166" s="10">
        <f>AE166*(1+$AY166)</f>
        <v>392.51550510140652</v>
      </c>
      <c r="AG166" s="10">
        <f t="shared" ref="AG166:AT166" si="16">AF166*(1+$AY166)</f>
        <v>393.82811003453935</v>
      </c>
      <c r="AH166" s="10">
        <f t="shared" si="16"/>
        <v>395.14510442920448</v>
      </c>
      <c r="AI166" s="10">
        <f t="shared" si="16"/>
        <v>396.46650296413128</v>
      </c>
      <c r="AJ166" s="10">
        <f t="shared" si="16"/>
        <v>397.79232036713603</v>
      </c>
      <c r="AK166" s="10">
        <f t="shared" si="16"/>
        <v>399.12257141528596</v>
      </c>
      <c r="AL166" s="10">
        <f t="shared" si="16"/>
        <v>400.45727093506423</v>
      </c>
      <c r="AM166" s="10">
        <f t="shared" si="16"/>
        <v>401.79643380253481</v>
      </c>
      <c r="AN166" s="10">
        <f t="shared" si="16"/>
        <v>403.14007494350864</v>
      </c>
      <c r="AO166" s="10">
        <f t="shared" si="16"/>
        <v>404.48820933370979</v>
      </c>
      <c r="AP166" s="10">
        <f t="shared" si="16"/>
        <v>405.84085199894241</v>
      </c>
      <c r="AQ166" s="10">
        <f t="shared" si="16"/>
        <v>407.19801801525819</v>
      </c>
      <c r="AR166" s="10">
        <f t="shared" si="16"/>
        <v>408.55972250912436</v>
      </c>
      <c r="AS166" s="10">
        <f t="shared" si="16"/>
        <v>409.92598065759239</v>
      </c>
      <c r="AT166" s="10">
        <f t="shared" si="16"/>
        <v>411.29680768846714</v>
      </c>
      <c r="AV166" s="7">
        <v>2.9729999999999999E-3</v>
      </c>
      <c r="AW166" s="18">
        <f>(AE166/Z166)^0.2-1</f>
        <v>5.8668145391300719E-3</v>
      </c>
      <c r="AX166" s="18">
        <f>(Z166/U166)^0.2-1</f>
        <v>7.231413407041698E-3</v>
      </c>
      <c r="AY166" s="18">
        <f>AW166*$AT$246</f>
        <v>3.3440842873041408E-3</v>
      </c>
    </row>
    <row r="167" spans="1:52" ht="13">
      <c r="A167" s="3" t="s">
        <v>637</v>
      </c>
      <c r="B167" t="s">
        <v>632</v>
      </c>
      <c r="C167" s="10">
        <v>268.19912699999998</v>
      </c>
      <c r="D167" s="10">
        <v>249.19750999999999</v>
      </c>
      <c r="E167" s="10">
        <v>237.90679900000001</v>
      </c>
      <c r="F167" s="10">
        <v>243.146591</v>
      </c>
      <c r="G167" s="10">
        <v>256.95953400000002</v>
      </c>
      <c r="H167" s="10">
        <v>270.03836100000001</v>
      </c>
      <c r="I167" s="10">
        <v>278.68771400000003</v>
      </c>
      <c r="J167" s="10">
        <v>282.88653599999998</v>
      </c>
      <c r="K167" s="10">
        <v>285.19662499999998</v>
      </c>
      <c r="L167" s="10">
        <v>287.31582600000002</v>
      </c>
      <c r="M167" s="10">
        <v>289.56738300000001</v>
      </c>
      <c r="N167" s="10">
        <v>291.17593399999998</v>
      </c>
      <c r="O167" s="10">
        <v>293.59646600000002</v>
      </c>
      <c r="P167" s="10">
        <v>295.47640999999999</v>
      </c>
      <c r="Q167" s="10">
        <v>295.88586400000003</v>
      </c>
      <c r="R167" s="10">
        <v>295.70626800000002</v>
      </c>
      <c r="S167" s="10">
        <v>296.38445999999999</v>
      </c>
      <c r="T167" s="10">
        <v>297.64169299999998</v>
      </c>
      <c r="U167" s="10">
        <v>299.17984000000001</v>
      </c>
      <c r="V167" s="10">
        <v>300.69342</v>
      </c>
      <c r="W167" s="10">
        <v>301.93984999999998</v>
      </c>
      <c r="X167" s="10">
        <v>302.45062300000001</v>
      </c>
      <c r="Y167" s="10">
        <v>303.31741299999999</v>
      </c>
      <c r="Z167" s="10">
        <v>305.667664</v>
      </c>
      <c r="AA167" s="10">
        <v>307.166809</v>
      </c>
      <c r="AB167" s="10">
        <v>308.666718</v>
      </c>
      <c r="AC167" s="10">
        <v>311.35229500000003</v>
      </c>
      <c r="AD167" s="10">
        <v>313.65252700000002</v>
      </c>
      <c r="AE167" s="10">
        <v>316.64596599999999</v>
      </c>
      <c r="AF167" s="10">
        <f t="shared" ref="AF167:AT167" si="17">AE167*(1+$AY167)</f>
        <v>317.92420796837337</v>
      </c>
      <c r="AG167" s="10">
        <f t="shared" si="17"/>
        <v>319.20760996625972</v>
      </c>
      <c r="AH167" s="10">
        <f t="shared" si="17"/>
        <v>320.4961928237563</v>
      </c>
      <c r="AI167" s="10">
        <f t="shared" si="17"/>
        <v>321.78997745504773</v>
      </c>
      <c r="AJ167" s="10">
        <f t="shared" si="17"/>
        <v>323.08898485874533</v>
      </c>
      <c r="AK167" s="10">
        <f t="shared" si="17"/>
        <v>324.393236118228</v>
      </c>
      <c r="AL167" s="10">
        <f t="shared" si="17"/>
        <v>325.70275240198441</v>
      </c>
      <c r="AM167" s="10">
        <f t="shared" si="17"/>
        <v>327.01755496395657</v>
      </c>
      <c r="AN167" s="10">
        <f t="shared" si="17"/>
        <v>328.33766514388475</v>
      </c>
      <c r="AO167" s="10">
        <f t="shared" si="17"/>
        <v>329.66310436765383</v>
      </c>
      <c r="AP167" s="10">
        <f t="shared" si="17"/>
        <v>330.99389414764113</v>
      </c>
      <c r="AQ167" s="10">
        <f t="shared" si="17"/>
        <v>332.33005608306541</v>
      </c>
      <c r="AR167" s="10">
        <f t="shared" si="17"/>
        <v>333.67161186033769</v>
      </c>
      <c r="AS167" s="10">
        <f t="shared" si="17"/>
        <v>335.01858325341294</v>
      </c>
      <c r="AT167" s="10">
        <f t="shared" si="17"/>
        <v>336.3709921241437</v>
      </c>
      <c r="AV167" s="7">
        <v>8.9110000000000005E-3</v>
      </c>
      <c r="AW167" s="18">
        <f>(AE167/Z167)^0.2-1</f>
        <v>7.0821359179298327E-3</v>
      </c>
      <c r="AX167" s="18">
        <f>(Z167/U167)^0.2-1</f>
        <v>4.2999347525809473E-3</v>
      </c>
      <c r="AY167" s="18">
        <f>AW167*$AT$246</f>
        <v>4.0368174732200047E-3</v>
      </c>
    </row>
    <row r="168" spans="1:52" ht="13">
      <c r="A168" s="3" t="s">
        <v>638</v>
      </c>
      <c r="B168" s="2" t="s">
        <v>634</v>
      </c>
      <c r="C168" s="11">
        <v>650.33746299999996</v>
      </c>
      <c r="D168" s="11">
        <v>610.27593999999999</v>
      </c>
      <c r="E168" s="11">
        <v>560.13488800000005</v>
      </c>
      <c r="F168" s="11">
        <v>566.29821800000002</v>
      </c>
      <c r="G168" s="11">
        <v>594.39013699999998</v>
      </c>
      <c r="H168" s="11">
        <v>616.31280500000003</v>
      </c>
      <c r="I168" s="11">
        <v>629.881348</v>
      </c>
      <c r="J168" s="11">
        <v>636.30822799999999</v>
      </c>
      <c r="K168" s="11">
        <v>639.35821499999997</v>
      </c>
      <c r="L168" s="11">
        <v>642.01092500000004</v>
      </c>
      <c r="M168" s="11">
        <v>645.34973100000002</v>
      </c>
      <c r="N168" s="11">
        <v>647.97436500000003</v>
      </c>
      <c r="O168" s="11">
        <v>653.05120799999997</v>
      </c>
      <c r="P168" s="11">
        <v>656.48834199999999</v>
      </c>
      <c r="Q168" s="11">
        <v>656.699341</v>
      </c>
      <c r="R168" s="11">
        <v>656.11389199999996</v>
      </c>
      <c r="S168" s="11">
        <v>657.75103799999999</v>
      </c>
      <c r="T168" s="11">
        <v>661.10705600000006</v>
      </c>
      <c r="U168" s="11">
        <v>665.66662599999995</v>
      </c>
      <c r="V168" s="11">
        <v>670.40325900000005</v>
      </c>
      <c r="W168" s="11">
        <v>674.71203600000001</v>
      </c>
      <c r="X168" s="11">
        <v>677.20678699999996</v>
      </c>
      <c r="Y168" s="11">
        <v>679.95733600000005</v>
      </c>
      <c r="Z168" s="11">
        <v>685.59851100000003</v>
      </c>
      <c r="AA168" s="11">
        <v>689.00720200000001</v>
      </c>
      <c r="AB168" s="11">
        <v>692.08044400000006</v>
      </c>
      <c r="AC168" s="11">
        <v>697.589111</v>
      </c>
      <c r="AD168" s="11">
        <v>702.07031199999994</v>
      </c>
      <c r="AE168" s="11">
        <v>707.85327099999995</v>
      </c>
      <c r="AF168" s="10">
        <f t="shared" ref="AF168:AT168" si="18">AE168*(1+$AY168)</f>
        <v>710.43930402033016</v>
      </c>
      <c r="AG168" s="10">
        <f t="shared" si="18"/>
        <v>713.03478471443145</v>
      </c>
      <c r="AH168" s="10">
        <f t="shared" si="18"/>
        <v>715.63974759792654</v>
      </c>
      <c r="AI168" s="10">
        <f t="shared" si="18"/>
        <v>718.25422731253536</v>
      </c>
      <c r="AJ168" s="10">
        <f t="shared" si="18"/>
        <v>720.87825862653631</v>
      </c>
      <c r="AK168" s="10">
        <f t="shared" si="18"/>
        <v>723.51187643522815</v>
      </c>
      <c r="AL168" s="10">
        <f t="shared" si="18"/>
        <v>726.15511576139431</v>
      </c>
      <c r="AM168" s="10">
        <f t="shared" si="18"/>
        <v>728.80801175576869</v>
      </c>
      <c r="AN168" s="10">
        <f t="shared" si="18"/>
        <v>731.47059969750273</v>
      </c>
      <c r="AO168" s="10">
        <f t="shared" si="18"/>
        <v>734.14291499463513</v>
      </c>
      <c r="AP168" s="10">
        <f t="shared" si="18"/>
        <v>736.82499318456212</v>
      </c>
      <c r="AQ168" s="10">
        <f t="shared" si="18"/>
        <v>739.51686993451051</v>
      </c>
      <c r="AR168" s="10">
        <f t="shared" si="18"/>
        <v>742.21858104201192</v>
      </c>
      <c r="AS168" s="10">
        <f t="shared" si="18"/>
        <v>744.93016243537852</v>
      </c>
      <c r="AT168" s="10">
        <f t="shared" si="18"/>
        <v>747.6516501741811</v>
      </c>
      <c r="AV168" s="9">
        <v>5.509E-3</v>
      </c>
      <c r="AW168" s="18">
        <f>(AE168/Z168)^0.2-1</f>
        <v>6.4093792054638055E-3</v>
      </c>
      <c r="AX168" s="18">
        <f>(Z168/U168)^0.2-1</f>
        <v>5.9180854426899021E-3</v>
      </c>
      <c r="AY168" s="18">
        <f>AW168*$AT$246</f>
        <v>3.6533461471143689E-3</v>
      </c>
    </row>
    <row r="169" spans="1:52" ht="12.75" customHeight="1">
      <c r="C169" s="10">
        <f t="shared" ref="C169:AS169" si="19">C166+C167</f>
        <v>650.33743299999992</v>
      </c>
      <c r="D169" s="10">
        <f t="shared" si="19"/>
        <v>610.27593999999999</v>
      </c>
      <c r="E169" s="10">
        <f t="shared" si="19"/>
        <v>560.13488700000005</v>
      </c>
      <c r="F169" s="10">
        <f t="shared" si="19"/>
        <v>566.29823299999998</v>
      </c>
      <c r="G169" s="10">
        <f t="shared" si="19"/>
        <v>594.39007600000002</v>
      </c>
      <c r="H169" s="10">
        <f t="shared" si="19"/>
        <v>616.31289700000002</v>
      </c>
      <c r="I169" s="10">
        <f t="shared" si="19"/>
        <v>629.88144000000011</v>
      </c>
      <c r="J169" s="10">
        <f t="shared" si="19"/>
        <v>636.30816699999991</v>
      </c>
      <c r="K169" s="10">
        <f t="shared" si="19"/>
        <v>639.35824600000001</v>
      </c>
      <c r="L169" s="10">
        <f t="shared" si="19"/>
        <v>642.01083300000005</v>
      </c>
      <c r="M169" s="10">
        <f t="shared" si="19"/>
        <v>645.34970099999998</v>
      </c>
      <c r="N169" s="10">
        <f t="shared" si="19"/>
        <v>647.974335</v>
      </c>
      <c r="O169" s="10">
        <f t="shared" si="19"/>
        <v>653.05117799999994</v>
      </c>
      <c r="P169" s="10">
        <f t="shared" si="19"/>
        <v>656.48831199999995</v>
      </c>
      <c r="Q169" s="10">
        <f t="shared" si="19"/>
        <v>656.699341</v>
      </c>
      <c r="R169" s="10">
        <f t="shared" si="19"/>
        <v>656.113922</v>
      </c>
      <c r="S169" s="10">
        <f t="shared" si="19"/>
        <v>657.75100700000007</v>
      </c>
      <c r="T169" s="10">
        <f t="shared" si="19"/>
        <v>661.10708599999998</v>
      </c>
      <c r="U169" s="10">
        <f t="shared" si="19"/>
        <v>665.66653399999996</v>
      </c>
      <c r="V169" s="10">
        <f t="shared" si="19"/>
        <v>670.40325899999993</v>
      </c>
      <c r="W169" s="10">
        <f t="shared" si="19"/>
        <v>674.71197499999994</v>
      </c>
      <c r="X169" s="10">
        <f t="shared" si="19"/>
        <v>677.20678799999996</v>
      </c>
      <c r="Y169" s="10">
        <f t="shared" si="19"/>
        <v>679.95730600000002</v>
      </c>
      <c r="Z169" s="10">
        <f t="shared" si="19"/>
        <v>685.59848099999999</v>
      </c>
      <c r="AA169" s="10">
        <f t="shared" si="19"/>
        <v>689.00726299999997</v>
      </c>
      <c r="AB169" s="10">
        <f t="shared" si="19"/>
        <v>692.08053599999994</v>
      </c>
      <c r="AC169" s="10">
        <f t="shared" si="19"/>
        <v>697.58905000000004</v>
      </c>
      <c r="AD169" s="10">
        <f t="shared" si="19"/>
        <v>702.07037400000002</v>
      </c>
      <c r="AE169" s="10">
        <f t="shared" si="19"/>
        <v>707.85324100000003</v>
      </c>
      <c r="AF169" s="10">
        <f t="shared" si="19"/>
        <v>710.43971306977983</v>
      </c>
      <c r="AG169" s="10">
        <f t="shared" si="19"/>
        <v>713.03572000079907</v>
      </c>
      <c r="AH169" s="10">
        <f t="shared" si="19"/>
        <v>715.64129725296084</v>
      </c>
      <c r="AI169" s="10">
        <f t="shared" si="19"/>
        <v>718.25648041917907</v>
      </c>
      <c r="AJ169" s="10">
        <f t="shared" si="19"/>
        <v>720.88130522588131</v>
      </c>
      <c r="AK169" s="10">
        <f t="shared" si="19"/>
        <v>723.51580753351391</v>
      </c>
      <c r="AL169" s="10">
        <f t="shared" si="19"/>
        <v>726.16002333704864</v>
      </c>
      <c r="AM169" s="10">
        <f t="shared" si="19"/>
        <v>728.81398876649132</v>
      </c>
      <c r="AN169" s="10">
        <f t="shared" si="19"/>
        <v>731.47774008739339</v>
      </c>
      <c r="AO169" s="10">
        <f t="shared" si="19"/>
        <v>734.15131370136362</v>
      </c>
      <c r="AP169" s="10">
        <f t="shared" si="19"/>
        <v>736.83474614658348</v>
      </c>
      <c r="AQ169" s="10">
        <f t="shared" si="19"/>
        <v>739.5280740983236</v>
      </c>
      <c r="AR169" s="10">
        <f t="shared" si="19"/>
        <v>742.23133436946205</v>
      </c>
      <c r="AS169" s="10">
        <f t="shared" si="19"/>
        <v>744.94456391100539</v>
      </c>
      <c r="AT169" s="10">
        <f>AT166+AT167</f>
        <v>747.66779981261084</v>
      </c>
    </row>
    <row r="170" spans="1:52" ht="13">
      <c r="B170" s="2" t="s">
        <v>639</v>
      </c>
    </row>
    <row r="171" spans="1:52" ht="13">
      <c r="A171" s="3" t="s">
        <v>640</v>
      </c>
      <c r="B171" t="s">
        <v>623</v>
      </c>
      <c r="C171" s="10">
        <v>352.51333599999998</v>
      </c>
      <c r="D171" s="10">
        <v>351.29846199999997</v>
      </c>
      <c r="E171" s="10">
        <v>306.46392800000001</v>
      </c>
      <c r="F171" s="10">
        <v>318.71038800000002</v>
      </c>
      <c r="G171" s="10">
        <v>340.40655500000003</v>
      </c>
      <c r="H171" s="10">
        <v>349.104218</v>
      </c>
      <c r="I171" s="10">
        <v>349.78274499999998</v>
      </c>
      <c r="J171" s="10">
        <v>346.97695900000002</v>
      </c>
      <c r="K171" s="10">
        <v>345.69827299999997</v>
      </c>
      <c r="L171" s="10">
        <v>344.73181199999999</v>
      </c>
      <c r="M171" s="10">
        <v>343.75698899999998</v>
      </c>
      <c r="N171" s="10">
        <v>342.81042500000001</v>
      </c>
      <c r="O171" s="10">
        <v>341.90460200000001</v>
      </c>
      <c r="P171" s="10">
        <v>341.45742799999999</v>
      </c>
      <c r="Q171" s="10">
        <v>340.65191700000003</v>
      </c>
      <c r="R171" s="10">
        <v>340.88736</v>
      </c>
      <c r="S171" s="10">
        <v>343.36196899999999</v>
      </c>
      <c r="T171" s="10">
        <v>347.06161500000002</v>
      </c>
      <c r="U171" s="10">
        <v>351.15643299999999</v>
      </c>
      <c r="V171" s="10">
        <v>355.54531900000001</v>
      </c>
      <c r="W171" s="10">
        <v>359.61929300000003</v>
      </c>
      <c r="X171" s="10">
        <v>364.08398399999999</v>
      </c>
      <c r="Y171" s="10">
        <v>368.841095</v>
      </c>
      <c r="Z171" s="10">
        <v>374.41726699999998</v>
      </c>
      <c r="AA171" s="10">
        <v>379.641907</v>
      </c>
      <c r="AB171" s="10">
        <v>385.32086199999998</v>
      </c>
      <c r="AC171" s="10">
        <v>392.27700800000002</v>
      </c>
      <c r="AD171" s="10">
        <v>399.31152300000002</v>
      </c>
      <c r="AE171" s="10">
        <v>407.21392800000001</v>
      </c>
      <c r="AF171" s="10">
        <f>AE171*(1+$AY171)</f>
        <v>411.14482859301842</v>
      </c>
      <c r="AG171" s="10">
        <f t="shared" ref="AG171:AT171" si="20">AF171*(1+$AY171)</f>
        <v>415.11367479253437</v>
      </c>
      <c r="AH171" s="10">
        <f t="shared" si="20"/>
        <v>419.12083289350198</v>
      </c>
      <c r="AI171" s="10">
        <f t="shared" si="20"/>
        <v>423.16667272677864</v>
      </c>
      <c r="AJ171" s="10">
        <f t="shared" si="20"/>
        <v>427.25156769325764</v>
      </c>
      <c r="AK171" s="10">
        <f t="shared" si="20"/>
        <v>431.37589479833025</v>
      </c>
      <c r="AL171" s="10">
        <f t="shared" si="20"/>
        <v>435.54003468668054</v>
      </c>
      <c r="AM171" s="10">
        <f t="shared" si="20"/>
        <v>439.74437167741615</v>
      </c>
      <c r="AN171" s="10">
        <f t="shared" si="20"/>
        <v>443.98929379953785</v>
      </c>
      <c r="AO171" s="10">
        <f t="shared" si="20"/>
        <v>448.27519282775194</v>
      </c>
      <c r="AP171" s="10">
        <f t="shared" si="20"/>
        <v>452.60246431862799</v>
      </c>
      <c r="AQ171" s="10">
        <f t="shared" si="20"/>
        <v>456.97150764710591</v>
      </c>
      <c r="AR171" s="10">
        <f t="shared" si="20"/>
        <v>461.38272604335521</v>
      </c>
      <c r="AS171" s="10">
        <f t="shared" si="20"/>
        <v>465.83652662999009</v>
      </c>
      <c r="AT171" s="10">
        <f t="shared" si="20"/>
        <v>470.33332045964386</v>
      </c>
      <c r="AV171" s="7">
        <v>5.4850000000000003E-3</v>
      </c>
      <c r="AW171" s="18">
        <f>(AE171/Z171)^0.2-1</f>
        <v>1.6935365800790692E-2</v>
      </c>
      <c r="AX171" s="18">
        <f>(Z171/U171)^0.2-1</f>
        <v>1.2910441405288076E-2</v>
      </c>
      <c r="AY171" s="18">
        <f>AW171*$AT$246</f>
        <v>9.6531585064506941E-3</v>
      </c>
    </row>
    <row r="172" spans="1:52" ht="13">
      <c r="A172" s="3" t="s">
        <v>641</v>
      </c>
      <c r="B172" t="s">
        <v>632</v>
      </c>
      <c r="C172" s="10">
        <v>4629.5581050000001</v>
      </c>
      <c r="D172" s="10">
        <v>4341.4072269999997</v>
      </c>
      <c r="E172" s="10">
        <v>3891.2539059999999</v>
      </c>
      <c r="F172" s="10">
        <v>3900.3452149999998</v>
      </c>
      <c r="G172" s="10">
        <v>4087.0173340000001</v>
      </c>
      <c r="H172" s="10">
        <v>4285.4853519999997</v>
      </c>
      <c r="I172" s="10">
        <v>4420.1118159999996</v>
      </c>
      <c r="J172" s="10">
        <v>4501.533203</v>
      </c>
      <c r="K172" s="10">
        <v>4561.1489259999998</v>
      </c>
      <c r="L172" s="10">
        <v>4615.6015619999998</v>
      </c>
      <c r="M172" s="10">
        <v>4670.9370120000003</v>
      </c>
      <c r="N172" s="10">
        <v>4739.7460940000001</v>
      </c>
      <c r="O172" s="10">
        <v>4816.341797</v>
      </c>
      <c r="P172" s="10">
        <v>4883.8564450000003</v>
      </c>
      <c r="Q172" s="10">
        <v>4925.4453119999998</v>
      </c>
      <c r="R172" s="10">
        <v>4960.7685549999997</v>
      </c>
      <c r="S172" s="10">
        <v>5016.1455079999996</v>
      </c>
      <c r="T172" s="10">
        <v>5089.8476559999999</v>
      </c>
      <c r="U172" s="10">
        <v>5168.140625</v>
      </c>
      <c r="V172" s="10">
        <v>5246.1679690000001</v>
      </c>
      <c r="W172" s="10">
        <v>5319.8564450000003</v>
      </c>
      <c r="X172" s="10">
        <v>5388.8515619999998</v>
      </c>
      <c r="Y172" s="10">
        <v>5458.6674800000001</v>
      </c>
      <c r="Z172" s="10">
        <v>5536.5351559999999</v>
      </c>
      <c r="AA172" s="10">
        <v>5610.1640619999998</v>
      </c>
      <c r="AB172" s="10">
        <v>5681.1054690000001</v>
      </c>
      <c r="AC172" s="10">
        <v>5761.8496089999999</v>
      </c>
      <c r="AD172" s="10">
        <v>5845.5991210000002</v>
      </c>
      <c r="AE172" s="10">
        <v>5939.3652339999999</v>
      </c>
      <c r="AF172" s="10">
        <f t="shared" ref="AF172:AT172" si="21">AE172*(1+$AY172)</f>
        <v>5987.2549473477984</v>
      </c>
      <c r="AG172" s="10">
        <f t="shared" si="21"/>
        <v>6035.5308003846349</v>
      </c>
      <c r="AH172" s="10">
        <f t="shared" si="21"/>
        <v>6084.1959065945739</v>
      </c>
      <c r="AI172" s="10">
        <f t="shared" si="21"/>
        <v>6133.2534045660259</v>
      </c>
      <c r="AJ172" s="10">
        <f t="shared" si="21"/>
        <v>6182.7064581941604</v>
      </c>
      <c r="AK172" s="10">
        <f t="shared" si="21"/>
        <v>6232.5582568849604</v>
      </c>
      <c r="AL172" s="10">
        <f t="shared" si="21"/>
        <v>6282.8120157609173</v>
      </c>
      <c r="AM172" s="10">
        <f t="shared" si="21"/>
        <v>6333.4709758683866</v>
      </c>
      <c r="AN172" s="10">
        <f t="shared" si="21"/>
        <v>6384.5384043866143</v>
      </c>
      <c r="AO172" s="10">
        <f t="shared" si="21"/>
        <v>6436.0175948384485</v>
      </c>
      <c r="AP172" s="10">
        <f t="shared" si="21"/>
        <v>6487.9118673027515</v>
      </c>
      <c r="AQ172" s="10">
        <f t="shared" si="21"/>
        <v>6540.2245686285232</v>
      </c>
      <c r="AR172" s="10">
        <f t="shared" si="21"/>
        <v>6592.9590726507513</v>
      </c>
      <c r="AS172" s="10">
        <f t="shared" si="21"/>
        <v>6646.1187804080018</v>
      </c>
      <c r="AT172" s="10">
        <f t="shared" si="21"/>
        <v>6699.7071203617661</v>
      </c>
      <c r="AV172" s="7">
        <v>1.1675E-2</v>
      </c>
      <c r="AW172" s="18">
        <f>(AE172/Z172)^0.2-1</f>
        <v>1.4145794651605703E-2</v>
      </c>
      <c r="AX172" s="18">
        <f>(Z172/U172)^0.2-1</f>
        <v>1.3866440522998902E-2</v>
      </c>
      <c r="AY172" s="18">
        <f>AW172*$AT$246</f>
        <v>8.0631029514152495E-3</v>
      </c>
    </row>
    <row r="173" spans="1:52" ht="13">
      <c r="A173" s="3" t="s">
        <v>642</v>
      </c>
      <c r="B173" t="s">
        <v>148</v>
      </c>
      <c r="C173" s="10">
        <v>7.8377850000000002</v>
      </c>
      <c r="D173" s="10">
        <v>7.8000509999999998</v>
      </c>
      <c r="E173" s="10">
        <v>6.9058590000000004</v>
      </c>
      <c r="F173" s="10">
        <v>7.0300729999999998</v>
      </c>
      <c r="G173" s="10">
        <v>7.0836420000000002</v>
      </c>
      <c r="H173" s="10">
        <v>7.0016220000000002</v>
      </c>
      <c r="I173" s="10">
        <v>6.8600050000000001</v>
      </c>
      <c r="J173" s="10">
        <v>7.1455359999999999</v>
      </c>
      <c r="K173" s="10">
        <v>7.5694249999999998</v>
      </c>
      <c r="L173" s="10">
        <v>9.3399110000000007</v>
      </c>
      <c r="M173" s="10">
        <v>12.013699000000001</v>
      </c>
      <c r="N173" s="10">
        <v>15.094742</v>
      </c>
      <c r="O173" s="10">
        <v>18.506454000000002</v>
      </c>
      <c r="P173" s="10">
        <v>22.073124</v>
      </c>
      <c r="Q173" s="10">
        <v>25.616589000000001</v>
      </c>
      <c r="R173" s="10">
        <v>29.062640999999999</v>
      </c>
      <c r="S173" s="10">
        <v>32.533355999999998</v>
      </c>
      <c r="T173" s="10">
        <v>36.117561000000002</v>
      </c>
      <c r="U173" s="10">
        <v>39.754638999999997</v>
      </c>
      <c r="V173" s="10">
        <v>43.403080000000003</v>
      </c>
      <c r="W173" s="10">
        <v>47.943824999999997</v>
      </c>
      <c r="X173" s="10">
        <v>52.425972000000002</v>
      </c>
      <c r="Y173" s="10">
        <v>56.886100999999996</v>
      </c>
      <c r="Z173" s="10">
        <v>61.296421000000002</v>
      </c>
      <c r="AA173" s="10">
        <v>65.520813000000004</v>
      </c>
      <c r="AB173" s="10">
        <v>69.585037</v>
      </c>
      <c r="AC173" s="10">
        <v>73.694969</v>
      </c>
      <c r="AD173" s="10">
        <v>78.772284999999997</v>
      </c>
      <c r="AE173" s="10">
        <v>83.885788000000005</v>
      </c>
      <c r="AF173" s="10">
        <f t="shared" ref="AF173:AT173" si="22">AE173*(1+$AY173)</f>
        <v>86.982155042046003</v>
      </c>
      <c r="AG173" s="10">
        <f t="shared" si="22"/>
        <v>90.192814255479476</v>
      </c>
      <c r="AH173" s="10">
        <f t="shared" si="22"/>
        <v>93.521984358644545</v>
      </c>
      <c r="AI173" s="10">
        <f t="shared" si="22"/>
        <v>96.97403978995132</v>
      </c>
      <c r="AJ173" s="10">
        <f t="shared" si="22"/>
        <v>100.55351645576822</v>
      </c>
      <c r="AK173" s="10">
        <f t="shared" si="22"/>
        <v>104.26511769047882</v>
      </c>
      <c r="AL173" s="10">
        <f t="shared" si="22"/>
        <v>108.11372043653452</v>
      </c>
      <c r="AM173" s="10">
        <f t="shared" si="22"/>
        <v>112.10438165262349</v>
      </c>
      <c r="AN173" s="10">
        <f t="shared" si="22"/>
        <v>116.24234495837595</v>
      </c>
      <c r="AO173" s="10">
        <f t="shared" si="22"/>
        <v>120.53304752433692</v>
      </c>
      <c r="AP173" s="10">
        <f t="shared" si="22"/>
        <v>124.98212721625949</v>
      </c>
      <c r="AQ173" s="10">
        <f t="shared" si="22"/>
        <v>129.59543000310612</v>
      </c>
      <c r="AR173" s="10">
        <f t="shared" si="22"/>
        <v>134.37901763849194</v>
      </c>
      <c r="AS173" s="10">
        <f t="shared" si="22"/>
        <v>139.33917562566307</v>
      </c>
      <c r="AT173" s="10">
        <f t="shared" si="22"/>
        <v>144.48242147647588</v>
      </c>
      <c r="AV173" s="7">
        <v>9.1961000000000001E-2</v>
      </c>
      <c r="AW173" s="18">
        <f>(AE173/Z173)^0.2-1</f>
        <v>6.475736844461033E-2</v>
      </c>
      <c r="AX173" s="18">
        <f>(Z173/U173)^0.2-1</f>
        <v>9.0459299865481624E-2</v>
      </c>
      <c r="AY173" s="18">
        <f>AW173*$AT$246</f>
        <v>3.6911700013427882E-2</v>
      </c>
    </row>
    <row r="174" spans="1:52" ht="13">
      <c r="A174" s="3" t="s">
        <v>643</v>
      </c>
      <c r="B174" t="s">
        <v>628</v>
      </c>
      <c r="C174" s="10">
        <v>22.895313000000002</v>
      </c>
      <c r="D174" s="10">
        <v>19.451018999999999</v>
      </c>
      <c r="E174" s="10">
        <v>16.562602999999999</v>
      </c>
      <c r="F174" s="10">
        <v>15.962581999999999</v>
      </c>
      <c r="G174" s="10">
        <v>15.721266</v>
      </c>
      <c r="H174" s="10">
        <v>15.327375</v>
      </c>
      <c r="I174" s="10">
        <v>14.876896</v>
      </c>
      <c r="J174" s="10">
        <v>14.561915000000001</v>
      </c>
      <c r="K174" s="10">
        <v>14.418733</v>
      </c>
      <c r="L174" s="10">
        <v>14.452481000000001</v>
      </c>
      <c r="M174" s="10">
        <v>14.611269</v>
      </c>
      <c r="N174" s="10">
        <v>14.888226</v>
      </c>
      <c r="O174" s="10">
        <v>15.265974</v>
      </c>
      <c r="P174" s="10">
        <v>15.741974000000001</v>
      </c>
      <c r="Q174" s="10">
        <v>16.342884000000002</v>
      </c>
      <c r="R174" s="10">
        <v>17.041219999999999</v>
      </c>
      <c r="S174" s="10">
        <v>17.655386</v>
      </c>
      <c r="T174" s="10">
        <v>18.366468000000001</v>
      </c>
      <c r="U174" s="10">
        <v>19.132670999999998</v>
      </c>
      <c r="V174" s="10">
        <v>19.986543999999999</v>
      </c>
      <c r="W174" s="10">
        <v>20.797858999999999</v>
      </c>
      <c r="X174" s="10">
        <v>21.612864999999999</v>
      </c>
      <c r="Y174" s="10">
        <v>22.442485999999999</v>
      </c>
      <c r="Z174" s="10">
        <v>23.321929999999998</v>
      </c>
      <c r="AA174" s="10">
        <v>24.215363</v>
      </c>
      <c r="AB174" s="10">
        <v>25.066521000000002</v>
      </c>
      <c r="AC174" s="10">
        <v>25.954552</v>
      </c>
      <c r="AD174" s="10">
        <v>26.839455000000001</v>
      </c>
      <c r="AE174" s="10">
        <v>27.777950000000001</v>
      </c>
      <c r="AF174" s="10">
        <f t="shared" ref="AF174:AT174" si="23">AE174*(1+$AY174)</f>
        <v>28.341435125725905</v>
      </c>
      <c r="AG174" s="10">
        <f t="shared" si="23"/>
        <v>28.91635073811171</v>
      </c>
      <c r="AH174" s="10">
        <f t="shared" si="23"/>
        <v>29.502928708451467</v>
      </c>
      <c r="AI174" s="10">
        <f t="shared" si="23"/>
        <v>30.10140561162698</v>
      </c>
      <c r="AJ174" s="10">
        <f t="shared" si="23"/>
        <v>30.712022821521668</v>
      </c>
      <c r="AK174" s="10">
        <f t="shared" si="23"/>
        <v>31.335026608369944</v>
      </c>
      <c r="AL174" s="10">
        <f t="shared" si="23"/>
        <v>31.970668238081348</v>
      </c>
      <c r="AM174" s="10">
        <f t="shared" si="23"/>
        <v>32.619204073579525</v>
      </c>
      <c r="AN174" s="10">
        <f t="shared" si="23"/>
        <v>33.280895678196856</v>
      </c>
      <c r="AO174" s="10">
        <f t="shared" si="23"/>
        <v>33.956009921166533</v>
      </c>
      <c r="AP174" s="10">
        <f t="shared" si="23"/>
        <v>34.644819085254547</v>
      </c>
      <c r="AQ174" s="10">
        <f t="shared" si="23"/>
        <v>35.347600976575031</v>
      </c>
      <c r="AR174" s="10">
        <f t="shared" si="23"/>
        <v>36.06463903663326</v>
      </c>
      <c r="AS174" s="10">
        <f t="shared" si="23"/>
        <v>36.796222456641459</v>
      </c>
      <c r="AT174" s="10">
        <f t="shared" si="23"/>
        <v>37.542646294153549</v>
      </c>
      <c r="AV174" s="7">
        <v>1.3285E-2</v>
      </c>
      <c r="AW174" s="18">
        <f>(AE174/Z174)^0.2-1</f>
        <v>3.5588313608828637E-2</v>
      </c>
      <c r="AX174" s="18">
        <f>(Z174/U174)^0.2-1</f>
        <v>4.0393851116939272E-2</v>
      </c>
      <c r="AY174" s="18">
        <f>AW174*$AT$246</f>
        <v>2.0285338757032322E-2</v>
      </c>
    </row>
    <row r="175" spans="1:52" ht="13">
      <c r="A175" s="3" t="s">
        <v>644</v>
      </c>
      <c r="B175" s="2" t="s">
        <v>634</v>
      </c>
      <c r="C175" s="11">
        <v>5012.8046880000002</v>
      </c>
      <c r="D175" s="11">
        <v>4719.9570309999999</v>
      </c>
      <c r="E175" s="11">
        <v>4221.1860349999997</v>
      </c>
      <c r="F175" s="11">
        <v>4242.0483400000003</v>
      </c>
      <c r="G175" s="11">
        <v>4450.2285160000001</v>
      </c>
      <c r="H175" s="11">
        <v>4656.9179690000001</v>
      </c>
      <c r="I175" s="11">
        <v>4791.6313479999999</v>
      </c>
      <c r="J175" s="11">
        <v>4870.2177730000003</v>
      </c>
      <c r="K175" s="11">
        <v>4928.8354490000002</v>
      </c>
      <c r="L175" s="11">
        <v>4984.1259769999997</v>
      </c>
      <c r="M175" s="11">
        <v>5041.3188479999999</v>
      </c>
      <c r="N175" s="11">
        <v>5112.5395509999998</v>
      </c>
      <c r="O175" s="11">
        <v>5192.0190430000002</v>
      </c>
      <c r="P175" s="11">
        <v>5263.1293949999999</v>
      </c>
      <c r="Q175" s="11">
        <v>5308.0566410000001</v>
      </c>
      <c r="R175" s="11">
        <v>5347.7592770000001</v>
      </c>
      <c r="S175" s="11">
        <v>5409.6958009999998</v>
      </c>
      <c r="T175" s="11">
        <v>5491.3935549999997</v>
      </c>
      <c r="U175" s="11">
        <v>5578.1845700000003</v>
      </c>
      <c r="V175" s="11">
        <v>5665.1030270000001</v>
      </c>
      <c r="W175" s="11">
        <v>5748.2172849999997</v>
      </c>
      <c r="X175" s="11">
        <v>5826.9741210000002</v>
      </c>
      <c r="Y175" s="11">
        <v>5906.8374020000001</v>
      </c>
      <c r="Z175" s="11">
        <v>5995.5708009999998</v>
      </c>
      <c r="AA175" s="11">
        <v>6079.5424800000001</v>
      </c>
      <c r="AB175" s="11">
        <v>6161.0776370000003</v>
      </c>
      <c r="AC175" s="11">
        <v>6253.7758789999998</v>
      </c>
      <c r="AD175" s="11">
        <v>6350.5224609999996</v>
      </c>
      <c r="AE175" s="11">
        <v>6458.2426759999998</v>
      </c>
      <c r="AF175" s="10">
        <f t="shared" ref="AF175:AT175" si="24">AE175*(1+$AY175)</f>
        <v>6513.3808343687961</v>
      </c>
      <c r="AG175" s="10">
        <f t="shared" si="24"/>
        <v>6568.9897425469171</v>
      </c>
      <c r="AH175" s="10">
        <f t="shared" si="24"/>
        <v>6625.0734196273024</v>
      </c>
      <c r="AI175" s="10">
        <f t="shared" si="24"/>
        <v>6681.635919016464</v>
      </c>
      <c r="AJ175" s="10">
        <f t="shared" si="24"/>
        <v>6738.6813287274454</v>
      </c>
      <c r="AK175" s="10">
        <f t="shared" si="24"/>
        <v>6796.2137716752768</v>
      </c>
      <c r="AL175" s="10">
        <f t="shared" si="24"/>
        <v>6854.2374059749582</v>
      </c>
      <c r="AM175" s="10">
        <f t="shared" si="24"/>
        <v>6912.7564252419834</v>
      </c>
      <c r="AN175" s="10">
        <f t="shared" si="24"/>
        <v>6971.7750588954304</v>
      </c>
      <c r="AO175" s="10">
        <f t="shared" si="24"/>
        <v>7031.2975724636399</v>
      </c>
      <c r="AP175" s="10">
        <f t="shared" si="24"/>
        <v>7091.3282678925007</v>
      </c>
      <c r="AQ175" s="10">
        <f t="shared" si="24"/>
        <v>7151.8714838563747</v>
      </c>
      <c r="AR175" s="10">
        <f t="shared" si="24"/>
        <v>7212.9315960716667</v>
      </c>
      <c r="AS175" s="10">
        <f t="shared" si="24"/>
        <v>7274.5130176130788</v>
      </c>
      <c r="AT175" s="10">
        <f t="shared" si="24"/>
        <v>7336.6201992325596</v>
      </c>
      <c r="AV175" s="9">
        <v>1.1681E-2</v>
      </c>
      <c r="AW175" s="18">
        <f>(AE175/Z175)^0.2-1</f>
        <v>1.4978317791123796E-2</v>
      </c>
      <c r="AX175" s="18">
        <f>(Z175/U175)^0.2-1</f>
        <v>1.4536161034805373E-2</v>
      </c>
      <c r="AY175" s="18">
        <f>AW175*$AT$246</f>
        <v>8.5376411409405634E-3</v>
      </c>
    </row>
    <row r="176" spans="1:52" ht="12.75" customHeight="1">
      <c r="C176" s="10">
        <f t="shared" ref="C176:AS176" si="25">SUM(C171:C174)</f>
        <v>5012.8045389999997</v>
      </c>
      <c r="D176" s="10">
        <f t="shared" si="25"/>
        <v>4719.9567589999997</v>
      </c>
      <c r="E176" s="10">
        <f t="shared" si="25"/>
        <v>4221.1862960000008</v>
      </c>
      <c r="F176" s="10">
        <f t="shared" si="25"/>
        <v>4242.0482579999998</v>
      </c>
      <c r="G176" s="10">
        <f t="shared" si="25"/>
        <v>4450.2287969999988</v>
      </c>
      <c r="H176" s="10">
        <f t="shared" si="25"/>
        <v>4656.9185669999997</v>
      </c>
      <c r="I176" s="10">
        <f t="shared" si="25"/>
        <v>4791.6314619999985</v>
      </c>
      <c r="J176" s="10">
        <f t="shared" si="25"/>
        <v>4870.2176129999998</v>
      </c>
      <c r="K176" s="10">
        <f t="shared" si="25"/>
        <v>4928.8353569999999</v>
      </c>
      <c r="L176" s="10">
        <f t="shared" si="25"/>
        <v>4984.1257660000001</v>
      </c>
      <c r="M176" s="10">
        <f t="shared" si="25"/>
        <v>5041.3189689999999</v>
      </c>
      <c r="N176" s="10">
        <f t="shared" si="25"/>
        <v>5112.539487</v>
      </c>
      <c r="O176" s="10">
        <f t="shared" si="25"/>
        <v>5192.0188269999999</v>
      </c>
      <c r="P176" s="10">
        <f t="shared" si="25"/>
        <v>5263.1289709999992</v>
      </c>
      <c r="Q176" s="10">
        <f t="shared" si="25"/>
        <v>5308.0567019999999</v>
      </c>
      <c r="R176" s="10">
        <f t="shared" si="25"/>
        <v>5347.7597759999999</v>
      </c>
      <c r="S176" s="10">
        <f t="shared" si="25"/>
        <v>5409.6962189999995</v>
      </c>
      <c r="T176" s="10">
        <f t="shared" si="25"/>
        <v>5491.3932999999997</v>
      </c>
      <c r="U176" s="10">
        <f t="shared" si="25"/>
        <v>5578.1843680000002</v>
      </c>
      <c r="V176" s="10">
        <f t="shared" si="25"/>
        <v>5665.1029120000003</v>
      </c>
      <c r="W176" s="10">
        <f t="shared" si="25"/>
        <v>5748.2174220000006</v>
      </c>
      <c r="X176" s="10">
        <f t="shared" si="25"/>
        <v>5826.9743829999998</v>
      </c>
      <c r="Y176" s="10">
        <f t="shared" si="25"/>
        <v>5906.8371619999998</v>
      </c>
      <c r="Z176" s="10">
        <f t="shared" si="25"/>
        <v>5995.5707739999998</v>
      </c>
      <c r="AA176" s="10">
        <f t="shared" si="25"/>
        <v>6079.5421450000003</v>
      </c>
      <c r="AB176" s="10">
        <f t="shared" si="25"/>
        <v>6161.0778889999992</v>
      </c>
      <c r="AC176" s="10">
        <f t="shared" si="25"/>
        <v>6253.7761380000002</v>
      </c>
      <c r="AD176" s="10">
        <f t="shared" si="25"/>
        <v>6350.5223840000008</v>
      </c>
      <c r="AE176" s="10">
        <f t="shared" si="25"/>
        <v>6458.2428999999993</v>
      </c>
      <c r="AF176" s="10">
        <f t="shared" si="25"/>
        <v>6513.7233661085884</v>
      </c>
      <c r="AG176" s="10">
        <f t="shared" si="25"/>
        <v>6569.7536401707612</v>
      </c>
      <c r="AH176" s="10">
        <f t="shared" si="25"/>
        <v>6626.341652555172</v>
      </c>
      <c r="AI176" s="10">
        <f t="shared" si="25"/>
        <v>6683.495522694383</v>
      </c>
      <c r="AJ176" s="10">
        <f t="shared" si="25"/>
        <v>6741.2235651647088</v>
      </c>
      <c r="AK176" s="10">
        <f t="shared" si="25"/>
        <v>6799.5342959821401</v>
      </c>
      <c r="AL176" s="10">
        <f t="shared" si="25"/>
        <v>6858.4364391222134</v>
      </c>
      <c r="AM176" s="10">
        <f t="shared" si="25"/>
        <v>6917.9389332720057</v>
      </c>
      <c r="AN176" s="10">
        <f t="shared" si="25"/>
        <v>6978.0509388227247</v>
      </c>
      <c r="AO176" s="10">
        <f t="shared" si="25"/>
        <v>7038.7818451117046</v>
      </c>
      <c r="AP176" s="10">
        <f t="shared" si="25"/>
        <v>7100.141277922894</v>
      </c>
      <c r="AQ176" s="10">
        <f t="shared" si="25"/>
        <v>7162.1391072553106</v>
      </c>
      <c r="AR176" s="10">
        <f t="shared" si="25"/>
        <v>7224.7854553692323</v>
      </c>
      <c r="AS176" s="10">
        <f t="shared" si="25"/>
        <v>7288.0907051202967</v>
      </c>
      <c r="AT176" s="10">
        <f>SUM(AT171:AT174)</f>
        <v>7352.0655085920389</v>
      </c>
    </row>
    <row r="177" spans="1:51" ht="13">
      <c r="B177" s="2" t="s">
        <v>645</v>
      </c>
    </row>
    <row r="178" spans="1:51" ht="13">
      <c r="A178" s="3" t="s">
        <v>646</v>
      </c>
      <c r="B178" t="s">
        <v>632</v>
      </c>
      <c r="C178" s="10">
        <v>605.03375200000005</v>
      </c>
      <c r="D178" s="10">
        <v>577.45819100000006</v>
      </c>
      <c r="E178" s="10">
        <v>529.03851299999997</v>
      </c>
      <c r="F178" s="10">
        <v>526.12683100000004</v>
      </c>
      <c r="G178" s="10">
        <v>554.07891800000004</v>
      </c>
      <c r="H178" s="10">
        <v>573.69720500000005</v>
      </c>
      <c r="I178" s="10">
        <v>585.13324</v>
      </c>
      <c r="J178" s="10">
        <v>596.92608600000005</v>
      </c>
      <c r="K178" s="10">
        <v>597.37085000000002</v>
      </c>
      <c r="L178" s="10">
        <v>608.71356200000002</v>
      </c>
      <c r="M178" s="10">
        <v>614.45922900000005</v>
      </c>
      <c r="N178" s="10">
        <v>623.85369900000001</v>
      </c>
      <c r="O178" s="10">
        <v>631.55761700000005</v>
      </c>
      <c r="P178" s="10">
        <v>635.34466599999996</v>
      </c>
      <c r="Q178" s="10">
        <v>643.48388699999998</v>
      </c>
      <c r="R178" s="10">
        <v>646.135132</v>
      </c>
      <c r="S178" s="10">
        <v>650.853882</v>
      </c>
      <c r="T178" s="10">
        <v>652.967896</v>
      </c>
      <c r="U178" s="10">
        <v>662.82763699999998</v>
      </c>
      <c r="V178" s="10">
        <v>662.877747</v>
      </c>
      <c r="W178" s="10">
        <v>669.29626499999995</v>
      </c>
      <c r="X178" s="10">
        <v>674.01141399999995</v>
      </c>
      <c r="Y178" s="10">
        <v>675.74273700000003</v>
      </c>
      <c r="Z178" s="10">
        <v>684.14807099999996</v>
      </c>
      <c r="AA178" s="10">
        <v>684.59844999999996</v>
      </c>
      <c r="AB178" s="10">
        <v>689.13525400000003</v>
      </c>
      <c r="AC178" s="10">
        <v>691.90924099999995</v>
      </c>
      <c r="AD178" s="10">
        <v>695.35632299999997</v>
      </c>
      <c r="AE178" s="10">
        <v>702.31414800000005</v>
      </c>
      <c r="AF178" s="10">
        <f>AE178*(1+$AY178)</f>
        <v>704.41784340267589</v>
      </c>
      <c r="AG178" s="10">
        <f t="shared" ref="AG178:AT179" si="26">AF178*(1+$AY178)</f>
        <v>706.52784016544797</v>
      </c>
      <c r="AH178" s="10">
        <f t="shared" si="26"/>
        <v>708.64415716326323</v>
      </c>
      <c r="AI178" s="10">
        <f t="shared" si="26"/>
        <v>710.7668133276062</v>
      </c>
      <c r="AJ178" s="10">
        <f t="shared" si="26"/>
        <v>712.89582764666818</v>
      </c>
      <c r="AK178" s="10">
        <f t="shared" si="26"/>
        <v>715.03121916551754</v>
      </c>
      <c r="AL178" s="10">
        <f t="shared" si="26"/>
        <v>717.17300698626957</v>
      </c>
      <c r="AM178" s="10">
        <f t="shared" si="26"/>
        <v>719.32121026825757</v>
      </c>
      <c r="AN178" s="10">
        <f t="shared" si="26"/>
        <v>721.47584822820443</v>
      </c>
      <c r="AO178" s="10">
        <f t="shared" si="26"/>
        <v>723.63694014039436</v>
      </c>
      <c r="AP178" s="10">
        <f t="shared" si="26"/>
        <v>725.80450533684507</v>
      </c>
      <c r="AQ178" s="10">
        <f t="shared" si="26"/>
        <v>727.97856320748122</v>
      </c>
      <c r="AR178" s="10">
        <f t="shared" si="26"/>
        <v>730.15913320030745</v>
      </c>
      <c r="AS178" s="10">
        <f t="shared" si="26"/>
        <v>732.34623482158258</v>
      </c>
      <c r="AT178" s="10">
        <f t="shared" si="26"/>
        <v>734.53988763599398</v>
      </c>
      <c r="AV178" s="7">
        <v>7.2760000000000003E-3</v>
      </c>
      <c r="AW178" s="18">
        <f>(AE178/Z178)^0.2-1</f>
        <v>5.2550467613603491E-3</v>
      </c>
      <c r="AX178" s="18">
        <f>(Z178/U178)^0.2-1</f>
        <v>6.3519667645974831E-3</v>
      </c>
      <c r="AY178" s="18">
        <f>AW178*$AT$246</f>
        <v>2.9953766539753987E-3</v>
      </c>
    </row>
    <row r="179" spans="1:51" ht="13">
      <c r="A179" s="3" t="s">
        <v>647</v>
      </c>
      <c r="B179" s="2" t="s">
        <v>634</v>
      </c>
      <c r="C179" s="11">
        <v>605.03375200000005</v>
      </c>
      <c r="D179" s="11">
        <v>577.45819100000006</v>
      </c>
      <c r="E179" s="11">
        <v>529.03851299999997</v>
      </c>
      <c r="F179" s="11">
        <v>526.12683100000004</v>
      </c>
      <c r="G179" s="11">
        <v>554.07891800000004</v>
      </c>
      <c r="H179" s="11">
        <v>573.69720500000005</v>
      </c>
      <c r="I179" s="11">
        <v>585.13324</v>
      </c>
      <c r="J179" s="11">
        <v>596.92608600000005</v>
      </c>
      <c r="K179" s="11">
        <v>597.37085000000002</v>
      </c>
      <c r="L179" s="11">
        <v>608.71356200000002</v>
      </c>
      <c r="M179" s="11">
        <v>614.45922900000005</v>
      </c>
      <c r="N179" s="11">
        <v>623.85369900000001</v>
      </c>
      <c r="O179" s="11">
        <v>631.55761700000005</v>
      </c>
      <c r="P179" s="11">
        <v>635.34466599999996</v>
      </c>
      <c r="Q179" s="11">
        <v>643.48388699999998</v>
      </c>
      <c r="R179" s="11">
        <v>646.135132</v>
      </c>
      <c r="S179" s="11">
        <v>650.853882</v>
      </c>
      <c r="T179" s="11">
        <v>652.967896</v>
      </c>
      <c r="U179" s="11">
        <v>662.82763699999998</v>
      </c>
      <c r="V179" s="11">
        <v>662.877747</v>
      </c>
      <c r="W179" s="11">
        <v>669.29626499999995</v>
      </c>
      <c r="X179" s="11">
        <v>674.01141399999995</v>
      </c>
      <c r="Y179" s="11">
        <v>675.74273700000003</v>
      </c>
      <c r="Z179" s="11">
        <v>684.14807099999996</v>
      </c>
      <c r="AA179" s="11">
        <v>684.59844999999996</v>
      </c>
      <c r="AB179" s="11">
        <v>689.13525400000003</v>
      </c>
      <c r="AC179" s="11">
        <v>691.90924099999995</v>
      </c>
      <c r="AD179" s="11">
        <v>695.35632299999997</v>
      </c>
      <c r="AE179" s="11">
        <v>702.31414800000005</v>
      </c>
      <c r="AF179" s="10">
        <f>AE179*(1+$AY179)</f>
        <v>704.41784340267589</v>
      </c>
      <c r="AG179" s="10">
        <f t="shared" si="26"/>
        <v>706.52784016544797</v>
      </c>
      <c r="AH179" s="10">
        <f t="shared" si="26"/>
        <v>708.64415716326323</v>
      </c>
      <c r="AI179" s="10">
        <f t="shared" si="26"/>
        <v>710.7668133276062</v>
      </c>
      <c r="AJ179" s="10">
        <f t="shared" si="26"/>
        <v>712.89582764666818</v>
      </c>
      <c r="AK179" s="10">
        <f t="shared" si="26"/>
        <v>715.03121916551754</v>
      </c>
      <c r="AL179" s="10">
        <f t="shared" si="26"/>
        <v>717.17300698626957</v>
      </c>
      <c r="AM179" s="10">
        <f t="shared" si="26"/>
        <v>719.32121026825757</v>
      </c>
      <c r="AN179" s="10">
        <f t="shared" si="26"/>
        <v>721.47584822820443</v>
      </c>
      <c r="AO179" s="10">
        <f t="shared" si="26"/>
        <v>723.63694014039436</v>
      </c>
      <c r="AP179" s="10">
        <f t="shared" si="26"/>
        <v>725.80450533684507</v>
      </c>
      <c r="AQ179" s="10">
        <f t="shared" si="26"/>
        <v>727.97856320748122</v>
      </c>
      <c r="AR179" s="10">
        <f t="shared" si="26"/>
        <v>730.15913320030745</v>
      </c>
      <c r="AS179" s="10">
        <f t="shared" si="26"/>
        <v>732.34623482158258</v>
      </c>
      <c r="AT179" s="10">
        <f t="shared" si="26"/>
        <v>734.53988763599398</v>
      </c>
      <c r="AV179" s="9">
        <v>7.2760000000000003E-3</v>
      </c>
      <c r="AW179" s="18">
        <f>(AE179/Z179)^0.2-1</f>
        <v>5.2550467613603491E-3</v>
      </c>
      <c r="AX179" s="18">
        <f>(Z179/U179)^0.2-1</f>
        <v>6.3519667645974831E-3</v>
      </c>
      <c r="AY179" s="18">
        <f>AW179*$AT$246</f>
        <v>2.9953766539753987E-3</v>
      </c>
    </row>
    <row r="180" spans="1:51" ht="12.75" customHeight="1">
      <c r="C180" s="10">
        <f t="shared" ref="C180:AS180" si="27">C179</f>
        <v>605.03375200000005</v>
      </c>
      <c r="D180" s="10">
        <f t="shared" si="27"/>
        <v>577.45819100000006</v>
      </c>
      <c r="E180" s="10">
        <f t="shared" si="27"/>
        <v>529.03851299999997</v>
      </c>
      <c r="F180" s="10">
        <f t="shared" si="27"/>
        <v>526.12683100000004</v>
      </c>
      <c r="G180" s="10">
        <f t="shared" si="27"/>
        <v>554.07891800000004</v>
      </c>
      <c r="H180" s="10">
        <f t="shared" si="27"/>
        <v>573.69720500000005</v>
      </c>
      <c r="I180" s="10">
        <f t="shared" si="27"/>
        <v>585.13324</v>
      </c>
      <c r="J180" s="10">
        <f t="shared" si="27"/>
        <v>596.92608600000005</v>
      </c>
      <c r="K180" s="10">
        <f t="shared" si="27"/>
        <v>597.37085000000002</v>
      </c>
      <c r="L180" s="10">
        <f t="shared" si="27"/>
        <v>608.71356200000002</v>
      </c>
      <c r="M180" s="10">
        <f t="shared" si="27"/>
        <v>614.45922900000005</v>
      </c>
      <c r="N180" s="10">
        <f t="shared" si="27"/>
        <v>623.85369900000001</v>
      </c>
      <c r="O180" s="10">
        <f t="shared" si="27"/>
        <v>631.55761700000005</v>
      </c>
      <c r="P180" s="10">
        <f t="shared" si="27"/>
        <v>635.34466599999996</v>
      </c>
      <c r="Q180" s="10">
        <f t="shared" si="27"/>
        <v>643.48388699999998</v>
      </c>
      <c r="R180" s="10">
        <f t="shared" si="27"/>
        <v>646.135132</v>
      </c>
      <c r="S180" s="10">
        <f t="shared" si="27"/>
        <v>650.853882</v>
      </c>
      <c r="T180" s="10">
        <f t="shared" si="27"/>
        <v>652.967896</v>
      </c>
      <c r="U180" s="10">
        <f t="shared" si="27"/>
        <v>662.82763699999998</v>
      </c>
      <c r="V180" s="10">
        <f t="shared" si="27"/>
        <v>662.877747</v>
      </c>
      <c r="W180" s="10">
        <f t="shared" si="27"/>
        <v>669.29626499999995</v>
      </c>
      <c r="X180" s="10">
        <f t="shared" si="27"/>
        <v>674.01141399999995</v>
      </c>
      <c r="Y180" s="10">
        <f t="shared" si="27"/>
        <v>675.74273700000003</v>
      </c>
      <c r="Z180" s="10">
        <f t="shared" si="27"/>
        <v>684.14807099999996</v>
      </c>
      <c r="AA180" s="10">
        <f t="shared" si="27"/>
        <v>684.59844999999996</v>
      </c>
      <c r="AB180" s="10">
        <f t="shared" si="27"/>
        <v>689.13525400000003</v>
      </c>
      <c r="AC180" s="10">
        <f t="shared" si="27"/>
        <v>691.90924099999995</v>
      </c>
      <c r="AD180" s="10">
        <f t="shared" si="27"/>
        <v>695.35632299999997</v>
      </c>
      <c r="AE180" s="10">
        <f t="shared" si="27"/>
        <v>702.31414800000005</v>
      </c>
      <c r="AF180" s="10">
        <f t="shared" si="27"/>
        <v>704.41784340267589</v>
      </c>
      <c r="AG180" s="10">
        <f t="shared" si="27"/>
        <v>706.52784016544797</v>
      </c>
      <c r="AH180" s="10">
        <f t="shared" si="27"/>
        <v>708.64415716326323</v>
      </c>
      <c r="AI180" s="10">
        <f t="shared" si="27"/>
        <v>710.7668133276062</v>
      </c>
      <c r="AJ180" s="10">
        <f t="shared" si="27"/>
        <v>712.89582764666818</v>
      </c>
      <c r="AK180" s="10">
        <f t="shared" si="27"/>
        <v>715.03121916551754</v>
      </c>
      <c r="AL180" s="10">
        <f t="shared" si="27"/>
        <v>717.17300698626957</v>
      </c>
      <c r="AM180" s="10">
        <f t="shared" si="27"/>
        <v>719.32121026825757</v>
      </c>
      <c r="AN180" s="10">
        <f t="shared" si="27"/>
        <v>721.47584822820443</v>
      </c>
      <c r="AO180" s="10">
        <f t="shared" si="27"/>
        <v>723.63694014039436</v>
      </c>
      <c r="AP180" s="10">
        <f t="shared" si="27"/>
        <v>725.80450533684507</v>
      </c>
      <c r="AQ180" s="10">
        <f t="shared" si="27"/>
        <v>727.97856320748122</v>
      </c>
      <c r="AR180" s="10">
        <f t="shared" si="27"/>
        <v>730.15913320030745</v>
      </c>
      <c r="AS180" s="10">
        <f t="shared" si="27"/>
        <v>732.34623482158258</v>
      </c>
      <c r="AT180" s="10">
        <f>AT179</f>
        <v>734.53988763599398</v>
      </c>
    </row>
    <row r="181" spans="1:51" ht="13">
      <c r="B181" s="2" t="s">
        <v>648</v>
      </c>
    </row>
    <row r="182" spans="1:51" ht="13">
      <c r="A182" s="3" t="s">
        <v>649</v>
      </c>
      <c r="B182" t="s">
        <v>632</v>
      </c>
      <c r="C182" s="10">
        <v>214.572586</v>
      </c>
      <c r="D182" s="10">
        <v>213.44682299999999</v>
      </c>
      <c r="E182" s="10">
        <v>209.959915</v>
      </c>
      <c r="F182" s="10">
        <v>207.039444</v>
      </c>
      <c r="G182" s="10">
        <v>206.34423799999999</v>
      </c>
      <c r="H182" s="10">
        <v>208.932007</v>
      </c>
      <c r="I182" s="10">
        <v>210.84648100000001</v>
      </c>
      <c r="J182" s="10">
        <v>212.42872600000001</v>
      </c>
      <c r="K182" s="10">
        <v>214.64439400000001</v>
      </c>
      <c r="L182" s="10">
        <v>215.333282</v>
      </c>
      <c r="M182" s="10">
        <v>216.948578</v>
      </c>
      <c r="N182" s="10">
        <v>219.21980300000001</v>
      </c>
      <c r="O182" s="10">
        <v>221.74314899999999</v>
      </c>
      <c r="P182" s="10">
        <v>223.37150600000001</v>
      </c>
      <c r="Q182" s="10">
        <v>223.89115899999999</v>
      </c>
      <c r="R182" s="10">
        <v>224.18182400000001</v>
      </c>
      <c r="S182" s="10">
        <v>225.72184799999999</v>
      </c>
      <c r="T182" s="10">
        <v>228.16377299999999</v>
      </c>
      <c r="U182" s="10">
        <v>230.200851</v>
      </c>
      <c r="V182" s="10">
        <v>232.03379799999999</v>
      </c>
      <c r="W182" s="10">
        <v>233.97970599999999</v>
      </c>
      <c r="X182" s="10">
        <v>234.86450199999999</v>
      </c>
      <c r="Y182" s="10">
        <v>235.899002</v>
      </c>
      <c r="Z182" s="10">
        <v>236.53762800000001</v>
      </c>
      <c r="AA182" s="10">
        <v>237.36488299999999</v>
      </c>
      <c r="AB182" s="10">
        <v>238.532532</v>
      </c>
      <c r="AC182" s="10">
        <v>240.69259600000001</v>
      </c>
      <c r="AD182" s="10">
        <v>241.82450900000001</v>
      </c>
      <c r="AE182" s="10">
        <v>242.44223</v>
      </c>
      <c r="AF182" s="10">
        <f>AE182*(1+$AY182)</f>
        <v>243.12537003794185</v>
      </c>
      <c r="AG182" s="10">
        <f t="shared" ref="AG182:AT182" si="28">AF182*(1+$AY182)</f>
        <v>243.81043498934221</v>
      </c>
      <c r="AH182" s="10">
        <f t="shared" si="28"/>
        <v>244.49743027811365</v>
      </c>
      <c r="AI182" s="10">
        <f t="shared" si="28"/>
        <v>245.18636134345189</v>
      </c>
      <c r="AJ182" s="10">
        <f t="shared" si="28"/>
        <v>245.87723363987894</v>
      </c>
      <c r="AK182" s="10">
        <f t="shared" si="28"/>
        <v>246.57005263728621</v>
      </c>
      <c r="AL182" s="10">
        <f t="shared" si="28"/>
        <v>247.26482382097794</v>
      </c>
      <c r="AM182" s="10">
        <f t="shared" si="28"/>
        <v>247.96155269171447</v>
      </c>
      <c r="AN182" s="10">
        <f t="shared" si="28"/>
        <v>248.66024476575595</v>
      </c>
      <c r="AO182" s="10">
        <f t="shared" si="28"/>
        <v>249.36090557490587</v>
      </c>
      <c r="AP182" s="10">
        <f t="shared" si="28"/>
        <v>250.06354066655496</v>
      </c>
      <c r="AQ182" s="10">
        <f t="shared" si="28"/>
        <v>250.76815560372503</v>
      </c>
      <c r="AR182" s="10">
        <f t="shared" si="28"/>
        <v>251.47475596511313</v>
      </c>
      <c r="AS182" s="10">
        <f t="shared" si="28"/>
        <v>252.18334734513562</v>
      </c>
      <c r="AT182" s="10">
        <f t="shared" si="28"/>
        <v>252.89393535397244</v>
      </c>
      <c r="AV182" s="7">
        <v>4.7289999999999997E-3</v>
      </c>
      <c r="AW182" s="18">
        <f>(AE182/Z182)^0.2-1</f>
        <v>4.9434097955409761E-3</v>
      </c>
      <c r="AX182" s="18">
        <f>(Z182/U182)^0.2-1</f>
        <v>5.4457958914224669E-3</v>
      </c>
      <c r="AY182" s="18">
        <f>AW182*$AT$246</f>
        <v>2.817743583458356E-3</v>
      </c>
    </row>
    <row r="183" spans="1:51" ht="13">
      <c r="A183" s="3" t="s">
        <v>650</v>
      </c>
      <c r="B183" t="s">
        <v>651</v>
      </c>
      <c r="C183" s="10">
        <v>84.744011</v>
      </c>
      <c r="D183" s="10">
        <v>81.205933000000002</v>
      </c>
      <c r="E183" s="10">
        <v>72.688216999999995</v>
      </c>
      <c r="F183" s="10">
        <v>75.214584000000002</v>
      </c>
      <c r="G183" s="10">
        <v>78.515358000000006</v>
      </c>
      <c r="H183" s="10">
        <v>79.490875000000003</v>
      </c>
      <c r="I183" s="10">
        <v>80.209311999999997</v>
      </c>
      <c r="J183" s="10">
        <v>80.807998999999995</v>
      </c>
      <c r="K183" s="10">
        <v>81.648994000000002</v>
      </c>
      <c r="L183" s="10">
        <v>81.908707000000007</v>
      </c>
      <c r="M183" s="10">
        <v>82.521332000000001</v>
      </c>
      <c r="N183" s="10">
        <v>83.382842999999994</v>
      </c>
      <c r="O183" s="10">
        <v>84.340851000000001</v>
      </c>
      <c r="P183" s="10">
        <v>84.959487999999993</v>
      </c>
      <c r="Q183" s="10">
        <v>85.157348999999996</v>
      </c>
      <c r="R183" s="10">
        <v>85.268585000000002</v>
      </c>
      <c r="S183" s="10">
        <v>85.854636999999997</v>
      </c>
      <c r="T183" s="10">
        <v>86.783737000000002</v>
      </c>
      <c r="U183" s="10">
        <v>87.558944999999994</v>
      </c>
      <c r="V183" s="10">
        <v>88.257407999999998</v>
      </c>
      <c r="W183" s="10">
        <v>88.999222000000003</v>
      </c>
      <c r="X183" s="10">
        <v>89.337554999999995</v>
      </c>
      <c r="Y183" s="10">
        <v>89.733153999999999</v>
      </c>
      <c r="Z183" s="10">
        <v>89.978165000000004</v>
      </c>
      <c r="AA183" s="10">
        <v>90.294724000000002</v>
      </c>
      <c r="AB183" s="10">
        <v>90.740561999999997</v>
      </c>
      <c r="AC183" s="10">
        <v>91.563873000000001</v>
      </c>
      <c r="AD183" s="10">
        <v>91.995033000000006</v>
      </c>
      <c r="AE183" s="10">
        <v>92.229759000000001</v>
      </c>
      <c r="AF183" s="10">
        <f t="shared" ref="AF183:AT184" si="29">AE183*(1+$AY183)</f>
        <v>92.490269172973711</v>
      </c>
      <c r="AG183" s="10">
        <f t="shared" si="29"/>
        <v>92.751515177320698</v>
      </c>
      <c r="AH183" s="10">
        <f t="shared" si="29"/>
        <v>93.013499091454278</v>
      </c>
      <c r="AI183" s="10">
        <f t="shared" si="29"/>
        <v>93.276222999658401</v>
      </c>
      <c r="AJ183" s="10">
        <f t="shared" si="29"/>
        <v>93.539688992104232</v>
      </c>
      <c r="AK183" s="10">
        <f t="shared" si="29"/>
        <v>93.803899164866792</v>
      </c>
      <c r="AL183" s="10">
        <f t="shared" si="29"/>
        <v>94.068855619941644</v>
      </c>
      <c r="AM183" s="10">
        <f t="shared" si="29"/>
        <v>94.334560465261575</v>
      </c>
      <c r="AN183" s="10">
        <f t="shared" si="29"/>
        <v>94.601015814713421</v>
      </c>
      <c r="AO183" s="10">
        <f t="shared" si="29"/>
        <v>94.868223788154822</v>
      </c>
      <c r="AP183" s="10">
        <f t="shared" si="29"/>
        <v>95.136186511431163</v>
      </c>
      <c r="AQ183" s="10">
        <f t="shared" si="29"/>
        <v>95.404906116392425</v>
      </c>
      <c r="AR183" s="10">
        <f t="shared" si="29"/>
        <v>95.674384740910156</v>
      </c>
      <c r="AS183" s="10">
        <f t="shared" si="29"/>
        <v>95.944624528894508</v>
      </c>
      <c r="AT183" s="10">
        <f t="shared" si="29"/>
        <v>96.215627630311261</v>
      </c>
      <c r="AV183" s="7">
        <v>4.7260000000000002E-3</v>
      </c>
      <c r="AW183" s="18">
        <f>(AE183/Z183)^0.2-1</f>
        <v>4.955400470925353E-3</v>
      </c>
      <c r="AX183" s="18">
        <f>(Z183/U183)^0.2-1</f>
        <v>5.4658447365694141E-3</v>
      </c>
      <c r="AY183" s="18">
        <f>AW183*$AT$246</f>
        <v>2.8245782684274507E-3</v>
      </c>
    </row>
    <row r="184" spans="1:51" ht="13">
      <c r="A184" s="3" t="s">
        <v>652</v>
      </c>
      <c r="B184" s="2" t="s">
        <v>634</v>
      </c>
      <c r="C184" s="11">
        <v>299.31658900000002</v>
      </c>
      <c r="D184" s="11">
        <v>294.65277099999997</v>
      </c>
      <c r="E184" s="11">
        <v>282.64813199999998</v>
      </c>
      <c r="F184" s="11">
        <v>282.25402800000001</v>
      </c>
      <c r="G184" s="11">
        <v>284.85958900000003</v>
      </c>
      <c r="H184" s="11">
        <v>288.42288200000002</v>
      </c>
      <c r="I184" s="11">
        <v>291.05578600000001</v>
      </c>
      <c r="J184" s="11">
        <v>293.23672499999998</v>
      </c>
      <c r="K184" s="11">
        <v>296.29339599999997</v>
      </c>
      <c r="L184" s="11">
        <v>297.24200400000001</v>
      </c>
      <c r="M184" s="11">
        <v>299.46991000000003</v>
      </c>
      <c r="N184" s="11">
        <v>302.60266100000001</v>
      </c>
      <c r="O184" s="11">
        <v>306.08398399999999</v>
      </c>
      <c r="P184" s="11">
        <v>308.33099399999998</v>
      </c>
      <c r="Q184" s="11">
        <v>309.04852299999999</v>
      </c>
      <c r="R184" s="11">
        <v>309.45040899999998</v>
      </c>
      <c r="S184" s="11">
        <v>311.57647700000001</v>
      </c>
      <c r="T184" s="11">
        <v>314.94751000000002</v>
      </c>
      <c r="U184" s="11">
        <v>317.75979599999999</v>
      </c>
      <c r="V184" s="11">
        <v>320.29119900000001</v>
      </c>
      <c r="W184" s="11">
        <v>322.97894300000002</v>
      </c>
      <c r="X184" s="11">
        <v>324.20205700000002</v>
      </c>
      <c r="Y184" s="11">
        <v>325.63214099999999</v>
      </c>
      <c r="Z184" s="11">
        <v>326.51580799999999</v>
      </c>
      <c r="AA184" s="11">
        <v>327.65960699999999</v>
      </c>
      <c r="AB184" s="11">
        <v>329.27310199999999</v>
      </c>
      <c r="AC184" s="11">
        <v>332.25646999999998</v>
      </c>
      <c r="AD184" s="11">
        <v>333.81954999999999</v>
      </c>
      <c r="AE184" s="11">
        <v>334.67199699999998</v>
      </c>
      <c r="AF184" s="10">
        <f t="shared" si="29"/>
        <v>335.61564637225348</v>
      </c>
      <c r="AG184" s="10">
        <f t="shared" si="29"/>
        <v>336.56195648142472</v>
      </c>
      <c r="AH184" s="10">
        <f t="shared" si="29"/>
        <v>337.5109348297928</v>
      </c>
      <c r="AI184" s="10">
        <f t="shared" si="29"/>
        <v>338.4625889407904</v>
      </c>
      <c r="AJ184" s="10">
        <f t="shared" si="29"/>
        <v>339.41692635906344</v>
      </c>
      <c r="AK184" s="10">
        <f t="shared" si="29"/>
        <v>340.37395465053095</v>
      </c>
      <c r="AL184" s="10">
        <f t="shared" si="29"/>
        <v>341.33368140244505</v>
      </c>
      <c r="AM184" s="10">
        <f t="shared" si="29"/>
        <v>342.29611422345096</v>
      </c>
      <c r="AN184" s="10">
        <f t="shared" si="29"/>
        <v>343.26126074364748</v>
      </c>
      <c r="AO184" s="10">
        <f t="shared" si="29"/>
        <v>344.22912861464738</v>
      </c>
      <c r="AP184" s="10">
        <f t="shared" si="29"/>
        <v>345.1997255096382</v>
      </c>
      <c r="AQ184" s="10">
        <f t="shared" si="29"/>
        <v>346.1730591234429</v>
      </c>
      <c r="AR184" s="10">
        <f t="shared" si="29"/>
        <v>347.14913717258099</v>
      </c>
      <c r="AS184" s="10">
        <f t="shared" si="29"/>
        <v>348.12796739532962</v>
      </c>
      <c r="AT184" s="10">
        <f t="shared" si="29"/>
        <v>349.10955755178503</v>
      </c>
      <c r="AV184" s="9">
        <v>4.7280000000000004E-3</v>
      </c>
      <c r="AW184" s="18">
        <f>(AE184/Z184)^0.2-1</f>
        <v>4.9467097017974471E-3</v>
      </c>
      <c r="AX184" s="18">
        <f>(Z184/U184)^0.2-1</f>
        <v>5.4513297630305324E-3</v>
      </c>
      <c r="AY184" s="18">
        <f>AW184*$AT$246</f>
        <v>2.8196245300245444E-3</v>
      </c>
    </row>
    <row r="185" spans="1:51" ht="12.75" customHeight="1">
      <c r="C185" s="10">
        <f t="shared" ref="C185:AS185" si="30">C182+C183</f>
        <v>299.316597</v>
      </c>
      <c r="D185" s="10">
        <f t="shared" si="30"/>
        <v>294.65275600000001</v>
      </c>
      <c r="E185" s="10">
        <f t="shared" si="30"/>
        <v>282.64813199999998</v>
      </c>
      <c r="F185" s="10">
        <f t="shared" si="30"/>
        <v>282.25402800000001</v>
      </c>
      <c r="G185" s="10">
        <f t="shared" si="30"/>
        <v>284.85959600000001</v>
      </c>
      <c r="H185" s="10">
        <f t="shared" si="30"/>
        <v>288.42288200000002</v>
      </c>
      <c r="I185" s="10">
        <f t="shared" si="30"/>
        <v>291.05579299999999</v>
      </c>
      <c r="J185" s="10">
        <f t="shared" si="30"/>
        <v>293.23672499999998</v>
      </c>
      <c r="K185" s="10">
        <f t="shared" si="30"/>
        <v>296.29338799999999</v>
      </c>
      <c r="L185" s="10">
        <f t="shared" si="30"/>
        <v>297.24198899999999</v>
      </c>
      <c r="M185" s="10">
        <f t="shared" si="30"/>
        <v>299.46991000000003</v>
      </c>
      <c r="N185" s="10">
        <f t="shared" si="30"/>
        <v>302.60264599999999</v>
      </c>
      <c r="O185" s="10">
        <f t="shared" si="30"/>
        <v>306.084</v>
      </c>
      <c r="P185" s="10">
        <f t="shared" si="30"/>
        <v>308.33099400000003</v>
      </c>
      <c r="Q185" s="10">
        <f t="shared" si="30"/>
        <v>309.04850799999997</v>
      </c>
      <c r="R185" s="10">
        <f t="shared" si="30"/>
        <v>309.45040900000004</v>
      </c>
      <c r="S185" s="10">
        <f t="shared" si="30"/>
        <v>311.57648499999999</v>
      </c>
      <c r="T185" s="10">
        <f t="shared" si="30"/>
        <v>314.94750999999997</v>
      </c>
      <c r="U185" s="10">
        <f t="shared" si="30"/>
        <v>317.75979599999999</v>
      </c>
      <c r="V185" s="10">
        <f t="shared" si="30"/>
        <v>320.29120599999999</v>
      </c>
      <c r="W185" s="10">
        <f t="shared" si="30"/>
        <v>322.978928</v>
      </c>
      <c r="X185" s="10">
        <f t="shared" si="30"/>
        <v>324.20205699999997</v>
      </c>
      <c r="Y185" s="10">
        <f t="shared" si="30"/>
        <v>325.63215600000001</v>
      </c>
      <c r="Z185" s="10">
        <f t="shared" si="30"/>
        <v>326.51579300000003</v>
      </c>
      <c r="AA185" s="10">
        <f t="shared" si="30"/>
        <v>327.65960699999999</v>
      </c>
      <c r="AB185" s="10">
        <f t="shared" si="30"/>
        <v>329.27309400000001</v>
      </c>
      <c r="AC185" s="10">
        <f t="shared" si="30"/>
        <v>332.25646900000004</v>
      </c>
      <c r="AD185" s="10">
        <f t="shared" si="30"/>
        <v>333.81954200000001</v>
      </c>
      <c r="AE185" s="10">
        <f t="shared" si="30"/>
        <v>334.671989</v>
      </c>
      <c r="AF185" s="10">
        <f t="shared" si="30"/>
        <v>335.61563921091556</v>
      </c>
      <c r="AG185" s="10">
        <f t="shared" si="30"/>
        <v>336.56195016666288</v>
      </c>
      <c r="AH185" s="10">
        <f t="shared" si="30"/>
        <v>337.51092936956792</v>
      </c>
      <c r="AI185" s="10">
        <f t="shared" si="30"/>
        <v>338.46258434311028</v>
      </c>
      <c r="AJ185" s="10">
        <f t="shared" si="30"/>
        <v>339.4169226319832</v>
      </c>
      <c r="AK185" s="10">
        <f t="shared" si="30"/>
        <v>340.37395180215299</v>
      </c>
      <c r="AL185" s="10">
        <f t="shared" si="30"/>
        <v>341.33367944091958</v>
      </c>
      <c r="AM185" s="10">
        <f t="shared" si="30"/>
        <v>342.29611315697605</v>
      </c>
      <c r="AN185" s="10">
        <f t="shared" si="30"/>
        <v>343.26126058046935</v>
      </c>
      <c r="AO185" s="10">
        <f t="shared" si="30"/>
        <v>344.22912936306068</v>
      </c>
      <c r="AP185" s="10">
        <f t="shared" si="30"/>
        <v>345.19972717798612</v>
      </c>
      <c r="AQ185" s="10">
        <f t="shared" si="30"/>
        <v>346.17306172011746</v>
      </c>
      <c r="AR185" s="10">
        <f t="shared" si="30"/>
        <v>347.14914070602327</v>
      </c>
      <c r="AS185" s="10">
        <f t="shared" si="30"/>
        <v>348.1279718740301</v>
      </c>
      <c r="AT185" s="10">
        <f>AT182+AT183</f>
        <v>349.10956298428368</v>
      </c>
    </row>
    <row r="186" spans="1:51" ht="13">
      <c r="B186" s="2" t="s">
        <v>653</v>
      </c>
    </row>
    <row r="187" spans="1:51" ht="13">
      <c r="A187" s="3" t="s">
        <v>654</v>
      </c>
      <c r="B187" t="s">
        <v>632</v>
      </c>
      <c r="C187" s="10">
        <v>65.409744000000003</v>
      </c>
      <c r="D187" s="10">
        <v>63.458824</v>
      </c>
      <c r="E187" s="10">
        <v>63.787094000000003</v>
      </c>
      <c r="F187" s="10">
        <v>63.584178999999999</v>
      </c>
      <c r="G187" s="10">
        <v>63.423423999999997</v>
      </c>
      <c r="H187" s="10">
        <v>63.558453</v>
      </c>
      <c r="I187" s="10">
        <v>63.670647000000002</v>
      </c>
      <c r="J187" s="10">
        <v>63.763294000000002</v>
      </c>
      <c r="K187" s="10">
        <v>63.855404</v>
      </c>
      <c r="L187" s="10">
        <v>63.950797999999999</v>
      </c>
      <c r="M187" s="10">
        <v>64.044471999999999</v>
      </c>
      <c r="N187" s="10">
        <v>64.140144000000006</v>
      </c>
      <c r="O187" s="10">
        <v>64.237174999999993</v>
      </c>
      <c r="P187" s="10">
        <v>64.336143000000007</v>
      </c>
      <c r="Q187" s="10">
        <v>64.423477000000005</v>
      </c>
      <c r="R187" s="10">
        <v>64.505713999999998</v>
      </c>
      <c r="S187" s="10">
        <v>64.590705999999997</v>
      </c>
      <c r="T187" s="10">
        <v>64.67765</v>
      </c>
      <c r="U187" s="10">
        <v>64.763565</v>
      </c>
      <c r="V187" s="10">
        <v>64.847922999999994</v>
      </c>
      <c r="W187" s="10">
        <v>64.930015999999995</v>
      </c>
      <c r="X187" s="10">
        <v>65.013007999999999</v>
      </c>
      <c r="Y187" s="10">
        <v>65.094925000000003</v>
      </c>
      <c r="Z187" s="10">
        <v>65.178107999999995</v>
      </c>
      <c r="AA187" s="10">
        <v>65.259422000000001</v>
      </c>
      <c r="AB187" s="10">
        <v>65.339432000000002</v>
      </c>
      <c r="AC187" s="10">
        <v>65.419196999999997</v>
      </c>
      <c r="AD187" s="10">
        <v>65.500595000000004</v>
      </c>
      <c r="AE187" s="10">
        <v>65.581078000000005</v>
      </c>
      <c r="AF187" s="10">
        <f>AE187*(1+$AY187)</f>
        <v>65.627186711668941</v>
      </c>
      <c r="AG187" s="10">
        <f t="shared" ref="AG187:AT187" si="31">AF187*(1+$AY187)</f>
        <v>65.67332784142792</v>
      </c>
      <c r="AH187" s="10">
        <f t="shared" si="31"/>
        <v>65.719501412069434</v>
      </c>
      <c r="AI187" s="10">
        <f t="shared" si="31"/>
        <v>65.765707446402004</v>
      </c>
      <c r="AJ187" s="10">
        <f t="shared" si="31"/>
        <v>65.811945967250182</v>
      </c>
      <c r="AK187" s="10">
        <f t="shared" si="31"/>
        <v>65.858216997454576</v>
      </c>
      <c r="AL187" s="10">
        <f t="shared" si="31"/>
        <v>65.904520559871855</v>
      </c>
      <c r="AM187" s="10">
        <f t="shared" si="31"/>
        <v>65.950856677374745</v>
      </c>
      <c r="AN187" s="10">
        <f t="shared" si="31"/>
        <v>65.997225372852057</v>
      </c>
      <c r="AO187" s="10">
        <f t="shared" si="31"/>
        <v>66.043626669208706</v>
      </c>
      <c r="AP187" s="10">
        <f t="shared" si="31"/>
        <v>66.090060589365692</v>
      </c>
      <c r="AQ187" s="10">
        <f t="shared" si="31"/>
        <v>66.136527156260144</v>
      </c>
      <c r="AR187" s="10">
        <f t="shared" si="31"/>
        <v>66.183026392845306</v>
      </c>
      <c r="AS187" s="10">
        <f t="shared" si="31"/>
        <v>66.229558322090583</v>
      </c>
      <c r="AT187" s="10">
        <f t="shared" si="31"/>
        <v>66.276122966981504</v>
      </c>
      <c r="AV187" s="7">
        <v>1.219E-3</v>
      </c>
      <c r="AW187" s="18">
        <f>(AE187/Z187)^0.2-1</f>
        <v>1.2334728107421533E-3</v>
      </c>
      <c r="AX187" s="18">
        <f>(Z187/U187)^0.2-1</f>
        <v>1.2769083484587274E-3</v>
      </c>
      <c r="AY187" s="18">
        <f>AW187*$AT$246</f>
        <v>7.030795021230273E-4</v>
      </c>
    </row>
    <row r="188" spans="1:51" ht="13">
      <c r="A188" s="3" t="s">
        <v>655</v>
      </c>
      <c r="B188" t="s">
        <v>651</v>
      </c>
      <c r="C188" s="10">
        <v>895.03619400000002</v>
      </c>
      <c r="D188" s="10">
        <v>836.47595200000001</v>
      </c>
      <c r="E188" s="10">
        <v>765.10980199999995</v>
      </c>
      <c r="F188" s="10">
        <v>800.31585700000005</v>
      </c>
      <c r="G188" s="10">
        <v>836.13287400000002</v>
      </c>
      <c r="H188" s="10">
        <v>837.81664999999998</v>
      </c>
      <c r="I188" s="10">
        <v>839.19140600000003</v>
      </c>
      <c r="J188" s="10">
        <v>840.37902799999995</v>
      </c>
      <c r="K188" s="10">
        <v>841.57403599999998</v>
      </c>
      <c r="L188" s="10">
        <v>842.80712900000003</v>
      </c>
      <c r="M188" s="10">
        <v>844.02319299999999</v>
      </c>
      <c r="N188" s="10">
        <v>845.25976600000001</v>
      </c>
      <c r="O188" s="10">
        <v>846.52062999999998</v>
      </c>
      <c r="P188" s="10">
        <v>847.81768799999998</v>
      </c>
      <c r="Q188" s="10">
        <v>848.97070299999996</v>
      </c>
      <c r="R188" s="10">
        <v>850.06127900000001</v>
      </c>
      <c r="S188" s="10">
        <v>851.18420400000002</v>
      </c>
      <c r="T188" s="10">
        <v>852.33282499999996</v>
      </c>
      <c r="U188" s="10">
        <v>853.46887200000003</v>
      </c>
      <c r="V188" s="10">
        <v>854.59301800000003</v>
      </c>
      <c r="W188" s="10">
        <v>855.69085700000005</v>
      </c>
      <c r="X188" s="10">
        <v>856.80163600000003</v>
      </c>
      <c r="Y188" s="10">
        <v>857.90136700000005</v>
      </c>
      <c r="Z188" s="10">
        <v>859.01745600000004</v>
      </c>
      <c r="AA188" s="10">
        <v>860.10699499999998</v>
      </c>
      <c r="AB188" s="10">
        <v>861.17730700000004</v>
      </c>
      <c r="AC188" s="10">
        <v>862.243469</v>
      </c>
      <c r="AD188" s="10">
        <v>863.321777</v>
      </c>
      <c r="AE188" s="10">
        <v>864.38000499999998</v>
      </c>
      <c r="AF188" s="10">
        <f t="shared" ref="AF188:AT189" si="32">AE188*(1+$AY188)</f>
        <v>864.99362158013105</v>
      </c>
      <c r="AG188" s="10">
        <f t="shared" si="32"/>
        <v>865.60767376185549</v>
      </c>
      <c r="AH188" s="10">
        <f t="shared" si="32"/>
        <v>866.22216185440334</v>
      </c>
      <c r="AI188" s="10">
        <f t="shared" si="32"/>
        <v>866.83708616722436</v>
      </c>
      <c r="AJ188" s="10">
        <f t="shared" si="32"/>
        <v>867.45244700998785</v>
      </c>
      <c r="AK188" s="10">
        <f t="shared" si="32"/>
        <v>868.06824469258299</v>
      </c>
      <c r="AL188" s="10">
        <f t="shared" si="32"/>
        <v>868.68447952511906</v>
      </c>
      <c r="AM188" s="10">
        <f t="shared" si="32"/>
        <v>869.30115181792519</v>
      </c>
      <c r="AN188" s="10">
        <f t="shared" si="32"/>
        <v>869.91826188155108</v>
      </c>
      <c r="AO188" s="10">
        <f t="shared" si="32"/>
        <v>870.53581002676685</v>
      </c>
      <c r="AP188" s="10">
        <f t="shared" si="32"/>
        <v>871.15379656456309</v>
      </c>
      <c r="AQ188" s="10">
        <f t="shared" si="32"/>
        <v>871.77222180615138</v>
      </c>
      <c r="AR188" s="10">
        <f t="shared" si="32"/>
        <v>872.39108606296395</v>
      </c>
      <c r="AS188" s="10">
        <f t="shared" si="32"/>
        <v>873.01038964665429</v>
      </c>
      <c r="AT188" s="10">
        <f t="shared" si="32"/>
        <v>873.63013286909722</v>
      </c>
      <c r="AV188" s="7">
        <v>1.2160000000000001E-3</v>
      </c>
      <c r="AW188" s="18">
        <f>(AE188/Z188)^0.2-1</f>
        <v>1.2454248244895272E-3</v>
      </c>
      <c r="AX188" s="18">
        <f>(Z188/U188)^0.2-1</f>
        <v>1.2968747184534113E-3</v>
      </c>
      <c r="AY188" s="18">
        <f>AW188*$AT$246</f>
        <v>7.0989214995903038E-4</v>
      </c>
    </row>
    <row r="189" spans="1:51" ht="13">
      <c r="A189" s="3" t="s">
        <v>656</v>
      </c>
      <c r="B189" s="2" t="s">
        <v>634</v>
      </c>
      <c r="C189" s="11">
        <v>960.44592299999999</v>
      </c>
      <c r="D189" s="11">
        <v>899.934753</v>
      </c>
      <c r="E189" s="11">
        <v>828.89691200000004</v>
      </c>
      <c r="F189" s="11">
        <v>863.90002400000003</v>
      </c>
      <c r="G189" s="11">
        <v>899.55627400000003</v>
      </c>
      <c r="H189" s="11">
        <v>901.37512200000003</v>
      </c>
      <c r="I189" s="11">
        <v>902.86206100000004</v>
      </c>
      <c r="J189" s="11">
        <v>904.14233400000001</v>
      </c>
      <c r="K189" s="11">
        <v>905.42944299999999</v>
      </c>
      <c r="L189" s="11">
        <v>906.75793499999997</v>
      </c>
      <c r="M189" s="11">
        <v>908.06768799999998</v>
      </c>
      <c r="N189" s="11">
        <v>909.399902</v>
      </c>
      <c r="O189" s="11">
        <v>910.75781199999994</v>
      </c>
      <c r="P189" s="11">
        <v>912.15380900000002</v>
      </c>
      <c r="Q189" s="11">
        <v>913.39416500000004</v>
      </c>
      <c r="R189" s="11">
        <v>914.56701699999996</v>
      </c>
      <c r="S189" s="11">
        <v>915.774902</v>
      </c>
      <c r="T189" s="11">
        <v>917.01049799999998</v>
      </c>
      <c r="U189" s="11">
        <v>918.23242200000004</v>
      </c>
      <c r="V189" s="11">
        <v>919.44091800000001</v>
      </c>
      <c r="W189" s="11">
        <v>920.62085000000002</v>
      </c>
      <c r="X189" s="11">
        <v>921.81463599999995</v>
      </c>
      <c r="Y189" s="11">
        <v>922.99627699999996</v>
      </c>
      <c r="Z189" s="11">
        <v>924.19555700000001</v>
      </c>
      <c r="AA189" s="11">
        <v>925.36639400000001</v>
      </c>
      <c r="AB189" s="11">
        <v>926.51672399999995</v>
      </c>
      <c r="AC189" s="11">
        <v>927.66265899999996</v>
      </c>
      <c r="AD189" s="11">
        <v>928.82238800000005</v>
      </c>
      <c r="AE189" s="11">
        <v>929.96105999999997</v>
      </c>
      <c r="AF189" s="10">
        <f t="shared" si="32"/>
        <v>930.62078343932592</v>
      </c>
      <c r="AG189" s="10">
        <f t="shared" si="32"/>
        <v>931.28097489288939</v>
      </c>
      <c r="AH189" s="10">
        <f t="shared" si="32"/>
        <v>931.94163469270416</v>
      </c>
      <c r="AI189" s="10">
        <f t="shared" si="32"/>
        <v>932.60276317101977</v>
      </c>
      <c r="AJ189" s="10">
        <f t="shared" si="32"/>
        <v>933.26436066032113</v>
      </c>
      <c r="AK189" s="10">
        <f t="shared" si="32"/>
        <v>933.92642749332936</v>
      </c>
      <c r="AL189" s="10">
        <f t="shared" si="32"/>
        <v>934.58896400300137</v>
      </c>
      <c r="AM189" s="10">
        <f t="shared" si="32"/>
        <v>935.25197052253043</v>
      </c>
      <c r="AN189" s="10">
        <f t="shared" si="32"/>
        <v>935.91544738534606</v>
      </c>
      <c r="AO189" s="10">
        <f t="shared" si="32"/>
        <v>936.57939492511434</v>
      </c>
      <c r="AP189" s="10">
        <f t="shared" si="32"/>
        <v>937.24381347573819</v>
      </c>
      <c r="AQ189" s="10">
        <f t="shared" si="32"/>
        <v>937.90870337135721</v>
      </c>
      <c r="AR189" s="10">
        <f t="shared" si="32"/>
        <v>938.57406494634824</v>
      </c>
      <c r="AS189" s="10">
        <f t="shared" si="32"/>
        <v>939.2398985353251</v>
      </c>
      <c r="AT189" s="10">
        <f t="shared" si="32"/>
        <v>939.90620447313916</v>
      </c>
      <c r="AV189" s="9">
        <v>1.2160000000000001E-3</v>
      </c>
      <c r="AW189" s="18">
        <f>(AE189/Z189)^0.2-1</f>
        <v>1.2445785016816924E-3</v>
      </c>
      <c r="AX189" s="18">
        <f>(Z189/U189)^0.2-1</f>
        <v>1.2954682834380726E-3</v>
      </c>
      <c r="AY189" s="18">
        <f>AW189*$AT$246</f>
        <v>7.094097459585646E-4</v>
      </c>
    </row>
    <row r="190" spans="1:51" ht="12.75" customHeight="1">
      <c r="C190" s="10">
        <f t="shared" ref="C190:AS190" si="33">C187+C188</f>
        <v>960.44593800000007</v>
      </c>
      <c r="D190" s="10">
        <f t="shared" si="33"/>
        <v>899.93477600000006</v>
      </c>
      <c r="E190" s="10">
        <f t="shared" si="33"/>
        <v>828.89689599999997</v>
      </c>
      <c r="F190" s="10">
        <f t="shared" si="33"/>
        <v>863.900036</v>
      </c>
      <c r="G190" s="10">
        <f t="shared" si="33"/>
        <v>899.55629799999997</v>
      </c>
      <c r="H190" s="10">
        <f t="shared" si="33"/>
        <v>901.37510299999997</v>
      </c>
      <c r="I190" s="10">
        <f t="shared" si="33"/>
        <v>902.86205300000006</v>
      </c>
      <c r="J190" s="10">
        <f t="shared" si="33"/>
        <v>904.14232199999992</v>
      </c>
      <c r="K190" s="10">
        <f t="shared" si="33"/>
        <v>905.42944</v>
      </c>
      <c r="L190" s="10">
        <f t="shared" si="33"/>
        <v>906.757927</v>
      </c>
      <c r="M190" s="10">
        <f t="shared" si="33"/>
        <v>908.06766500000003</v>
      </c>
      <c r="N190" s="10">
        <f t="shared" si="33"/>
        <v>909.39990999999998</v>
      </c>
      <c r="O190" s="10">
        <f t="shared" si="33"/>
        <v>910.75780499999996</v>
      </c>
      <c r="P190" s="10">
        <f t="shared" si="33"/>
        <v>912.15383099999997</v>
      </c>
      <c r="Q190" s="10">
        <f t="shared" si="33"/>
        <v>913.39418000000001</v>
      </c>
      <c r="R190" s="10">
        <f t="shared" si="33"/>
        <v>914.56699300000002</v>
      </c>
      <c r="S190" s="10">
        <f t="shared" si="33"/>
        <v>915.77490999999998</v>
      </c>
      <c r="T190" s="10">
        <f t="shared" si="33"/>
        <v>917.01047499999993</v>
      </c>
      <c r="U190" s="10">
        <f t="shared" si="33"/>
        <v>918.232437</v>
      </c>
      <c r="V190" s="10">
        <f t="shared" si="33"/>
        <v>919.44094100000007</v>
      </c>
      <c r="W190" s="10">
        <f t="shared" si="33"/>
        <v>920.62087300000007</v>
      </c>
      <c r="X190" s="10">
        <f t="shared" si="33"/>
        <v>921.81464400000004</v>
      </c>
      <c r="Y190" s="10">
        <f t="shared" si="33"/>
        <v>922.99629200000004</v>
      </c>
      <c r="Z190" s="10">
        <f t="shared" si="33"/>
        <v>924.19556399999999</v>
      </c>
      <c r="AA190" s="10">
        <f t="shared" si="33"/>
        <v>925.36641699999996</v>
      </c>
      <c r="AB190" s="10">
        <f t="shared" si="33"/>
        <v>926.51673900000003</v>
      </c>
      <c r="AC190" s="10">
        <f t="shared" si="33"/>
        <v>927.66266599999994</v>
      </c>
      <c r="AD190" s="10">
        <f t="shared" si="33"/>
        <v>928.82237199999997</v>
      </c>
      <c r="AE190" s="10">
        <f t="shared" si="33"/>
        <v>929.96108300000003</v>
      </c>
      <c r="AF190" s="10">
        <f t="shared" si="33"/>
        <v>930.62080829180002</v>
      </c>
      <c r="AG190" s="10">
        <f t="shared" si="33"/>
        <v>931.28100160328336</v>
      </c>
      <c r="AH190" s="10">
        <f t="shared" si="33"/>
        <v>931.9416632664728</v>
      </c>
      <c r="AI190" s="10">
        <f t="shared" si="33"/>
        <v>932.60279361362632</v>
      </c>
      <c r="AJ190" s="10">
        <f t="shared" si="33"/>
        <v>933.264392977238</v>
      </c>
      <c r="AK190" s="10">
        <f t="shared" si="33"/>
        <v>933.92646169003751</v>
      </c>
      <c r="AL190" s="10">
        <f t="shared" si="33"/>
        <v>934.58900008499086</v>
      </c>
      <c r="AM190" s="10">
        <f t="shared" si="33"/>
        <v>935.25200849529995</v>
      </c>
      <c r="AN190" s="10">
        <f t="shared" si="33"/>
        <v>935.91548725440316</v>
      </c>
      <c r="AO190" s="10">
        <f t="shared" si="33"/>
        <v>936.57943669597557</v>
      </c>
      <c r="AP190" s="10">
        <f t="shared" si="33"/>
        <v>937.24385715392873</v>
      </c>
      <c r="AQ190" s="10">
        <f t="shared" si="33"/>
        <v>937.90874896241155</v>
      </c>
      <c r="AR190" s="10">
        <f t="shared" si="33"/>
        <v>938.5741124558092</v>
      </c>
      <c r="AS190" s="10">
        <f t="shared" si="33"/>
        <v>939.2399479687449</v>
      </c>
      <c r="AT190" s="10">
        <f>AT187+AT188</f>
        <v>939.90625583607869</v>
      </c>
    </row>
    <row r="191" spans="1:51" ht="13">
      <c r="B191" s="2" t="s">
        <v>657</v>
      </c>
    </row>
    <row r="192" spans="1:51" ht="13">
      <c r="A192" s="3" t="s">
        <v>658</v>
      </c>
      <c r="B192" t="s">
        <v>659</v>
      </c>
      <c r="C192" s="10">
        <v>2717.5600589999999</v>
      </c>
      <c r="D192" s="10">
        <v>2610.76001</v>
      </c>
      <c r="E192" s="10">
        <v>2618.141357</v>
      </c>
      <c r="F192" s="10">
        <v>2566.2414549999999</v>
      </c>
      <c r="G192" s="10">
        <v>2585.357422</v>
      </c>
      <c r="H192" s="10">
        <v>2623.8623050000001</v>
      </c>
      <c r="I192" s="10">
        <v>2656.5095209999999</v>
      </c>
      <c r="J192" s="10">
        <v>2706.648193</v>
      </c>
      <c r="K192" s="10">
        <v>2748.930664</v>
      </c>
      <c r="L192" s="10">
        <v>2790.6674800000001</v>
      </c>
      <c r="M192" s="10">
        <v>2834.4448240000002</v>
      </c>
      <c r="N192" s="10">
        <v>2876.7341310000002</v>
      </c>
      <c r="O192" s="10">
        <v>2918.1020509999998</v>
      </c>
      <c r="P192" s="10">
        <v>2957.6557619999999</v>
      </c>
      <c r="Q192" s="10">
        <v>2990.9216310000002</v>
      </c>
      <c r="R192" s="10">
        <v>3019.000732</v>
      </c>
      <c r="S192" s="10">
        <v>3043.9182129999999</v>
      </c>
      <c r="T192" s="10">
        <v>3066.9084469999998</v>
      </c>
      <c r="U192" s="10">
        <v>3087.5085450000001</v>
      </c>
      <c r="V192" s="10">
        <v>3105.8823240000002</v>
      </c>
      <c r="W192" s="10">
        <v>3122.7346189999998</v>
      </c>
      <c r="X192" s="10">
        <v>3140.586182</v>
      </c>
      <c r="Y192" s="10">
        <v>3157.6064449999999</v>
      </c>
      <c r="Z192" s="10">
        <v>3176.063232</v>
      </c>
      <c r="AA192" s="10">
        <v>3190.161865</v>
      </c>
      <c r="AB192" s="10">
        <v>3203.3308109999998</v>
      </c>
      <c r="AC192" s="10">
        <v>3219.218018</v>
      </c>
      <c r="AD192" s="10">
        <v>3234.7385250000002</v>
      </c>
      <c r="AE192" s="10">
        <v>3250.2595209999999</v>
      </c>
      <c r="AF192" s="10">
        <f>AE192*(1+$AY192)</f>
        <v>3258.8357251647481</v>
      </c>
      <c r="AG192" s="10">
        <f t="shared" ref="AG192:AT192" si="34">AF192*(1+$AY192)</f>
        <v>3267.4345586849063</v>
      </c>
      <c r="AH192" s="10">
        <f t="shared" si="34"/>
        <v>3276.0560812707745</v>
      </c>
      <c r="AI192" s="10">
        <f t="shared" si="34"/>
        <v>3284.7003527902066</v>
      </c>
      <c r="AJ192" s="10">
        <f t="shared" si="34"/>
        <v>3293.3674332690239</v>
      </c>
      <c r="AK192" s="10">
        <f t="shared" si="34"/>
        <v>3302.0573828914335</v>
      </c>
      <c r="AL192" s="10">
        <f t="shared" si="34"/>
        <v>3310.7702620004461</v>
      </c>
      <c r="AM192" s="10">
        <f t="shared" si="34"/>
        <v>3319.5061310982946</v>
      </c>
      <c r="AN192" s="10">
        <f t="shared" si="34"/>
        <v>3328.2650508468546</v>
      </c>
      <c r="AO192" s="10">
        <f t="shared" si="34"/>
        <v>3337.0470820680648</v>
      </c>
      <c r="AP192" s="10">
        <f t="shared" si="34"/>
        <v>3345.8522857443509</v>
      </c>
      <c r="AQ192" s="10">
        <f t="shared" si="34"/>
        <v>3354.680723019047</v>
      </c>
      <c r="AR192" s="10">
        <f t="shared" si="34"/>
        <v>3363.5324551968224</v>
      </c>
      <c r="AS192" s="10">
        <f t="shared" si="34"/>
        <v>3372.4075437441052</v>
      </c>
      <c r="AT192" s="10">
        <f t="shared" si="34"/>
        <v>3381.3060502895109</v>
      </c>
      <c r="AV192" s="7">
        <v>8.1480000000000007E-3</v>
      </c>
      <c r="AW192" s="18">
        <f>(AE192/Z192)^0.2-1</f>
        <v>4.6291602629400241E-3</v>
      </c>
      <c r="AX192" s="18">
        <f>(Z192/U192)^0.2-1</f>
        <v>5.6716196678368025E-3</v>
      </c>
      <c r="AY192" s="18">
        <f>AW192*$AT$246</f>
        <v>2.6386213498758135E-3</v>
      </c>
    </row>
    <row r="193" spans="1:51" ht="13">
      <c r="A193" s="3" t="s">
        <v>660</v>
      </c>
      <c r="B193" t="s">
        <v>661</v>
      </c>
      <c r="C193" s="10">
        <v>31.59</v>
      </c>
      <c r="D193" s="10">
        <v>31.59</v>
      </c>
      <c r="E193" s="10">
        <v>32.337237999999999</v>
      </c>
      <c r="F193" s="10">
        <v>32.208244000000001</v>
      </c>
      <c r="G193" s="10">
        <v>32.101517000000001</v>
      </c>
      <c r="H193" s="10">
        <v>32.013218000000002</v>
      </c>
      <c r="I193" s="10">
        <v>31.940156999999999</v>
      </c>
      <c r="J193" s="10">
        <v>31.879711</v>
      </c>
      <c r="K193" s="10">
        <v>31.829699000000002</v>
      </c>
      <c r="L193" s="10">
        <v>31.788321</v>
      </c>
      <c r="M193" s="10">
        <v>31.754086000000001</v>
      </c>
      <c r="N193" s="10">
        <v>31.725760000000001</v>
      </c>
      <c r="O193" s="10">
        <v>31.702324000000001</v>
      </c>
      <c r="P193" s="10">
        <v>31.682933999999999</v>
      </c>
      <c r="Q193" s="10">
        <v>31.666891</v>
      </c>
      <c r="R193" s="10">
        <v>31.653618000000002</v>
      </c>
      <c r="S193" s="10">
        <v>31.642634999999999</v>
      </c>
      <c r="T193" s="10">
        <v>31.633548999999999</v>
      </c>
      <c r="U193" s="10">
        <v>31.626031999999999</v>
      </c>
      <c r="V193" s="10">
        <v>31.619812</v>
      </c>
      <c r="W193" s="10">
        <v>31.614666</v>
      </c>
      <c r="X193" s="10">
        <v>31.610406999999999</v>
      </c>
      <c r="Y193" s="10">
        <v>31.606884000000001</v>
      </c>
      <c r="Z193" s="10">
        <v>31.60397</v>
      </c>
      <c r="AA193" s="10">
        <v>31.601559000000002</v>
      </c>
      <c r="AB193" s="10">
        <v>31.599564000000001</v>
      </c>
      <c r="AC193" s="10">
        <v>31.597912000000001</v>
      </c>
      <c r="AD193" s="10">
        <v>31.596546</v>
      </c>
      <c r="AE193" s="10">
        <v>31.595417000000001</v>
      </c>
      <c r="AF193" s="10">
        <f t="shared" ref="AF193:AT194" si="35">AE193*(1+$AY193)</f>
        <v>31.594442116337124</v>
      </c>
      <c r="AG193" s="10">
        <f t="shared" si="35"/>
        <v>31.593467262754501</v>
      </c>
      <c r="AH193" s="10">
        <f t="shared" si="35"/>
        <v>31.592492439251203</v>
      </c>
      <c r="AI193" s="10">
        <f t="shared" si="35"/>
        <v>31.591517645826304</v>
      </c>
      <c r="AJ193" s="10">
        <f t="shared" si="35"/>
        <v>31.590542882478875</v>
      </c>
      <c r="AK193" s="10">
        <f t="shared" si="35"/>
        <v>31.589568149207985</v>
      </c>
      <c r="AL193" s="10">
        <f t="shared" si="35"/>
        <v>31.588593446012709</v>
      </c>
      <c r="AM193" s="10">
        <f t="shared" si="35"/>
        <v>31.587618772892117</v>
      </c>
      <c r="AN193" s="10">
        <f t="shared" si="35"/>
        <v>31.586644129845283</v>
      </c>
      <c r="AO193" s="10">
        <f t="shared" si="35"/>
        <v>31.585669516871278</v>
      </c>
      <c r="AP193" s="10">
        <f t="shared" si="35"/>
        <v>31.584694933969175</v>
      </c>
      <c r="AQ193" s="10">
        <f t="shared" si="35"/>
        <v>31.583720381138047</v>
      </c>
      <c r="AR193" s="10">
        <f t="shared" si="35"/>
        <v>31.582745858376963</v>
      </c>
      <c r="AS193" s="10">
        <f t="shared" si="35"/>
        <v>31.581771365684997</v>
      </c>
      <c r="AT193" s="10">
        <f t="shared" si="35"/>
        <v>31.58079690306122</v>
      </c>
      <c r="AV193" s="7">
        <v>6.0000000000000002E-6</v>
      </c>
      <c r="AW193" s="18">
        <f>(AE193/Z193)^0.2-1</f>
        <v>-5.413197159487293E-5</v>
      </c>
      <c r="AX193" s="18">
        <f>(Z193/U193)^0.2-1</f>
        <v>-1.3955692367051409E-4</v>
      </c>
      <c r="AY193" s="18">
        <f>AW193*$AT$246</f>
        <v>-3.0855223809077569E-5</v>
      </c>
    </row>
    <row r="194" spans="1:51" ht="13">
      <c r="A194" s="3" t="s">
        <v>662</v>
      </c>
      <c r="B194" s="2" t="s">
        <v>634</v>
      </c>
      <c r="C194" s="11">
        <v>2749.1501459999999</v>
      </c>
      <c r="D194" s="11">
        <v>2642.3500979999999</v>
      </c>
      <c r="E194" s="11">
        <v>2650.4785160000001</v>
      </c>
      <c r="F194" s="11">
        <v>2598.4497070000002</v>
      </c>
      <c r="G194" s="11">
        <v>2617.4589839999999</v>
      </c>
      <c r="H194" s="11">
        <v>2655.8754880000001</v>
      </c>
      <c r="I194" s="11">
        <v>2688.4497070000002</v>
      </c>
      <c r="J194" s="11">
        <v>2738.5278320000002</v>
      </c>
      <c r="K194" s="11">
        <v>2780.7602539999998</v>
      </c>
      <c r="L194" s="11">
        <v>2822.4558109999998</v>
      </c>
      <c r="M194" s="11">
        <v>2866.1989749999998</v>
      </c>
      <c r="N194" s="11">
        <v>2908.459961</v>
      </c>
      <c r="O194" s="11">
        <v>2949.804443</v>
      </c>
      <c r="P194" s="11">
        <v>2989.3386230000001</v>
      </c>
      <c r="Q194" s="11">
        <v>3022.5886230000001</v>
      </c>
      <c r="R194" s="11">
        <v>3050.654297</v>
      </c>
      <c r="S194" s="11">
        <v>3075.5607909999999</v>
      </c>
      <c r="T194" s="11">
        <v>3098.5419919999999</v>
      </c>
      <c r="U194" s="11">
        <v>3119.1345209999999</v>
      </c>
      <c r="V194" s="11">
        <v>3137.5021969999998</v>
      </c>
      <c r="W194" s="11">
        <v>3154.349365</v>
      </c>
      <c r="X194" s="11">
        <v>3172.1965329999998</v>
      </c>
      <c r="Y194" s="11">
        <v>3189.2133789999998</v>
      </c>
      <c r="Z194" s="11">
        <v>3207.6672359999998</v>
      </c>
      <c r="AA194" s="11">
        <v>3221.7634280000002</v>
      </c>
      <c r="AB194" s="11">
        <v>3234.9304200000001</v>
      </c>
      <c r="AC194" s="11">
        <v>3250.8159179999998</v>
      </c>
      <c r="AD194" s="11">
        <v>3266.334961</v>
      </c>
      <c r="AE194" s="11">
        <v>3281.8549800000001</v>
      </c>
      <c r="AF194" s="10">
        <f t="shared" si="35"/>
        <v>3290.4290293916838</v>
      </c>
      <c r="AG194" s="10">
        <f t="shared" si="35"/>
        <v>3299.0254790184235</v>
      </c>
      <c r="AH194" s="10">
        <f t="shared" si="35"/>
        <v>3307.6443874022202</v>
      </c>
      <c r="AI194" s="10">
        <f t="shared" si="35"/>
        <v>3316.2858132179681</v>
      </c>
      <c r="AJ194" s="10">
        <f t="shared" si="35"/>
        <v>3324.9498152938522</v>
      </c>
      <c r="AK194" s="10">
        <f t="shared" si="35"/>
        <v>3333.6364526117509</v>
      </c>
      <c r="AL194" s="10">
        <f t="shared" si="35"/>
        <v>3342.3457843076358</v>
      </c>
      <c r="AM194" s="10">
        <f t="shared" si="35"/>
        <v>3351.0778696719744</v>
      </c>
      <c r="AN194" s="10">
        <f t="shared" si="35"/>
        <v>3359.8327681501351</v>
      </c>
      <c r="AO194" s="10">
        <f t="shared" si="35"/>
        <v>3368.6105393427906</v>
      </c>
      <c r="AP194" s="10">
        <f t="shared" si="35"/>
        <v>3377.4112430063242</v>
      </c>
      <c r="AQ194" s="10">
        <f t="shared" si="35"/>
        <v>3386.2349390532363</v>
      </c>
      <c r="AR194" s="10">
        <f t="shared" si="35"/>
        <v>3395.0816875525525</v>
      </c>
      <c r="AS194" s="10">
        <f t="shared" si="35"/>
        <v>3403.9515487302324</v>
      </c>
      <c r="AT194" s="10">
        <f t="shared" si="35"/>
        <v>3412.8445829695797</v>
      </c>
      <c r="AV194" s="9">
        <v>8.0599999999999995E-3</v>
      </c>
      <c r="AW194" s="18">
        <f>(AE194/Z194)^0.2-1</f>
        <v>4.5834419884194233E-3</v>
      </c>
      <c r="AX194" s="18">
        <f>(Z194/U194)^0.2-1</f>
        <v>5.6133740668886656E-3</v>
      </c>
      <c r="AY194" s="18">
        <f>AW194*$AT$246</f>
        <v>2.6125619333990709E-3</v>
      </c>
    </row>
    <row r="195" spans="1:51" ht="12.75" customHeight="1">
      <c r="C195">
        <f t="shared" ref="C195:AS195" si="36">C192+C193</f>
        <v>2749.1500590000001</v>
      </c>
      <c r="D195">
        <f t="shared" si="36"/>
        <v>2642.3500100000001</v>
      </c>
      <c r="E195">
        <f t="shared" si="36"/>
        <v>2650.478595</v>
      </c>
      <c r="F195">
        <f t="shared" si="36"/>
        <v>2598.4496989999998</v>
      </c>
      <c r="G195">
        <f t="shared" si="36"/>
        <v>2617.4589390000001</v>
      </c>
      <c r="H195">
        <f t="shared" si="36"/>
        <v>2655.8755230000002</v>
      </c>
      <c r="I195">
        <f t="shared" si="36"/>
        <v>2688.4496779999999</v>
      </c>
      <c r="J195">
        <f t="shared" si="36"/>
        <v>2738.527904</v>
      </c>
      <c r="K195">
        <f t="shared" si="36"/>
        <v>2780.7603629999999</v>
      </c>
      <c r="L195">
        <f t="shared" si="36"/>
        <v>2822.4558010000001</v>
      </c>
      <c r="M195">
        <f t="shared" si="36"/>
        <v>2866.1989100000001</v>
      </c>
      <c r="N195">
        <f t="shared" si="36"/>
        <v>2908.459891</v>
      </c>
      <c r="O195">
        <f t="shared" si="36"/>
        <v>2949.8043749999997</v>
      </c>
      <c r="P195">
        <f t="shared" si="36"/>
        <v>2989.3386959999998</v>
      </c>
      <c r="Q195">
        <f t="shared" si="36"/>
        <v>3022.588522</v>
      </c>
      <c r="R195">
        <f t="shared" si="36"/>
        <v>3050.6543499999998</v>
      </c>
      <c r="S195">
        <f t="shared" si="36"/>
        <v>3075.5608480000001</v>
      </c>
      <c r="T195">
        <f t="shared" si="36"/>
        <v>3098.5419959999999</v>
      </c>
      <c r="U195">
        <f t="shared" si="36"/>
        <v>3119.1345770000003</v>
      </c>
      <c r="V195">
        <f t="shared" si="36"/>
        <v>3137.5021360000001</v>
      </c>
      <c r="W195">
        <f t="shared" si="36"/>
        <v>3154.3492849999998</v>
      </c>
      <c r="X195">
        <f t="shared" si="36"/>
        <v>3172.1965890000001</v>
      </c>
      <c r="Y195">
        <f t="shared" si="36"/>
        <v>3189.2133289999997</v>
      </c>
      <c r="Z195">
        <f t="shared" si="36"/>
        <v>3207.6672020000001</v>
      </c>
      <c r="AA195">
        <f t="shared" si="36"/>
        <v>3221.7634240000002</v>
      </c>
      <c r="AB195">
        <f t="shared" si="36"/>
        <v>3234.9303749999999</v>
      </c>
      <c r="AC195">
        <f t="shared" si="36"/>
        <v>3250.8159300000002</v>
      </c>
      <c r="AD195">
        <f t="shared" si="36"/>
        <v>3266.3350710000004</v>
      </c>
      <c r="AE195">
        <f t="shared" si="36"/>
        <v>3281.8549379999999</v>
      </c>
      <c r="AF195">
        <f t="shared" si="36"/>
        <v>3290.4301672810852</v>
      </c>
      <c r="AG195">
        <f t="shared" si="36"/>
        <v>3299.0280259476608</v>
      </c>
      <c r="AH195">
        <f t="shared" si="36"/>
        <v>3307.6485737100256</v>
      </c>
      <c r="AI195">
        <f t="shared" si="36"/>
        <v>3316.2918704360327</v>
      </c>
      <c r="AJ195">
        <f t="shared" si="36"/>
        <v>3324.9579761515029</v>
      </c>
      <c r="AK195">
        <f t="shared" si="36"/>
        <v>3333.6469510406414</v>
      </c>
      <c r="AL195">
        <f t="shared" si="36"/>
        <v>3342.3588554464586</v>
      </c>
      <c r="AM195">
        <f t="shared" si="36"/>
        <v>3351.0937498711869</v>
      </c>
      <c r="AN195">
        <f t="shared" si="36"/>
        <v>3359.8516949766999</v>
      </c>
      <c r="AO195">
        <f t="shared" si="36"/>
        <v>3368.6327515849362</v>
      </c>
      <c r="AP195">
        <f t="shared" si="36"/>
        <v>3377.4369806783202</v>
      </c>
      <c r="AQ195">
        <f t="shared" si="36"/>
        <v>3386.264443400185</v>
      </c>
      <c r="AR195">
        <f t="shared" si="36"/>
        <v>3395.1152010551996</v>
      </c>
      <c r="AS195">
        <f t="shared" si="36"/>
        <v>3403.9893151097904</v>
      </c>
      <c r="AT195">
        <f>AT192+AT193</f>
        <v>3412.8868471925721</v>
      </c>
    </row>
    <row r="196" spans="1:51" ht="13">
      <c r="B196" s="2" t="s">
        <v>663</v>
      </c>
    </row>
    <row r="197" spans="1:51" ht="13">
      <c r="B197" s="2" t="s">
        <v>117</v>
      </c>
    </row>
    <row r="198" spans="1:51" ht="13">
      <c r="A198" s="3" t="s">
        <v>664</v>
      </c>
      <c r="B198" t="s">
        <v>665</v>
      </c>
      <c r="C198" s="10">
        <v>550.44928000000004</v>
      </c>
      <c r="D198" s="10">
        <v>541.21283000000005</v>
      </c>
      <c r="E198" s="10">
        <v>558.73120100000006</v>
      </c>
      <c r="F198" s="10">
        <v>553.169983</v>
      </c>
      <c r="G198" s="10">
        <v>525.48577899999998</v>
      </c>
      <c r="H198" s="10">
        <v>512.93768299999999</v>
      </c>
      <c r="I198" s="10">
        <v>507.95812999999998</v>
      </c>
      <c r="J198" s="10">
        <v>506.16409299999998</v>
      </c>
      <c r="K198" s="10">
        <v>507.105255</v>
      </c>
      <c r="L198" s="10">
        <v>509.08193999999997</v>
      </c>
      <c r="M198" s="10">
        <v>511.09722900000003</v>
      </c>
      <c r="N198" s="10">
        <v>513.15039100000001</v>
      </c>
      <c r="O198" s="10">
        <v>515.24035600000002</v>
      </c>
      <c r="P198" s="10">
        <v>517.49920699999996</v>
      </c>
      <c r="Q198" s="10">
        <v>519.82665999999995</v>
      </c>
      <c r="R198" s="10">
        <v>522.16015600000003</v>
      </c>
      <c r="S198" s="10">
        <v>524.502747</v>
      </c>
      <c r="T198" s="10">
        <v>526.81823699999995</v>
      </c>
      <c r="U198" s="10">
        <v>529.13281199999994</v>
      </c>
      <c r="V198" s="10">
        <v>531.43609600000002</v>
      </c>
      <c r="W198" s="10">
        <v>533.70617700000003</v>
      </c>
      <c r="X198" s="10">
        <v>535.963257</v>
      </c>
      <c r="Y198" s="10">
        <v>538.19238299999995</v>
      </c>
      <c r="Z198" s="10">
        <v>540.399902</v>
      </c>
      <c r="AA198" s="10">
        <v>542.56970200000001</v>
      </c>
      <c r="AB198" s="10">
        <v>544.74133300000005</v>
      </c>
      <c r="AC198" s="10">
        <v>546.89190699999995</v>
      </c>
      <c r="AD198" s="10">
        <v>549.04113800000005</v>
      </c>
      <c r="AE198" s="10">
        <v>551.18633999999997</v>
      </c>
      <c r="AF198" s="10">
        <f>AE198*(1+$AY198)</f>
        <v>552.43064265597548</v>
      </c>
      <c r="AG198" s="10">
        <f t="shared" ref="AG198:AT198" si="37">AF198*(1+$AY198)</f>
        <v>553.67775432405324</v>
      </c>
      <c r="AH198" s="10">
        <f t="shared" si="37"/>
        <v>554.92768134557548</v>
      </c>
      <c r="AI198" s="10">
        <f t="shared" si="37"/>
        <v>556.18043007620008</v>
      </c>
      <c r="AJ198" s="10">
        <f t="shared" si="37"/>
        <v>557.43600688593278</v>
      </c>
      <c r="AK198" s="10">
        <f t="shared" si="37"/>
        <v>558.69441815915945</v>
      </c>
      <c r="AL198" s="10">
        <f t="shared" si="37"/>
        <v>559.95567029467884</v>
      </c>
      <c r="AM198" s="10">
        <f t="shared" si="37"/>
        <v>561.21976970573508</v>
      </c>
      <c r="AN198" s="10">
        <f t="shared" si="37"/>
        <v>562.48672282004998</v>
      </c>
      <c r="AO198" s="10">
        <f t="shared" si="37"/>
        <v>563.75653607985601</v>
      </c>
      <c r="AP198" s="10">
        <f t="shared" si="37"/>
        <v>565.02921594192901</v>
      </c>
      <c r="AQ198" s="10">
        <f t="shared" si="37"/>
        <v>566.30476887762097</v>
      </c>
      <c r="AR198" s="10">
        <f t="shared" si="37"/>
        <v>567.58320137289297</v>
      </c>
      <c r="AS198" s="10">
        <f t="shared" si="37"/>
        <v>568.86451992834805</v>
      </c>
      <c r="AT198" s="10">
        <f t="shared" si="37"/>
        <v>570.14873105926449</v>
      </c>
      <c r="AV198" s="7">
        <v>6.7699999999999998E-4</v>
      </c>
      <c r="AW198" s="18">
        <f>(AE198/Z198)^0.2-1</f>
        <v>3.9605247033998037E-3</v>
      </c>
      <c r="AX198" s="18">
        <f>(Z198/U198)^0.2-1</f>
        <v>4.2228837528786034E-3</v>
      </c>
      <c r="AY198" s="18">
        <f>AW198*$AT$246</f>
        <v>2.257499080937888E-3</v>
      </c>
    </row>
    <row r="199" spans="1:51" ht="13">
      <c r="A199" s="3" t="s">
        <v>666</v>
      </c>
      <c r="B199" t="s">
        <v>121</v>
      </c>
      <c r="C199" s="10">
        <v>13.859866</v>
      </c>
      <c r="D199" s="10">
        <v>17.112492</v>
      </c>
      <c r="E199" s="10">
        <v>16.219570000000001</v>
      </c>
      <c r="F199" s="10">
        <v>16.773806</v>
      </c>
      <c r="G199" s="10">
        <v>16.615470999999999</v>
      </c>
      <c r="H199" s="10">
        <v>16.219498000000002</v>
      </c>
      <c r="I199" s="10">
        <v>16.062539999999998</v>
      </c>
      <c r="J199" s="10">
        <v>16.005866999999999</v>
      </c>
      <c r="K199" s="10">
        <v>16.035515</v>
      </c>
      <c r="L199" s="10">
        <v>16.097867999999998</v>
      </c>
      <c r="M199" s="10">
        <v>16.161448</v>
      </c>
      <c r="N199" s="10">
        <v>16.226236</v>
      </c>
      <c r="O199" s="10">
        <v>16.292185</v>
      </c>
      <c r="P199" s="10">
        <v>16.363451000000001</v>
      </c>
      <c r="Q199" s="10">
        <v>16.436862999999999</v>
      </c>
      <c r="R199" s="10">
        <v>16.510475</v>
      </c>
      <c r="S199" s="10">
        <v>16.584419</v>
      </c>
      <c r="T199" s="10">
        <v>16.657533999999998</v>
      </c>
      <c r="U199" s="10">
        <v>16.730620999999999</v>
      </c>
      <c r="V199" s="10">
        <v>16.803345</v>
      </c>
      <c r="W199" s="10">
        <v>16.875021</v>
      </c>
      <c r="X199" s="10">
        <v>16.946266000000001</v>
      </c>
      <c r="Y199" s="10">
        <v>17.016639999999999</v>
      </c>
      <c r="Z199" s="10">
        <v>17.086328999999999</v>
      </c>
      <c r="AA199" s="10">
        <v>17.154831000000001</v>
      </c>
      <c r="AB199" s="10">
        <v>17.223386999999999</v>
      </c>
      <c r="AC199" s="10">
        <v>17.2913</v>
      </c>
      <c r="AD199" s="10">
        <v>17.359148000000001</v>
      </c>
      <c r="AE199" s="10">
        <v>17.426874000000002</v>
      </c>
      <c r="AF199" s="10">
        <f t="shared" ref="AF199:AT201" si="38">AE199*(1+$AY199)</f>
        <v>17.466157939169996</v>
      </c>
      <c r="AG199" s="10">
        <f t="shared" si="38"/>
        <v>17.505530432826394</v>
      </c>
      <c r="AH199" s="10">
        <f t="shared" si="38"/>
        <v>17.544991680590144</v>
      </c>
      <c r="AI199" s="10">
        <f t="shared" si="38"/>
        <v>17.584541882532175</v>
      </c>
      <c r="AJ199" s="10">
        <f t="shared" si="38"/>
        <v>17.62418123917443</v>
      </c>
      <c r="AK199" s="10">
        <f t="shared" si="38"/>
        <v>17.663909951490862</v>
      </c>
      <c r="AL199" s="10">
        <f t="shared" si="38"/>
        <v>17.703728220908463</v>
      </c>
      <c r="AM199" s="10">
        <f t="shared" si="38"/>
        <v>17.743636249308295</v>
      </c>
      <c r="AN199" s="10">
        <f t="shared" si="38"/>
        <v>17.783634239026494</v>
      </c>
      <c r="AO199" s="10">
        <f t="shared" si="38"/>
        <v>17.823722392855306</v>
      </c>
      <c r="AP199" s="10">
        <f t="shared" si="38"/>
        <v>17.86390091404412</v>
      </c>
      <c r="AQ199" s="10">
        <f t="shared" si="38"/>
        <v>17.90417000630049</v>
      </c>
      <c r="AR199" s="10">
        <f t="shared" si="38"/>
        <v>17.944529873791168</v>
      </c>
      <c r="AS199" s="10">
        <f t="shared" si="38"/>
        <v>17.984980721143145</v>
      </c>
      <c r="AT199" s="10">
        <f t="shared" si="38"/>
        <v>18.025522753444687</v>
      </c>
      <c r="AV199" s="7">
        <v>6.7400000000000001E-4</v>
      </c>
      <c r="AW199" s="18">
        <f>(AE199/Z199)^0.2-1</f>
        <v>3.9547650098521459E-3</v>
      </c>
      <c r="AX199" s="18">
        <f>(Z199/U199)^0.2-1</f>
        <v>4.2164717715607036E-3</v>
      </c>
      <c r="AY199" s="18">
        <f>AW199*$AT$246</f>
        <v>2.2542160556157228E-3</v>
      </c>
    </row>
    <row r="200" spans="1:51" ht="13">
      <c r="A200" s="3" t="s">
        <v>667</v>
      </c>
      <c r="B200" t="s">
        <v>668</v>
      </c>
      <c r="C200" s="10">
        <v>144.475098</v>
      </c>
      <c r="D200" s="10">
        <v>146.927536</v>
      </c>
      <c r="E200" s="10">
        <v>153.03817699999999</v>
      </c>
      <c r="F200" s="10">
        <v>150.82408100000001</v>
      </c>
      <c r="G200" s="10">
        <v>142.63905299999999</v>
      </c>
      <c r="H200" s="10">
        <v>139.25576799999999</v>
      </c>
      <c r="I200" s="10">
        <v>137.92527799999999</v>
      </c>
      <c r="J200" s="10">
        <v>137.444107</v>
      </c>
      <c r="K200" s="10">
        <v>137.70181299999999</v>
      </c>
      <c r="L200" s="10">
        <v>138.241196</v>
      </c>
      <c r="M200" s="10">
        <v>138.790268</v>
      </c>
      <c r="N200" s="10">
        <v>139.35063199999999</v>
      </c>
      <c r="O200" s="10">
        <v>139.91996800000001</v>
      </c>
      <c r="P200" s="10">
        <v>140.53317300000001</v>
      </c>
      <c r="Q200" s="10">
        <v>141.16329999999999</v>
      </c>
      <c r="R200" s="10">
        <v>141.79437300000001</v>
      </c>
      <c r="S200" s="10">
        <v>142.42892499999999</v>
      </c>
      <c r="T200" s="10">
        <v>143.056366</v>
      </c>
      <c r="U200" s="10">
        <v>143.68341100000001</v>
      </c>
      <c r="V200" s="10">
        <v>144.305847</v>
      </c>
      <c r="W200" s="10">
        <v>144.91867099999999</v>
      </c>
      <c r="X200" s="10">
        <v>145.527603</v>
      </c>
      <c r="Y200" s="10">
        <v>146.12851000000001</v>
      </c>
      <c r="Z200" s="10">
        <v>146.72357199999999</v>
      </c>
      <c r="AA200" s="10">
        <v>147.308716</v>
      </c>
      <c r="AB200" s="10">
        <v>147.89471399999999</v>
      </c>
      <c r="AC200" s="10">
        <v>148.475281</v>
      </c>
      <c r="AD200" s="10">
        <v>149.05699200000001</v>
      </c>
      <c r="AE200" s="10">
        <v>149.638947</v>
      </c>
      <c r="AF200" s="10">
        <f t="shared" si="38"/>
        <v>149.97524122009912</v>
      </c>
      <c r="AG200" s="10">
        <f t="shared" si="38"/>
        <v>150.31229121805382</v>
      </c>
      <c r="AH200" s="10">
        <f t="shared" si="38"/>
        <v>150.65009869237724</v>
      </c>
      <c r="AI200" s="10">
        <f t="shared" si="38"/>
        <v>150.9886653453998</v>
      </c>
      <c r="AJ200" s="10">
        <f t="shared" si="38"/>
        <v>151.3279928832776</v>
      </c>
      <c r="AK200" s="10">
        <f t="shared" si="38"/>
        <v>151.66808301600119</v>
      </c>
      <c r="AL200" s="10">
        <f t="shared" si="38"/>
        <v>152.00893745740404</v>
      </c>
      <c r="AM200" s="10">
        <f t="shared" si="38"/>
        <v>152.35055792517127</v>
      </c>
      <c r="AN200" s="10">
        <f t="shared" si="38"/>
        <v>152.69294614084825</v>
      </c>
      <c r="AO200" s="10">
        <f t="shared" si="38"/>
        <v>153.03610382984931</v>
      </c>
      <c r="AP200" s="10">
        <f t="shared" si="38"/>
        <v>153.38003272146645</v>
      </c>
      <c r="AQ200" s="10">
        <f t="shared" si="38"/>
        <v>153.72473454887802</v>
      </c>
      <c r="AR200" s="10">
        <f t="shared" si="38"/>
        <v>154.07021104915745</v>
      </c>
      <c r="AS200" s="10">
        <f t="shared" si="38"/>
        <v>154.41646396328204</v>
      </c>
      <c r="AT200" s="10">
        <f t="shared" si="38"/>
        <v>154.76349503614168</v>
      </c>
      <c r="AV200" s="7">
        <v>6.7699999999999998E-4</v>
      </c>
      <c r="AW200" s="18">
        <f>(AE200/Z200)^0.2-1</f>
        <v>3.9427560247600191E-3</v>
      </c>
      <c r="AX200" s="18">
        <f>(Z200/U200)^0.2-1</f>
        <v>4.1963821317394512E-3</v>
      </c>
      <c r="AY200" s="18">
        <f>AW200*$AT$246</f>
        <v>2.2473709341132107E-3</v>
      </c>
    </row>
    <row r="201" spans="1:51" ht="13">
      <c r="A201" s="3" t="s">
        <v>669</v>
      </c>
      <c r="B201" s="2" t="s">
        <v>670</v>
      </c>
      <c r="C201" s="11">
        <v>708.78424099999995</v>
      </c>
      <c r="D201" s="11">
        <v>705.25286900000003</v>
      </c>
      <c r="E201" s="11">
        <v>727.98889199999996</v>
      </c>
      <c r="F201" s="11">
        <v>720.76788299999998</v>
      </c>
      <c r="G201" s="11">
        <v>684.74029499999995</v>
      </c>
      <c r="H201" s="11">
        <v>668.41296399999999</v>
      </c>
      <c r="I201" s="11">
        <v>661.94598399999995</v>
      </c>
      <c r="J201" s="11">
        <v>659.61407499999996</v>
      </c>
      <c r="K201" s="11">
        <v>660.84252900000001</v>
      </c>
      <c r="L201" s="11">
        <v>663.421021</v>
      </c>
      <c r="M201" s="11">
        <v>666.04894999999999</v>
      </c>
      <c r="N201" s="11">
        <v>668.72729500000003</v>
      </c>
      <c r="O201" s="11">
        <v>671.45251499999995</v>
      </c>
      <c r="P201" s="11">
        <v>674.39587400000005</v>
      </c>
      <c r="Q201" s="11">
        <v>677.42687999999998</v>
      </c>
      <c r="R201" s="11">
        <v>680.46502699999996</v>
      </c>
      <c r="S201" s="11">
        <v>683.51611300000002</v>
      </c>
      <c r="T201" s="11">
        <v>686.532104</v>
      </c>
      <c r="U201" s="11">
        <v>689.54681400000004</v>
      </c>
      <c r="V201" s="11">
        <v>692.54528800000003</v>
      </c>
      <c r="W201" s="11">
        <v>695.49987799999997</v>
      </c>
      <c r="X201" s="11">
        <v>698.43713400000001</v>
      </c>
      <c r="Y201" s="11">
        <v>701.33752400000003</v>
      </c>
      <c r="Z201" s="11">
        <v>704.20977800000003</v>
      </c>
      <c r="AA201" s="11">
        <v>707.03326400000003</v>
      </c>
      <c r="AB201" s="11">
        <v>709.85943599999996</v>
      </c>
      <c r="AC201" s="11">
        <v>712.65850799999998</v>
      </c>
      <c r="AD201" s="11">
        <v>715.45727499999998</v>
      </c>
      <c r="AE201" s="11">
        <v>718.25219700000002</v>
      </c>
      <c r="AF201" s="10">
        <f t="shared" si="38"/>
        <v>719.87208487160456</v>
      </c>
      <c r="AG201" s="10">
        <f t="shared" si="38"/>
        <v>721.49562610720511</v>
      </c>
      <c r="AH201" s="10">
        <f t="shared" si="38"/>
        <v>723.12282894630312</v>
      </c>
      <c r="AI201" s="10">
        <f t="shared" si="38"/>
        <v>724.75370164698279</v>
      </c>
      <c r="AJ201" s="10">
        <f t="shared" si="38"/>
        <v>726.38825248595288</v>
      </c>
      <c r="AK201" s="10">
        <f t="shared" si="38"/>
        <v>728.02648975858881</v>
      </c>
      <c r="AL201" s="10">
        <f t="shared" si="38"/>
        <v>729.66842177897468</v>
      </c>
      <c r="AM201" s="10">
        <f t="shared" si="38"/>
        <v>731.3140568799455</v>
      </c>
      <c r="AN201" s="10">
        <f t="shared" si="38"/>
        <v>732.96340341312953</v>
      </c>
      <c r="AO201" s="10">
        <f t="shared" si="38"/>
        <v>734.61646974899054</v>
      </c>
      <c r="AP201" s="10">
        <f t="shared" si="38"/>
        <v>736.27326427687046</v>
      </c>
      <c r="AQ201" s="10">
        <f t="shared" si="38"/>
        <v>737.9337954050319</v>
      </c>
      <c r="AR201" s="10">
        <f t="shared" si="38"/>
        <v>739.59807156070053</v>
      </c>
      <c r="AS201" s="10">
        <f t="shared" si="38"/>
        <v>741.26610119010843</v>
      </c>
      <c r="AT201" s="10">
        <f t="shared" si="38"/>
        <v>742.93789275853646</v>
      </c>
      <c r="AV201" s="9">
        <v>6.7699999999999998E-4</v>
      </c>
      <c r="AW201" s="18">
        <f>(AE201/Z201)^0.2-1</f>
        <v>3.9567001097173815E-3</v>
      </c>
      <c r="AX201" s="18">
        <f>(Z201/U201)^0.2-1</f>
        <v>4.2172077745981085E-3</v>
      </c>
      <c r="AY201" s="18">
        <f>AW201*$AT$246</f>
        <v>2.2553190625389072E-3</v>
      </c>
    </row>
    <row r="202" spans="1:51" ht="12.75" customHeight="1">
      <c r="C202" s="10">
        <f t="shared" ref="C202:AS202" si="39">SUM(C198:C200)</f>
        <v>708.78424400000006</v>
      </c>
      <c r="D202" s="10">
        <f t="shared" si="39"/>
        <v>705.25285800000006</v>
      </c>
      <c r="E202" s="10">
        <f t="shared" si="39"/>
        <v>727.98894800000005</v>
      </c>
      <c r="F202" s="10">
        <f t="shared" si="39"/>
        <v>720.76787000000002</v>
      </c>
      <c r="G202" s="10">
        <f t="shared" si="39"/>
        <v>684.74030299999993</v>
      </c>
      <c r="H202" s="10">
        <f t="shared" si="39"/>
        <v>668.41294900000003</v>
      </c>
      <c r="I202" s="10">
        <f t="shared" si="39"/>
        <v>661.94594800000004</v>
      </c>
      <c r="J202" s="10">
        <f t="shared" si="39"/>
        <v>659.61406699999998</v>
      </c>
      <c r="K202" s="10">
        <f t="shared" si="39"/>
        <v>660.84258299999999</v>
      </c>
      <c r="L202" s="10">
        <f t="shared" si="39"/>
        <v>663.42100400000004</v>
      </c>
      <c r="M202" s="10">
        <f t="shared" si="39"/>
        <v>666.048945</v>
      </c>
      <c r="N202" s="10">
        <f t="shared" si="39"/>
        <v>668.727259</v>
      </c>
      <c r="O202" s="10">
        <f t="shared" si="39"/>
        <v>671.45250900000008</v>
      </c>
      <c r="P202" s="10">
        <f t="shared" si="39"/>
        <v>674.39583100000004</v>
      </c>
      <c r="Q202" s="10">
        <f t="shared" si="39"/>
        <v>677.42682300000001</v>
      </c>
      <c r="R202" s="10">
        <f t="shared" si="39"/>
        <v>680.46500400000014</v>
      </c>
      <c r="S202" s="10">
        <f t="shared" si="39"/>
        <v>683.51609099999996</v>
      </c>
      <c r="T202" s="10">
        <f t="shared" si="39"/>
        <v>686.53213699999992</v>
      </c>
      <c r="U202" s="10">
        <f t="shared" si="39"/>
        <v>689.54684399999996</v>
      </c>
      <c r="V202" s="10">
        <f t="shared" si="39"/>
        <v>692.54528800000003</v>
      </c>
      <c r="W202" s="10">
        <f t="shared" si="39"/>
        <v>695.49986899999999</v>
      </c>
      <c r="X202" s="10">
        <f t="shared" si="39"/>
        <v>698.43712600000003</v>
      </c>
      <c r="Y202" s="10">
        <f t="shared" si="39"/>
        <v>701.33753300000001</v>
      </c>
      <c r="Z202" s="10">
        <f t="shared" si="39"/>
        <v>704.20980299999997</v>
      </c>
      <c r="AA202" s="10">
        <f t="shared" si="39"/>
        <v>707.03324900000007</v>
      </c>
      <c r="AB202" s="10">
        <f t="shared" si="39"/>
        <v>709.85943400000008</v>
      </c>
      <c r="AC202" s="10">
        <f t="shared" si="39"/>
        <v>712.65848799999992</v>
      </c>
      <c r="AD202" s="10">
        <f t="shared" si="39"/>
        <v>715.45727800000009</v>
      </c>
      <c r="AE202" s="10">
        <f t="shared" si="39"/>
        <v>718.252161</v>
      </c>
      <c r="AF202" s="10">
        <f t="shared" si="39"/>
        <v>719.87204181524453</v>
      </c>
      <c r="AG202" s="10">
        <f t="shared" si="39"/>
        <v>721.49557597493344</v>
      </c>
      <c r="AH202" s="10">
        <f t="shared" si="39"/>
        <v>723.12277171854282</v>
      </c>
      <c r="AI202" s="10">
        <f t="shared" si="39"/>
        <v>724.7536373041321</v>
      </c>
      <c r="AJ202" s="10">
        <f t="shared" si="39"/>
        <v>726.38818100838478</v>
      </c>
      <c r="AK202" s="10">
        <f t="shared" si="39"/>
        <v>728.02641112665151</v>
      </c>
      <c r="AL202" s="10">
        <f t="shared" si="39"/>
        <v>729.66833597299137</v>
      </c>
      <c r="AM202" s="10">
        <f t="shared" si="39"/>
        <v>731.31396388021471</v>
      </c>
      <c r="AN202" s="10">
        <f t="shared" si="39"/>
        <v>732.96330319992467</v>
      </c>
      <c r="AO202" s="10">
        <f t="shared" si="39"/>
        <v>734.61636230256067</v>
      </c>
      <c r="AP202" s="10">
        <f t="shared" si="39"/>
        <v>736.27314957743965</v>
      </c>
      <c r="AQ202" s="10">
        <f t="shared" si="39"/>
        <v>737.93367343279954</v>
      </c>
      <c r="AR202" s="10">
        <f t="shared" si="39"/>
        <v>739.59794229584168</v>
      </c>
      <c r="AS202" s="10">
        <f t="shared" si="39"/>
        <v>741.26596461277325</v>
      </c>
      <c r="AT202" s="10">
        <f>SUM(AT198:AT200)</f>
        <v>742.93774884885079</v>
      </c>
    </row>
    <row r="203" spans="1:51" ht="13">
      <c r="B203" s="2" t="s">
        <v>671</v>
      </c>
    </row>
    <row r="204" spans="1:51" ht="13">
      <c r="B204" s="14" t="s">
        <v>672</v>
      </c>
    </row>
    <row r="205" spans="1:51" ht="13">
      <c r="A205" s="3" t="s">
        <v>673</v>
      </c>
      <c r="B205" s="14" t="s">
        <v>674</v>
      </c>
      <c r="C205" s="10">
        <v>2.440204</v>
      </c>
      <c r="D205" s="10">
        <v>2.4377279999999999</v>
      </c>
      <c r="E205" s="10">
        <v>2.3883230000000002</v>
      </c>
      <c r="F205" s="10">
        <v>2.4556969999999998</v>
      </c>
      <c r="G205" s="10">
        <v>2.5239790000000002</v>
      </c>
      <c r="H205" s="10">
        <v>2.553318</v>
      </c>
      <c r="I205" s="10">
        <v>2.5830060000000001</v>
      </c>
      <c r="J205" s="10">
        <v>2.613013</v>
      </c>
      <c r="K205" s="10">
        <v>2.6433119999999999</v>
      </c>
      <c r="L205" s="10">
        <v>2.6738770000000001</v>
      </c>
      <c r="M205" s="10">
        <v>2.704688</v>
      </c>
      <c r="N205" s="10">
        <v>2.735725</v>
      </c>
      <c r="O205" s="10">
        <v>2.7669700000000002</v>
      </c>
      <c r="P205" s="10">
        <v>2.798403</v>
      </c>
      <c r="Q205" s="10">
        <v>2.830006</v>
      </c>
      <c r="R205" s="10">
        <v>2.8617599999999999</v>
      </c>
      <c r="S205" s="10">
        <v>2.8936449999999998</v>
      </c>
      <c r="T205" s="10">
        <v>2.9256410000000002</v>
      </c>
      <c r="U205" s="10">
        <v>2.9577339999999999</v>
      </c>
      <c r="V205" s="10">
        <v>2.989916</v>
      </c>
      <c r="W205" s="10">
        <v>3.0221779999999998</v>
      </c>
      <c r="X205" s="10">
        <v>3.054522</v>
      </c>
      <c r="Y205" s="10">
        <v>3.0869430000000002</v>
      </c>
      <c r="Z205" s="10">
        <v>3.1194480000000002</v>
      </c>
      <c r="AA205" s="10">
        <v>3.152047</v>
      </c>
      <c r="AB205" s="10">
        <v>3.1847400000000001</v>
      </c>
      <c r="AC205" s="10">
        <v>3.2175340000000001</v>
      </c>
      <c r="AD205" s="10">
        <v>3.250445</v>
      </c>
      <c r="AE205" s="10">
        <v>3.2834789999999998</v>
      </c>
      <c r="AF205" s="10">
        <f>AE205*(1+$AY205)</f>
        <v>3.3027604218677338</v>
      </c>
      <c r="AG205" s="10">
        <f t="shared" ref="AG205:AT205" si="40">AF205*(1+$AY205)</f>
        <v>3.3221550691373181</v>
      </c>
      <c r="AH205" s="10">
        <f t="shared" si="40"/>
        <v>3.3416636066970429</v>
      </c>
      <c r="AI205" s="10">
        <f t="shared" si="40"/>
        <v>3.3612867033395917</v>
      </c>
      <c r="AJ205" s="10">
        <f t="shared" si="40"/>
        <v>3.3810250317849682</v>
      </c>
      <c r="AK205" s="10">
        <f t="shared" si="40"/>
        <v>3.4008792687035583</v>
      </c>
      <c r="AL205" s="10">
        <f t="shared" si="40"/>
        <v>3.4208500947393286</v>
      </c>
      <c r="AM205" s="10">
        <f t="shared" si="40"/>
        <v>3.440938194533159</v>
      </c>
      <c r="AN205" s="10">
        <f t="shared" si="40"/>
        <v>3.4611442567463158</v>
      </c>
      <c r="AO205" s="10">
        <f t="shared" si="40"/>
        <v>3.4814689740840574</v>
      </c>
      <c r="AP205" s="10">
        <f t="shared" si="40"/>
        <v>3.5019130433193846</v>
      </c>
      <c r="AQ205" s="10">
        <f t="shared" si="40"/>
        <v>3.5224771653169249</v>
      </c>
      <c r="AR205" s="10">
        <f t="shared" si="40"/>
        <v>3.5431620450569614</v>
      </c>
      <c r="AS205" s="10">
        <f t="shared" si="40"/>
        <v>3.5639683916596003</v>
      </c>
      <c r="AT205" s="10">
        <f t="shared" si="40"/>
        <v>3.5848969184090813</v>
      </c>
      <c r="AV205" s="7">
        <v>1.1091999999999999E-2</v>
      </c>
      <c r="AW205" s="18">
        <f>(AE205/Z205)^0.2-1</f>
        <v>1.0302199559767411E-2</v>
      </c>
      <c r="AX205" s="18">
        <f>(Z205/U205)^0.2-1</f>
        <v>1.0703401613540997E-2</v>
      </c>
      <c r="AY205" s="18">
        <f>AW205*$AT$246</f>
        <v>5.8722537490674236E-3</v>
      </c>
    </row>
    <row r="206" spans="1:51" ht="13">
      <c r="A206" s="3" t="s">
        <v>675</v>
      </c>
      <c r="B206" s="14" t="s">
        <v>676</v>
      </c>
      <c r="C206" s="10">
        <v>86.575530999999998</v>
      </c>
      <c r="D206" s="10">
        <v>83.376396</v>
      </c>
      <c r="E206" s="10">
        <v>83.859200000000001</v>
      </c>
      <c r="F206" s="10">
        <v>83.141814999999994</v>
      </c>
      <c r="G206" s="10">
        <v>82.662903</v>
      </c>
      <c r="H206" s="10">
        <v>82.436760000000007</v>
      </c>
      <c r="I206" s="10">
        <v>81.984504999999999</v>
      </c>
      <c r="J206" s="10">
        <v>81.353966</v>
      </c>
      <c r="K206" s="10">
        <v>80.608031999999994</v>
      </c>
      <c r="L206" s="10">
        <v>79.708611000000005</v>
      </c>
      <c r="M206" s="10">
        <v>78.636475000000004</v>
      </c>
      <c r="N206" s="10">
        <v>77.420424999999994</v>
      </c>
      <c r="O206" s="10">
        <v>76.092651000000004</v>
      </c>
      <c r="P206" s="10">
        <v>74.684898000000004</v>
      </c>
      <c r="Q206" s="10">
        <v>73.201614000000006</v>
      </c>
      <c r="R206" s="10">
        <v>71.650290999999996</v>
      </c>
      <c r="S206" s="10">
        <v>70.004906000000005</v>
      </c>
      <c r="T206" s="10">
        <v>68.243904000000001</v>
      </c>
      <c r="U206" s="10">
        <v>66.383826999999997</v>
      </c>
      <c r="V206" s="10">
        <v>64.465698000000003</v>
      </c>
      <c r="W206" s="10">
        <v>62.488078999999999</v>
      </c>
      <c r="X206" s="10">
        <v>60.460532999999998</v>
      </c>
      <c r="Y206" s="10">
        <v>58.370502000000002</v>
      </c>
      <c r="Z206" s="10">
        <v>56.270820999999998</v>
      </c>
      <c r="AA206" s="10">
        <v>54.132537999999997</v>
      </c>
      <c r="AB206" s="10">
        <v>51.891029000000003</v>
      </c>
      <c r="AC206" s="10">
        <v>49.535514999999997</v>
      </c>
      <c r="AD206" s="10">
        <v>47.10474</v>
      </c>
      <c r="AE206" s="10">
        <v>44.559081999999997</v>
      </c>
      <c r="AF206" s="10">
        <f t="shared" ref="AF206:AT209" si="41">AE206*(1+$AY206)</f>
        <v>43.400911606617278</v>
      </c>
      <c r="AG206" s="10">
        <f t="shared" si="41"/>
        <v>42.272844137260428</v>
      </c>
      <c r="AH206" s="10">
        <f t="shared" si="41"/>
        <v>41.174097162987998</v>
      </c>
      <c r="AI206" s="10">
        <f t="shared" si="41"/>
        <v>40.103908591588883</v>
      </c>
      <c r="AJ206" s="10">
        <f t="shared" si="41"/>
        <v>39.061536138994256</v>
      </c>
      <c r="AK206" s="10">
        <f t="shared" si="41"/>
        <v>38.046256814428453</v>
      </c>
      <c r="AL206" s="10">
        <f t="shared" si="41"/>
        <v>37.057366418941704</v>
      </c>
      <c r="AM206" s="10">
        <f t="shared" si="41"/>
        <v>36.094179056976905</v>
      </c>
      <c r="AN206" s="10">
        <f t="shared" si="41"/>
        <v>35.156026660631639</v>
      </c>
      <c r="AO206" s="10">
        <f t="shared" si="41"/>
        <v>34.242258526285489</v>
      </c>
      <c r="AP206" s="10">
        <f t="shared" si="41"/>
        <v>33.352240863271234</v>
      </c>
      <c r="AQ206" s="10">
        <f t="shared" si="41"/>
        <v>32.48535635427686</v>
      </c>
      <c r="AR206" s="10">
        <f t="shared" si="41"/>
        <v>31.64100372717358</v>
      </c>
      <c r="AS206" s="10">
        <f t="shared" si="41"/>
        <v>30.818597337972729</v>
      </c>
      <c r="AT206" s="10">
        <f t="shared" si="41"/>
        <v>30.017566764622423</v>
      </c>
      <c r="AV206" s="7">
        <v>-2.2938E-2</v>
      </c>
      <c r="AW206" s="18">
        <f>(AE206/Z206)^0.2-1</f>
        <v>-4.5599635179368714E-2</v>
      </c>
      <c r="AX206" s="18">
        <f>(Z206/U206)^0.2-1</f>
        <v>-3.2515105157693958E-2</v>
      </c>
      <c r="AY206" s="18">
        <f>AW206*$AT$246</f>
        <v>-2.5991792052240163E-2</v>
      </c>
    </row>
    <row r="207" spans="1:51" ht="13">
      <c r="A207" s="3" t="s">
        <v>677</v>
      </c>
      <c r="B207" s="14" t="s">
        <v>678</v>
      </c>
      <c r="C207" s="10">
        <v>19.177256</v>
      </c>
      <c r="D207" s="10">
        <v>20.938521999999999</v>
      </c>
      <c r="E207" s="10">
        <v>22.382256000000002</v>
      </c>
      <c r="F207" s="10">
        <v>23.920871999999999</v>
      </c>
      <c r="G207" s="10">
        <v>25.232071000000001</v>
      </c>
      <c r="H207" s="10">
        <v>26.671264999999998</v>
      </c>
      <c r="I207" s="10">
        <v>28.34329</v>
      </c>
      <c r="J207" s="10">
        <v>30.200686999999999</v>
      </c>
      <c r="K207" s="10">
        <v>32.181624999999997</v>
      </c>
      <c r="L207" s="10">
        <v>34.321838</v>
      </c>
      <c r="M207" s="10">
        <v>36.638992000000002</v>
      </c>
      <c r="N207" s="10">
        <v>39.104484999999997</v>
      </c>
      <c r="O207" s="10">
        <v>41.686478000000001</v>
      </c>
      <c r="P207" s="10">
        <v>44.353523000000003</v>
      </c>
      <c r="Q207" s="10">
        <v>47.100535999999998</v>
      </c>
      <c r="R207" s="10">
        <v>49.919570999999998</v>
      </c>
      <c r="S207" s="10">
        <v>52.834805000000003</v>
      </c>
      <c r="T207" s="10">
        <v>55.866295000000001</v>
      </c>
      <c r="U207" s="10">
        <v>58.997421000000003</v>
      </c>
      <c r="V207" s="10">
        <v>62.188358000000001</v>
      </c>
      <c r="W207" s="10">
        <v>65.440033</v>
      </c>
      <c r="X207" s="10">
        <v>68.743301000000002</v>
      </c>
      <c r="Y207" s="10">
        <v>72.110106999999999</v>
      </c>
      <c r="Z207" s="10">
        <v>75.489707999999993</v>
      </c>
      <c r="AA207" s="10">
        <v>78.910499999999999</v>
      </c>
      <c r="AB207" s="10">
        <v>82.434837000000002</v>
      </c>
      <c r="AC207" s="10">
        <v>86.073470999999998</v>
      </c>
      <c r="AD207" s="10">
        <v>89.789597000000001</v>
      </c>
      <c r="AE207" s="10">
        <v>93.621741999999998</v>
      </c>
      <c r="AF207" s="10">
        <f t="shared" si="41"/>
        <v>95.969428385315709</v>
      </c>
      <c r="AG207" s="10">
        <f t="shared" si="41"/>
        <v>98.37598604610713</v>
      </c>
      <c r="AH207" s="10">
        <f t="shared" si="41"/>
        <v>100.84289125582278</v>
      </c>
      <c r="AI207" s="10">
        <f t="shared" si="41"/>
        <v>103.37165730737914</v>
      </c>
      <c r="AJ207" s="10">
        <f t="shared" si="41"/>
        <v>105.9638354414717</v>
      </c>
      <c r="AK207" s="10">
        <f t="shared" si="41"/>
        <v>108.62101579816468</v>
      </c>
      <c r="AL207" s="10">
        <f t="shared" si="41"/>
        <v>111.344828392343</v>
      </c>
      <c r="AM207" s="10">
        <f t="shared" si="41"/>
        <v>114.13694411362512</v>
      </c>
      <c r="AN207" s="10">
        <f t="shared" si="41"/>
        <v>116.99907575134981</v>
      </c>
      <c r="AO207" s="10">
        <f t="shared" si="41"/>
        <v>119.93297904526594</v>
      </c>
      <c r="AP207" s="10">
        <f t="shared" si="41"/>
        <v>122.94045376256959</v>
      </c>
      <c r="AQ207" s="10">
        <f t="shared" si="41"/>
        <v>126.02334480194932</v>
      </c>
      <c r="AR207" s="10">
        <f t="shared" si="41"/>
        <v>129.18354332531672</v>
      </c>
      <c r="AS207" s="10">
        <f t="shared" si="41"/>
        <v>132.42298791791669</v>
      </c>
      <c r="AT207" s="10">
        <f t="shared" si="41"/>
        <v>135.74366577752883</v>
      </c>
      <c r="AV207" s="7">
        <v>5.7036999999999997E-2</v>
      </c>
      <c r="AW207" s="18">
        <f>(AE207/Z207)^0.2-1</f>
        <v>4.3993499334946451E-2</v>
      </c>
      <c r="AX207" s="18">
        <f>(Z207/U207)^0.2-1</f>
        <v>5.0536009967449447E-2</v>
      </c>
      <c r="AY207" s="18">
        <f>AW207*$AT$246</f>
        <v>2.5076294620919475E-2</v>
      </c>
    </row>
    <row r="208" spans="1:51" ht="13">
      <c r="A208" s="3" t="s">
        <v>679</v>
      </c>
      <c r="B208" s="14" t="s">
        <v>680</v>
      </c>
      <c r="C208" s="10">
        <v>0.47208099999999997</v>
      </c>
      <c r="D208" s="10">
        <v>0.477626</v>
      </c>
      <c r="E208" s="10">
        <v>0.48324499999999998</v>
      </c>
      <c r="F208" s="10">
        <v>0.48892400000000003</v>
      </c>
      <c r="G208" s="10">
        <v>0.49460100000000001</v>
      </c>
      <c r="H208" s="10">
        <v>0.50035099999999999</v>
      </c>
      <c r="I208" s="10">
        <v>0.50616799999999995</v>
      </c>
      <c r="J208" s="10">
        <v>0.51204899999999998</v>
      </c>
      <c r="K208" s="10">
        <v>0.51798599999999995</v>
      </c>
      <c r="L208" s="10">
        <v>0.523976</v>
      </c>
      <c r="M208" s="10">
        <v>0.53001299999999996</v>
      </c>
      <c r="N208" s="10">
        <v>0.53609499999999999</v>
      </c>
      <c r="O208" s="10">
        <v>0.54221799999999998</v>
      </c>
      <c r="P208" s="10">
        <v>0.54837800000000003</v>
      </c>
      <c r="Q208" s="10">
        <v>0.55457100000000004</v>
      </c>
      <c r="R208" s="10">
        <v>0.56079299999999999</v>
      </c>
      <c r="S208" s="10">
        <v>0.56704200000000005</v>
      </c>
      <c r="T208" s="10">
        <v>0.57331200000000004</v>
      </c>
      <c r="U208" s="10">
        <v>0.5796</v>
      </c>
      <c r="V208" s="10">
        <v>0.58590699999999996</v>
      </c>
      <c r="W208" s="10">
        <v>0.59222900000000001</v>
      </c>
      <c r="X208" s="10">
        <v>0.59856699999999996</v>
      </c>
      <c r="Y208" s="10">
        <v>0.60492000000000001</v>
      </c>
      <c r="Z208" s="10">
        <v>0.61129</v>
      </c>
      <c r="AA208" s="10">
        <v>0.61767799999999995</v>
      </c>
      <c r="AB208" s="10">
        <v>0.624085</v>
      </c>
      <c r="AC208" s="10">
        <v>0.63051100000000004</v>
      </c>
      <c r="AD208" s="10">
        <v>0.63695999999999997</v>
      </c>
      <c r="AE208" s="10">
        <v>0.64343399999999995</v>
      </c>
      <c r="AF208" s="10">
        <f t="shared" si="41"/>
        <v>0.64721244561943925</v>
      </c>
      <c r="AG208" s="10">
        <f t="shared" si="41"/>
        <v>0.65101307945289744</v>
      </c>
      <c r="AH208" s="10">
        <f t="shared" si="41"/>
        <v>0.65483603179650451</v>
      </c>
      <c r="AI208" s="10">
        <f t="shared" si="41"/>
        <v>0.65868143371152998</v>
      </c>
      <c r="AJ208" s="10">
        <f t="shared" si="41"/>
        <v>0.66254941702887615</v>
      </c>
      <c r="AK208" s="10">
        <f t="shared" si="41"/>
        <v>0.66644011435359751</v>
      </c>
      <c r="AL208" s="10">
        <f t="shared" si="41"/>
        <v>0.67035365906944711</v>
      </c>
      <c r="AM208" s="10">
        <f t="shared" si="41"/>
        <v>0.67429018534344887</v>
      </c>
      <c r="AN208" s="10">
        <f t="shared" si="41"/>
        <v>0.6782498281304975</v>
      </c>
      <c r="AO208" s="10">
        <f t="shared" si="41"/>
        <v>0.68223272317798511</v>
      </c>
      <c r="AP208" s="10">
        <f t="shared" si="41"/>
        <v>0.68623900703045482</v>
      </c>
      <c r="AQ208" s="10">
        <f t="shared" si="41"/>
        <v>0.690268817034282</v>
      </c>
      <c r="AR208" s="10">
        <f t="shared" si="41"/>
        <v>0.6943222913423831</v>
      </c>
      <c r="AS208" s="10">
        <f t="shared" si="41"/>
        <v>0.69839956891895139</v>
      </c>
      <c r="AT208" s="10">
        <f t="shared" si="41"/>
        <v>0.70250078954422157</v>
      </c>
      <c r="AV208" s="7">
        <v>1.1098E-2</v>
      </c>
      <c r="AW208" s="18">
        <f>(AE208/Z208)^0.2-1</f>
        <v>1.0302302899642513E-2</v>
      </c>
      <c r="AX208" s="18">
        <f>(Z208/U208)^0.2-1</f>
        <v>1.0703530862739674E-2</v>
      </c>
      <c r="AY208" s="18">
        <f>AW208*$AT$246</f>
        <v>5.8723126527962313E-3</v>
      </c>
    </row>
    <row r="209" spans="1:51" ht="13">
      <c r="A209" s="3" t="s">
        <v>681</v>
      </c>
      <c r="B209" s="14" t="s">
        <v>682</v>
      </c>
      <c r="C209" s="10">
        <v>108.66507</v>
      </c>
      <c r="D209" s="10">
        <v>107.23027</v>
      </c>
      <c r="E209" s="10">
        <v>109.113022</v>
      </c>
      <c r="F209" s="10">
        <v>110.00730900000001</v>
      </c>
      <c r="G209" s="10">
        <v>110.913551</v>
      </c>
      <c r="H209" s="10">
        <v>112.16168999999999</v>
      </c>
      <c r="I209" s="10">
        <v>113.416977</v>
      </c>
      <c r="J209" s="10">
        <v>114.67971</v>
      </c>
      <c r="K209" s="10">
        <v>115.950951</v>
      </c>
      <c r="L209" s="10">
        <v>117.228302</v>
      </c>
      <c r="M209" s="10">
        <v>118.51017</v>
      </c>
      <c r="N209" s="10">
        <v>119.79673</v>
      </c>
      <c r="O209" s="10">
        <v>121.088318</v>
      </c>
      <c r="P209" s="10">
        <v>122.385201</v>
      </c>
      <c r="Q209" s="10">
        <v>123.686729</v>
      </c>
      <c r="R209" s="10">
        <v>124.99241600000001</v>
      </c>
      <c r="S209" s="10">
        <v>126.300392</v>
      </c>
      <c r="T209" s="10">
        <v>127.609154</v>
      </c>
      <c r="U209" s="10">
        <v>128.91859400000001</v>
      </c>
      <c r="V209" s="10">
        <v>130.229874</v>
      </c>
      <c r="W209" s="10">
        <v>131.54251099999999</v>
      </c>
      <c r="X209" s="10">
        <v>132.856934</v>
      </c>
      <c r="Y209" s="10">
        <v>134.17247</v>
      </c>
      <c r="Z209" s="10">
        <v>135.49127200000001</v>
      </c>
      <c r="AA209" s="10">
        <v>136.812759</v>
      </c>
      <c r="AB209" s="10">
        <v>138.13468900000001</v>
      </c>
      <c r="AC209" s="10">
        <v>139.457031</v>
      </c>
      <c r="AD209" s="10">
        <v>140.78173799999999</v>
      </c>
      <c r="AE209" s="10">
        <v>142.10772700000001</v>
      </c>
      <c r="AF209" s="10">
        <f t="shared" si="41"/>
        <v>142.88382139929152</v>
      </c>
      <c r="AG209" s="10">
        <f t="shared" si="41"/>
        <v>143.66415429095306</v>
      </c>
      <c r="AH209" s="10">
        <f t="shared" si="41"/>
        <v>144.44874882270688</v>
      </c>
      <c r="AI209" s="10">
        <f t="shared" si="41"/>
        <v>145.23762826869205</v>
      </c>
      <c r="AJ209" s="10">
        <f t="shared" si="41"/>
        <v>146.03081603015499</v>
      </c>
      <c r="AK209" s="10">
        <f t="shared" si="41"/>
        <v>146.82833563614358</v>
      </c>
      <c r="AL209" s="10">
        <f t="shared" si="41"/>
        <v>147.63021074420513</v>
      </c>
      <c r="AM209" s="10">
        <f t="shared" si="41"/>
        <v>148.43646514108818</v>
      </c>
      <c r="AN209" s="10">
        <f t="shared" si="41"/>
        <v>149.24712274344805</v>
      </c>
      <c r="AO209" s="10">
        <f t="shared" si="41"/>
        <v>150.06220759855634</v>
      </c>
      <c r="AP209" s="10">
        <f t="shared" si="41"/>
        <v>150.88174388501429</v>
      </c>
      <c r="AQ209" s="10">
        <f t="shared" si="41"/>
        <v>151.70575591346997</v>
      </c>
      <c r="AR209" s="10">
        <f t="shared" si="41"/>
        <v>152.53426812733946</v>
      </c>
      <c r="AS209" s="10">
        <f t="shared" si="41"/>
        <v>153.36730510353189</v>
      </c>
      <c r="AT209" s="10">
        <f t="shared" si="41"/>
        <v>154.20489155317853</v>
      </c>
      <c r="AV209" s="7">
        <v>1.0484E-2</v>
      </c>
      <c r="AW209" s="18">
        <f>(AE209/Z209)^0.2-1</f>
        <v>9.5812462158662015E-3</v>
      </c>
      <c r="AX209" s="18">
        <f>(Z209/U209)^0.2-1</f>
        <v>9.9948328119292551E-3</v>
      </c>
      <c r="AY209" s="18">
        <f>AW209*$AT$246</f>
        <v>5.4613103430437345E-3</v>
      </c>
    </row>
    <row r="210" spans="1:51" ht="13">
      <c r="B210" s="14" t="s">
        <v>683</v>
      </c>
      <c r="C210" s="10">
        <f t="shared" ref="C210:AS210" si="42">SUM(C205:C208)</f>
        <v>108.665072</v>
      </c>
      <c r="D210" s="10">
        <f t="shared" si="42"/>
        <v>107.230272</v>
      </c>
      <c r="E210" s="10">
        <f t="shared" si="42"/>
        <v>109.113024</v>
      </c>
      <c r="F210" s="10">
        <f t="shared" si="42"/>
        <v>110.00730799999999</v>
      </c>
      <c r="G210" s="10">
        <f t="shared" si="42"/>
        <v>110.913554</v>
      </c>
      <c r="H210" s="10">
        <f t="shared" si="42"/>
        <v>112.16169400000001</v>
      </c>
      <c r="I210" s="10">
        <f t="shared" si="42"/>
        <v>113.41696899999999</v>
      </c>
      <c r="J210" s="10">
        <f t="shared" si="42"/>
        <v>114.679715</v>
      </c>
      <c r="K210" s="10">
        <f t="shared" si="42"/>
        <v>115.95095499999998</v>
      </c>
      <c r="L210" s="10">
        <f t="shared" si="42"/>
        <v>117.22830200000001</v>
      </c>
      <c r="M210" s="10">
        <f t="shared" si="42"/>
        <v>118.51016800000001</v>
      </c>
      <c r="N210" s="10">
        <f t="shared" si="42"/>
        <v>119.79673</v>
      </c>
      <c r="O210" s="10">
        <f t="shared" si="42"/>
        <v>121.088317</v>
      </c>
      <c r="P210" s="10">
        <f t="shared" si="42"/>
        <v>122.38520200000001</v>
      </c>
      <c r="Q210" s="10">
        <f t="shared" si="42"/>
        <v>123.686727</v>
      </c>
      <c r="R210" s="10">
        <f t="shared" si="42"/>
        <v>124.99241500000001</v>
      </c>
      <c r="S210" s="10">
        <f t="shared" si="42"/>
        <v>126.30039800000002</v>
      </c>
      <c r="T210" s="10">
        <f t="shared" si="42"/>
        <v>127.60915200000001</v>
      </c>
      <c r="U210" s="10">
        <f t="shared" si="42"/>
        <v>128.91858199999999</v>
      </c>
      <c r="V210" s="10">
        <f t="shared" si="42"/>
        <v>130.22987899999998</v>
      </c>
      <c r="W210" s="10">
        <f t="shared" si="42"/>
        <v>131.542519</v>
      </c>
      <c r="X210" s="10">
        <f t="shared" si="42"/>
        <v>132.85692299999999</v>
      </c>
      <c r="Y210" s="10">
        <f t="shared" si="42"/>
        <v>134.172472</v>
      </c>
      <c r="Z210" s="10">
        <f t="shared" si="42"/>
        <v>135.49126699999999</v>
      </c>
      <c r="AA210" s="10">
        <f t="shared" si="42"/>
        <v>136.81276300000002</v>
      </c>
      <c r="AB210" s="10">
        <f t="shared" si="42"/>
        <v>138.134691</v>
      </c>
      <c r="AC210" s="10">
        <f t="shared" si="42"/>
        <v>139.457031</v>
      </c>
      <c r="AD210" s="10">
        <f t="shared" si="42"/>
        <v>140.78174199999998</v>
      </c>
      <c r="AE210" s="10">
        <f t="shared" si="42"/>
        <v>142.10773700000001</v>
      </c>
      <c r="AF210" s="10">
        <f t="shared" si="42"/>
        <v>143.32031285942014</v>
      </c>
      <c r="AG210" s="10">
        <f t="shared" si="42"/>
        <v>144.62199833195777</v>
      </c>
      <c r="AH210" s="10">
        <f t="shared" si="42"/>
        <v>146.0134880573043</v>
      </c>
      <c r="AI210" s="10">
        <f t="shared" si="42"/>
        <v>147.49553403601914</v>
      </c>
      <c r="AJ210" s="10">
        <f t="shared" si="42"/>
        <v>149.0689460292798</v>
      </c>
      <c r="AK210" s="10">
        <f t="shared" si="42"/>
        <v>150.73459199565028</v>
      </c>
      <c r="AL210" s="10">
        <f t="shared" si="42"/>
        <v>152.49339856509349</v>
      </c>
      <c r="AM210" s="10">
        <f t="shared" si="42"/>
        <v>154.34635155047863</v>
      </c>
      <c r="AN210" s="10">
        <f t="shared" si="42"/>
        <v>156.29449649685827</v>
      </c>
      <c r="AO210" s="10">
        <f t="shared" si="42"/>
        <v>158.33893926881345</v>
      </c>
      <c r="AP210" s="10">
        <f t="shared" si="42"/>
        <v>160.48084667619065</v>
      </c>
      <c r="AQ210" s="10">
        <f t="shared" si="42"/>
        <v>162.72144713857739</v>
      </c>
      <c r="AR210" s="10">
        <f t="shared" si="42"/>
        <v>165.06203138888966</v>
      </c>
      <c r="AS210" s="10">
        <f t="shared" si="42"/>
        <v>167.50395321646795</v>
      </c>
      <c r="AT210" s="10">
        <f>SUM(AT205:AT208)</f>
        <v>170.04863025010457</v>
      </c>
    </row>
    <row r="211" spans="1:51" ht="13">
      <c r="A211" s="3" t="s">
        <v>684</v>
      </c>
      <c r="B211" s="14" t="s">
        <v>674</v>
      </c>
      <c r="C211" s="10">
        <v>0</v>
      </c>
      <c r="D211" s="10">
        <v>0</v>
      </c>
      <c r="E211" s="10">
        <v>0</v>
      </c>
      <c r="F211" s="10">
        <v>0</v>
      </c>
      <c r="G211" s="10">
        <v>0</v>
      </c>
      <c r="H211" s="10">
        <v>0</v>
      </c>
      <c r="I211" s="10">
        <v>0</v>
      </c>
      <c r="J211" s="10">
        <v>0</v>
      </c>
      <c r="K211" s="10">
        <v>0</v>
      </c>
      <c r="L211" s="10">
        <v>0</v>
      </c>
      <c r="M211" s="10">
        <v>0</v>
      </c>
      <c r="N211" s="10">
        <v>0</v>
      </c>
      <c r="O211" s="10">
        <v>0</v>
      </c>
      <c r="P211" s="10">
        <v>0</v>
      </c>
      <c r="Q211" s="10">
        <v>0</v>
      </c>
      <c r="R211" s="10">
        <v>0</v>
      </c>
      <c r="S211" s="10">
        <v>0</v>
      </c>
      <c r="T211" s="10">
        <v>0</v>
      </c>
      <c r="U211" s="10">
        <v>0</v>
      </c>
      <c r="V211" s="10">
        <v>0</v>
      </c>
      <c r="W211" s="10">
        <v>0</v>
      </c>
      <c r="X211" s="10">
        <v>0</v>
      </c>
      <c r="Y211" s="10">
        <v>0</v>
      </c>
      <c r="Z211" s="10">
        <v>0</v>
      </c>
      <c r="AA211" s="10">
        <v>0</v>
      </c>
      <c r="AB211" s="10">
        <v>0</v>
      </c>
      <c r="AC211" s="10">
        <v>0</v>
      </c>
      <c r="AD211" s="10">
        <v>0</v>
      </c>
      <c r="AE211" s="10">
        <v>0</v>
      </c>
      <c r="AF211" s="10">
        <f>AE211*(1+$AY211)</f>
        <v>0</v>
      </c>
      <c r="AG211" s="10">
        <f t="shared" ref="AG211:AT211" si="43">AF211*(1+$AY211)</f>
        <v>0</v>
      </c>
      <c r="AH211" s="10">
        <f t="shared" si="43"/>
        <v>0</v>
      </c>
      <c r="AI211" s="10">
        <f t="shared" si="43"/>
        <v>0</v>
      </c>
      <c r="AJ211" s="10">
        <f t="shared" si="43"/>
        <v>0</v>
      </c>
      <c r="AK211" s="10">
        <f t="shared" si="43"/>
        <v>0</v>
      </c>
      <c r="AL211" s="10">
        <f t="shared" si="43"/>
        <v>0</v>
      </c>
      <c r="AM211" s="10">
        <f t="shared" si="43"/>
        <v>0</v>
      </c>
      <c r="AN211" s="10">
        <f t="shared" si="43"/>
        <v>0</v>
      </c>
      <c r="AO211" s="10">
        <f t="shared" si="43"/>
        <v>0</v>
      </c>
      <c r="AP211" s="10">
        <f t="shared" si="43"/>
        <v>0</v>
      </c>
      <c r="AQ211" s="10">
        <f t="shared" si="43"/>
        <v>0</v>
      </c>
      <c r="AR211" s="10">
        <f t="shared" si="43"/>
        <v>0</v>
      </c>
      <c r="AS211" s="10">
        <f t="shared" si="43"/>
        <v>0</v>
      </c>
      <c r="AT211" s="10">
        <f t="shared" si="43"/>
        <v>0</v>
      </c>
      <c r="AV211" s="15" t="s">
        <v>2584</v>
      </c>
      <c r="AW211" s="15" t="s">
        <v>2584</v>
      </c>
      <c r="AX211" s="15" t="s">
        <v>2584</v>
      </c>
    </row>
    <row r="212" spans="1:51" ht="13">
      <c r="A212" s="3" t="s">
        <v>685</v>
      </c>
      <c r="B212" s="14" t="s">
        <v>676</v>
      </c>
      <c r="C212" s="10">
        <v>31.732164000000001</v>
      </c>
      <c r="D212" s="10">
        <v>31.081928000000001</v>
      </c>
      <c r="E212" s="10">
        <v>31.666523000000002</v>
      </c>
      <c r="F212" s="10">
        <v>31.834551000000001</v>
      </c>
      <c r="G212" s="10">
        <v>31.998438</v>
      </c>
      <c r="H212" s="10">
        <v>32.30706</v>
      </c>
      <c r="I212" s="10">
        <v>32.618622000000002</v>
      </c>
      <c r="J212" s="10">
        <v>32.932751000000003</v>
      </c>
      <c r="K212" s="10">
        <v>33.249321000000002</v>
      </c>
      <c r="L212" s="10">
        <v>33.567959000000002</v>
      </c>
      <c r="M212" s="10">
        <v>33.888362999999998</v>
      </c>
      <c r="N212" s="10">
        <v>34.210391999999999</v>
      </c>
      <c r="O212" s="10">
        <v>34.533813000000002</v>
      </c>
      <c r="P212" s="10">
        <v>34.858390999999997</v>
      </c>
      <c r="Q212" s="10">
        <v>35.183898999999997</v>
      </c>
      <c r="R212" s="10">
        <v>35.510105000000003</v>
      </c>
      <c r="S212" s="10">
        <v>35.836727000000003</v>
      </c>
      <c r="T212" s="10">
        <v>36.163547999999999</v>
      </c>
      <c r="U212" s="10">
        <v>36.490349000000002</v>
      </c>
      <c r="V212" s="10">
        <v>36.817070000000001</v>
      </c>
      <c r="W212" s="10">
        <v>37.143562000000003</v>
      </c>
      <c r="X212" s="10">
        <v>37.469856</v>
      </c>
      <c r="Y212" s="10">
        <v>37.795887</v>
      </c>
      <c r="Z212" s="10">
        <v>38.121754000000003</v>
      </c>
      <c r="AA212" s="10">
        <v>38.447563000000002</v>
      </c>
      <c r="AB212" s="10">
        <v>38.773296000000002</v>
      </c>
      <c r="AC212" s="10">
        <v>39.099060000000001</v>
      </c>
      <c r="AD212" s="10">
        <v>39.425044999999997</v>
      </c>
      <c r="AE212" s="10">
        <v>39.751347000000003</v>
      </c>
      <c r="AF212" s="10">
        <f>AE212*(1+$AY212)</f>
        <v>39.941832073321159</v>
      </c>
      <c r="AG212" s="10">
        <f t="shared" ref="AG212:AT212" si="44">AF212*(1+$AY212)</f>
        <v>40.133229934909792</v>
      </c>
      <c r="AH212" s="10">
        <f t="shared" si="44"/>
        <v>40.32554495876964</v>
      </c>
      <c r="AI212" s="10">
        <f t="shared" si="44"/>
        <v>40.518781539864278</v>
      </c>
      <c r="AJ212" s="10">
        <f t="shared" si="44"/>
        <v>40.71294409421759</v>
      </c>
      <c r="AK212" s="10">
        <f t="shared" si="44"/>
        <v>40.90803705901466</v>
      </c>
      <c r="AL212" s="10">
        <f t="shared" si="44"/>
        <v>41.104064892703185</v>
      </c>
      <c r="AM212" s="10">
        <f t="shared" si="44"/>
        <v>41.301032075095371</v>
      </c>
      <c r="AN212" s="10">
        <f t="shared" si="44"/>
        <v>41.498943107470296</v>
      </c>
      <c r="AO212" s="10">
        <f t="shared" si="44"/>
        <v>41.697802512676788</v>
      </c>
      <c r="AP212" s="10">
        <f t="shared" si="44"/>
        <v>41.89761483523678</v>
      </c>
      <c r="AQ212" s="10">
        <f t="shared" si="44"/>
        <v>42.098384641449172</v>
      </c>
      <c r="AR212" s="10">
        <f t="shared" si="44"/>
        <v>42.300116519494175</v>
      </c>
      <c r="AS212" s="10">
        <f t="shared" si="44"/>
        <v>42.502815079538173</v>
      </c>
      <c r="AT212" s="10">
        <f t="shared" si="44"/>
        <v>42.706484953839066</v>
      </c>
      <c r="AV212" s="7">
        <v>9.1529999999999997E-3</v>
      </c>
      <c r="AW212" s="18">
        <f>(AE212/Z212)^0.2-1</f>
        <v>8.406868304611681E-3</v>
      </c>
      <c r="AX212" s="18">
        <f>(Z212/U212)^0.2-1</f>
        <v>8.7858259167630237E-3</v>
      </c>
      <c r="AY212" s="18">
        <f>AW212*$AT$246</f>
        <v>4.7919149336286574E-3</v>
      </c>
    </row>
    <row r="213" spans="1:51" ht="13">
      <c r="A213" s="3" t="s">
        <v>686</v>
      </c>
      <c r="B213" s="14" t="s">
        <v>678</v>
      </c>
      <c r="C213" s="10">
        <v>0</v>
      </c>
      <c r="D213" s="10">
        <v>0</v>
      </c>
      <c r="E213" s="10">
        <v>0</v>
      </c>
      <c r="F213" s="10">
        <v>0</v>
      </c>
      <c r="G213" s="10">
        <v>0</v>
      </c>
      <c r="H213" s="10">
        <v>0</v>
      </c>
      <c r="I213" s="10">
        <v>0</v>
      </c>
      <c r="J213" s="10">
        <v>0</v>
      </c>
      <c r="K213" s="10">
        <v>0</v>
      </c>
      <c r="L213" s="10">
        <v>0</v>
      </c>
      <c r="M213" s="10">
        <v>0</v>
      </c>
      <c r="N213" s="10">
        <v>0</v>
      </c>
      <c r="O213" s="10">
        <v>0</v>
      </c>
      <c r="P213" s="10">
        <v>0</v>
      </c>
      <c r="Q213" s="10">
        <v>0</v>
      </c>
      <c r="R213" s="10">
        <v>0</v>
      </c>
      <c r="S213" s="10">
        <v>0</v>
      </c>
      <c r="T213" s="10">
        <v>0</v>
      </c>
      <c r="U213" s="10">
        <v>0</v>
      </c>
      <c r="V213" s="10">
        <v>0</v>
      </c>
      <c r="W213" s="10">
        <v>0</v>
      </c>
      <c r="X213" s="10">
        <v>0</v>
      </c>
      <c r="Y213" s="10">
        <v>0</v>
      </c>
      <c r="Z213" s="10">
        <v>0</v>
      </c>
      <c r="AA213" s="10">
        <v>0</v>
      </c>
      <c r="AB213" s="10">
        <v>0</v>
      </c>
      <c r="AC213" s="10">
        <v>0</v>
      </c>
      <c r="AD213" s="10">
        <v>0</v>
      </c>
      <c r="AE213" s="10">
        <v>0</v>
      </c>
      <c r="AF213" s="10">
        <f t="shared" ref="AF213:AT215" si="45">AE213*(1+$AY213)</f>
        <v>0</v>
      </c>
      <c r="AG213" s="10">
        <f t="shared" si="45"/>
        <v>0</v>
      </c>
      <c r="AH213" s="10">
        <f t="shared" si="45"/>
        <v>0</v>
      </c>
      <c r="AI213" s="10">
        <f t="shared" si="45"/>
        <v>0</v>
      </c>
      <c r="AJ213" s="10">
        <f t="shared" si="45"/>
        <v>0</v>
      </c>
      <c r="AK213" s="10">
        <f t="shared" si="45"/>
        <v>0</v>
      </c>
      <c r="AL213" s="10">
        <f t="shared" si="45"/>
        <v>0</v>
      </c>
      <c r="AM213" s="10">
        <f t="shared" si="45"/>
        <v>0</v>
      </c>
      <c r="AN213" s="10">
        <f t="shared" si="45"/>
        <v>0</v>
      </c>
      <c r="AO213" s="10">
        <f t="shared" si="45"/>
        <v>0</v>
      </c>
      <c r="AP213" s="10">
        <f t="shared" si="45"/>
        <v>0</v>
      </c>
      <c r="AQ213" s="10">
        <f t="shared" si="45"/>
        <v>0</v>
      </c>
      <c r="AR213" s="10">
        <f t="shared" si="45"/>
        <v>0</v>
      </c>
      <c r="AS213" s="10">
        <f t="shared" si="45"/>
        <v>0</v>
      </c>
      <c r="AT213" s="10">
        <f t="shared" si="45"/>
        <v>0</v>
      </c>
      <c r="AV213" s="15" t="s">
        <v>2584</v>
      </c>
      <c r="AW213" s="15" t="s">
        <v>2584</v>
      </c>
      <c r="AX213" s="15" t="s">
        <v>2584</v>
      </c>
    </row>
    <row r="214" spans="1:51" ht="13">
      <c r="A214" s="3" t="s">
        <v>687</v>
      </c>
      <c r="B214" s="14" t="s">
        <v>680</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v>0</v>
      </c>
      <c r="S214" s="10">
        <v>0</v>
      </c>
      <c r="T214" s="10">
        <v>0</v>
      </c>
      <c r="U214" s="10">
        <v>0</v>
      </c>
      <c r="V214" s="10">
        <v>0</v>
      </c>
      <c r="W214" s="10">
        <v>0</v>
      </c>
      <c r="X214" s="10">
        <v>0</v>
      </c>
      <c r="Y214" s="10">
        <v>0</v>
      </c>
      <c r="Z214" s="10">
        <v>0</v>
      </c>
      <c r="AA214" s="10">
        <v>0</v>
      </c>
      <c r="AB214" s="10">
        <v>0</v>
      </c>
      <c r="AC214" s="10">
        <v>0</v>
      </c>
      <c r="AD214" s="10">
        <v>0</v>
      </c>
      <c r="AE214" s="10">
        <v>0</v>
      </c>
      <c r="AF214" s="10">
        <f t="shared" si="45"/>
        <v>0</v>
      </c>
      <c r="AG214" s="10">
        <f t="shared" si="45"/>
        <v>0</v>
      </c>
      <c r="AH214" s="10">
        <f t="shared" si="45"/>
        <v>0</v>
      </c>
      <c r="AI214" s="10">
        <f t="shared" si="45"/>
        <v>0</v>
      </c>
      <c r="AJ214" s="10">
        <f t="shared" si="45"/>
        <v>0</v>
      </c>
      <c r="AK214" s="10">
        <f t="shared" si="45"/>
        <v>0</v>
      </c>
      <c r="AL214" s="10">
        <f t="shared" si="45"/>
        <v>0</v>
      </c>
      <c r="AM214" s="10">
        <f t="shared" si="45"/>
        <v>0</v>
      </c>
      <c r="AN214" s="10">
        <f t="shared" si="45"/>
        <v>0</v>
      </c>
      <c r="AO214" s="10">
        <f t="shared" si="45"/>
        <v>0</v>
      </c>
      <c r="AP214" s="10">
        <f t="shared" si="45"/>
        <v>0</v>
      </c>
      <c r="AQ214" s="10">
        <f t="shared" si="45"/>
        <v>0</v>
      </c>
      <c r="AR214" s="10">
        <f t="shared" si="45"/>
        <v>0</v>
      </c>
      <c r="AS214" s="10">
        <f t="shared" si="45"/>
        <v>0</v>
      </c>
      <c r="AT214" s="10">
        <f t="shared" si="45"/>
        <v>0</v>
      </c>
      <c r="AV214" s="15" t="s">
        <v>2584</v>
      </c>
      <c r="AW214" s="15" t="s">
        <v>2584</v>
      </c>
      <c r="AX214" s="15" t="s">
        <v>2584</v>
      </c>
    </row>
    <row r="215" spans="1:51" ht="13">
      <c r="A215" s="3" t="s">
        <v>688</v>
      </c>
      <c r="B215" s="14" t="s">
        <v>689</v>
      </c>
      <c r="C215" s="10">
        <v>31.732164000000001</v>
      </c>
      <c r="D215" s="10">
        <v>31.081928000000001</v>
      </c>
      <c r="E215" s="10">
        <v>31.666523000000002</v>
      </c>
      <c r="F215" s="10">
        <v>31.834551000000001</v>
      </c>
      <c r="G215" s="10">
        <v>31.998438</v>
      </c>
      <c r="H215" s="10">
        <v>32.30706</v>
      </c>
      <c r="I215" s="10">
        <v>32.618622000000002</v>
      </c>
      <c r="J215" s="10">
        <v>32.932751000000003</v>
      </c>
      <c r="K215" s="10">
        <v>33.249321000000002</v>
      </c>
      <c r="L215" s="10">
        <v>33.567959000000002</v>
      </c>
      <c r="M215" s="10">
        <v>33.888362999999998</v>
      </c>
      <c r="N215" s="10">
        <v>34.210391999999999</v>
      </c>
      <c r="O215" s="10">
        <v>34.533813000000002</v>
      </c>
      <c r="P215" s="10">
        <v>34.858390999999997</v>
      </c>
      <c r="Q215" s="10">
        <v>35.183898999999997</v>
      </c>
      <c r="R215" s="10">
        <v>35.510105000000003</v>
      </c>
      <c r="S215" s="10">
        <v>35.836727000000003</v>
      </c>
      <c r="T215" s="10">
        <v>36.163547999999999</v>
      </c>
      <c r="U215" s="10">
        <v>36.490349000000002</v>
      </c>
      <c r="V215" s="10">
        <v>36.817070000000001</v>
      </c>
      <c r="W215" s="10">
        <v>37.143562000000003</v>
      </c>
      <c r="X215" s="10">
        <v>37.469856</v>
      </c>
      <c r="Y215" s="10">
        <v>37.795887</v>
      </c>
      <c r="Z215" s="10">
        <v>38.121754000000003</v>
      </c>
      <c r="AA215" s="10">
        <v>38.447563000000002</v>
      </c>
      <c r="AB215" s="10">
        <v>38.773296000000002</v>
      </c>
      <c r="AC215" s="10">
        <v>39.099060000000001</v>
      </c>
      <c r="AD215" s="10">
        <v>39.425044999999997</v>
      </c>
      <c r="AE215" s="10">
        <v>39.751347000000003</v>
      </c>
      <c r="AF215" s="10">
        <f t="shared" si="45"/>
        <v>39.941832073321159</v>
      </c>
      <c r="AG215" s="10">
        <f t="shared" si="45"/>
        <v>40.133229934909792</v>
      </c>
      <c r="AH215" s="10">
        <f t="shared" si="45"/>
        <v>40.32554495876964</v>
      </c>
      <c r="AI215" s="10">
        <f t="shared" si="45"/>
        <v>40.518781539864278</v>
      </c>
      <c r="AJ215" s="10">
        <f t="shared" si="45"/>
        <v>40.71294409421759</v>
      </c>
      <c r="AK215" s="10">
        <f t="shared" si="45"/>
        <v>40.90803705901466</v>
      </c>
      <c r="AL215" s="10">
        <f t="shared" si="45"/>
        <v>41.104064892703185</v>
      </c>
      <c r="AM215" s="10">
        <f t="shared" si="45"/>
        <v>41.301032075095371</v>
      </c>
      <c r="AN215" s="10">
        <f t="shared" si="45"/>
        <v>41.498943107470296</v>
      </c>
      <c r="AO215" s="10">
        <f t="shared" si="45"/>
        <v>41.697802512676788</v>
      </c>
      <c r="AP215" s="10">
        <f t="shared" si="45"/>
        <v>41.89761483523678</v>
      </c>
      <c r="AQ215" s="10">
        <f t="shared" si="45"/>
        <v>42.098384641449172</v>
      </c>
      <c r="AR215" s="10">
        <f t="shared" si="45"/>
        <v>42.300116519494175</v>
      </c>
      <c r="AS215" s="10">
        <f t="shared" si="45"/>
        <v>42.502815079538173</v>
      </c>
      <c r="AT215" s="10">
        <f t="shared" si="45"/>
        <v>42.706484953839066</v>
      </c>
      <c r="AV215" s="7">
        <v>9.1529999999999997E-3</v>
      </c>
      <c r="AW215" s="18">
        <f>(AE215/Z215)^0.2-1</f>
        <v>8.406868304611681E-3</v>
      </c>
      <c r="AX215" s="18">
        <f>(Z215/U215)^0.2-1</f>
        <v>8.7858259167630237E-3</v>
      </c>
      <c r="AY215" s="18">
        <f>AW215*$AT$246</f>
        <v>4.7919149336286574E-3</v>
      </c>
    </row>
    <row r="216" spans="1:51" ht="13">
      <c r="B216" s="14" t="s">
        <v>690</v>
      </c>
      <c r="C216" s="10">
        <f>SUM(C211:C214)</f>
        <v>31.732164000000001</v>
      </c>
      <c r="D216" s="10">
        <f t="shared" ref="D216:AT216" si="46">SUM(D211:D214)</f>
        <v>31.081928000000001</v>
      </c>
      <c r="E216" s="10">
        <f t="shared" si="46"/>
        <v>31.666523000000002</v>
      </c>
      <c r="F216" s="10">
        <f t="shared" si="46"/>
        <v>31.834551000000001</v>
      </c>
      <c r="G216" s="10">
        <f t="shared" si="46"/>
        <v>31.998438</v>
      </c>
      <c r="H216" s="10">
        <f t="shared" si="46"/>
        <v>32.30706</v>
      </c>
      <c r="I216" s="10">
        <f t="shared" si="46"/>
        <v>32.618622000000002</v>
      </c>
      <c r="J216" s="10">
        <f t="shared" si="46"/>
        <v>32.932751000000003</v>
      </c>
      <c r="K216" s="10">
        <f t="shared" si="46"/>
        <v>33.249321000000002</v>
      </c>
      <c r="L216" s="10">
        <f t="shared" si="46"/>
        <v>33.567959000000002</v>
      </c>
      <c r="M216" s="10">
        <f t="shared" si="46"/>
        <v>33.888362999999998</v>
      </c>
      <c r="N216" s="10">
        <f t="shared" si="46"/>
        <v>34.210391999999999</v>
      </c>
      <c r="O216" s="10">
        <f t="shared" si="46"/>
        <v>34.533813000000002</v>
      </c>
      <c r="P216" s="10">
        <f t="shared" si="46"/>
        <v>34.858390999999997</v>
      </c>
      <c r="Q216" s="10">
        <f t="shared" si="46"/>
        <v>35.183898999999997</v>
      </c>
      <c r="R216" s="10">
        <f t="shared" si="46"/>
        <v>35.510105000000003</v>
      </c>
      <c r="S216" s="10">
        <f t="shared" si="46"/>
        <v>35.836727000000003</v>
      </c>
      <c r="T216" s="10">
        <f t="shared" si="46"/>
        <v>36.163547999999999</v>
      </c>
      <c r="U216" s="10">
        <f t="shared" si="46"/>
        <v>36.490349000000002</v>
      </c>
      <c r="V216" s="10">
        <f t="shared" si="46"/>
        <v>36.817070000000001</v>
      </c>
      <c r="W216" s="10">
        <f t="shared" si="46"/>
        <v>37.143562000000003</v>
      </c>
      <c r="X216" s="10">
        <f t="shared" si="46"/>
        <v>37.469856</v>
      </c>
      <c r="Y216" s="10">
        <f t="shared" si="46"/>
        <v>37.795887</v>
      </c>
      <c r="Z216" s="10">
        <f t="shared" si="46"/>
        <v>38.121754000000003</v>
      </c>
      <c r="AA216" s="10">
        <f t="shared" si="46"/>
        <v>38.447563000000002</v>
      </c>
      <c r="AB216" s="10">
        <f t="shared" si="46"/>
        <v>38.773296000000002</v>
      </c>
      <c r="AC216" s="10">
        <f t="shared" si="46"/>
        <v>39.099060000000001</v>
      </c>
      <c r="AD216" s="10">
        <f t="shared" si="46"/>
        <v>39.425044999999997</v>
      </c>
      <c r="AE216" s="10">
        <f t="shared" si="46"/>
        <v>39.751347000000003</v>
      </c>
      <c r="AF216" s="10">
        <f t="shared" si="46"/>
        <v>39.941832073321159</v>
      </c>
      <c r="AG216" s="10">
        <f t="shared" si="46"/>
        <v>40.133229934909792</v>
      </c>
      <c r="AH216" s="10">
        <f t="shared" si="46"/>
        <v>40.32554495876964</v>
      </c>
      <c r="AI216" s="10">
        <f t="shared" si="46"/>
        <v>40.518781539864278</v>
      </c>
      <c r="AJ216" s="10">
        <f t="shared" si="46"/>
        <v>40.71294409421759</v>
      </c>
      <c r="AK216" s="10">
        <f t="shared" si="46"/>
        <v>40.90803705901466</v>
      </c>
      <c r="AL216" s="10">
        <f t="shared" si="46"/>
        <v>41.104064892703185</v>
      </c>
      <c r="AM216" s="10">
        <f t="shared" si="46"/>
        <v>41.301032075095371</v>
      </c>
      <c r="AN216" s="10">
        <f t="shared" si="46"/>
        <v>41.498943107470296</v>
      </c>
      <c r="AO216" s="10">
        <f t="shared" si="46"/>
        <v>41.697802512676788</v>
      </c>
      <c r="AP216" s="10">
        <f t="shared" si="46"/>
        <v>41.89761483523678</v>
      </c>
      <c r="AQ216" s="10">
        <f t="shared" si="46"/>
        <v>42.098384641449172</v>
      </c>
      <c r="AR216" s="10">
        <f t="shared" si="46"/>
        <v>42.300116519494175</v>
      </c>
      <c r="AS216" s="10">
        <f t="shared" si="46"/>
        <v>42.502815079538173</v>
      </c>
      <c r="AT216" s="10">
        <f t="shared" si="46"/>
        <v>42.706484953839066</v>
      </c>
    </row>
    <row r="217" spans="1:51" ht="13">
      <c r="A217" s="3" t="s">
        <v>691</v>
      </c>
      <c r="B217" s="14" t="s">
        <v>674</v>
      </c>
      <c r="C217" s="10">
        <v>13.127788000000001</v>
      </c>
      <c r="D217" s="10">
        <v>12.777811</v>
      </c>
      <c r="E217" s="10">
        <v>12.530473000000001</v>
      </c>
      <c r="F217" s="10">
        <v>12.89594</v>
      </c>
      <c r="G217" s="10">
        <v>13.266873</v>
      </c>
      <c r="H217" s="10">
        <v>13.4336</v>
      </c>
      <c r="I217" s="10">
        <v>13.602474000000001</v>
      </c>
      <c r="J217" s="10">
        <v>13.773349</v>
      </c>
      <c r="K217" s="10">
        <v>13.946109999999999</v>
      </c>
      <c r="L217" s="10">
        <v>14.120632000000001</v>
      </c>
      <c r="M217" s="10">
        <v>14.296806</v>
      </c>
      <c r="N217" s="10">
        <v>14.474550000000001</v>
      </c>
      <c r="O217" s="10">
        <v>14.653774</v>
      </c>
      <c r="P217" s="10">
        <v>14.834386</v>
      </c>
      <c r="Q217" s="10">
        <v>15.01629</v>
      </c>
      <c r="R217" s="10">
        <v>15.199401999999999</v>
      </c>
      <c r="S217" s="10">
        <v>15.383597999999999</v>
      </c>
      <c r="T217" s="10">
        <v>15.568796000000001</v>
      </c>
      <c r="U217" s="10">
        <v>15.754916</v>
      </c>
      <c r="V217" s="10">
        <v>15.941924999999999</v>
      </c>
      <c r="W217" s="10">
        <v>16.129771999999999</v>
      </c>
      <c r="X217" s="10">
        <v>16.318476</v>
      </c>
      <c r="Y217" s="10">
        <v>16.508011</v>
      </c>
      <c r="Z217" s="10">
        <v>16.698416000000002</v>
      </c>
      <c r="AA217" s="10">
        <v>16.889749999999999</v>
      </c>
      <c r="AB217" s="10">
        <v>17.08201</v>
      </c>
      <c r="AC217" s="10">
        <v>17.275248999999999</v>
      </c>
      <c r="AD217" s="10">
        <v>17.469553000000001</v>
      </c>
      <c r="AE217" s="10">
        <v>17.664959</v>
      </c>
      <c r="AF217" s="10">
        <f>AE217*(1+$AY217)</f>
        <v>17.778914015501901</v>
      </c>
      <c r="AG217" s="10">
        <f t="shared" ref="AG217:AT217" si="47">AF217*(1+$AY217)</f>
        <v>17.893604144261523</v>
      </c>
      <c r="AH217" s="10">
        <f t="shared" si="47"/>
        <v>18.009034128426457</v>
      </c>
      <c r="AI217" s="10">
        <f t="shared" si="47"/>
        <v>18.125208740735442</v>
      </c>
      <c r="AJ217" s="10">
        <f t="shared" si="47"/>
        <v>18.242132784715711</v>
      </c>
      <c r="AK217" s="10">
        <f t="shared" si="47"/>
        <v>18.359811094881618</v>
      </c>
      <c r="AL217" s="10">
        <f t="shared" si="47"/>
        <v>18.478248536934508</v>
      </c>
      <c r="AM217" s="10">
        <f t="shared" si="47"/>
        <v>18.597450007963925</v>
      </c>
      <c r="AN217" s="10">
        <f t="shared" si="47"/>
        <v>18.71742043665008</v>
      </c>
      <c r="AO217" s="10">
        <f t="shared" si="47"/>
        <v>18.838164783467644</v>
      </c>
      <c r="AP217" s="10">
        <f t="shared" si="47"/>
        <v>18.95968804089085</v>
      </c>
      <c r="AQ217" s="10">
        <f t="shared" si="47"/>
        <v>19.081995233599926</v>
      </c>
      <c r="AR217" s="10">
        <f t="shared" si="47"/>
        <v>19.205091418688838</v>
      </c>
      <c r="AS217" s="10">
        <f t="shared" si="47"/>
        <v>19.328981685874407</v>
      </c>
      <c r="AT217" s="10">
        <f t="shared" si="47"/>
        <v>19.453671157706736</v>
      </c>
      <c r="AV217" s="7">
        <v>1.2068000000000001E-2</v>
      </c>
      <c r="AW217" s="18">
        <f t="shared" ref="AW217:AW222" si="48">(AE217/Z217)^0.2-1</f>
        <v>1.1317381479792443E-2</v>
      </c>
      <c r="AX217" s="18">
        <f t="shared" ref="AX217:AX222" si="49">(Z217/U217)^0.2-1</f>
        <v>1.1700202324221642E-2</v>
      </c>
      <c r="AY217" s="18">
        <f t="shared" ref="AY217:AY222" si="50">AW217*$AT$246</f>
        <v>6.450907443481692E-3</v>
      </c>
    </row>
    <row r="218" spans="1:51" ht="13">
      <c r="A218" s="3" t="s">
        <v>692</v>
      </c>
      <c r="B218" t="s">
        <v>676</v>
      </c>
      <c r="C218" s="10">
        <v>109.735298</v>
      </c>
      <c r="D218" s="10">
        <v>104.88855700000001</v>
      </c>
      <c r="E218" s="10">
        <v>107.135193</v>
      </c>
      <c r="F218" s="10">
        <v>107.978088</v>
      </c>
      <c r="G218" s="10">
        <v>108.8181</v>
      </c>
      <c r="H218" s="10">
        <v>110.152779</v>
      </c>
      <c r="I218" s="10">
        <v>111.498436</v>
      </c>
      <c r="J218" s="10">
        <v>112.855141</v>
      </c>
      <c r="K218" s="10">
        <v>114.223831</v>
      </c>
      <c r="L218" s="10">
        <v>115.60232499999999</v>
      </c>
      <c r="M218" s="10">
        <v>116.98925800000001</v>
      </c>
      <c r="N218" s="10">
        <v>118.384743</v>
      </c>
      <c r="O218" s="10">
        <v>119.788948</v>
      </c>
      <c r="P218" s="10">
        <v>121.202011</v>
      </c>
      <c r="Q218" s="10">
        <v>122.623268</v>
      </c>
      <c r="R218" s="10">
        <v>124.052238</v>
      </c>
      <c r="S218" s="10">
        <v>125.487267</v>
      </c>
      <c r="T218" s="10">
        <v>126.926964</v>
      </c>
      <c r="U218" s="10">
        <v>128.37120100000001</v>
      </c>
      <c r="V218" s="10">
        <v>129.82089199999999</v>
      </c>
      <c r="W218" s="10">
        <v>131.275543</v>
      </c>
      <c r="X218" s="10">
        <v>132.735535</v>
      </c>
      <c r="Y218" s="10">
        <v>134.20034799999999</v>
      </c>
      <c r="Z218" s="10">
        <v>135.67179899999999</v>
      </c>
      <c r="AA218" s="10">
        <v>137.149475</v>
      </c>
      <c r="AB218" s="10">
        <v>138.63159200000001</v>
      </c>
      <c r="AC218" s="10">
        <v>140.11823999999999</v>
      </c>
      <c r="AD218" s="10">
        <v>141.61111500000001</v>
      </c>
      <c r="AE218" s="10">
        <v>143.109497</v>
      </c>
      <c r="AF218" s="10">
        <f t="shared" ref="AF218:AT222" si="51">AE218*(1+$AY218)</f>
        <v>143.98488629680759</v>
      </c>
      <c r="AG218" s="10">
        <f t="shared" si="51"/>
        <v>144.86563027962154</v>
      </c>
      <c r="AH218" s="10">
        <f t="shared" si="51"/>
        <v>145.75176170262603</v>
      </c>
      <c r="AI218" s="10">
        <f t="shared" si="51"/>
        <v>146.6433135203599</v>
      </c>
      <c r="AJ218" s="10">
        <f t="shared" si="51"/>
        <v>147.54031888894227</v>
      </c>
      <c r="AK218" s="10">
        <f t="shared" si="51"/>
        <v>148.44281116730556</v>
      </c>
      <c r="AL218" s="10">
        <f t="shared" si="51"/>
        <v>149.35082391843616</v>
      </c>
      <c r="AM218" s="10">
        <f t="shared" si="51"/>
        <v>150.26439091062252</v>
      </c>
      <c r="AN218" s="10">
        <f t="shared" si="51"/>
        <v>151.18354611871098</v>
      </c>
      <c r="AO218" s="10">
        <f t="shared" si="51"/>
        <v>152.1083237253693</v>
      </c>
      <c r="AP218" s="10">
        <f t="shared" si="51"/>
        <v>153.03875812235785</v>
      </c>
      <c r="AQ218" s="10">
        <f t="shared" si="51"/>
        <v>153.97488391180869</v>
      </c>
      <c r="AR218" s="10">
        <f t="shared" si="51"/>
        <v>154.91673590751228</v>
      </c>
      <c r="AS218" s="10">
        <f t="shared" si="51"/>
        <v>155.86434913621227</v>
      </c>
      <c r="AT218" s="10">
        <f t="shared" si="51"/>
        <v>156.81775883890811</v>
      </c>
      <c r="AV218" s="7">
        <v>1.1573999999999999E-2</v>
      </c>
      <c r="AW218" s="18">
        <f t="shared" si="48"/>
        <v>1.0731438013185546E-2</v>
      </c>
      <c r="AX218" s="18">
        <f t="shared" si="49"/>
        <v>1.1123946392992856E-2</v>
      </c>
      <c r="AY218" s="18">
        <f t="shared" si="50"/>
        <v>6.1169196675157607E-3</v>
      </c>
    </row>
    <row r="219" spans="1:51" ht="13">
      <c r="A219" s="3" t="s">
        <v>693</v>
      </c>
      <c r="B219" t="s">
        <v>678</v>
      </c>
      <c r="C219" s="10">
        <v>0.95108599999999999</v>
      </c>
      <c r="D219" s="10">
        <v>0.97991899999999998</v>
      </c>
      <c r="E219" s="10">
        <v>1.025423</v>
      </c>
      <c r="F219" s="10">
        <v>1.0736840000000001</v>
      </c>
      <c r="G219" s="10">
        <v>1.1157459999999999</v>
      </c>
      <c r="H219" s="10">
        <v>1.161489</v>
      </c>
      <c r="I219" s="10">
        <v>1.213827</v>
      </c>
      <c r="J219" s="10">
        <v>1.2714570000000001</v>
      </c>
      <c r="K219" s="10">
        <v>1.332676</v>
      </c>
      <c r="L219" s="10">
        <v>1.398482</v>
      </c>
      <c r="M219" s="10">
        <v>1.4693769999999999</v>
      </c>
      <c r="N219" s="10">
        <v>1.5445770000000001</v>
      </c>
      <c r="O219" s="10">
        <v>1.6232059999999999</v>
      </c>
      <c r="P219" s="10">
        <v>1.704393</v>
      </c>
      <c r="Q219" s="10">
        <v>1.7880020000000001</v>
      </c>
      <c r="R219" s="10">
        <v>1.8738159999999999</v>
      </c>
      <c r="S219" s="10">
        <v>1.962513</v>
      </c>
      <c r="T219" s="10">
        <v>2.0546630000000001</v>
      </c>
      <c r="U219" s="10">
        <v>2.149807</v>
      </c>
      <c r="V219" s="10">
        <v>2.2468360000000001</v>
      </c>
      <c r="W219" s="10">
        <v>2.3457810000000001</v>
      </c>
      <c r="X219" s="10">
        <v>2.446393</v>
      </c>
      <c r="Y219" s="10">
        <v>2.54901</v>
      </c>
      <c r="Z219" s="10">
        <v>2.6522130000000002</v>
      </c>
      <c r="AA219" s="10">
        <v>2.7568060000000001</v>
      </c>
      <c r="AB219" s="10">
        <v>2.8645520000000002</v>
      </c>
      <c r="AC219" s="10">
        <v>2.9757699999999998</v>
      </c>
      <c r="AD219" s="10">
        <v>3.0894300000000001</v>
      </c>
      <c r="AE219" s="10">
        <v>3.2066340000000002</v>
      </c>
      <c r="AF219" s="10">
        <f t="shared" si="51"/>
        <v>3.2773606897918022</v>
      </c>
      <c r="AG219" s="10">
        <f t="shared" si="51"/>
        <v>3.3496473532659468</v>
      </c>
      <c r="AH219" s="10">
        <f t="shared" si="51"/>
        <v>3.4235283977712974</v>
      </c>
      <c r="AI219" s="10">
        <f t="shared" si="51"/>
        <v>3.4990389895577612</v>
      </c>
      <c r="AJ219" s="10">
        <f t="shared" si="51"/>
        <v>3.5762150705148867</v>
      </c>
      <c r="AK219" s="10">
        <f t="shared" si="51"/>
        <v>3.6550933752796566</v>
      </c>
      <c r="AL219" s="10">
        <f t="shared" si="51"/>
        <v>3.735711448721613</v>
      </c>
      <c r="AM219" s="10">
        <f t="shared" si="51"/>
        <v>3.8181076638136431</v>
      </c>
      <c r="AN219" s="10">
        <f t="shared" si="51"/>
        <v>3.9023212398969283</v>
      </c>
      <c r="AO219" s="10">
        <f t="shared" si="51"/>
        <v>3.9883922613487526</v>
      </c>
      <c r="AP219" s="10">
        <f t="shared" si="51"/>
        <v>4.0763616966620555</v>
      </c>
      <c r="AQ219" s="10">
        <f t="shared" si="51"/>
        <v>4.1662714179458069</v>
      </c>
      <c r="AR219" s="10">
        <f t="shared" si="51"/>
        <v>4.2581642208554946</v>
      </c>
      <c r="AS219" s="10">
        <f t="shared" si="51"/>
        <v>4.3520838449632029</v>
      </c>
      <c r="AT219" s="10">
        <f t="shared" si="51"/>
        <v>4.44807499457698</v>
      </c>
      <c r="AV219" s="7">
        <v>4.4886000000000002E-2</v>
      </c>
      <c r="AW219" s="18">
        <f t="shared" si="48"/>
        <v>3.8695377119884133E-2</v>
      </c>
      <c r="AX219" s="18">
        <f t="shared" si="49"/>
        <v>4.289788175689746E-2</v>
      </c>
      <c r="AY219" s="18">
        <f t="shared" si="50"/>
        <v>2.2056364958333956E-2</v>
      </c>
    </row>
    <row r="220" spans="1:51" ht="13">
      <c r="A220" s="3" t="s">
        <v>694</v>
      </c>
      <c r="B220" t="s">
        <v>680</v>
      </c>
      <c r="C220" s="10">
        <v>0.10002</v>
      </c>
      <c r="D220" s="10">
        <v>9.8597000000000004E-2</v>
      </c>
      <c r="E220" s="10">
        <v>9.9848999999999993E-2</v>
      </c>
      <c r="F220" s="10">
        <v>0.101117</v>
      </c>
      <c r="G220" s="10">
        <v>0.102386</v>
      </c>
      <c r="H220" s="10">
        <v>0.103673</v>
      </c>
      <c r="I220" s="10">
        <v>0.104976</v>
      </c>
      <c r="J220" s="10">
        <v>0.106295</v>
      </c>
      <c r="K220" s="10">
        <v>0.107628</v>
      </c>
      <c r="L220" s="10">
        <v>0.108975</v>
      </c>
      <c r="M220" s="10">
        <v>0.110335</v>
      </c>
      <c r="N220" s="10">
        <v>0.111706</v>
      </c>
      <c r="O220" s="10">
        <v>0.11309</v>
      </c>
      <c r="P220" s="10">
        <v>0.114483</v>
      </c>
      <c r="Q220" s="10">
        <v>0.115887</v>
      </c>
      <c r="R220" s="10">
        <v>0.1173</v>
      </c>
      <c r="S220" s="10">
        <v>0.11872199999999999</v>
      </c>
      <c r="T220" s="10">
        <v>0.12015099999999999</v>
      </c>
      <c r="U220" s="10">
        <v>0.121588</v>
      </c>
      <c r="V220" s="10">
        <v>0.123031</v>
      </c>
      <c r="W220" s="10">
        <v>0.12447999999999999</v>
      </c>
      <c r="X220" s="10">
        <v>0.12593699999999999</v>
      </c>
      <c r="Y220" s="10">
        <v>0.12739900000000001</v>
      </c>
      <c r="Z220" s="10">
        <v>0.12886900000000001</v>
      </c>
      <c r="AA220" s="10">
        <v>0.13034599999999999</v>
      </c>
      <c r="AB220" s="10">
        <v>0.131829</v>
      </c>
      <c r="AC220" s="10">
        <v>0.133321</v>
      </c>
      <c r="AD220" s="10">
        <v>0.13482</v>
      </c>
      <c r="AE220" s="10">
        <v>0.136328</v>
      </c>
      <c r="AF220" s="10">
        <f t="shared" si="51"/>
        <v>0.13720741207321493</v>
      </c>
      <c r="AG220" s="10">
        <f t="shared" si="51"/>
        <v>0.13809249697662263</v>
      </c>
      <c r="AH220" s="10">
        <f t="shared" si="51"/>
        <v>0.1389832913039922</v>
      </c>
      <c r="AI220" s="10">
        <f t="shared" si="51"/>
        <v>0.13987983188514852</v>
      </c>
      <c r="AJ220" s="10">
        <f t="shared" si="51"/>
        <v>0.14078215578749489</v>
      </c>
      <c r="AK220" s="10">
        <f t="shared" si="51"/>
        <v>0.14169030031754556</v>
      </c>
      <c r="AL220" s="10">
        <f t="shared" si="51"/>
        <v>0.14260430302246824</v>
      </c>
      <c r="AM220" s="10">
        <f t="shared" si="51"/>
        <v>0.1435242016916364</v>
      </c>
      <c r="AN220" s="10">
        <f t="shared" si="51"/>
        <v>0.14445003435819179</v>
      </c>
      <c r="AO220" s="10">
        <f t="shared" si="51"/>
        <v>0.14538183930061671</v>
      </c>
      <c r="AP220" s="10">
        <f t="shared" si="51"/>
        <v>0.14631965504431688</v>
      </c>
      <c r="AQ220" s="10">
        <f t="shared" si="51"/>
        <v>0.14726352036321408</v>
      </c>
      <c r="AR220" s="10">
        <f t="shared" si="51"/>
        <v>0.14821347428134934</v>
      </c>
      <c r="AS220" s="10">
        <f t="shared" si="51"/>
        <v>0.14916955607449639</v>
      </c>
      <c r="AT220" s="10">
        <f t="shared" si="51"/>
        <v>0.15013180527178546</v>
      </c>
      <c r="AV220" s="7">
        <v>1.2073E-2</v>
      </c>
      <c r="AW220" s="18">
        <f t="shared" si="48"/>
        <v>1.131703097399428E-2</v>
      </c>
      <c r="AX220" s="18">
        <f t="shared" si="49"/>
        <v>1.1699531160487497E-2</v>
      </c>
      <c r="AY220" s="18">
        <f t="shared" si="50"/>
        <v>6.4507076551767392E-3</v>
      </c>
    </row>
    <row r="221" spans="1:51" ht="13">
      <c r="A221" s="3" t="s">
        <v>695</v>
      </c>
      <c r="B221" t="s">
        <v>696</v>
      </c>
      <c r="C221" s="10">
        <v>123.914192</v>
      </c>
      <c r="D221" s="10">
        <v>118.74488100000001</v>
      </c>
      <c r="E221" s="10">
        <v>120.790932</v>
      </c>
      <c r="F221" s="10">
        <v>122.04883599999999</v>
      </c>
      <c r="G221" s="10">
        <v>123.30310799999999</v>
      </c>
      <c r="H221" s="10">
        <v>124.851547</v>
      </c>
      <c r="I221" s="10">
        <v>126.419708</v>
      </c>
      <c r="J221" s="10">
        <v>128.00624099999999</v>
      </c>
      <c r="K221" s="10">
        <v>129.61024499999999</v>
      </c>
      <c r="L221" s="10">
        <v>131.230423</v>
      </c>
      <c r="M221" s="10">
        <v>132.86578399999999</v>
      </c>
      <c r="N221" s="10">
        <v>134.515579</v>
      </c>
      <c r="O221" s="10">
        <v>136.179001</v>
      </c>
      <c r="P221" s="10">
        <v>137.85526999999999</v>
      </c>
      <c r="Q221" s="10">
        <v>139.54345699999999</v>
      </c>
      <c r="R221" s="10">
        <v>141.242752</v>
      </c>
      <c r="S221" s="10">
        <v>142.95210299999999</v>
      </c>
      <c r="T221" s="10">
        <v>144.67056299999999</v>
      </c>
      <c r="U221" s="10">
        <v>146.39750699999999</v>
      </c>
      <c r="V221" s="10">
        <v>148.13269</v>
      </c>
      <c r="W221" s="10">
        <v>149.87558000000001</v>
      </c>
      <c r="X221" s="10">
        <v>151.62634299999999</v>
      </c>
      <c r="Y221" s="10">
        <v>153.38476600000001</v>
      </c>
      <c r="Z221" s="10">
        <v>155.15129099999999</v>
      </c>
      <c r="AA221" s="10">
        <v>156.926376</v>
      </c>
      <c r="AB221" s="10">
        <v>158.709991</v>
      </c>
      <c r="AC221" s="10">
        <v>160.502579</v>
      </c>
      <c r="AD221" s="10">
        <v>162.30493200000001</v>
      </c>
      <c r="AE221" s="10">
        <v>164.11741599999999</v>
      </c>
      <c r="AF221" s="10">
        <f t="shared" si="51"/>
        <v>165.17446319161439</v>
      </c>
      <c r="AG221" s="10">
        <f t="shared" si="51"/>
        <v>166.23831861109718</v>
      </c>
      <c r="AH221" s="10">
        <f t="shared" si="51"/>
        <v>167.30902610887159</v>
      </c>
      <c r="AI221" s="10">
        <f t="shared" si="51"/>
        <v>168.38662981779257</v>
      </c>
      <c r="AJ221" s="10">
        <f t="shared" si="51"/>
        <v>169.47117415496587</v>
      </c>
      <c r="AK221" s="10">
        <f t="shared" si="51"/>
        <v>170.56270382357889</v>
      </c>
      <c r="AL221" s="10">
        <f t="shared" si="51"/>
        <v>171.66126381474322</v>
      </c>
      <c r="AM221" s="10">
        <f t="shared" si="51"/>
        <v>172.76689940934918</v>
      </c>
      <c r="AN221" s="10">
        <f t="shared" si="51"/>
        <v>173.87965617993214</v>
      </c>
      <c r="AO221" s="10">
        <f t="shared" si="51"/>
        <v>174.99957999255102</v>
      </c>
      <c r="AP221" s="10">
        <f t="shared" si="51"/>
        <v>176.12671700867872</v>
      </c>
      <c r="AQ221" s="10">
        <f t="shared" si="51"/>
        <v>177.26111368710491</v>
      </c>
      <c r="AR221" s="10">
        <f t="shared" si="51"/>
        <v>178.40281678585097</v>
      </c>
      <c r="AS221" s="10">
        <f t="shared" si="51"/>
        <v>179.55187336409728</v>
      </c>
      <c r="AT221" s="10">
        <f t="shared" si="51"/>
        <v>180.70833078412286</v>
      </c>
      <c r="AV221" s="7">
        <v>1.2057E-2</v>
      </c>
      <c r="AW221" s="18">
        <f t="shared" si="48"/>
        <v>1.1299646328932544E-2</v>
      </c>
      <c r="AX221" s="18">
        <f t="shared" si="49"/>
        <v>1.1682744186721328E-2</v>
      </c>
      <c r="AY221" s="18">
        <f t="shared" si="50"/>
        <v>6.4407984074915494E-3</v>
      </c>
    </row>
    <row r="222" spans="1:51" ht="13">
      <c r="A222" s="3" t="s">
        <v>697</v>
      </c>
      <c r="B222" s="2" t="s">
        <v>698</v>
      </c>
      <c r="C222" s="11">
        <v>264.31143200000002</v>
      </c>
      <c r="D222" s="11">
        <v>257.057098</v>
      </c>
      <c r="E222" s="11">
        <v>261.57049599999999</v>
      </c>
      <c r="F222" s="11">
        <v>263.89068600000002</v>
      </c>
      <c r="G222" s="11">
        <v>266.21508799999998</v>
      </c>
      <c r="H222" s="11">
        <v>269.32028200000002</v>
      </c>
      <c r="I222" s="11">
        <v>272.45532200000002</v>
      </c>
      <c r="J222" s="11">
        <v>275.61871300000001</v>
      </c>
      <c r="K222" s="11">
        <v>278.81051600000001</v>
      </c>
      <c r="L222" s="11">
        <v>282.02667200000002</v>
      </c>
      <c r="M222" s="11">
        <v>285.26431300000002</v>
      </c>
      <c r="N222" s="11">
        <v>288.52270499999997</v>
      </c>
      <c r="O222" s="11">
        <v>291.80114700000001</v>
      </c>
      <c r="P222" s="11">
        <v>295.09884599999998</v>
      </c>
      <c r="Q222" s="11">
        <v>298.414062</v>
      </c>
      <c r="R222" s="11">
        <v>301.74529999999999</v>
      </c>
      <c r="S222" s="11">
        <v>305.08923299999998</v>
      </c>
      <c r="T222" s="11">
        <v>308.44326799999999</v>
      </c>
      <c r="U222" s="11">
        <v>311.80642699999999</v>
      </c>
      <c r="V222" s="11">
        <v>315.17962599999998</v>
      </c>
      <c r="W222" s="11">
        <v>318.561646</v>
      </c>
      <c r="X222" s="11">
        <v>321.953125</v>
      </c>
      <c r="Y222" s="11">
        <v>325.35314899999997</v>
      </c>
      <c r="Z222" s="11">
        <v>328.76431300000002</v>
      </c>
      <c r="AA222" s="11">
        <v>332.18670700000001</v>
      </c>
      <c r="AB222" s="11">
        <v>335.61795000000001</v>
      </c>
      <c r="AC222" s="11">
        <v>339.05868500000003</v>
      </c>
      <c r="AD222" s="11">
        <v>342.51171900000003</v>
      </c>
      <c r="AE222" s="11">
        <v>345.97650099999998</v>
      </c>
      <c r="AF222" s="10">
        <f t="shared" si="51"/>
        <v>347.99948690292359</v>
      </c>
      <c r="AG222" s="10">
        <f t="shared" si="51"/>
        <v>350.03430156286277</v>
      </c>
      <c r="AH222" s="10">
        <f t="shared" si="51"/>
        <v>352.08101414465563</v>
      </c>
      <c r="AI222" s="10">
        <f t="shared" si="51"/>
        <v>354.13969421755939</v>
      </c>
      <c r="AJ222" s="10">
        <f t="shared" si="51"/>
        <v>356.21041175761508</v>
      </c>
      <c r="AK222" s="10">
        <f t="shared" si="51"/>
        <v>358.29323715002596</v>
      </c>
      <c r="AL222" s="10">
        <f t="shared" si="51"/>
        <v>360.38824119155004</v>
      </c>
      <c r="AM222" s="10">
        <f t="shared" si="51"/>
        <v>362.49549509290659</v>
      </c>
      <c r="AN222" s="10">
        <f t="shared" si="51"/>
        <v>364.61507048119648</v>
      </c>
      <c r="AO222" s="10">
        <f t="shared" si="51"/>
        <v>366.74703940233701</v>
      </c>
      <c r="AP222" s="10">
        <f t="shared" si="51"/>
        <v>368.89147432351069</v>
      </c>
      <c r="AQ222" s="10">
        <f t="shared" si="51"/>
        <v>371.04844813562852</v>
      </c>
      <c r="AR222" s="10">
        <f t="shared" si="51"/>
        <v>373.21803415580752</v>
      </c>
      <c r="AS222" s="10">
        <f t="shared" si="51"/>
        <v>375.40030612986294</v>
      </c>
      <c r="AT222" s="10">
        <f t="shared" si="51"/>
        <v>377.59533823481479</v>
      </c>
      <c r="AV222" s="9">
        <v>1.1063E-2</v>
      </c>
      <c r="AW222" s="18">
        <f t="shared" si="48"/>
        <v>1.0258205586351599E-2</v>
      </c>
      <c r="AX222" s="18">
        <f t="shared" si="49"/>
        <v>1.0648000966409166E-2</v>
      </c>
      <c r="AY222" s="18">
        <f t="shared" si="50"/>
        <v>5.8471771842204109E-3</v>
      </c>
    </row>
    <row r="223" spans="1:51" ht="12.75" customHeight="1">
      <c r="C223" s="10">
        <f t="shared" ref="C223:AS223" si="52">SUM(C217:C221)</f>
        <v>247.828384</v>
      </c>
      <c r="D223" s="10">
        <f t="shared" si="52"/>
        <v>237.48976500000001</v>
      </c>
      <c r="E223" s="10">
        <f t="shared" si="52"/>
        <v>241.58187000000001</v>
      </c>
      <c r="F223" s="10">
        <f t="shared" si="52"/>
        <v>244.09766500000001</v>
      </c>
      <c r="G223" s="10">
        <f t="shared" si="52"/>
        <v>246.606213</v>
      </c>
      <c r="H223" s="10">
        <f t="shared" si="52"/>
        <v>249.70308799999998</v>
      </c>
      <c r="I223" s="10">
        <f t="shared" si="52"/>
        <v>252.83942099999999</v>
      </c>
      <c r="J223" s="10">
        <f t="shared" si="52"/>
        <v>256.01248299999997</v>
      </c>
      <c r="K223" s="10">
        <f t="shared" si="52"/>
        <v>259.22048999999998</v>
      </c>
      <c r="L223" s="10">
        <f t="shared" si="52"/>
        <v>262.46083699999997</v>
      </c>
      <c r="M223" s="10">
        <f t="shared" si="52"/>
        <v>265.73156</v>
      </c>
      <c r="N223" s="10">
        <f t="shared" si="52"/>
        <v>269.03115500000001</v>
      </c>
      <c r="O223" s="10">
        <f t="shared" si="52"/>
        <v>272.35801900000001</v>
      </c>
      <c r="P223" s="10">
        <f t="shared" si="52"/>
        <v>275.71054300000003</v>
      </c>
      <c r="Q223" s="10">
        <f t="shared" si="52"/>
        <v>279.086904</v>
      </c>
      <c r="R223" s="10">
        <f t="shared" si="52"/>
        <v>282.48550799999998</v>
      </c>
      <c r="S223" s="10">
        <f t="shared" si="52"/>
        <v>285.904203</v>
      </c>
      <c r="T223" s="10">
        <f t="shared" si="52"/>
        <v>289.341137</v>
      </c>
      <c r="U223" s="10">
        <f t="shared" si="52"/>
        <v>292.79501900000002</v>
      </c>
      <c r="V223" s="10">
        <f t="shared" si="52"/>
        <v>296.26537399999995</v>
      </c>
      <c r="W223" s="10">
        <f t="shared" si="52"/>
        <v>299.75115600000004</v>
      </c>
      <c r="X223" s="10">
        <f t="shared" si="52"/>
        <v>303.25268399999999</v>
      </c>
      <c r="Y223" s="10">
        <f t="shared" si="52"/>
        <v>306.76953400000002</v>
      </c>
      <c r="Z223" s="10">
        <f t="shared" si="52"/>
        <v>310.30258800000001</v>
      </c>
      <c r="AA223" s="10">
        <f t="shared" si="52"/>
        <v>313.85275300000001</v>
      </c>
      <c r="AB223" s="10">
        <f t="shared" si="52"/>
        <v>317.41997400000002</v>
      </c>
      <c r="AC223" s="10">
        <f t="shared" si="52"/>
        <v>321.00515899999999</v>
      </c>
      <c r="AD223" s="10">
        <f t="shared" si="52"/>
        <v>324.60984999999999</v>
      </c>
      <c r="AE223" s="10">
        <f t="shared" si="52"/>
        <v>328.23483399999998</v>
      </c>
      <c r="AF223" s="10">
        <f t="shared" si="52"/>
        <v>330.35283160578888</v>
      </c>
      <c r="AG223" s="10">
        <f t="shared" si="52"/>
        <v>332.4852928852228</v>
      </c>
      <c r="AH223" s="10">
        <f t="shared" si="52"/>
        <v>334.63233362899939</v>
      </c>
      <c r="AI223" s="10">
        <f t="shared" si="52"/>
        <v>336.79407090033078</v>
      </c>
      <c r="AJ223" s="10">
        <f t="shared" si="52"/>
        <v>338.97062305492625</v>
      </c>
      <c r="AK223" s="10">
        <f t="shared" si="52"/>
        <v>341.16210976136324</v>
      </c>
      <c r="AL223" s="10">
        <f t="shared" si="52"/>
        <v>343.368652021858</v>
      </c>
      <c r="AM223" s="10">
        <f t="shared" si="52"/>
        <v>345.59037219344088</v>
      </c>
      <c r="AN223" s="10">
        <f t="shared" si="52"/>
        <v>347.82739400954836</v>
      </c>
      <c r="AO223" s="10">
        <f t="shared" si="52"/>
        <v>350.07984260203739</v>
      </c>
      <c r="AP223" s="10">
        <f t="shared" si="52"/>
        <v>352.3478445236338</v>
      </c>
      <c r="AQ223" s="10">
        <f t="shared" si="52"/>
        <v>354.63152777082257</v>
      </c>
      <c r="AR223" s="10">
        <f t="shared" si="52"/>
        <v>356.93102180718893</v>
      </c>
      <c r="AS223" s="10">
        <f t="shared" si="52"/>
        <v>359.24645758722164</v>
      </c>
      <c r="AT223" s="10">
        <f>SUM(AT217:AT221)</f>
        <v>361.57796758058646</v>
      </c>
    </row>
    <row r="224" spans="1:51" ht="13">
      <c r="B224" s="2" t="s">
        <v>699</v>
      </c>
    </row>
    <row r="225" spans="1:51" ht="13">
      <c r="B225" t="s">
        <v>2818</v>
      </c>
      <c r="C225" s="10">
        <f>+C226+C227</f>
        <v>16.094854000000002</v>
      </c>
      <c r="D225" s="10">
        <f>+D226+D227</f>
        <v>16.770546</v>
      </c>
      <c r="E225" s="10">
        <f t="shared" ref="E225:AE225" si="53">+E226+E227</f>
        <v>15.67202</v>
      </c>
      <c r="F225" s="10">
        <f t="shared" si="53"/>
        <v>15.544253999999999</v>
      </c>
      <c r="G225" s="10">
        <f t="shared" si="53"/>
        <v>15.567629999999999</v>
      </c>
      <c r="H225" s="10">
        <f t="shared" si="53"/>
        <v>15.874074999999999</v>
      </c>
      <c r="I225" s="10">
        <f t="shared" si="53"/>
        <v>16.524431</v>
      </c>
      <c r="J225" s="10">
        <f t="shared" si="53"/>
        <v>16.993974000000001</v>
      </c>
      <c r="K225" s="10">
        <f t="shared" si="53"/>
        <v>17.252238999999999</v>
      </c>
      <c r="L225" s="10">
        <f t="shared" si="53"/>
        <v>17.459547000000001</v>
      </c>
      <c r="M225" s="10">
        <f t="shared" si="53"/>
        <v>17.622626</v>
      </c>
      <c r="N225" s="10">
        <f t="shared" si="53"/>
        <v>17.762958000000001</v>
      </c>
      <c r="O225" s="10">
        <f t="shared" si="53"/>
        <v>17.831393000000002</v>
      </c>
      <c r="P225" s="10">
        <f t="shared" si="53"/>
        <v>17.867730000000002</v>
      </c>
      <c r="Q225" s="10">
        <f t="shared" si="53"/>
        <v>17.867944999999999</v>
      </c>
      <c r="R225" s="10">
        <f t="shared" si="53"/>
        <v>17.902234</v>
      </c>
      <c r="S225" s="10">
        <f t="shared" si="53"/>
        <v>17.935184</v>
      </c>
      <c r="T225" s="10">
        <f t="shared" si="53"/>
        <v>17.934293</v>
      </c>
      <c r="U225" s="10">
        <f t="shared" si="53"/>
        <v>17.976060999999998</v>
      </c>
      <c r="V225" s="10">
        <f t="shared" si="53"/>
        <v>18.035464999999999</v>
      </c>
      <c r="W225" s="10">
        <f t="shared" si="53"/>
        <v>18.092247</v>
      </c>
      <c r="X225" s="10">
        <f t="shared" si="53"/>
        <v>18.192777</v>
      </c>
      <c r="Y225" s="10">
        <f t="shared" si="53"/>
        <v>18.308909</v>
      </c>
      <c r="Z225" s="10">
        <f t="shared" si="53"/>
        <v>18.350151999999998</v>
      </c>
      <c r="AA225" s="10">
        <f t="shared" si="53"/>
        <v>18.442615</v>
      </c>
      <c r="AB225" s="10">
        <f t="shared" si="53"/>
        <v>18.568974000000001</v>
      </c>
      <c r="AC225" s="10">
        <f t="shared" si="53"/>
        <v>18.678684000000001</v>
      </c>
      <c r="AD225" s="10">
        <f t="shared" si="53"/>
        <v>18.808752000000002</v>
      </c>
      <c r="AE225" s="10">
        <f t="shared" si="53"/>
        <v>18.978413</v>
      </c>
      <c r="AF225" s="10">
        <f>AE225*(1+$AY225)</f>
        <v>19.05149280872261</v>
      </c>
      <c r="AG225" s="10">
        <f t="shared" ref="AG225:AT225" si="54">AF225*(1+$AY225)</f>
        <v>19.124854024454486</v>
      </c>
      <c r="AH225" s="10">
        <f t="shared" si="54"/>
        <v>19.198497730804167</v>
      </c>
      <c r="AI225" s="10">
        <f t="shared" si="54"/>
        <v>19.272425015552827</v>
      </c>
      <c r="AJ225" s="10">
        <f t="shared" si="54"/>
        <v>19.346636970670332</v>
      </c>
      <c r="AK225" s="10">
        <f t="shared" si="54"/>
        <v>19.421134692331378</v>
      </c>
      <c r="AL225" s="10">
        <f t="shared" si="54"/>
        <v>19.49591928093168</v>
      </c>
      <c r="AM225" s="10">
        <f t="shared" si="54"/>
        <v>19.570991841104227</v>
      </c>
      <c r="AN225" s="10">
        <f t="shared" si="54"/>
        <v>19.646353481735595</v>
      </c>
      <c r="AO225" s="10">
        <f t="shared" si="54"/>
        <v>19.722005315982329</v>
      </c>
      <c r="AP225" s="10">
        <f t="shared" si="54"/>
        <v>19.797948461287383</v>
      </c>
      <c r="AQ225" s="10">
        <f t="shared" si="54"/>
        <v>19.874184039396628</v>
      </c>
      <c r="AR225" s="10">
        <f t="shared" si="54"/>
        <v>19.95071317637542</v>
      </c>
      <c r="AS225" s="10">
        <f t="shared" si="54"/>
        <v>20.027537002625234</v>
      </c>
      <c r="AT225" s="10">
        <f t="shared" si="54"/>
        <v>20.10465665290036</v>
      </c>
      <c r="AV225" s="7">
        <f>+(AE225/D225)^(0.037037037037037)-1</f>
        <v>4.5911755169250057E-3</v>
      </c>
      <c r="AW225" s="18">
        <f t="shared" ref="AW225:AW233" si="55">(AE225/Z225)^0.2-1</f>
        <v>6.7555801816212568E-3</v>
      </c>
      <c r="AX225" s="18">
        <f t="shared" ref="AX225:AX233" si="56">(Z225/U225)^0.2-1</f>
        <v>4.1278822435546481E-3</v>
      </c>
      <c r="AY225" s="18">
        <f>AW225*$AT$246</f>
        <v>3.8506807035241161E-3</v>
      </c>
    </row>
    <row r="226" spans="1:51" ht="13">
      <c r="A226" s="3" t="s">
        <v>700</v>
      </c>
      <c r="B226" t="s">
        <v>2819</v>
      </c>
      <c r="C226" s="10">
        <v>1.5168200000000001</v>
      </c>
      <c r="D226" s="10">
        <v>1.624598</v>
      </c>
      <c r="E226" s="10">
        <v>1.506032</v>
      </c>
      <c r="F226" s="10">
        <v>1.4999370000000001</v>
      </c>
      <c r="G226" s="10">
        <v>1.508249</v>
      </c>
      <c r="H226" s="10">
        <v>1.5377110000000001</v>
      </c>
      <c r="I226" s="10">
        <v>1.600487</v>
      </c>
      <c r="J226" s="10">
        <v>1.6458999999999999</v>
      </c>
      <c r="K226" s="10">
        <v>1.67089</v>
      </c>
      <c r="L226" s="10">
        <v>1.690939</v>
      </c>
      <c r="M226" s="10">
        <v>1.7067129999999999</v>
      </c>
      <c r="N226" s="10">
        <v>1.720272</v>
      </c>
      <c r="O226" s="10">
        <v>1.72688</v>
      </c>
      <c r="P226" s="10">
        <v>1.7304010000000001</v>
      </c>
      <c r="Q226" s="10">
        <v>1.7304440000000001</v>
      </c>
      <c r="R226" s="10">
        <v>1.733792</v>
      </c>
      <c r="S226" s="10">
        <v>1.737001</v>
      </c>
      <c r="T226" s="10">
        <v>1.7369300000000001</v>
      </c>
      <c r="U226" s="10">
        <v>1.7409920000000001</v>
      </c>
      <c r="V226" s="10">
        <v>1.7467779999999999</v>
      </c>
      <c r="W226" s="10">
        <v>1.752316</v>
      </c>
      <c r="X226" s="10">
        <v>1.7620960000000001</v>
      </c>
      <c r="Y226" s="10">
        <v>1.7733920000000001</v>
      </c>
      <c r="Z226" s="10">
        <v>1.777434</v>
      </c>
      <c r="AA226" s="10">
        <v>1.7864340000000001</v>
      </c>
      <c r="AB226" s="10">
        <v>1.7987139999999999</v>
      </c>
      <c r="AC226" s="10">
        <v>1.8093760000000001</v>
      </c>
      <c r="AD226" s="10">
        <v>1.821995</v>
      </c>
      <c r="AE226" s="10">
        <v>1.838436</v>
      </c>
      <c r="AF226" s="10">
        <f t="shared" ref="AF226:AT233" si="57">AE226*(1+$AY226)</f>
        <v>1.8455321398153721</v>
      </c>
      <c r="AG226" s="10">
        <f t="shared" si="57"/>
        <v>1.8526556698691206</v>
      </c>
      <c r="AH226" s="10">
        <f t="shared" si="57"/>
        <v>1.8598066958842407</v>
      </c>
      <c r="AI226" s="10">
        <f t="shared" si="57"/>
        <v>1.8669853239918062</v>
      </c>
      <c r="AJ226" s="10">
        <f t="shared" si="57"/>
        <v>1.8741916607325433</v>
      </c>
      <c r="AK226" s="10">
        <f t="shared" si="57"/>
        <v>1.8814258130584132</v>
      </c>
      <c r="AL226" s="10">
        <f t="shared" si="57"/>
        <v>1.888687888334198</v>
      </c>
      <c r="AM226" s="10">
        <f t="shared" si="57"/>
        <v>1.8959779943390955</v>
      </c>
      <c r="AN226" s="10">
        <f t="shared" si="57"/>
        <v>1.9032962392683175</v>
      </c>
      <c r="AO226" s="10">
        <f t="shared" si="57"/>
        <v>1.9106427317346966</v>
      </c>
      <c r="AP226" s="10">
        <f t="shared" si="57"/>
        <v>1.9180175807702975</v>
      </c>
      <c r="AQ226" s="10">
        <f t="shared" si="57"/>
        <v>1.9254208958280357</v>
      </c>
      <c r="AR226" s="10">
        <f t="shared" si="57"/>
        <v>1.9328527867833014</v>
      </c>
      <c r="AS226" s="10">
        <f t="shared" si="57"/>
        <v>1.9403133639355907</v>
      </c>
      <c r="AT226" s="10">
        <f t="shared" si="57"/>
        <v>1.9478027380101421</v>
      </c>
      <c r="AV226" s="7">
        <v>4.5900000000000003E-3</v>
      </c>
      <c r="AW226" s="18">
        <f t="shared" si="55"/>
        <v>6.7717168817102991E-3</v>
      </c>
      <c r="AX226" s="18">
        <f t="shared" si="56"/>
        <v>4.1517317558261713E-3</v>
      </c>
      <c r="AY226" s="18">
        <f t="shared" ref="AY226:AY233" si="58">AW226*$AT$246</f>
        <v>3.8598786225748703E-3</v>
      </c>
    </row>
    <row r="227" spans="1:51" ht="13">
      <c r="A227" s="3" t="s">
        <v>701</v>
      </c>
      <c r="B227" t="s">
        <v>2756</v>
      </c>
      <c r="C227" s="10">
        <v>14.578034000000001</v>
      </c>
      <c r="D227" s="10">
        <v>15.145948000000001</v>
      </c>
      <c r="E227" s="10">
        <v>14.165988</v>
      </c>
      <c r="F227" s="10">
        <v>14.044316999999999</v>
      </c>
      <c r="G227" s="10">
        <v>14.059381</v>
      </c>
      <c r="H227" s="10">
        <v>14.336364</v>
      </c>
      <c r="I227" s="10">
        <v>14.923944000000001</v>
      </c>
      <c r="J227" s="10">
        <v>15.348074</v>
      </c>
      <c r="K227" s="10">
        <v>15.581348999999999</v>
      </c>
      <c r="L227" s="10">
        <v>15.768608</v>
      </c>
      <c r="M227" s="10">
        <v>15.915913</v>
      </c>
      <c r="N227" s="10">
        <v>16.042686</v>
      </c>
      <c r="O227" s="10">
        <v>16.104513000000001</v>
      </c>
      <c r="P227" s="10">
        <v>16.137329000000001</v>
      </c>
      <c r="Q227" s="10">
        <v>16.137501</v>
      </c>
      <c r="R227" s="10">
        <v>16.168441999999999</v>
      </c>
      <c r="S227" s="10">
        <v>16.198183</v>
      </c>
      <c r="T227" s="10">
        <v>16.197362999999999</v>
      </c>
      <c r="U227" s="10">
        <v>16.235068999999999</v>
      </c>
      <c r="V227" s="10">
        <v>16.288686999999999</v>
      </c>
      <c r="W227" s="10">
        <v>16.339931</v>
      </c>
      <c r="X227" s="10">
        <v>16.430681</v>
      </c>
      <c r="Y227" s="10">
        <v>16.535516999999999</v>
      </c>
      <c r="Z227" s="10">
        <v>16.572717999999998</v>
      </c>
      <c r="AA227" s="10">
        <v>16.656181</v>
      </c>
      <c r="AB227" s="10">
        <v>16.77026</v>
      </c>
      <c r="AC227" s="10">
        <v>16.869308</v>
      </c>
      <c r="AD227" s="10">
        <v>16.986757000000001</v>
      </c>
      <c r="AE227" s="10">
        <v>17.139976999999998</v>
      </c>
      <c r="AF227" s="10">
        <f t="shared" si="57"/>
        <v>17.205960669807524</v>
      </c>
      <c r="AG227" s="10">
        <f t="shared" si="57"/>
        <v>17.272198356565088</v>
      </c>
      <c r="AH227" s="10">
        <f t="shared" si="57"/>
        <v>17.338691038160267</v>
      </c>
      <c r="AI227" s="10">
        <f t="shared" si="57"/>
        <v>17.405439696245203</v>
      </c>
      <c r="AJ227" s="10">
        <f t="shared" si="57"/>
        <v>17.4724453162511</v>
      </c>
      <c r="AK227" s="10">
        <f t="shared" si="57"/>
        <v>17.539708887402774</v>
      </c>
      <c r="AL227" s="10">
        <f t="shared" si="57"/>
        <v>17.607231402733248</v>
      </c>
      <c r="AM227" s="10">
        <f t="shared" si="57"/>
        <v>17.675013859098424</v>
      </c>
      <c r="AN227" s="10">
        <f t="shared" si="57"/>
        <v>17.743057257191793</v>
      </c>
      <c r="AO227" s="10">
        <f t="shared" si="57"/>
        <v>17.811362601559207</v>
      </c>
      <c r="AP227" s="10">
        <f t="shared" si="57"/>
        <v>17.879930900613715</v>
      </c>
      <c r="AQ227" s="10">
        <f t="shared" si="57"/>
        <v>17.948763166650448</v>
      </c>
      <c r="AR227" s="10">
        <f t="shared" si="57"/>
        <v>18.017860415861559</v>
      </c>
      <c r="AS227" s="10">
        <f t="shared" si="57"/>
        <v>18.087223668351239</v>
      </c>
      <c r="AT227" s="10">
        <f t="shared" si="57"/>
        <v>18.156853948150758</v>
      </c>
      <c r="AV227" s="7">
        <v>4.5909999999999996E-3</v>
      </c>
      <c r="AW227" s="18">
        <f t="shared" si="55"/>
        <v>6.7538494493737389E-3</v>
      </c>
      <c r="AX227" s="18">
        <f t="shared" si="56"/>
        <v>4.1253245707748576E-3</v>
      </c>
      <c r="AY227" s="18">
        <f t="shared" si="58"/>
        <v>3.849694186143031E-3</v>
      </c>
    </row>
    <row r="228" spans="1:51" ht="13">
      <c r="A228" s="3"/>
      <c r="B228" t="s">
        <v>2820</v>
      </c>
      <c r="C228" s="10">
        <f>+C229</f>
        <v>15.168863</v>
      </c>
      <c r="D228" s="10">
        <f t="shared" ref="D228:AE228" si="59">+D229</f>
        <v>15.315912000000001</v>
      </c>
      <c r="E228" s="10">
        <f t="shared" si="59"/>
        <v>15.664624999999999</v>
      </c>
      <c r="F228" s="10">
        <f t="shared" si="59"/>
        <v>15.644029</v>
      </c>
      <c r="G228" s="10">
        <f t="shared" si="59"/>
        <v>15.809162000000001</v>
      </c>
      <c r="H228" s="10">
        <f t="shared" si="59"/>
        <v>16.004797</v>
      </c>
      <c r="I228" s="10">
        <f t="shared" si="59"/>
        <v>16.127324999999999</v>
      </c>
      <c r="J228" s="10">
        <f t="shared" si="59"/>
        <v>16.370152000000001</v>
      </c>
      <c r="K228" s="10">
        <f t="shared" si="59"/>
        <v>16.633205</v>
      </c>
      <c r="L228" s="10">
        <f t="shared" si="59"/>
        <v>16.888660000000002</v>
      </c>
      <c r="M228" s="10">
        <f t="shared" si="59"/>
        <v>17.148319000000001</v>
      </c>
      <c r="N228" s="10">
        <f t="shared" si="59"/>
        <v>17.415087</v>
      </c>
      <c r="O228" s="10">
        <f t="shared" si="59"/>
        <v>17.70018</v>
      </c>
      <c r="P228" s="10">
        <f t="shared" si="59"/>
        <v>18.000809</v>
      </c>
      <c r="Q228" s="10">
        <f t="shared" si="59"/>
        <v>18.284994000000001</v>
      </c>
      <c r="R228" s="10">
        <f t="shared" si="59"/>
        <v>18.545223</v>
      </c>
      <c r="S228" s="10">
        <f t="shared" si="59"/>
        <v>18.795555</v>
      </c>
      <c r="T228" s="10">
        <f t="shared" si="59"/>
        <v>19.048237</v>
      </c>
      <c r="U228" s="10">
        <f t="shared" si="59"/>
        <v>19.296455000000002</v>
      </c>
      <c r="V228" s="10">
        <f t="shared" si="59"/>
        <v>19.544488999999999</v>
      </c>
      <c r="W228" s="10">
        <f t="shared" si="59"/>
        <v>19.797291000000001</v>
      </c>
      <c r="X228" s="10">
        <f t="shared" si="59"/>
        <v>20.045235000000002</v>
      </c>
      <c r="Y228" s="10">
        <f t="shared" si="59"/>
        <v>20.290538999999999</v>
      </c>
      <c r="Z228" s="10">
        <f t="shared" si="59"/>
        <v>20.537354000000001</v>
      </c>
      <c r="AA228" s="10">
        <f t="shared" si="59"/>
        <v>20.766994</v>
      </c>
      <c r="AB228" s="10">
        <f t="shared" si="59"/>
        <v>20.994883999999999</v>
      </c>
      <c r="AC228" s="10">
        <f t="shared" si="59"/>
        <v>21.226313000000001</v>
      </c>
      <c r="AD228" s="10">
        <f t="shared" si="59"/>
        <v>21.459814000000001</v>
      </c>
      <c r="AE228" s="10">
        <f t="shared" si="59"/>
        <v>21.692153999999999</v>
      </c>
      <c r="AF228" s="10">
        <f t="shared" si="57"/>
        <v>21.828177690590714</v>
      </c>
      <c r="AG228" s="10">
        <f t="shared" si="57"/>
        <v>21.96505433678934</v>
      </c>
      <c r="AH228" s="10">
        <f t="shared" si="57"/>
        <v>22.102789287173508</v>
      </c>
      <c r="AI228" s="10">
        <f t="shared" si="57"/>
        <v>22.241387923859854</v>
      </c>
      <c r="AJ228" s="10">
        <f t="shared" si="57"/>
        <v>22.380855662714335</v>
      </c>
      <c r="AK228" s="10">
        <f t="shared" si="57"/>
        <v>22.521197953563853</v>
      </c>
      <c r="AL228" s="10">
        <f t="shared" si="57"/>
        <v>22.662420280409211</v>
      </c>
      <c r="AM228" s="10">
        <f t="shared" si="57"/>
        <v>22.804528161639407</v>
      </c>
      <c r="AN228" s="10">
        <f t="shared" si="57"/>
        <v>22.947527150247275</v>
      </c>
      <c r="AO228" s="10">
        <f t="shared" si="57"/>
        <v>23.091422834046462</v>
      </c>
      <c r="AP228" s="10">
        <f t="shared" si="57"/>
        <v>23.236220835889789</v>
      </c>
      <c r="AQ228" s="10">
        <f t="shared" si="57"/>
        <v>23.38192681388896</v>
      </c>
      <c r="AR228" s="10">
        <f t="shared" si="57"/>
        <v>23.52854646163566</v>
      </c>
      <c r="AS228" s="10">
        <f t="shared" si="57"/>
        <v>23.676085508424045</v>
      </c>
      <c r="AT228" s="10">
        <f t="shared" si="57"/>
        <v>23.824549719474604</v>
      </c>
      <c r="AV228" s="7">
        <f>+(AE228/D228)^(0.037037037037037)-1</f>
        <v>1.2974497414784958E-2</v>
      </c>
      <c r="AW228" s="18">
        <f t="shared" si="55"/>
        <v>1.1001122971371347E-2</v>
      </c>
      <c r="AX228" s="18">
        <f t="shared" si="56"/>
        <v>1.2542804163035992E-2</v>
      </c>
      <c r="AY228" s="18">
        <f t="shared" si="58"/>
        <v>6.2706400936816667E-3</v>
      </c>
    </row>
    <row r="229" spans="1:51" ht="13">
      <c r="A229" s="3" t="s">
        <v>702</v>
      </c>
      <c r="B229" t="s">
        <v>2819</v>
      </c>
      <c r="C229" s="10">
        <v>15.168863</v>
      </c>
      <c r="D229" s="10">
        <v>15.315912000000001</v>
      </c>
      <c r="E229" s="10">
        <v>15.664624999999999</v>
      </c>
      <c r="F229" s="10">
        <v>15.644029</v>
      </c>
      <c r="G229" s="10">
        <v>15.809162000000001</v>
      </c>
      <c r="H229" s="10">
        <v>16.004797</v>
      </c>
      <c r="I229" s="10">
        <v>16.127324999999999</v>
      </c>
      <c r="J229" s="10">
        <v>16.370152000000001</v>
      </c>
      <c r="K229" s="10">
        <v>16.633205</v>
      </c>
      <c r="L229" s="10">
        <v>16.888660000000002</v>
      </c>
      <c r="M229" s="10">
        <v>17.148319000000001</v>
      </c>
      <c r="N229" s="10">
        <v>17.415087</v>
      </c>
      <c r="O229" s="10">
        <v>17.70018</v>
      </c>
      <c r="P229" s="10">
        <v>18.000809</v>
      </c>
      <c r="Q229" s="10">
        <v>18.284994000000001</v>
      </c>
      <c r="R229" s="10">
        <v>18.545223</v>
      </c>
      <c r="S229" s="10">
        <v>18.795555</v>
      </c>
      <c r="T229" s="10">
        <v>19.048237</v>
      </c>
      <c r="U229" s="10">
        <v>19.296455000000002</v>
      </c>
      <c r="V229" s="10">
        <v>19.544488999999999</v>
      </c>
      <c r="W229" s="10">
        <v>19.797291000000001</v>
      </c>
      <c r="X229" s="10">
        <v>20.045235000000002</v>
      </c>
      <c r="Y229" s="10">
        <v>20.290538999999999</v>
      </c>
      <c r="Z229" s="10">
        <v>20.537354000000001</v>
      </c>
      <c r="AA229" s="10">
        <v>20.766994</v>
      </c>
      <c r="AB229" s="10">
        <v>20.994883999999999</v>
      </c>
      <c r="AC229" s="10">
        <v>21.226313000000001</v>
      </c>
      <c r="AD229" s="10">
        <v>21.459814000000001</v>
      </c>
      <c r="AE229" s="10">
        <v>21.692153999999999</v>
      </c>
      <c r="AF229" s="10">
        <f t="shared" si="57"/>
        <v>21.828177690590714</v>
      </c>
      <c r="AG229" s="10">
        <f t="shared" si="57"/>
        <v>21.96505433678934</v>
      </c>
      <c r="AH229" s="10">
        <f t="shared" si="57"/>
        <v>22.102789287173508</v>
      </c>
      <c r="AI229" s="10">
        <f t="shared" si="57"/>
        <v>22.241387923859854</v>
      </c>
      <c r="AJ229" s="10">
        <f t="shared" si="57"/>
        <v>22.380855662714335</v>
      </c>
      <c r="AK229" s="10">
        <f t="shared" si="57"/>
        <v>22.521197953563853</v>
      </c>
      <c r="AL229" s="10">
        <f t="shared" si="57"/>
        <v>22.662420280409211</v>
      </c>
      <c r="AM229" s="10">
        <f t="shared" si="57"/>
        <v>22.804528161639407</v>
      </c>
      <c r="AN229" s="10">
        <f t="shared" si="57"/>
        <v>22.947527150247275</v>
      </c>
      <c r="AO229" s="10">
        <f t="shared" si="57"/>
        <v>23.091422834046462</v>
      </c>
      <c r="AP229" s="10">
        <f t="shared" si="57"/>
        <v>23.236220835889789</v>
      </c>
      <c r="AQ229" s="10">
        <f t="shared" si="57"/>
        <v>23.38192681388896</v>
      </c>
      <c r="AR229" s="10">
        <f t="shared" si="57"/>
        <v>23.52854646163566</v>
      </c>
      <c r="AS229" s="10">
        <f t="shared" si="57"/>
        <v>23.676085508424045</v>
      </c>
      <c r="AT229" s="10">
        <f t="shared" si="57"/>
        <v>23.824549719474604</v>
      </c>
      <c r="AV229" s="7">
        <v>1.2975E-2</v>
      </c>
      <c r="AW229" s="18">
        <f t="shared" si="55"/>
        <v>1.1001122971371347E-2</v>
      </c>
      <c r="AX229" s="18">
        <f t="shared" si="56"/>
        <v>1.2542804163035992E-2</v>
      </c>
      <c r="AY229" s="18">
        <f t="shared" si="58"/>
        <v>6.2706400936816667E-3</v>
      </c>
    </row>
    <row r="230" spans="1:51" ht="13">
      <c r="A230" s="3"/>
      <c r="B230" t="s">
        <v>2821</v>
      </c>
      <c r="C230" s="10">
        <f>+C231+C232</f>
        <v>15.084123</v>
      </c>
      <c r="D230" s="10">
        <f t="shared" ref="D230:AE230" si="60">+D231+D232</f>
        <v>14.644154</v>
      </c>
      <c r="E230" s="10">
        <f t="shared" si="60"/>
        <v>15.959268</v>
      </c>
      <c r="F230" s="10">
        <f t="shared" si="60"/>
        <v>15.592592</v>
      </c>
      <c r="G230" s="10">
        <f t="shared" si="60"/>
        <v>15.686648</v>
      </c>
      <c r="H230" s="10">
        <f t="shared" si="60"/>
        <v>15.836870999999999</v>
      </c>
      <c r="I230" s="10">
        <f t="shared" si="60"/>
        <v>15.7766</v>
      </c>
      <c r="J230" s="10">
        <f t="shared" si="60"/>
        <v>16.05743</v>
      </c>
      <c r="K230" s="10">
        <f t="shared" si="60"/>
        <v>16.423324000000001</v>
      </c>
      <c r="L230" s="10">
        <f t="shared" si="60"/>
        <v>16.765446000000001</v>
      </c>
      <c r="M230" s="10">
        <f t="shared" si="60"/>
        <v>17.117232999999999</v>
      </c>
      <c r="N230" s="10">
        <f t="shared" si="60"/>
        <v>17.481574000000002</v>
      </c>
      <c r="O230" s="10">
        <f t="shared" si="60"/>
        <v>17.901937</v>
      </c>
      <c r="P230" s="10">
        <f t="shared" si="60"/>
        <v>18.349139000000001</v>
      </c>
      <c r="Q230" s="10">
        <f t="shared" si="60"/>
        <v>18.777204000000001</v>
      </c>
      <c r="R230" s="10">
        <f t="shared" si="60"/>
        <v>19.142648000000001</v>
      </c>
      <c r="S230" s="10">
        <f t="shared" si="60"/>
        <v>19.493964999999999</v>
      </c>
      <c r="T230" s="10">
        <f t="shared" si="60"/>
        <v>19.862261</v>
      </c>
      <c r="U230" s="10">
        <f t="shared" si="60"/>
        <v>20.199321000000001</v>
      </c>
      <c r="V230" s="10">
        <f t="shared" si="60"/>
        <v>20.533514</v>
      </c>
      <c r="W230" s="10">
        <f t="shared" si="60"/>
        <v>20.880521000000002</v>
      </c>
      <c r="X230" s="10">
        <f t="shared" si="60"/>
        <v>21.200574</v>
      </c>
      <c r="Y230" s="10">
        <f t="shared" si="60"/>
        <v>21.518149999999999</v>
      </c>
      <c r="Z230" s="10">
        <f t="shared" si="60"/>
        <v>21.867241</v>
      </c>
      <c r="AA230" s="10">
        <f t="shared" si="60"/>
        <v>22.155729000000001</v>
      </c>
      <c r="AB230" s="10">
        <f t="shared" si="60"/>
        <v>22.433993999999998</v>
      </c>
      <c r="AC230" s="10">
        <f t="shared" si="60"/>
        <v>22.734034000000001</v>
      </c>
      <c r="AD230" s="10">
        <f t="shared" si="60"/>
        <v>23.025466000000002</v>
      </c>
      <c r="AE230" s="10">
        <f t="shared" si="60"/>
        <v>23.302638999999999</v>
      </c>
      <c r="AF230" s="10">
        <f t="shared" si="57"/>
        <v>23.472609535576026</v>
      </c>
      <c r="AG230" s="10">
        <f t="shared" si="57"/>
        <v>23.643819844165058</v>
      </c>
      <c r="AH230" s="10">
        <f t="shared" si="57"/>
        <v>23.816278968729268</v>
      </c>
      <c r="AI230" s="10">
        <f t="shared" si="57"/>
        <v>23.989996018190617</v>
      </c>
      <c r="AJ230" s="10">
        <f t="shared" si="57"/>
        <v>24.164980167911967</v>
      </c>
      <c r="AK230" s="10">
        <f t="shared" si="57"/>
        <v>24.341240660181708</v>
      </c>
      <c r="AL230" s="10">
        <f t="shared" si="57"/>
        <v>24.518786804701907</v>
      </c>
      <c r="AM230" s="10">
        <f t="shared" si="57"/>
        <v>24.697627979080035</v>
      </c>
      <c r="AN230" s="10">
        <f t="shared" si="57"/>
        <v>24.87777362932427</v>
      </c>
      <c r="AO230" s="10">
        <f t="shared" si="57"/>
        <v>25.059233270342414</v>
      </c>
      <c r="AP230" s="10">
        <f t="shared" si="57"/>
        <v>25.242016486444449</v>
      </c>
      <c r="AQ230" s="10">
        <f t="shared" si="57"/>
        <v>25.426132931848759</v>
      </c>
      <c r="AR230" s="10">
        <f t="shared" si="57"/>
        <v>25.611592331192053</v>
      </c>
      <c r="AS230" s="10">
        <f t="shared" si="57"/>
        <v>25.798404480042986</v>
      </c>
      <c r="AT230" s="10">
        <f t="shared" si="57"/>
        <v>25.986579245419556</v>
      </c>
      <c r="AV230" s="7">
        <f>+(AE230/D230)^(0.037037037037037)-1</f>
        <v>1.7353496934558565E-2</v>
      </c>
      <c r="AW230" s="18">
        <f t="shared" si="55"/>
        <v>1.2796573043216686E-2</v>
      </c>
      <c r="AX230" s="18">
        <f t="shared" si="56"/>
        <v>1.5994703894072204E-2</v>
      </c>
      <c r="AY230" s="18">
        <f t="shared" si="58"/>
        <v>7.29404663463351E-3</v>
      </c>
    </row>
    <row r="231" spans="1:51" ht="13">
      <c r="A231" s="3" t="s">
        <v>703</v>
      </c>
      <c r="B231" t="s">
        <v>2819</v>
      </c>
      <c r="C231" s="10">
        <v>4.7715230000000002</v>
      </c>
      <c r="D231" s="10">
        <v>4.7895539999999999</v>
      </c>
      <c r="E231" s="10">
        <v>4.9889010000000003</v>
      </c>
      <c r="F231" s="10">
        <v>4.9370599999999998</v>
      </c>
      <c r="G231" s="10">
        <v>4.9827349999999999</v>
      </c>
      <c r="H231" s="10">
        <v>5.0497889999999996</v>
      </c>
      <c r="I231" s="10">
        <v>5.067596</v>
      </c>
      <c r="J231" s="10">
        <v>5.1630789999999998</v>
      </c>
      <c r="K231" s="10">
        <v>5.2748100000000004</v>
      </c>
      <c r="L231" s="10">
        <v>5.3766749999999996</v>
      </c>
      <c r="M231" s="10">
        <v>5.4811969999999999</v>
      </c>
      <c r="N231" s="10">
        <v>5.5886240000000003</v>
      </c>
      <c r="O231" s="10">
        <v>5.7090899999999998</v>
      </c>
      <c r="P231" s="10">
        <v>5.8381769999999999</v>
      </c>
      <c r="Q231" s="10">
        <v>5.9575979999999999</v>
      </c>
      <c r="R231" s="10">
        <v>6.0620529999999997</v>
      </c>
      <c r="S231" s="10">
        <v>6.162077</v>
      </c>
      <c r="T231" s="10">
        <v>6.2626809999999997</v>
      </c>
      <c r="U231" s="10">
        <v>6.3588449999999996</v>
      </c>
      <c r="V231" s="10">
        <v>6.455152</v>
      </c>
      <c r="W231" s="10">
        <v>6.5533429999999999</v>
      </c>
      <c r="X231" s="10">
        <v>6.6478700000000002</v>
      </c>
      <c r="Y231" s="10">
        <v>6.7403740000000001</v>
      </c>
      <c r="Z231" s="10">
        <v>6.8355870000000003</v>
      </c>
      <c r="AA231" s="10">
        <v>6.9192169999999997</v>
      </c>
      <c r="AB231" s="10">
        <v>7.0019790000000004</v>
      </c>
      <c r="AC231" s="10">
        <v>7.0842049999999999</v>
      </c>
      <c r="AD231" s="10">
        <v>7.1680830000000002</v>
      </c>
      <c r="AE231" s="10">
        <v>7.2503469999999997</v>
      </c>
      <c r="AF231" s="10">
        <f t="shared" si="57"/>
        <v>7.2993238922949608</v>
      </c>
      <c r="AG231" s="10">
        <f t="shared" si="57"/>
        <v>7.3486316288900468</v>
      </c>
      <c r="AH231" s="10">
        <f t="shared" si="57"/>
        <v>7.3982724446749319</v>
      </c>
      <c r="AI231" s="10">
        <f t="shared" si="57"/>
        <v>7.4482485896362185</v>
      </c>
      <c r="AJ231" s="10">
        <f t="shared" si="57"/>
        <v>7.4985623289594141</v>
      </c>
      <c r="AK231" s="10">
        <f t="shared" si="57"/>
        <v>7.549215943131605</v>
      </c>
      <c r="AL231" s="10">
        <f t="shared" si="57"/>
        <v>7.6002117280448189</v>
      </c>
      <c r="AM231" s="10">
        <f t="shared" si="57"/>
        <v>7.6515519951000863</v>
      </c>
      <c r="AN231" s="10">
        <f t="shared" si="57"/>
        <v>7.7032390713122059</v>
      </c>
      <c r="AO231" s="10">
        <f t="shared" si="57"/>
        <v>7.755275299415219</v>
      </c>
      <c r="AP231" s="10">
        <f t="shared" si="57"/>
        <v>7.8076630379685925</v>
      </c>
      <c r="AQ231" s="10">
        <f t="shared" si="57"/>
        <v>7.8604046614641216</v>
      </c>
      <c r="AR231" s="10">
        <f t="shared" si="57"/>
        <v>7.9135025604335558</v>
      </c>
      <c r="AS231" s="10">
        <f t="shared" si="57"/>
        <v>7.9669591415569503</v>
      </c>
      <c r="AT231" s="10">
        <f t="shared" si="57"/>
        <v>8.0207768277717477</v>
      </c>
      <c r="AV231" s="7">
        <v>1.5474999999999999E-2</v>
      </c>
      <c r="AW231" s="18">
        <f t="shared" si="55"/>
        <v>1.1851070362191241E-2</v>
      </c>
      <c r="AX231" s="18">
        <f t="shared" si="56"/>
        <v>1.4564156873126732E-2</v>
      </c>
      <c r="AY231" s="18">
        <f t="shared" si="58"/>
        <v>6.7551101064490067E-3</v>
      </c>
    </row>
    <row r="232" spans="1:51" ht="13">
      <c r="A232" s="3" t="s">
        <v>704</v>
      </c>
      <c r="B232" t="s">
        <v>2756</v>
      </c>
      <c r="C232" s="10">
        <v>10.3126</v>
      </c>
      <c r="D232" s="10">
        <v>9.8545999999999996</v>
      </c>
      <c r="E232" s="10">
        <v>10.970367</v>
      </c>
      <c r="F232" s="10">
        <v>10.655531999999999</v>
      </c>
      <c r="G232" s="10">
        <v>10.703913</v>
      </c>
      <c r="H232" s="10">
        <v>10.787082</v>
      </c>
      <c r="I232" s="10">
        <v>10.709004</v>
      </c>
      <c r="J232" s="10">
        <v>10.894351</v>
      </c>
      <c r="K232" s="10">
        <v>11.148514</v>
      </c>
      <c r="L232" s="10">
        <v>11.388771</v>
      </c>
      <c r="M232" s="10">
        <v>11.636036000000001</v>
      </c>
      <c r="N232" s="10">
        <v>11.892950000000001</v>
      </c>
      <c r="O232" s="10">
        <v>12.192847</v>
      </c>
      <c r="P232" s="10">
        <v>12.510961999999999</v>
      </c>
      <c r="Q232" s="10">
        <v>12.819606</v>
      </c>
      <c r="R232" s="10">
        <v>13.080595000000001</v>
      </c>
      <c r="S232" s="10">
        <v>13.331887999999999</v>
      </c>
      <c r="T232" s="10">
        <v>13.59958</v>
      </c>
      <c r="U232" s="10">
        <v>13.840476000000001</v>
      </c>
      <c r="V232" s="10">
        <v>14.078362</v>
      </c>
      <c r="W232" s="10">
        <v>14.327178</v>
      </c>
      <c r="X232" s="10">
        <v>14.552704</v>
      </c>
      <c r="Y232" s="10">
        <v>14.777775999999999</v>
      </c>
      <c r="Z232" s="10">
        <v>15.031654</v>
      </c>
      <c r="AA232" s="10">
        <v>15.236511999999999</v>
      </c>
      <c r="AB232" s="10">
        <v>15.432015</v>
      </c>
      <c r="AC232" s="10">
        <v>15.649829</v>
      </c>
      <c r="AD232" s="10">
        <v>15.857383</v>
      </c>
      <c r="AE232" s="10">
        <v>16.052292000000001</v>
      </c>
      <c r="AF232" s="10">
        <f t="shared" si="57"/>
        <v>16.173301589097992</v>
      </c>
      <c r="AG232" s="10">
        <f t="shared" si="57"/>
        <v>16.295223404353695</v>
      </c>
      <c r="AH232" s="10">
        <f t="shared" si="57"/>
        <v>16.418064322549103</v>
      </c>
      <c r="AI232" s="10">
        <f t="shared" si="57"/>
        <v>16.54183127230656</v>
      </c>
      <c r="AJ232" s="10">
        <f t="shared" si="57"/>
        <v>16.666531234479567</v>
      </c>
      <c r="AK232" s="10">
        <f t="shared" si="57"/>
        <v>16.792171242546527</v>
      </c>
      <c r="AL232" s="10">
        <f t="shared" si="57"/>
        <v>16.918758383007443</v>
      </c>
      <c r="AM232" s="10">
        <f t="shared" si="57"/>
        <v>17.046299795783632</v>
      </c>
      <c r="AN232" s="10">
        <f t="shared" si="57"/>
        <v>17.17480267462043</v>
      </c>
      <c r="AO232" s="10">
        <f t="shared" si="57"/>
        <v>17.304274267492953</v>
      </c>
      <c r="AP232" s="10">
        <f t="shared" si="57"/>
        <v>17.434721877014898</v>
      </c>
      <c r="AQ232" s="10">
        <f t="shared" si="57"/>
        <v>17.566152860850433</v>
      </c>
      <c r="AR232" s="10">
        <f t="shared" si="57"/>
        <v>17.698574632129201</v>
      </c>
      <c r="AS232" s="10">
        <f t="shared" si="57"/>
        <v>17.831994659864435</v>
      </c>
      <c r="AT232" s="10">
        <f t="shared" si="57"/>
        <v>17.966420469374238</v>
      </c>
      <c r="AV232" s="7">
        <v>1.8235000000000001E-2</v>
      </c>
      <c r="AW232" s="18">
        <f t="shared" si="55"/>
        <v>1.3225371475507286E-2</v>
      </c>
      <c r="AX232" s="18">
        <f t="shared" si="56"/>
        <v>1.6649259828435126E-2</v>
      </c>
      <c r="AY232" s="18">
        <f t="shared" si="58"/>
        <v>7.5384617410391526E-3</v>
      </c>
    </row>
    <row r="233" spans="1:51" ht="13">
      <c r="A233" s="3" t="s">
        <v>705</v>
      </c>
      <c r="B233" s="2" t="s">
        <v>670</v>
      </c>
      <c r="C233" s="11">
        <v>46.347839</v>
      </c>
      <c r="D233" s="11">
        <v>46.730609999999999</v>
      </c>
      <c r="E233" s="11">
        <v>47.295914000000003</v>
      </c>
      <c r="F233" s="11">
        <v>46.780875999999999</v>
      </c>
      <c r="G233" s="11">
        <v>47.063437999999998</v>
      </c>
      <c r="H233" s="11">
        <v>47.715744000000001</v>
      </c>
      <c r="I233" s="11">
        <v>48.428356000000001</v>
      </c>
      <c r="J233" s="11">
        <v>49.421554999999998</v>
      </c>
      <c r="K233" s="11">
        <v>50.308768999999998</v>
      </c>
      <c r="L233" s="11">
        <v>51.113650999999997</v>
      </c>
      <c r="M233" s="11">
        <v>51.888176000000001</v>
      </c>
      <c r="N233" s="11">
        <v>52.659621999999999</v>
      </c>
      <c r="O233" s="11">
        <v>53.433514000000002</v>
      </c>
      <c r="P233" s="11">
        <v>54.217677999999999</v>
      </c>
      <c r="Q233" s="11">
        <v>54.930145000000003</v>
      </c>
      <c r="R233" s="11">
        <v>55.590102999999999</v>
      </c>
      <c r="S233" s="11">
        <v>56.224701000000003</v>
      </c>
      <c r="T233" s="11">
        <v>56.844788000000001</v>
      </c>
      <c r="U233" s="11">
        <v>57.471836000000003</v>
      </c>
      <c r="V233" s="11">
        <v>58.113467999999997</v>
      </c>
      <c r="W233" s="11">
        <v>58.770057999999999</v>
      </c>
      <c r="X233" s="11">
        <v>59.438586999999998</v>
      </c>
      <c r="Y233" s="11">
        <v>60.117595999999999</v>
      </c>
      <c r="Z233" s="11">
        <v>60.754745</v>
      </c>
      <c r="AA233" s="11">
        <v>61.365336999999997</v>
      </c>
      <c r="AB233" s="11">
        <v>61.997852000000002</v>
      </c>
      <c r="AC233" s="11">
        <v>62.639034000000002</v>
      </c>
      <c r="AD233" s="11">
        <v>63.294032999999999</v>
      </c>
      <c r="AE233" s="11">
        <v>63.973205999999998</v>
      </c>
      <c r="AF233" s="10">
        <f t="shared" si="57"/>
        <v>64.351611607611318</v>
      </c>
      <c r="AG233" s="10">
        <f t="shared" si="57"/>
        <v>64.732255508608645</v>
      </c>
      <c r="AH233" s="10">
        <f t="shared" si="57"/>
        <v>65.115150942640611</v>
      </c>
      <c r="AI233" s="10">
        <f t="shared" si="57"/>
        <v>65.500311227669201</v>
      </c>
      <c r="AJ233" s="10">
        <f t="shared" si="57"/>
        <v>65.88774976043301</v>
      </c>
      <c r="AK233" s="10">
        <f t="shared" si="57"/>
        <v>66.277480016913188</v>
      </c>
      <c r="AL233" s="10">
        <f t="shared" si="57"/>
        <v>66.669515552802181</v>
      </c>
      <c r="AM233" s="10">
        <f t="shared" si="57"/>
        <v>67.063870003975239</v>
      </c>
      <c r="AN233" s="10">
        <f t="shared" si="57"/>
        <v>67.460557086964656</v>
      </c>
      <c r="AO233" s="10">
        <f t="shared" si="57"/>
        <v>67.859590599436913</v>
      </c>
      <c r="AP233" s="10">
        <f t="shared" si="57"/>
        <v>68.260984420672557</v>
      </c>
      <c r="AQ233" s="10">
        <f t="shared" si="57"/>
        <v>68.664752512048992</v>
      </c>
      <c r="AR233" s="10">
        <f t="shared" si="57"/>
        <v>69.07090891752604</v>
      </c>
      <c r="AS233" s="10">
        <f t="shared" si="57"/>
        <v>69.479467764134455</v>
      </c>
      <c r="AT233" s="10">
        <f t="shared" si="57"/>
        <v>69.890443262467286</v>
      </c>
      <c r="AV233" s="9">
        <v>1.17E-2</v>
      </c>
      <c r="AW233" s="18">
        <f t="shared" si="55"/>
        <v>1.0377305258663982E-2</v>
      </c>
      <c r="AX233" s="18">
        <f t="shared" si="56"/>
        <v>1.1171979025426992E-2</v>
      </c>
      <c r="AY233" s="18">
        <f t="shared" si="58"/>
        <v>5.9150639974384694E-3</v>
      </c>
    </row>
    <row r="234" spans="1:51" ht="12.75" customHeight="1">
      <c r="C234" s="10">
        <f t="shared" ref="C234:AS234" si="61">SUM(C225:C232)</f>
        <v>92.69568000000001</v>
      </c>
      <c r="D234" s="10">
        <f t="shared" si="61"/>
        <v>93.461224000000001</v>
      </c>
      <c r="E234" s="10">
        <f t="shared" si="61"/>
        <v>94.591825999999998</v>
      </c>
      <c r="F234" s="10">
        <f t="shared" si="61"/>
        <v>93.561749999999989</v>
      </c>
      <c r="G234" s="10">
        <f t="shared" si="61"/>
        <v>94.126880000000014</v>
      </c>
      <c r="H234" s="10">
        <f t="shared" si="61"/>
        <v>95.431486000000007</v>
      </c>
      <c r="I234" s="10">
        <f t="shared" si="61"/>
        <v>96.856711999999987</v>
      </c>
      <c r="J234" s="10">
        <f t="shared" si="61"/>
        <v>98.843112000000005</v>
      </c>
      <c r="K234" s="10">
        <f t="shared" si="61"/>
        <v>100.617536</v>
      </c>
      <c r="L234" s="10">
        <f t="shared" si="61"/>
        <v>102.22730600000001</v>
      </c>
      <c r="M234" s="10">
        <f t="shared" si="61"/>
        <v>103.77635599999999</v>
      </c>
      <c r="N234" s="10">
        <f t="shared" si="61"/>
        <v>105.31923799999998</v>
      </c>
      <c r="O234" s="10">
        <f t="shared" si="61"/>
        <v>106.86702000000001</v>
      </c>
      <c r="P234" s="10">
        <f t="shared" si="61"/>
        <v>108.43535600000001</v>
      </c>
      <c r="Q234" s="10">
        <f t="shared" si="61"/>
        <v>109.860286</v>
      </c>
      <c r="R234" s="10">
        <f t="shared" si="61"/>
        <v>111.18021000000002</v>
      </c>
      <c r="S234" s="10">
        <f t="shared" si="61"/>
        <v>112.44940800000001</v>
      </c>
      <c r="T234" s="10">
        <f t="shared" si="61"/>
        <v>113.689582</v>
      </c>
      <c r="U234" s="10">
        <f t="shared" si="61"/>
        <v>114.94367399999999</v>
      </c>
      <c r="V234" s="10">
        <f t="shared" si="61"/>
        <v>116.22693599999999</v>
      </c>
      <c r="W234" s="10">
        <f t="shared" si="61"/>
        <v>117.54011800000001</v>
      </c>
      <c r="X234" s="10">
        <f t="shared" si="61"/>
        <v>118.87717200000002</v>
      </c>
      <c r="Y234" s="10">
        <f t="shared" si="61"/>
        <v>120.23519599999999</v>
      </c>
      <c r="Z234" s="10">
        <f t="shared" si="61"/>
        <v>121.50949400000002</v>
      </c>
      <c r="AA234" s="10">
        <f t="shared" si="61"/>
        <v>122.73067600000002</v>
      </c>
      <c r="AB234" s="10">
        <f t="shared" si="61"/>
        <v>123.99570399999999</v>
      </c>
      <c r="AC234" s="10">
        <f t="shared" si="61"/>
        <v>125.27806199999999</v>
      </c>
      <c r="AD234" s="10">
        <f t="shared" si="61"/>
        <v>126.588064</v>
      </c>
      <c r="AE234" s="10">
        <f t="shared" si="61"/>
        <v>127.94641200000001</v>
      </c>
      <c r="AF234" s="10">
        <f t="shared" si="61"/>
        <v>128.70457601649591</v>
      </c>
      <c r="AG234" s="10">
        <f t="shared" si="61"/>
        <v>129.46749160187616</v>
      </c>
      <c r="AH234" s="10">
        <f t="shared" si="61"/>
        <v>130.235189775149</v>
      </c>
      <c r="AI234" s="10">
        <f t="shared" si="61"/>
        <v>131.00770176364293</v>
      </c>
      <c r="AJ234" s="10">
        <f t="shared" si="61"/>
        <v>131.78505900443361</v>
      </c>
      <c r="AK234" s="10">
        <f t="shared" si="61"/>
        <v>132.5672931457801</v>
      </c>
      <c r="AL234" s="10">
        <f t="shared" si="61"/>
        <v>133.3544360485717</v>
      </c>
      <c r="AM234" s="10">
        <f t="shared" si="61"/>
        <v>134.14651978778434</v>
      </c>
      <c r="AN234" s="10">
        <f t="shared" si="61"/>
        <v>134.94357665394716</v>
      </c>
      <c r="AO234" s="10">
        <f t="shared" si="61"/>
        <v>135.74563915461974</v>
      </c>
      <c r="AP234" s="10">
        <f t="shared" si="61"/>
        <v>136.5527400158789</v>
      </c>
      <c r="AQ234" s="10">
        <f t="shared" si="61"/>
        <v>137.36491218381633</v>
      </c>
      <c r="AR234" s="10">
        <f t="shared" si="61"/>
        <v>138.1821888260464</v>
      </c>
      <c r="AS234" s="10">
        <f t="shared" si="61"/>
        <v>139.00460333322454</v>
      </c>
      <c r="AT234" s="10">
        <f>SUM(AT225:AT232)</f>
        <v>139.83218932057602</v>
      </c>
    </row>
    <row r="235" spans="1:51" ht="13">
      <c r="A235" s="3" t="s">
        <v>706</v>
      </c>
      <c r="B235" s="2" t="s">
        <v>1634</v>
      </c>
      <c r="C235" s="11">
        <v>252.948318</v>
      </c>
      <c r="D235" s="11">
        <v>246.41004899999999</v>
      </c>
      <c r="E235" s="11">
        <v>244.499268</v>
      </c>
      <c r="F235" s="11">
        <v>248.789062</v>
      </c>
      <c r="G235" s="11">
        <v>253.86175499999999</v>
      </c>
      <c r="H235" s="11">
        <v>255.834641</v>
      </c>
      <c r="I235" s="11">
        <v>257.05087300000002</v>
      </c>
      <c r="J235" s="11">
        <v>258.73211700000002</v>
      </c>
      <c r="K235" s="11">
        <v>260.47543300000001</v>
      </c>
      <c r="L235" s="11">
        <v>262.10699499999998</v>
      </c>
      <c r="M235" s="11">
        <v>263.72949199999999</v>
      </c>
      <c r="N235" s="11">
        <v>265.38467400000002</v>
      </c>
      <c r="O235" s="11">
        <v>267.20043900000002</v>
      </c>
      <c r="P235" s="11">
        <v>269.13623000000001</v>
      </c>
      <c r="Q235" s="11">
        <v>271.00765999999999</v>
      </c>
      <c r="R235" s="11">
        <v>272.72677599999997</v>
      </c>
      <c r="S235" s="11">
        <v>274.43762199999998</v>
      </c>
      <c r="T235" s="11">
        <v>276.21774299999998</v>
      </c>
      <c r="U235" s="11">
        <v>277.939911</v>
      </c>
      <c r="V235" s="11">
        <v>279.66101099999997</v>
      </c>
      <c r="W235" s="11">
        <v>281.385895</v>
      </c>
      <c r="X235" s="11">
        <v>283.03149400000001</v>
      </c>
      <c r="Y235" s="11">
        <v>284.60043300000001</v>
      </c>
      <c r="Z235" s="11">
        <v>286.256775</v>
      </c>
      <c r="AA235" s="11">
        <v>287.74896200000001</v>
      </c>
      <c r="AB235" s="11">
        <v>289.2099</v>
      </c>
      <c r="AC235" s="11">
        <v>290.68576000000002</v>
      </c>
      <c r="AD235" s="11">
        <v>292.13562000000002</v>
      </c>
      <c r="AE235" s="11">
        <v>293.51217700000001</v>
      </c>
      <c r="AF235" s="10">
        <f>AE235*(1+$AY235)</f>
        <v>294.35178710748164</v>
      </c>
      <c r="AG235" s="10">
        <f t="shared" ref="AG235:AT235" si="62">AF235*(1+$AY235)</f>
        <v>295.19379897266811</v>
      </c>
      <c r="AH235" s="10">
        <f t="shared" si="62"/>
        <v>296.03821946593899</v>
      </c>
      <c r="AI235" s="10">
        <f t="shared" si="62"/>
        <v>296.88505547732689</v>
      </c>
      <c r="AJ235" s="10">
        <f t="shared" si="62"/>
        <v>297.73431391657385</v>
      </c>
      <c r="AK235" s="10">
        <f t="shared" si="62"/>
        <v>298.58600171318767</v>
      </c>
      <c r="AL235" s="10">
        <f t="shared" si="62"/>
        <v>299.44012581649844</v>
      </c>
      <c r="AM235" s="10">
        <f t="shared" si="62"/>
        <v>300.29669319571519</v>
      </c>
      <c r="AN235" s="10">
        <f t="shared" si="62"/>
        <v>301.15571083998293</v>
      </c>
      <c r="AO235" s="10">
        <f t="shared" si="62"/>
        <v>302.01718575843944</v>
      </c>
      <c r="AP235" s="10">
        <f t="shared" si="62"/>
        <v>302.8811249802726</v>
      </c>
      <c r="AQ235" s="10">
        <f t="shared" si="62"/>
        <v>303.74753555477781</v>
      </c>
      <c r="AR235" s="10">
        <f t="shared" si="62"/>
        <v>304.61642455141532</v>
      </c>
      <c r="AS235" s="10">
        <f t="shared" si="62"/>
        <v>305.48779905986811</v>
      </c>
      <c r="AT235" s="10">
        <f t="shared" si="62"/>
        <v>306.36166619009958</v>
      </c>
      <c r="AV235" s="9">
        <v>6.4999999999999997E-3</v>
      </c>
      <c r="AW235" s="18">
        <f>(AE235/Z235)^0.2-1</f>
        <v>5.0185317816107133E-3</v>
      </c>
      <c r="AX235" s="18">
        <f>(Z235/U235)^0.2-1</f>
        <v>5.9142766538142766E-3</v>
      </c>
      <c r="AY235" s="18">
        <f>AW235*$AT$246</f>
        <v>2.8605631155181064E-3</v>
      </c>
    </row>
    <row r="236" spans="1:51" ht="13">
      <c r="A236" s="3" t="s">
        <v>707</v>
      </c>
      <c r="B236" t="s">
        <v>708</v>
      </c>
      <c r="C236" s="10">
        <v>205.32084699999999</v>
      </c>
      <c r="D236" s="10">
        <v>202.290604</v>
      </c>
      <c r="E236" s="10">
        <v>197.66108700000001</v>
      </c>
      <c r="F236" s="10">
        <v>202.342941</v>
      </c>
      <c r="G236" s="10">
        <v>206.935104</v>
      </c>
      <c r="H236" s="10">
        <v>208.04338100000001</v>
      </c>
      <c r="I236" s="10">
        <v>208.646072</v>
      </c>
      <c r="J236" s="10">
        <v>209.07044999999999</v>
      </c>
      <c r="K236" s="10">
        <v>209.467636</v>
      </c>
      <c r="L236" s="10">
        <v>209.794678</v>
      </c>
      <c r="M236" s="10">
        <v>210.08389299999999</v>
      </c>
      <c r="N236" s="10">
        <v>210.323486</v>
      </c>
      <c r="O236" s="10">
        <v>210.56778</v>
      </c>
      <c r="P236" s="10">
        <v>210.79260300000001</v>
      </c>
      <c r="Q236" s="10">
        <v>211.043961</v>
      </c>
      <c r="R236" s="10">
        <v>211.28054800000001</v>
      </c>
      <c r="S236" s="10">
        <v>211.53222700000001</v>
      </c>
      <c r="T236" s="10">
        <v>211.83766199999999</v>
      </c>
      <c r="U236" s="10">
        <v>212.12413000000001</v>
      </c>
      <c r="V236" s="10">
        <v>212.39387500000001</v>
      </c>
      <c r="W236" s="10">
        <v>212.65747099999999</v>
      </c>
      <c r="X236" s="10">
        <v>212.86319</v>
      </c>
      <c r="Y236" s="10">
        <v>213.02304100000001</v>
      </c>
      <c r="Z236" s="10">
        <v>213.23825099999999</v>
      </c>
      <c r="AA236" s="10">
        <v>213.42077599999999</v>
      </c>
      <c r="AB236" s="10">
        <v>213.557953</v>
      </c>
      <c r="AC236" s="10">
        <v>213.68926999999999</v>
      </c>
      <c r="AD236" s="10">
        <v>213.776703</v>
      </c>
      <c r="AE236" s="10">
        <v>213.78414900000001</v>
      </c>
      <c r="AF236" s="10">
        <f t="shared" ref="AF236:AT237" si="63">AE236*(1+$AY236)</f>
        <v>213.84647689715558</v>
      </c>
      <c r="AG236" s="10">
        <f t="shared" si="63"/>
        <v>213.90882296575549</v>
      </c>
      <c r="AH236" s="10">
        <f t="shared" si="63"/>
        <v>213.97118721109754</v>
      </c>
      <c r="AI236" s="10">
        <f t="shared" si="63"/>
        <v>214.03356963848108</v>
      </c>
      <c r="AJ236" s="10">
        <f t="shared" si="63"/>
        <v>214.09597025320704</v>
      </c>
      <c r="AK236" s="10">
        <f t="shared" si="63"/>
        <v>214.15838906057786</v>
      </c>
      <c r="AL236" s="10">
        <f t="shared" si="63"/>
        <v>214.22082606589751</v>
      </c>
      <c r="AM236" s="10">
        <f t="shared" si="63"/>
        <v>214.28328127447153</v>
      </c>
      <c r="AN236" s="10">
        <f t="shared" si="63"/>
        <v>214.34575469160703</v>
      </c>
      <c r="AO236" s="10">
        <f t="shared" si="63"/>
        <v>214.4082463226126</v>
      </c>
      <c r="AP236" s="10">
        <f t="shared" si="63"/>
        <v>214.47075617279845</v>
      </c>
      <c r="AQ236" s="10">
        <f t="shared" si="63"/>
        <v>214.5332842474763</v>
      </c>
      <c r="AR236" s="10">
        <f t="shared" si="63"/>
        <v>214.59583055195944</v>
      </c>
      <c r="AS236" s="10">
        <f t="shared" si="63"/>
        <v>214.65839509156268</v>
      </c>
      <c r="AT236" s="10">
        <f t="shared" si="63"/>
        <v>214.7209778716024</v>
      </c>
      <c r="AV236" s="7">
        <v>2.049E-3</v>
      </c>
      <c r="AW236" s="18">
        <f>(AE236/Z236)^0.2-1</f>
        <v>5.1148407636270043E-4</v>
      </c>
      <c r="AX236" s="18">
        <f>(Z236/U236)^0.2-1</f>
        <v>1.0482425634750214E-3</v>
      </c>
      <c r="AY236" s="18">
        <f>AW236*$AT$246</f>
        <v>2.9154592352673923E-4</v>
      </c>
    </row>
    <row r="237" spans="1:51" ht="13">
      <c r="A237" s="3" t="s">
        <v>709</v>
      </c>
      <c r="B237" t="s">
        <v>710</v>
      </c>
      <c r="C237" s="10">
        <v>47.627468</v>
      </c>
      <c r="D237" s="10">
        <v>44.119450000000001</v>
      </c>
      <c r="E237" s="10">
        <v>46.838172999999998</v>
      </c>
      <c r="F237" s="10">
        <v>46.446128999999999</v>
      </c>
      <c r="G237" s="10">
        <v>46.926654999999997</v>
      </c>
      <c r="H237" s="10">
        <v>47.791260000000001</v>
      </c>
      <c r="I237" s="10">
        <v>48.404797000000002</v>
      </c>
      <c r="J237" s="10">
        <v>49.661655000000003</v>
      </c>
      <c r="K237" s="10">
        <v>51.007801000000001</v>
      </c>
      <c r="L237" s="10">
        <v>52.312331999999998</v>
      </c>
      <c r="M237" s="10">
        <v>53.645598999999997</v>
      </c>
      <c r="N237" s="10">
        <v>55.061188000000001</v>
      </c>
      <c r="O237" s="10">
        <v>56.632655999999997</v>
      </c>
      <c r="P237" s="10">
        <v>58.343612999999998</v>
      </c>
      <c r="Q237" s="10">
        <v>59.963687999999998</v>
      </c>
      <c r="R237" s="10">
        <v>61.446227999999998</v>
      </c>
      <c r="S237" s="10">
        <v>62.905411000000001</v>
      </c>
      <c r="T237" s="10">
        <v>64.380081000000004</v>
      </c>
      <c r="U237" s="10">
        <v>65.815787999999998</v>
      </c>
      <c r="V237" s="10">
        <v>67.267143000000004</v>
      </c>
      <c r="W237" s="10">
        <v>68.728431999999998</v>
      </c>
      <c r="X237" s="10">
        <v>70.168289000000001</v>
      </c>
      <c r="Y237" s="10">
        <v>71.577393000000001</v>
      </c>
      <c r="Z237" s="10">
        <v>73.018539000000004</v>
      </c>
      <c r="AA237" s="10">
        <v>74.328186000000002</v>
      </c>
      <c r="AB237" s="10">
        <v>75.651955000000001</v>
      </c>
      <c r="AC237" s="10">
        <v>76.996489999999994</v>
      </c>
      <c r="AD237" s="10">
        <v>78.358902</v>
      </c>
      <c r="AE237" s="10">
        <v>79.728026999999997</v>
      </c>
      <c r="AF237" s="10">
        <f t="shared" si="63"/>
        <v>80.534085797204966</v>
      </c>
      <c r="AG237" s="10">
        <f t="shared" si="63"/>
        <v>81.348293934221786</v>
      </c>
      <c r="AH237" s="10">
        <f t="shared" si="63"/>
        <v>82.170733801739075</v>
      </c>
      <c r="AI237" s="10">
        <f t="shared" si="63"/>
        <v>83.001488623424038</v>
      </c>
      <c r="AJ237" s="10">
        <f t="shared" si="63"/>
        <v>83.840642464343986</v>
      </c>
      <c r="AK237" s="10">
        <f t="shared" si="63"/>
        <v>84.688280239472931</v>
      </c>
      <c r="AL237" s="10">
        <f t="shared" si="63"/>
        <v>85.544487722284302</v>
      </c>
      <c r="AM237" s="10">
        <f t="shared" si="63"/>
        <v>86.409351553430398</v>
      </c>
      <c r="AN237" s="10">
        <f t="shared" si="63"/>
        <v>87.282959249509702</v>
      </c>
      <c r="AO237" s="10">
        <f t="shared" si="63"/>
        <v>88.165399211922789</v>
      </c>
      <c r="AP237" s="10">
        <f t="shared" si="63"/>
        <v>89.056760735817747</v>
      </c>
      <c r="AQ237" s="10">
        <f t="shared" si="63"/>
        <v>89.957134019126059</v>
      </c>
      <c r="AR237" s="10">
        <f t="shared" si="63"/>
        <v>90.866610171689857</v>
      </c>
      <c r="AS237" s="10">
        <f t="shared" si="63"/>
        <v>91.785281224481423</v>
      </c>
      <c r="AT237" s="10">
        <f t="shared" si="63"/>
        <v>92.713240138915936</v>
      </c>
      <c r="AV237" s="7">
        <v>2.2157E-2</v>
      </c>
      <c r="AW237" s="18">
        <f>(AE237/Z237)^0.2-1</f>
        <v>1.7737027917553716E-2</v>
      </c>
      <c r="AX237" s="18">
        <f>(Z237/U237)^0.2-1</f>
        <v>2.0987936575957766E-2</v>
      </c>
      <c r="AY237" s="18">
        <f>AW237*$AT$246</f>
        <v>1.0110105913005617E-2</v>
      </c>
    </row>
    <row r="238" spans="1:51" ht="13">
      <c r="A238" s="3"/>
      <c r="C238" s="10">
        <f t="shared" ref="C238:AS238" si="64">C236+C237</f>
        <v>252.94831499999998</v>
      </c>
      <c r="D238" s="10">
        <f t="shared" si="64"/>
        <v>246.410054</v>
      </c>
      <c r="E238" s="10">
        <f t="shared" si="64"/>
        <v>244.49925999999999</v>
      </c>
      <c r="F238" s="10">
        <f t="shared" si="64"/>
        <v>248.78906999999998</v>
      </c>
      <c r="G238" s="10">
        <f t="shared" si="64"/>
        <v>253.86175900000001</v>
      </c>
      <c r="H238" s="10">
        <f t="shared" si="64"/>
        <v>255.834641</v>
      </c>
      <c r="I238" s="10">
        <f t="shared" si="64"/>
        <v>257.05086900000003</v>
      </c>
      <c r="J238" s="10">
        <f t="shared" si="64"/>
        <v>258.73210499999999</v>
      </c>
      <c r="K238" s="10">
        <f t="shared" si="64"/>
        <v>260.475437</v>
      </c>
      <c r="L238" s="10">
        <f t="shared" si="64"/>
        <v>262.10701</v>
      </c>
      <c r="M238" s="10">
        <f t="shared" si="64"/>
        <v>263.72949199999999</v>
      </c>
      <c r="N238" s="10">
        <f t="shared" si="64"/>
        <v>265.38467400000002</v>
      </c>
      <c r="O238" s="10">
        <f t="shared" si="64"/>
        <v>267.20043599999997</v>
      </c>
      <c r="P238" s="10">
        <f t="shared" si="64"/>
        <v>269.13621599999999</v>
      </c>
      <c r="Q238" s="10">
        <f t="shared" si="64"/>
        <v>271.00764900000001</v>
      </c>
      <c r="R238" s="10">
        <f t="shared" si="64"/>
        <v>272.72677600000003</v>
      </c>
      <c r="S238" s="10">
        <f t="shared" si="64"/>
        <v>274.43763799999999</v>
      </c>
      <c r="T238" s="10">
        <f t="shared" si="64"/>
        <v>276.21774299999998</v>
      </c>
      <c r="U238" s="10">
        <f t="shared" si="64"/>
        <v>277.93991800000003</v>
      </c>
      <c r="V238" s="10">
        <f t="shared" si="64"/>
        <v>279.66101800000001</v>
      </c>
      <c r="W238" s="10">
        <f t="shared" si="64"/>
        <v>281.38590299999998</v>
      </c>
      <c r="X238" s="10">
        <f t="shared" si="64"/>
        <v>283.03147899999999</v>
      </c>
      <c r="Y238" s="10">
        <f t="shared" si="64"/>
        <v>284.60043400000001</v>
      </c>
      <c r="Z238" s="10">
        <f t="shared" si="64"/>
        <v>286.25679000000002</v>
      </c>
      <c r="AA238" s="10">
        <f t="shared" si="64"/>
        <v>287.74896200000001</v>
      </c>
      <c r="AB238" s="10">
        <f t="shared" si="64"/>
        <v>289.20990799999998</v>
      </c>
      <c r="AC238" s="10">
        <f t="shared" si="64"/>
        <v>290.68575999999996</v>
      </c>
      <c r="AD238" s="10">
        <f t="shared" si="64"/>
        <v>292.135605</v>
      </c>
      <c r="AE238" s="10">
        <f t="shared" si="64"/>
        <v>293.51217600000001</v>
      </c>
      <c r="AF238" s="10">
        <f t="shared" si="64"/>
        <v>294.38056269436055</v>
      </c>
      <c r="AG238" s="10">
        <f t="shared" si="64"/>
        <v>295.25711689997729</v>
      </c>
      <c r="AH238" s="10">
        <f t="shared" si="64"/>
        <v>296.14192101283663</v>
      </c>
      <c r="AI238" s="10">
        <f t="shared" si="64"/>
        <v>297.03505826190514</v>
      </c>
      <c r="AJ238" s="10">
        <f t="shared" si="64"/>
        <v>297.93661271755104</v>
      </c>
      <c r="AK238" s="10">
        <f t="shared" si="64"/>
        <v>298.84666930005079</v>
      </c>
      <c r="AL238" s="10">
        <f t="shared" si="64"/>
        <v>299.7653137881818</v>
      </c>
      <c r="AM238" s="10">
        <f t="shared" si="64"/>
        <v>300.69263282790195</v>
      </c>
      <c r="AN238" s="10">
        <f t="shared" si="64"/>
        <v>301.62871394111676</v>
      </c>
      <c r="AO238" s="10">
        <f t="shared" si="64"/>
        <v>302.57364553453539</v>
      </c>
      <c r="AP238" s="10">
        <f t="shared" si="64"/>
        <v>303.52751690861618</v>
      </c>
      <c r="AQ238" s="10">
        <f t="shared" si="64"/>
        <v>304.49041826660238</v>
      </c>
      <c r="AR238" s="10">
        <f t="shared" si="64"/>
        <v>305.46244072364931</v>
      </c>
      <c r="AS238" s="10">
        <f t="shared" si="64"/>
        <v>306.4436763160441</v>
      </c>
      <c r="AT238" s="10">
        <f>AT236+AT237</f>
        <v>307.43421801051835</v>
      </c>
      <c r="AV238" s="7"/>
    </row>
    <row r="239" spans="1:51" ht="13">
      <c r="A239" s="3" t="s">
        <v>711</v>
      </c>
      <c r="B239" t="s">
        <v>712</v>
      </c>
      <c r="C239" s="10">
        <v>152.23100299999999</v>
      </c>
      <c r="D239" s="10">
        <v>140.13400300000001</v>
      </c>
      <c r="E239" s="10">
        <v>138.02868699999999</v>
      </c>
      <c r="F239" s="10">
        <v>137.30242899999999</v>
      </c>
      <c r="G239" s="10">
        <v>136.89630099999999</v>
      </c>
      <c r="H239" s="10">
        <v>137.61752300000001</v>
      </c>
      <c r="I239" s="10">
        <v>139.415085</v>
      </c>
      <c r="J239" s="10">
        <v>141.40690599999999</v>
      </c>
      <c r="K239" s="10">
        <v>142.87275700000001</v>
      </c>
      <c r="L239" s="10">
        <v>143.81433100000001</v>
      </c>
      <c r="M239" s="10">
        <v>144.414276</v>
      </c>
      <c r="N239" s="10">
        <v>144.86584500000001</v>
      </c>
      <c r="O239" s="10">
        <v>145.30387899999999</v>
      </c>
      <c r="P239" s="10">
        <v>145.76774599999999</v>
      </c>
      <c r="Q239" s="10">
        <v>146.15145899999999</v>
      </c>
      <c r="R239" s="10">
        <v>146.51303100000001</v>
      </c>
      <c r="S239" s="10">
        <v>146.94511399999999</v>
      </c>
      <c r="T239" s="10">
        <v>147.41825900000001</v>
      </c>
      <c r="U239" s="10">
        <v>147.95631399999999</v>
      </c>
      <c r="V239" s="10">
        <v>148.540604</v>
      </c>
      <c r="W239" s="10">
        <v>149.14080799999999</v>
      </c>
      <c r="X239" s="10">
        <v>149.71485899999999</v>
      </c>
      <c r="Y239" s="10">
        <v>150.25662199999999</v>
      </c>
      <c r="Z239" s="10">
        <v>150.81274400000001</v>
      </c>
      <c r="AA239" s="10">
        <v>151.326401</v>
      </c>
      <c r="AB239" s="10">
        <v>151.82141100000001</v>
      </c>
      <c r="AC239" s="10">
        <v>152.36094700000001</v>
      </c>
      <c r="AD239" s="10">
        <v>152.91864000000001</v>
      </c>
      <c r="AE239" s="10">
        <v>153.51402300000001</v>
      </c>
      <c r="AF239" s="10">
        <f>AE239*(1+$AY239)</f>
        <v>153.82526258340656</v>
      </c>
      <c r="AG239" s="10">
        <f t="shared" ref="AG239:AT239" si="65">AF239*(1+$AY239)</f>
        <v>154.13713318459494</v>
      </c>
      <c r="AH239" s="10">
        <f t="shared" si="65"/>
        <v>154.44963608291226</v>
      </c>
      <c r="AI239" s="10">
        <f t="shared" si="65"/>
        <v>154.76277256029934</v>
      </c>
      <c r="AJ239" s="10">
        <f t="shared" si="65"/>
        <v>155.07654390129605</v>
      </c>
      <c r="AK239" s="10">
        <f t="shared" si="65"/>
        <v>155.39095139304658</v>
      </c>
      <c r="AL239" s="10">
        <f t="shared" si="65"/>
        <v>155.70599632530477</v>
      </c>
      <c r="AM239" s="10">
        <f t="shared" si="65"/>
        <v>156.02167999043931</v>
      </c>
      <c r="AN239" s="10">
        <f t="shared" si="65"/>
        <v>156.33800368343907</v>
      </c>
      <c r="AO239" s="10">
        <f t="shared" si="65"/>
        <v>156.65496870191848</v>
      </c>
      <c r="AP239" s="10">
        <f t="shared" si="65"/>
        <v>156.97257634612274</v>
      </c>
      <c r="AQ239" s="10">
        <f t="shared" si="65"/>
        <v>157.29082791893325</v>
      </c>
      <c r="AR239" s="10">
        <f t="shared" si="65"/>
        <v>157.60972472587289</v>
      </c>
      <c r="AS239" s="10">
        <f t="shared" si="65"/>
        <v>157.92926807511142</v>
      </c>
      <c r="AT239" s="10">
        <f t="shared" si="65"/>
        <v>158.24945927747081</v>
      </c>
      <c r="AV239" s="7">
        <v>3.3830000000000002E-3</v>
      </c>
      <c r="AW239" s="18">
        <f>(AE239/Z239)^0.2-1</f>
        <v>3.5569021395105427E-3</v>
      </c>
      <c r="AX239" s="18">
        <f>(Z239/U239)^0.2-1</f>
        <v>3.8317036320785203E-3</v>
      </c>
      <c r="AY239" s="18">
        <f>AW239*$AT$246</f>
        <v>2.0274342195210093E-3</v>
      </c>
    </row>
    <row r="240" spans="1:51" ht="13">
      <c r="A240" s="3" t="s">
        <v>713</v>
      </c>
      <c r="B240" t="s">
        <v>152</v>
      </c>
      <c r="C240" s="10">
        <v>640.33196999999996</v>
      </c>
      <c r="D240" s="10">
        <v>644.81811500000003</v>
      </c>
      <c r="E240" s="10">
        <v>630.34252900000001</v>
      </c>
      <c r="F240" s="10">
        <v>633.88922100000002</v>
      </c>
      <c r="G240" s="10">
        <v>617.70599400000003</v>
      </c>
      <c r="H240" s="10">
        <v>612.47753899999998</v>
      </c>
      <c r="I240" s="10">
        <v>600.38299600000005</v>
      </c>
      <c r="J240" s="10">
        <v>602.256348</v>
      </c>
      <c r="K240" s="10">
        <v>613.908997</v>
      </c>
      <c r="L240" s="10">
        <v>616.28277600000001</v>
      </c>
      <c r="M240" s="10">
        <v>620.69842500000004</v>
      </c>
      <c r="N240" s="10">
        <v>625.92047100000002</v>
      </c>
      <c r="O240" s="10">
        <v>630.71911599999999</v>
      </c>
      <c r="P240" s="10">
        <v>634.19824200000005</v>
      </c>
      <c r="Q240" s="10">
        <v>631.16937299999995</v>
      </c>
      <c r="R240" s="10">
        <v>634.38861099999997</v>
      </c>
      <c r="S240" s="10">
        <v>670.97381600000006</v>
      </c>
      <c r="T240" s="10">
        <v>713.08160399999997</v>
      </c>
      <c r="U240" s="10">
        <v>717.124146</v>
      </c>
      <c r="V240" s="10">
        <v>720.12609899999995</v>
      </c>
      <c r="W240" s="10">
        <v>726.46722399999999</v>
      </c>
      <c r="X240" s="10">
        <v>732.89855999999997</v>
      </c>
      <c r="Y240" s="10">
        <v>733.49798599999997</v>
      </c>
      <c r="Z240" s="10">
        <v>736.69226100000003</v>
      </c>
      <c r="AA240" s="10">
        <v>735.82641599999999</v>
      </c>
      <c r="AB240" s="10">
        <v>740.28186000000005</v>
      </c>
      <c r="AC240" s="10">
        <v>740.02966300000003</v>
      </c>
      <c r="AD240" s="10">
        <v>743.58624299999997</v>
      </c>
      <c r="AE240" s="10">
        <v>744.95050000000003</v>
      </c>
      <c r="AF240" s="10">
        <f>AE240*(1+$AY240)</f>
        <v>745.89825247051522</v>
      </c>
      <c r="AG240" s="10">
        <f t="shared" ref="AG240:AT240" si="66">AF240*(1+$AY240)</f>
        <v>746.84721070536693</v>
      </c>
      <c r="AH240" s="10">
        <f t="shared" si="66"/>
        <v>747.79737623857136</v>
      </c>
      <c r="AI240" s="10">
        <f t="shared" si="66"/>
        <v>748.74875060609634</v>
      </c>
      <c r="AJ240" s="10">
        <f t="shared" si="66"/>
        <v>749.70133534586375</v>
      </c>
      <c r="AK240" s="10">
        <f t="shared" si="66"/>
        <v>750.65513199775216</v>
      </c>
      <c r="AL240" s="10">
        <f t="shared" si="66"/>
        <v>751.61014210359917</v>
      </c>
      <c r="AM240" s="10">
        <f t="shared" si="66"/>
        <v>752.56636720720405</v>
      </c>
      <c r="AN240" s="10">
        <f t="shared" si="66"/>
        <v>753.52380885433001</v>
      </c>
      <c r="AO240" s="10">
        <f t="shared" si="66"/>
        <v>754.48246859270694</v>
      </c>
      <c r="AP240" s="10">
        <f t="shared" si="66"/>
        <v>755.44234797203376</v>
      </c>
      <c r="AQ240" s="10">
        <f t="shared" si="66"/>
        <v>756.40344854398097</v>
      </c>
      <c r="AR240" s="10">
        <f t="shared" si="66"/>
        <v>757.36577186219313</v>
      </c>
      <c r="AS240" s="10">
        <f t="shared" si="66"/>
        <v>758.32931948229145</v>
      </c>
      <c r="AT240" s="10">
        <f t="shared" si="66"/>
        <v>759.29409296187634</v>
      </c>
      <c r="AV240" s="7">
        <v>5.3610000000000003E-3</v>
      </c>
      <c r="AW240" s="18">
        <f>(AE240/Z240)^0.2-1</f>
        <v>2.2319921021367595E-3</v>
      </c>
      <c r="AX240" s="18">
        <f>(Z240/U240)^0.2-1</f>
        <v>5.3987764776772806E-3</v>
      </c>
      <c r="AY240" s="18">
        <f>AW240*$AT$246</f>
        <v>1.2722354982179528E-3</v>
      </c>
    </row>
    <row r="241" spans="1:51" ht="12.75" customHeight="1">
      <c r="C241" s="10">
        <f t="shared" ref="C241:AS241" si="67">C239+C240</f>
        <v>792.56297299999994</v>
      </c>
      <c r="D241" s="10">
        <f t="shared" si="67"/>
        <v>784.95211800000004</v>
      </c>
      <c r="E241" s="10">
        <f t="shared" si="67"/>
        <v>768.371216</v>
      </c>
      <c r="F241" s="10">
        <f t="shared" si="67"/>
        <v>771.19164999999998</v>
      </c>
      <c r="G241" s="10">
        <f t="shared" si="67"/>
        <v>754.60229500000003</v>
      </c>
      <c r="H241" s="10">
        <f t="shared" si="67"/>
        <v>750.09506199999998</v>
      </c>
      <c r="I241" s="10">
        <f t="shared" si="67"/>
        <v>739.79808100000002</v>
      </c>
      <c r="J241" s="10">
        <f t="shared" si="67"/>
        <v>743.66325400000005</v>
      </c>
      <c r="K241" s="10">
        <f t="shared" si="67"/>
        <v>756.78175399999998</v>
      </c>
      <c r="L241" s="10">
        <f t="shared" si="67"/>
        <v>760.09710700000005</v>
      </c>
      <c r="M241" s="10">
        <f t="shared" si="67"/>
        <v>765.11270100000002</v>
      </c>
      <c r="N241" s="10">
        <f t="shared" si="67"/>
        <v>770.78631600000006</v>
      </c>
      <c r="O241" s="10">
        <f t="shared" si="67"/>
        <v>776.02299500000004</v>
      </c>
      <c r="P241" s="10">
        <f t="shared" si="67"/>
        <v>779.96598800000004</v>
      </c>
      <c r="Q241" s="10">
        <f t="shared" si="67"/>
        <v>777.32083199999988</v>
      </c>
      <c r="R241" s="10">
        <f t="shared" si="67"/>
        <v>780.90164200000004</v>
      </c>
      <c r="S241" s="10">
        <f t="shared" si="67"/>
        <v>817.91893000000005</v>
      </c>
      <c r="T241" s="10">
        <f t="shared" si="67"/>
        <v>860.499863</v>
      </c>
      <c r="U241" s="10">
        <f t="shared" si="67"/>
        <v>865.08046000000002</v>
      </c>
      <c r="V241" s="10">
        <f t="shared" si="67"/>
        <v>868.66670299999998</v>
      </c>
      <c r="W241" s="10">
        <f t="shared" si="67"/>
        <v>875.60803199999998</v>
      </c>
      <c r="X241" s="10">
        <f t="shared" si="67"/>
        <v>882.61341900000002</v>
      </c>
      <c r="Y241" s="10">
        <f t="shared" si="67"/>
        <v>883.75460799999996</v>
      </c>
      <c r="Z241" s="10">
        <f t="shared" si="67"/>
        <v>887.50500499999998</v>
      </c>
      <c r="AA241" s="10">
        <f t="shared" si="67"/>
        <v>887.15281700000003</v>
      </c>
      <c r="AB241" s="10">
        <f t="shared" si="67"/>
        <v>892.10327100000006</v>
      </c>
      <c r="AC241" s="10">
        <f t="shared" si="67"/>
        <v>892.39061000000004</v>
      </c>
      <c r="AD241" s="10">
        <f t="shared" si="67"/>
        <v>896.50488299999995</v>
      </c>
      <c r="AE241" s="10">
        <f t="shared" si="67"/>
        <v>898.4645230000001</v>
      </c>
      <c r="AF241" s="10">
        <f t="shared" si="67"/>
        <v>899.7235150539218</v>
      </c>
      <c r="AG241" s="10">
        <f t="shared" si="67"/>
        <v>900.98434388996191</v>
      </c>
      <c r="AH241" s="10">
        <f t="shared" si="67"/>
        <v>902.24701232148368</v>
      </c>
      <c r="AI241" s="10">
        <f t="shared" si="67"/>
        <v>903.5115231663957</v>
      </c>
      <c r="AJ241" s="10">
        <f t="shared" si="67"/>
        <v>904.77787924715983</v>
      </c>
      <c r="AK241" s="10">
        <f t="shared" si="67"/>
        <v>906.04608339079869</v>
      </c>
      <c r="AL241" s="10">
        <f t="shared" si="67"/>
        <v>907.31613842890397</v>
      </c>
      <c r="AM241" s="10">
        <f t="shared" si="67"/>
        <v>908.58804719764339</v>
      </c>
      <c r="AN241" s="10">
        <f t="shared" si="67"/>
        <v>909.86181253776908</v>
      </c>
      <c r="AO241" s="10">
        <f t="shared" si="67"/>
        <v>911.13743729462544</v>
      </c>
      <c r="AP241" s="10">
        <f t="shared" si="67"/>
        <v>912.41492431815652</v>
      </c>
      <c r="AQ241" s="10">
        <f t="shared" si="67"/>
        <v>913.69427646291422</v>
      </c>
      <c r="AR241" s="10">
        <f t="shared" si="67"/>
        <v>914.97549658806599</v>
      </c>
      <c r="AS241" s="10">
        <f t="shared" si="67"/>
        <v>916.25858755740285</v>
      </c>
      <c r="AT241" s="10">
        <f>AT239+AT240</f>
        <v>917.54355223934715</v>
      </c>
    </row>
    <row r="242" spans="1:51" ht="13">
      <c r="A242" s="3" t="s">
        <v>714</v>
      </c>
      <c r="B242" s="2" t="s">
        <v>715</v>
      </c>
      <c r="C242" s="11">
        <v>2064.9548340000001</v>
      </c>
      <c r="D242" s="11">
        <v>2040.4027100000001</v>
      </c>
      <c r="E242" s="11">
        <v>2049.7258299999999</v>
      </c>
      <c r="F242" s="11">
        <v>2051.4201659999999</v>
      </c>
      <c r="G242" s="11">
        <v>2006.4829099999999</v>
      </c>
      <c r="H242" s="11">
        <v>1991.378784</v>
      </c>
      <c r="I242" s="11">
        <v>1979.678711</v>
      </c>
      <c r="J242" s="11">
        <v>1987.049683</v>
      </c>
      <c r="K242" s="11">
        <v>2007.2189940000001</v>
      </c>
      <c r="L242" s="11">
        <v>2018.7653809999999</v>
      </c>
      <c r="M242" s="11">
        <v>2032.0435789999999</v>
      </c>
      <c r="N242" s="11">
        <v>2046.0805660000001</v>
      </c>
      <c r="O242" s="11">
        <v>2059.9106449999999</v>
      </c>
      <c r="P242" s="11">
        <v>2072.814453</v>
      </c>
      <c r="Q242" s="11">
        <v>2079.0996089999999</v>
      </c>
      <c r="R242" s="11">
        <v>2091.428711</v>
      </c>
      <c r="S242" s="11">
        <v>2137.1865229999999</v>
      </c>
      <c r="T242" s="11">
        <v>2188.5378420000002</v>
      </c>
      <c r="U242" s="11">
        <v>2201.8454590000001</v>
      </c>
      <c r="V242" s="11">
        <v>2214.1660160000001</v>
      </c>
      <c r="W242" s="11">
        <v>2229.8254390000002</v>
      </c>
      <c r="X242" s="11">
        <v>2245.4736330000001</v>
      </c>
      <c r="Y242" s="11">
        <v>2255.1633299999999</v>
      </c>
      <c r="Z242" s="11">
        <v>2267.4907229999999</v>
      </c>
      <c r="AA242" s="11">
        <v>2275.4870609999998</v>
      </c>
      <c r="AB242" s="11">
        <v>2288.7883299999999</v>
      </c>
      <c r="AC242" s="11">
        <v>2297.4326169999999</v>
      </c>
      <c r="AD242" s="11">
        <v>2309.9035640000002</v>
      </c>
      <c r="AE242" s="11">
        <v>2320.178711</v>
      </c>
      <c r="AF242" s="10">
        <f>AE242*(1+$AY$242)</f>
        <v>2330.8623202471381</v>
      </c>
      <c r="AG242" s="10">
        <f t="shared" ref="AG242:AT242" si="68">AF242*(1+$AY$242)</f>
        <v>2341.5951237679774</v>
      </c>
      <c r="AH242" s="10">
        <f t="shared" si="68"/>
        <v>2352.3773480848959</v>
      </c>
      <c r="AI242" s="10">
        <f t="shared" si="68"/>
        <v>2363.2092207633264</v>
      </c>
      <c r="AJ242" s="10">
        <f t="shared" si="68"/>
        <v>2374.090970416562</v>
      </c>
      <c r="AK242" s="10">
        <f t="shared" si="68"/>
        <v>2385.0228267105786</v>
      </c>
      <c r="AL242" s="10">
        <f t="shared" si="68"/>
        <v>2396.0050203688843</v>
      </c>
      <c r="AM242" s="10">
        <f t="shared" si="68"/>
        <v>2407.0377831773876</v>
      </c>
      <c r="AN242" s="10">
        <f t="shared" si="68"/>
        <v>2418.1213479892899</v>
      </c>
      <c r="AO242" s="10">
        <f t="shared" si="68"/>
        <v>2429.25594873</v>
      </c>
      <c r="AP242" s="10">
        <f t="shared" si="68"/>
        <v>2440.4418204020708</v>
      </c>
      <c r="AQ242" s="10">
        <f t="shared" si="68"/>
        <v>2451.6791990901597</v>
      </c>
      <c r="AR242" s="10">
        <f t="shared" si="68"/>
        <v>2462.9683219660119</v>
      </c>
      <c r="AS242" s="10">
        <f t="shared" si="68"/>
        <v>2474.3094272934645</v>
      </c>
      <c r="AT242" s="10">
        <f t="shared" si="68"/>
        <v>2485.702754433476</v>
      </c>
      <c r="AV242" s="9">
        <v>4.7710000000000001E-3</v>
      </c>
      <c r="AW242" s="18">
        <f>(AE242/Z242)^0.2-1</f>
        <v>4.6046492869220579E-3</v>
      </c>
      <c r="AX242" s="18">
        <f>(Z242/U242)^0.2-1</f>
        <v>5.8928867404537399E-3</v>
      </c>
      <c r="AY242" s="18">
        <f>AW242</f>
        <v>4.6046492869220579E-3</v>
      </c>
    </row>
    <row r="244" spans="1:51" ht="13">
      <c r="A244" s="3" t="s">
        <v>716</v>
      </c>
      <c r="B244" s="2" t="s">
        <v>154</v>
      </c>
      <c r="C244" s="11">
        <v>28958.335938</v>
      </c>
      <c r="D244" s="11">
        <v>27849.435547000001</v>
      </c>
      <c r="E244" s="11">
        <v>26949.615234000001</v>
      </c>
      <c r="F244" s="11">
        <v>27294.753906000002</v>
      </c>
      <c r="G244" s="11">
        <v>27868.947265999999</v>
      </c>
      <c r="H244" s="11">
        <v>28143.990234000001</v>
      </c>
      <c r="I244" s="11">
        <v>28260.0625</v>
      </c>
      <c r="J244" s="11">
        <v>28352.017577999999</v>
      </c>
      <c r="K244" s="11">
        <v>28422.308593999998</v>
      </c>
      <c r="L244" s="11">
        <v>28490.267577999999</v>
      </c>
      <c r="M244" s="11">
        <v>28645.662109000001</v>
      </c>
      <c r="N244" s="11">
        <v>28723.634765999999</v>
      </c>
      <c r="O244" s="11">
        <v>28927.621093999998</v>
      </c>
      <c r="P244" s="11">
        <v>29120.945312</v>
      </c>
      <c r="Q244" s="11">
        <v>29292.878906000002</v>
      </c>
      <c r="R244" s="11">
        <v>29462.755859000001</v>
      </c>
      <c r="S244" s="11">
        <v>29699.566406000002</v>
      </c>
      <c r="T244" s="11">
        <v>29967.744140999999</v>
      </c>
      <c r="U244" s="11">
        <v>30210.197265999999</v>
      </c>
      <c r="V244" s="11">
        <v>30446.345702999999</v>
      </c>
      <c r="W244" s="11">
        <v>30694.441406000002</v>
      </c>
      <c r="X244" s="11">
        <v>30845.089843999998</v>
      </c>
      <c r="Y244" s="11">
        <v>31005.861327999999</v>
      </c>
      <c r="Z244" s="11">
        <v>31302.591797000001</v>
      </c>
      <c r="AA244" s="11">
        <v>31488.220702999999</v>
      </c>
      <c r="AB244" s="11">
        <v>31690.173827999999</v>
      </c>
      <c r="AC244" s="11">
        <v>32008.853515999999</v>
      </c>
      <c r="AD244" s="11">
        <v>32228.609375</v>
      </c>
      <c r="AE244" s="11">
        <v>32463.083984000001</v>
      </c>
      <c r="AF244" s="10">
        <f>AE244*(1+$AY$244)</f>
        <v>32697.048707661554</v>
      </c>
      <c r="AG244" s="10">
        <f t="shared" ref="AG244:AT244" si="69">AF244*(1+$AY$244)</f>
        <v>32932.699638707003</v>
      </c>
      <c r="AH244" s="10">
        <f t="shared" si="69"/>
        <v>33170.048929803204</v>
      </c>
      <c r="AI244" s="10">
        <f t="shared" si="69"/>
        <v>33409.108821202506</v>
      </c>
      <c r="AJ244" s="10">
        <f t="shared" si="69"/>
        <v>33649.891641373993</v>
      </c>
      <c r="AK244" s="10">
        <f t="shared" si="69"/>
        <v>33892.409807639269</v>
      </c>
      <c r="AL244" s="10">
        <f t="shared" si="69"/>
        <v>34136.675826812825</v>
      </c>
      <c r="AM244" s="10">
        <f t="shared" si="69"/>
        <v>34382.702295847026</v>
      </c>
      <c r="AN244" s="10">
        <f t="shared" si="69"/>
        <v>34630.501902481752</v>
      </c>
      <c r="AO244" s="10">
        <f t="shared" si="69"/>
        <v>34880.087425898702</v>
      </c>
      <c r="AP244" s="10">
        <f t="shared" si="69"/>
        <v>35131.471737380423</v>
      </c>
      <c r="AQ244" s="10">
        <f t="shared" si="69"/>
        <v>35384.667800974101</v>
      </c>
      <c r="AR244" s="10">
        <f t="shared" si="69"/>
        <v>35639.688674160119</v>
      </c>
      <c r="AS244" s="10">
        <f t="shared" si="69"/>
        <v>35896.547508525437</v>
      </c>
      <c r="AT244" s="10">
        <f t="shared" si="69"/>
        <v>36155.257550441827</v>
      </c>
      <c r="AV244" s="9">
        <v>5.6940000000000003E-3</v>
      </c>
      <c r="AW244" s="18">
        <f>(AE244/Z244)^0.2-1</f>
        <v>7.3071009574094958E-3</v>
      </c>
      <c r="AX244" s="18">
        <f>(Z244/U244)^0.2-1</f>
        <v>7.1295700124756056E-3</v>
      </c>
      <c r="AY244" s="18">
        <f>AW244-0.0001</f>
        <v>7.2071009574094956E-3</v>
      </c>
    </row>
    <row r="245" spans="1:51" ht="12.75" customHeight="1">
      <c r="AT245" s="10">
        <f>AT241+AT238+AT234+AT223+AT215+AT210+AT202+AT195+AT190+AT185+AT179+AT176+AT169+AT164</f>
        <v>36155.674457254951</v>
      </c>
    </row>
    <row r="246" spans="1:51" ht="12.75" customHeight="1">
      <c r="AT246">
        <v>0.56999999999999995</v>
      </c>
    </row>
    <row r="249" spans="1:51" ht="11" customHeight="1">
      <c r="B249" s="3" t="s">
        <v>717</v>
      </c>
    </row>
    <row r="250" spans="1:51" ht="11" customHeight="1">
      <c r="B250" s="3" t="s">
        <v>718</v>
      </c>
    </row>
    <row r="251" spans="1:51" ht="11" customHeight="1">
      <c r="B251" s="3" t="s">
        <v>719</v>
      </c>
    </row>
    <row r="252" spans="1:51" ht="11" customHeight="1">
      <c r="B252" s="3" t="s">
        <v>618</v>
      </c>
    </row>
    <row r="253" spans="1:51" ht="11" customHeight="1">
      <c r="B253" s="3" t="s">
        <v>720</v>
      </c>
    </row>
    <row r="254" spans="1:51" ht="11" customHeight="1">
      <c r="B254" s="3" t="s">
        <v>619</v>
      </c>
    </row>
    <row r="255" spans="1:51" ht="11" customHeight="1">
      <c r="B255" s="3" t="s">
        <v>1636</v>
      </c>
    </row>
    <row r="256" spans="1:51" ht="11" customHeight="1">
      <c r="B256" s="3" t="s">
        <v>1637</v>
      </c>
    </row>
    <row r="257" spans="2:2" ht="11" customHeight="1">
      <c r="B257" s="3" t="s">
        <v>1638</v>
      </c>
    </row>
    <row r="258" spans="2:2" ht="11" customHeight="1">
      <c r="B258" s="3" t="s">
        <v>1639</v>
      </c>
    </row>
    <row r="259" spans="2:2" ht="11" customHeight="1">
      <c r="B259" s="3" t="s">
        <v>1237</v>
      </c>
    </row>
    <row r="260" spans="2:2" ht="12.75" customHeight="1">
      <c r="B260" s="3"/>
    </row>
    <row r="261" spans="2:2" ht="12.75" customHeight="1">
      <c r="B261" s="3"/>
    </row>
    <row r="262" spans="2:2" ht="12.75" customHeight="1">
      <c r="B262" s="3"/>
    </row>
    <row r="275" spans="1:32" ht="15.75" customHeight="1">
      <c r="A275" s="3" t="s">
        <v>721</v>
      </c>
      <c r="B275" s="1" t="s">
        <v>2688</v>
      </c>
    </row>
    <row r="276" spans="1:32" ht="13">
      <c r="B276" s="2" t="s">
        <v>1034</v>
      </c>
    </row>
    <row r="277" spans="1:32" ht="13">
      <c r="B277" s="2" t="s">
        <v>1035</v>
      </c>
      <c r="C277" s="4" t="s">
        <v>1035</v>
      </c>
      <c r="D277" s="4" t="s">
        <v>1035</v>
      </c>
      <c r="E277" s="4" t="s">
        <v>1035</v>
      </c>
      <c r="F277" s="4" t="s">
        <v>1035</v>
      </c>
      <c r="G277" s="4" t="s">
        <v>1035</v>
      </c>
      <c r="H277" s="4" t="s">
        <v>1035</v>
      </c>
      <c r="I277" s="4" t="s">
        <v>1035</v>
      </c>
      <c r="J277" s="4" t="s">
        <v>1035</v>
      </c>
      <c r="K277" s="4" t="s">
        <v>1035</v>
      </c>
      <c r="L277" s="4" t="s">
        <v>1035</v>
      </c>
      <c r="M277" s="4" t="s">
        <v>1035</v>
      </c>
      <c r="N277" s="4" t="s">
        <v>1035</v>
      </c>
      <c r="O277" s="4" t="s">
        <v>1035</v>
      </c>
      <c r="P277" s="4" t="s">
        <v>1035</v>
      </c>
      <c r="Q277" s="4" t="s">
        <v>1035</v>
      </c>
      <c r="R277" s="4" t="s">
        <v>1035</v>
      </c>
      <c r="S277" s="4" t="s">
        <v>1035</v>
      </c>
      <c r="T277" s="4" t="s">
        <v>1035</v>
      </c>
      <c r="U277" s="4" t="s">
        <v>1035</v>
      </c>
      <c r="V277" s="4" t="s">
        <v>1035</v>
      </c>
      <c r="W277" s="4" t="s">
        <v>1035</v>
      </c>
      <c r="X277" s="4" t="s">
        <v>1035</v>
      </c>
      <c r="Y277" s="4" t="s">
        <v>1035</v>
      </c>
      <c r="Z277" s="4" t="s">
        <v>1035</v>
      </c>
      <c r="AA277" s="4" t="s">
        <v>1035</v>
      </c>
      <c r="AB277" s="4" t="s">
        <v>1035</v>
      </c>
      <c r="AC277" s="4" t="s">
        <v>1035</v>
      </c>
      <c r="AD277" s="4" t="s">
        <v>1035</v>
      </c>
      <c r="AE277" s="4" t="s">
        <v>1035</v>
      </c>
      <c r="AF277" s="4" t="s">
        <v>1036</v>
      </c>
    </row>
    <row r="278" spans="1:32" ht="13">
      <c r="B278" s="5" t="s">
        <v>722</v>
      </c>
      <c r="C278" s="2">
        <v>2007</v>
      </c>
      <c r="D278" s="2">
        <v>2008</v>
      </c>
      <c r="E278" s="2">
        <v>2009</v>
      </c>
      <c r="F278" s="2">
        <v>2010</v>
      </c>
      <c r="G278" s="2">
        <v>2011</v>
      </c>
      <c r="H278" s="2">
        <v>2012</v>
      </c>
      <c r="I278" s="2">
        <v>2013</v>
      </c>
      <c r="J278" s="2">
        <v>2014</v>
      </c>
      <c r="K278" s="2">
        <v>2015</v>
      </c>
      <c r="L278" s="2">
        <v>2016</v>
      </c>
      <c r="M278" s="2">
        <v>2017</v>
      </c>
      <c r="N278" s="2">
        <v>2018</v>
      </c>
      <c r="O278" s="2">
        <v>2019</v>
      </c>
      <c r="P278" s="2">
        <v>2020</v>
      </c>
      <c r="Q278" s="2">
        <v>2021</v>
      </c>
      <c r="R278" s="2">
        <v>2022</v>
      </c>
      <c r="S278" s="2">
        <v>2023</v>
      </c>
      <c r="T278" s="2">
        <v>2024</v>
      </c>
      <c r="U278" s="2">
        <v>2025</v>
      </c>
      <c r="V278" s="2">
        <v>2026</v>
      </c>
      <c r="W278" s="2">
        <v>2027</v>
      </c>
      <c r="X278" s="2">
        <v>2028</v>
      </c>
      <c r="Y278" s="2">
        <v>2029</v>
      </c>
      <c r="Z278" s="2">
        <v>2030</v>
      </c>
      <c r="AA278" s="2">
        <v>2031</v>
      </c>
      <c r="AB278" s="2">
        <v>2032</v>
      </c>
      <c r="AC278" s="2">
        <v>2033</v>
      </c>
      <c r="AD278" s="2">
        <v>2034</v>
      </c>
      <c r="AE278" s="2">
        <v>2035</v>
      </c>
      <c r="AF278" s="2">
        <v>2035</v>
      </c>
    </row>
    <row r="280" spans="1:32" ht="13">
      <c r="B280" s="2" t="s">
        <v>723</v>
      </c>
    </row>
    <row r="281" spans="1:32" ht="13">
      <c r="B281" s="2" t="s">
        <v>724</v>
      </c>
    </row>
    <row r="282" spans="1:32" ht="13">
      <c r="A282" s="3" t="s">
        <v>725</v>
      </c>
      <c r="B282" t="s">
        <v>726</v>
      </c>
      <c r="C282" s="10">
        <v>15847.710938</v>
      </c>
      <c r="D282" s="10">
        <v>15251.532227</v>
      </c>
      <c r="E282" s="10">
        <v>14957.113281</v>
      </c>
      <c r="F282" s="10">
        <v>15202.691406</v>
      </c>
      <c r="G282" s="10">
        <v>15389.191406</v>
      </c>
      <c r="H282" s="10">
        <v>15270.008789</v>
      </c>
      <c r="I282" s="10">
        <v>15062.279296999999</v>
      </c>
      <c r="J282" s="10">
        <v>14838.374023</v>
      </c>
      <c r="K282" s="10">
        <v>14596.294921999999</v>
      </c>
      <c r="L282" s="10">
        <v>14353.382812</v>
      </c>
      <c r="M282" s="10">
        <v>14178.860352</v>
      </c>
      <c r="N282" s="10">
        <v>13914.836914</v>
      </c>
      <c r="O282" s="10">
        <v>13754.101562</v>
      </c>
      <c r="P282" s="10">
        <v>13599.976562</v>
      </c>
      <c r="Q282" s="10">
        <v>13466.211914</v>
      </c>
      <c r="R282" s="10">
        <v>13343.520508</v>
      </c>
      <c r="S282" s="10">
        <v>13232.916015999999</v>
      </c>
      <c r="T282" s="10">
        <v>13132.793944999999</v>
      </c>
      <c r="U282" s="10">
        <v>13038.176758</v>
      </c>
      <c r="V282" s="10">
        <v>12954.553711</v>
      </c>
      <c r="W282" s="10">
        <v>12883.243164</v>
      </c>
      <c r="X282" s="10">
        <v>12752.832031</v>
      </c>
      <c r="Y282" s="10">
        <v>12643.879883</v>
      </c>
      <c r="Z282" s="10">
        <v>12625.139648</v>
      </c>
      <c r="AA282" s="10">
        <v>12551.802734000001</v>
      </c>
      <c r="AB282" s="10">
        <v>12494.178711</v>
      </c>
      <c r="AC282" s="10">
        <v>12518.267578000001</v>
      </c>
      <c r="AD282" s="10">
        <v>12476.391602</v>
      </c>
      <c r="AE282" s="10">
        <v>12442.577148</v>
      </c>
      <c r="AF282" s="7">
        <v>-7.5110000000000003E-3</v>
      </c>
    </row>
    <row r="283" spans="1:32" ht="13">
      <c r="A283" s="3" t="s">
        <v>727</v>
      </c>
      <c r="B283" t="s">
        <v>728</v>
      </c>
      <c r="C283" s="10">
        <v>225.71937600000001</v>
      </c>
      <c r="D283" s="10">
        <v>203.52667199999999</v>
      </c>
      <c r="E283" s="10">
        <v>200.835083</v>
      </c>
      <c r="F283" s="10">
        <v>192.041946</v>
      </c>
      <c r="G283" s="10">
        <v>180.88914500000001</v>
      </c>
      <c r="H283" s="10">
        <v>169.037521</v>
      </c>
      <c r="I283" s="10">
        <v>161.132294</v>
      </c>
      <c r="J283" s="10">
        <v>154.89044200000001</v>
      </c>
      <c r="K283" s="10">
        <v>150.06887800000001</v>
      </c>
      <c r="L283" s="10">
        <v>147.01774599999999</v>
      </c>
      <c r="M283" s="10">
        <v>145.99281300000001</v>
      </c>
      <c r="N283" s="10">
        <v>145.29283100000001</v>
      </c>
      <c r="O283" s="10">
        <v>147.94285600000001</v>
      </c>
      <c r="P283" s="10">
        <v>153.68277</v>
      </c>
      <c r="Q283" s="10">
        <v>162.451752</v>
      </c>
      <c r="R283" s="10">
        <v>174.023056</v>
      </c>
      <c r="S283" s="10">
        <v>189.086884</v>
      </c>
      <c r="T283" s="10">
        <v>207.53358499999999</v>
      </c>
      <c r="U283" s="10">
        <v>228.97401400000001</v>
      </c>
      <c r="V283" s="10">
        <v>253.435135</v>
      </c>
      <c r="W283" s="10">
        <v>280.38784800000002</v>
      </c>
      <c r="X283" s="10">
        <v>308.00903299999999</v>
      </c>
      <c r="Y283" s="10">
        <v>337.24688700000002</v>
      </c>
      <c r="Z283" s="10">
        <v>369.65499899999998</v>
      </c>
      <c r="AA283" s="10">
        <v>399.72259500000001</v>
      </c>
      <c r="AB283" s="10">
        <v>429.50372299999998</v>
      </c>
      <c r="AC283" s="10">
        <v>461.08950800000002</v>
      </c>
      <c r="AD283" s="10">
        <v>488.25186200000002</v>
      </c>
      <c r="AE283" s="10">
        <v>513.34863299999995</v>
      </c>
      <c r="AF283" s="7">
        <v>3.4859000000000001E-2</v>
      </c>
    </row>
    <row r="284" spans="1:32" ht="13">
      <c r="A284" s="3" t="s">
        <v>729</v>
      </c>
      <c r="B284" t="s">
        <v>730</v>
      </c>
      <c r="C284" s="10">
        <v>16073.430664</v>
      </c>
      <c r="D284" s="10">
        <v>15455.058594</v>
      </c>
      <c r="E284" s="10">
        <v>15157.948242</v>
      </c>
      <c r="F284" s="10">
        <v>15394.733398</v>
      </c>
      <c r="G284" s="10">
        <v>15570.080078000001</v>
      </c>
      <c r="H284" s="10">
        <v>15439.045898</v>
      </c>
      <c r="I284" s="10">
        <v>15223.411133</v>
      </c>
      <c r="J284" s="10">
        <v>14993.264648</v>
      </c>
      <c r="K284" s="10">
        <v>14746.364258</v>
      </c>
      <c r="L284" s="10">
        <v>14500.400390999999</v>
      </c>
      <c r="M284" s="10">
        <v>14324.853515999999</v>
      </c>
      <c r="N284" s="10">
        <v>14060.129883</v>
      </c>
      <c r="O284" s="10">
        <v>13902.043944999999</v>
      </c>
      <c r="P284" s="10">
        <v>13753.659180000001</v>
      </c>
      <c r="Q284" s="10">
        <v>13628.664062</v>
      </c>
      <c r="R284" s="10">
        <v>13517.543944999999</v>
      </c>
      <c r="S284" s="10">
        <v>13422.002930000001</v>
      </c>
      <c r="T284" s="10">
        <v>13340.327148</v>
      </c>
      <c r="U284" s="10">
        <v>13267.150390999999</v>
      </c>
      <c r="V284" s="10">
        <v>13207.989258</v>
      </c>
      <c r="W284" s="10">
        <v>13163.630859000001</v>
      </c>
      <c r="X284" s="10">
        <v>13060.840819999999</v>
      </c>
      <c r="Y284" s="10">
        <v>12981.126953000001</v>
      </c>
      <c r="Z284" s="10">
        <v>12994.794921999999</v>
      </c>
      <c r="AA284" s="10">
        <v>12951.525390999999</v>
      </c>
      <c r="AB284" s="10">
        <v>12923.682617</v>
      </c>
      <c r="AC284" s="10">
        <v>12979.357421999999</v>
      </c>
      <c r="AD284" s="10">
        <v>12964.643555000001</v>
      </c>
      <c r="AE284" s="10">
        <v>12955.925781</v>
      </c>
      <c r="AF284" s="7">
        <v>-6.5110000000000003E-3</v>
      </c>
    </row>
    <row r="286" spans="1:32" ht="13">
      <c r="B286" s="2" t="s">
        <v>731</v>
      </c>
    </row>
    <row r="287" spans="1:32" ht="13">
      <c r="A287" s="3" t="s">
        <v>732</v>
      </c>
      <c r="B287" t="s">
        <v>733</v>
      </c>
      <c r="C287" s="10">
        <v>463.15228300000001</v>
      </c>
      <c r="D287" s="10">
        <v>520.88592500000004</v>
      </c>
      <c r="E287" s="10">
        <v>572.50299099999995</v>
      </c>
      <c r="F287" s="10">
        <v>661.36419699999999</v>
      </c>
      <c r="G287" s="10">
        <v>767.04803500000003</v>
      </c>
      <c r="H287" s="10">
        <v>874.47430399999996</v>
      </c>
      <c r="I287" s="10">
        <v>997.72552499999995</v>
      </c>
      <c r="J287" s="10">
        <v>1136.8405760000001</v>
      </c>
      <c r="K287" s="10">
        <v>1296.5916749999999</v>
      </c>
      <c r="L287" s="10">
        <v>1456.1245120000001</v>
      </c>
      <c r="M287" s="10">
        <v>1628.058716</v>
      </c>
      <c r="N287" s="10">
        <v>1795.1319579999999</v>
      </c>
      <c r="O287" s="10">
        <v>1969.490601</v>
      </c>
      <c r="P287" s="10">
        <v>2138.8630370000001</v>
      </c>
      <c r="Q287" s="10">
        <v>2301.6762699999999</v>
      </c>
      <c r="R287" s="10">
        <v>2457.6267090000001</v>
      </c>
      <c r="S287" s="10">
        <v>2604.3254390000002</v>
      </c>
      <c r="T287" s="10">
        <v>2743.422607</v>
      </c>
      <c r="U287" s="10">
        <v>2872.654297</v>
      </c>
      <c r="V287" s="10">
        <v>2992.516846</v>
      </c>
      <c r="W287" s="10">
        <v>3103.7128910000001</v>
      </c>
      <c r="X287" s="10">
        <v>3187.1982419999999</v>
      </c>
      <c r="Y287" s="10">
        <v>3264.5686040000001</v>
      </c>
      <c r="Z287" s="10">
        <v>3356.2404790000001</v>
      </c>
      <c r="AA287" s="10">
        <v>3421.9113769999999</v>
      </c>
      <c r="AB287" s="10">
        <v>3482.1315920000002</v>
      </c>
      <c r="AC287" s="10">
        <v>3558.3767090000001</v>
      </c>
      <c r="AD287" s="10">
        <v>3607.0085450000001</v>
      </c>
      <c r="AE287" s="10">
        <v>3651.921143</v>
      </c>
      <c r="AF287" s="7">
        <v>7.4793999999999999E-2</v>
      </c>
    </row>
    <row r="288" spans="1:32" ht="13">
      <c r="A288" s="3" t="s">
        <v>734</v>
      </c>
      <c r="B288" t="s">
        <v>735</v>
      </c>
      <c r="C288" s="10">
        <v>0</v>
      </c>
      <c r="D288" s="10">
        <v>0</v>
      </c>
      <c r="E288" s="10">
        <v>0</v>
      </c>
      <c r="F288" s="10">
        <v>0</v>
      </c>
      <c r="G288" s="10">
        <v>0</v>
      </c>
      <c r="H288" s="10">
        <v>0</v>
      </c>
      <c r="I288" s="10">
        <v>0</v>
      </c>
      <c r="J288" s="10">
        <v>0</v>
      </c>
      <c r="K288" s="10">
        <v>0</v>
      </c>
      <c r="L288" s="10">
        <v>0</v>
      </c>
      <c r="M288" s="10">
        <v>0</v>
      </c>
      <c r="N288" s="10">
        <v>0</v>
      </c>
      <c r="O288" s="10">
        <v>0</v>
      </c>
      <c r="P288" s="10">
        <v>0</v>
      </c>
      <c r="Q288" s="10">
        <v>0</v>
      </c>
      <c r="R288" s="10">
        <v>0</v>
      </c>
      <c r="S288" s="10">
        <v>0</v>
      </c>
      <c r="T288" s="10">
        <v>0</v>
      </c>
      <c r="U288" s="10">
        <v>0</v>
      </c>
      <c r="V288" s="10">
        <v>0</v>
      </c>
      <c r="W288" s="10">
        <v>0</v>
      </c>
      <c r="X288" s="10">
        <v>0</v>
      </c>
      <c r="Y288" s="10">
        <v>0</v>
      </c>
      <c r="Z288" s="10">
        <v>0</v>
      </c>
      <c r="AA288" s="10">
        <v>0</v>
      </c>
      <c r="AB288" s="10">
        <v>0</v>
      </c>
      <c r="AC288" s="10">
        <v>0</v>
      </c>
      <c r="AD288" s="10">
        <v>0</v>
      </c>
      <c r="AE288" s="10">
        <v>0</v>
      </c>
      <c r="AF288" s="15" t="s">
        <v>2584</v>
      </c>
    </row>
    <row r="289" spans="1:32" ht="13">
      <c r="A289" s="3" t="s">
        <v>736</v>
      </c>
      <c r="B289" t="s">
        <v>737</v>
      </c>
      <c r="C289" s="10">
        <v>0.698044</v>
      </c>
      <c r="D289" s="10">
        <v>0.66072900000000001</v>
      </c>
      <c r="E289" s="10">
        <v>0.65471400000000002</v>
      </c>
      <c r="F289" s="10">
        <v>0.63800100000000004</v>
      </c>
      <c r="G289" s="10">
        <v>0.61213899999999999</v>
      </c>
      <c r="H289" s="10">
        <v>0.57930599999999999</v>
      </c>
      <c r="I289" s="10">
        <v>0.53867699999999996</v>
      </c>
      <c r="J289" s="10">
        <v>0.49749100000000002</v>
      </c>
      <c r="K289" s="10">
        <v>0.45933400000000002</v>
      </c>
      <c r="L289" s="10">
        <v>0.423236</v>
      </c>
      <c r="M289" s="10">
        <v>0.406163</v>
      </c>
      <c r="N289" s="10">
        <v>0.378168</v>
      </c>
      <c r="O289" s="10">
        <v>0.34940500000000002</v>
      </c>
      <c r="P289" s="10">
        <v>0.32006499999999999</v>
      </c>
      <c r="Q289" s="10">
        <v>0.292576</v>
      </c>
      <c r="R289" s="10">
        <v>0.26324999999999998</v>
      </c>
      <c r="S289" s="10">
        <v>0.62141500000000005</v>
      </c>
      <c r="T289" s="10">
        <v>0.55421299999999996</v>
      </c>
      <c r="U289" s="10">
        <v>0.51320699999999997</v>
      </c>
      <c r="V289" s="10">
        <v>0.45801700000000001</v>
      </c>
      <c r="W289" s="10">
        <v>0.408632</v>
      </c>
      <c r="X289" s="10">
        <v>0.36249599999999998</v>
      </c>
      <c r="Y289" s="10">
        <v>0.32222000000000001</v>
      </c>
      <c r="Z289" s="10">
        <v>0.288692</v>
      </c>
      <c r="AA289" s="10">
        <v>0.25779099999999999</v>
      </c>
      <c r="AB289" s="10">
        <v>0.23066700000000001</v>
      </c>
      <c r="AC289" s="10">
        <v>0.2079</v>
      </c>
      <c r="AD289" s="10">
        <v>0.18653700000000001</v>
      </c>
      <c r="AE289" s="10">
        <v>0.16769700000000001</v>
      </c>
      <c r="AF289" s="7">
        <v>-4.9516999999999999E-2</v>
      </c>
    </row>
    <row r="290" spans="1:32" ht="13">
      <c r="A290" s="3" t="s">
        <v>738</v>
      </c>
      <c r="B290" t="s">
        <v>739</v>
      </c>
      <c r="C290" s="10">
        <v>0</v>
      </c>
      <c r="D290" s="10">
        <v>0</v>
      </c>
      <c r="E290" s="10">
        <v>0</v>
      </c>
      <c r="F290" s="10">
        <v>0</v>
      </c>
      <c r="G290" s="10">
        <v>1.0193669999999999</v>
      </c>
      <c r="H290" s="10">
        <v>2.3203</v>
      </c>
      <c r="I290" s="10">
        <v>3.8989959999999999</v>
      </c>
      <c r="J290" s="10">
        <v>5.7059829999999998</v>
      </c>
      <c r="K290" s="10">
        <v>8.4005569999999992</v>
      </c>
      <c r="L290" s="10">
        <v>10.890606</v>
      </c>
      <c r="M290" s="10">
        <v>13.472671999999999</v>
      </c>
      <c r="N290" s="10">
        <v>16.270766999999999</v>
      </c>
      <c r="O290" s="10">
        <v>19.288443000000001</v>
      </c>
      <c r="P290" s="10">
        <v>23.018782000000002</v>
      </c>
      <c r="Q290" s="10">
        <v>27.147099000000001</v>
      </c>
      <c r="R290" s="10">
        <v>32.202274000000003</v>
      </c>
      <c r="S290" s="10">
        <v>37.791263999999998</v>
      </c>
      <c r="T290" s="10">
        <v>43.849361000000002</v>
      </c>
      <c r="U290" s="10">
        <v>51.336005999999998</v>
      </c>
      <c r="V290" s="10">
        <v>59.725563000000001</v>
      </c>
      <c r="W290" s="10">
        <v>68.827941999999993</v>
      </c>
      <c r="X290" s="10">
        <v>78.007041999999998</v>
      </c>
      <c r="Y290" s="10">
        <v>87.501014999999995</v>
      </c>
      <c r="Z290" s="10">
        <v>97.865105</v>
      </c>
      <c r="AA290" s="10">
        <v>107.88867999999999</v>
      </c>
      <c r="AB290" s="10">
        <v>118.15226699999999</v>
      </c>
      <c r="AC290" s="10">
        <v>129.39884900000001</v>
      </c>
      <c r="AD290" s="10">
        <v>140.053482</v>
      </c>
      <c r="AE290" s="10">
        <v>150.91282699999999</v>
      </c>
      <c r="AF290" s="15" t="s">
        <v>2584</v>
      </c>
    </row>
    <row r="291" spans="1:32" ht="13">
      <c r="A291" s="3" t="s">
        <v>740</v>
      </c>
      <c r="B291" t="s">
        <v>741</v>
      </c>
      <c r="C291" s="10">
        <v>0</v>
      </c>
      <c r="D291" s="10">
        <v>0</v>
      </c>
      <c r="E291" s="10">
        <v>0</v>
      </c>
      <c r="F291" s="10">
        <v>0</v>
      </c>
      <c r="G291" s="10">
        <v>9.8250000000000004E-3</v>
      </c>
      <c r="H291" s="10">
        <v>3.7074999999999997E-2</v>
      </c>
      <c r="I291" s="10">
        <v>0.11538</v>
      </c>
      <c r="J291" s="10">
        <v>0.31912299999999999</v>
      </c>
      <c r="K291" s="10">
        <v>0.73285900000000004</v>
      </c>
      <c r="L291" s="10">
        <v>1.160506</v>
      </c>
      <c r="M291" s="10">
        <v>1.679001</v>
      </c>
      <c r="N291" s="10">
        <v>2.3342879999999999</v>
      </c>
      <c r="O291" s="10">
        <v>3.132307</v>
      </c>
      <c r="P291" s="10">
        <v>3.9888460000000001</v>
      </c>
      <c r="Q291" s="10">
        <v>4.9757709999999999</v>
      </c>
      <c r="R291" s="10">
        <v>6.1323220000000003</v>
      </c>
      <c r="S291" s="10">
        <v>7.3873959999999999</v>
      </c>
      <c r="T291" s="10">
        <v>8.7302730000000004</v>
      </c>
      <c r="U291" s="10">
        <v>10.180448</v>
      </c>
      <c r="V291" s="10">
        <v>11.82755</v>
      </c>
      <c r="W291" s="10">
        <v>13.597795</v>
      </c>
      <c r="X291" s="10">
        <v>15.436495000000001</v>
      </c>
      <c r="Y291" s="10">
        <v>17.393003</v>
      </c>
      <c r="Z291" s="10">
        <v>19.600567000000002</v>
      </c>
      <c r="AA291" s="10">
        <v>21.671254999999999</v>
      </c>
      <c r="AB291" s="10">
        <v>23.714897000000001</v>
      </c>
      <c r="AC291" s="10">
        <v>25.869789000000001</v>
      </c>
      <c r="AD291" s="10">
        <v>27.811983000000001</v>
      </c>
      <c r="AE291" s="10">
        <v>29.700763999999999</v>
      </c>
      <c r="AF291" s="15" t="s">
        <v>2584</v>
      </c>
    </row>
    <row r="292" spans="1:32" ht="13">
      <c r="A292" s="3" t="s">
        <v>742</v>
      </c>
      <c r="B292" t="s">
        <v>743</v>
      </c>
      <c r="C292" s="10">
        <v>0</v>
      </c>
      <c r="D292" s="10">
        <v>0</v>
      </c>
      <c r="E292" s="10">
        <v>0</v>
      </c>
      <c r="F292" s="10">
        <v>0</v>
      </c>
      <c r="G292" s="10">
        <v>0</v>
      </c>
      <c r="H292" s="10">
        <v>0</v>
      </c>
      <c r="I292" s="10">
        <v>0</v>
      </c>
      <c r="J292" s="10">
        <v>8.8372000000000006E-2</v>
      </c>
      <c r="K292" s="10">
        <v>0.19908600000000001</v>
      </c>
      <c r="L292" s="10">
        <v>0.31398100000000001</v>
      </c>
      <c r="M292" s="10">
        <v>0.51043899999999998</v>
      </c>
      <c r="N292" s="10">
        <v>0.69741200000000003</v>
      </c>
      <c r="O292" s="10">
        <v>1.005163</v>
      </c>
      <c r="P292" s="10">
        <v>1.381867</v>
      </c>
      <c r="Q292" s="10">
        <v>1.7560020000000001</v>
      </c>
      <c r="R292" s="10">
        <v>2.1870080000000001</v>
      </c>
      <c r="S292" s="10">
        <v>2.620304</v>
      </c>
      <c r="T292" s="10">
        <v>3.0565229999999999</v>
      </c>
      <c r="U292" s="10">
        <v>3.4924580000000001</v>
      </c>
      <c r="V292" s="10">
        <v>3.9608840000000001</v>
      </c>
      <c r="W292" s="10">
        <v>4.4241390000000003</v>
      </c>
      <c r="X292" s="10">
        <v>4.8544900000000002</v>
      </c>
      <c r="Y292" s="10">
        <v>5.2760319999999998</v>
      </c>
      <c r="Z292" s="10">
        <v>5.7186409999999999</v>
      </c>
      <c r="AA292" s="10">
        <v>6.1145480000000001</v>
      </c>
      <c r="AB292" s="10">
        <v>6.4985359999999996</v>
      </c>
      <c r="AC292" s="10">
        <v>6.9102370000000004</v>
      </c>
      <c r="AD292" s="10">
        <v>7.2659380000000002</v>
      </c>
      <c r="AE292" s="10">
        <v>7.6138570000000003</v>
      </c>
      <c r="AF292" s="15" t="s">
        <v>2584</v>
      </c>
    </row>
    <row r="293" spans="1:32" ht="13">
      <c r="A293" s="3" t="s">
        <v>744</v>
      </c>
      <c r="B293" t="s">
        <v>745</v>
      </c>
      <c r="C293" s="10">
        <v>37.463047000000003</v>
      </c>
      <c r="D293" s="10">
        <v>48.622729999999997</v>
      </c>
      <c r="E293" s="10">
        <v>59.210929999999998</v>
      </c>
      <c r="F293" s="10">
        <v>73.440490999999994</v>
      </c>
      <c r="G293" s="10">
        <v>92.502150999999998</v>
      </c>
      <c r="H293" s="10">
        <v>114.121101</v>
      </c>
      <c r="I293" s="10">
        <v>137.28434799999999</v>
      </c>
      <c r="J293" s="10">
        <v>161.43635599999999</v>
      </c>
      <c r="K293" s="10">
        <v>187.60644500000001</v>
      </c>
      <c r="L293" s="10">
        <v>214.82861299999999</v>
      </c>
      <c r="M293" s="10">
        <v>244.15501399999999</v>
      </c>
      <c r="N293" s="10">
        <v>272.56274400000001</v>
      </c>
      <c r="O293" s="10">
        <v>304.103882</v>
      </c>
      <c r="P293" s="10">
        <v>337.13909899999999</v>
      </c>
      <c r="Q293" s="10">
        <v>371.08377100000001</v>
      </c>
      <c r="R293" s="10">
        <v>405.748627</v>
      </c>
      <c r="S293" s="10">
        <v>441.33624300000002</v>
      </c>
      <c r="T293" s="10">
        <v>477.922729</v>
      </c>
      <c r="U293" s="10">
        <v>515.49969499999997</v>
      </c>
      <c r="V293" s="10">
        <v>553.958618</v>
      </c>
      <c r="W293" s="10">
        <v>593.24731399999996</v>
      </c>
      <c r="X293" s="10">
        <v>629.50030500000003</v>
      </c>
      <c r="Y293" s="10">
        <v>666.65325900000005</v>
      </c>
      <c r="Z293" s="10">
        <v>708.78576699999996</v>
      </c>
      <c r="AA293" s="10">
        <v>746.78063999999995</v>
      </c>
      <c r="AB293" s="10">
        <v>784.75531000000001</v>
      </c>
      <c r="AC293" s="10">
        <v>827.39117399999998</v>
      </c>
      <c r="AD293" s="10">
        <v>864.35784899999999</v>
      </c>
      <c r="AE293" s="10">
        <v>900.778503</v>
      </c>
      <c r="AF293" s="7">
        <v>0.114179</v>
      </c>
    </row>
    <row r="294" spans="1:32" ht="13">
      <c r="A294" s="3" t="s">
        <v>746</v>
      </c>
      <c r="B294" t="s">
        <v>747</v>
      </c>
      <c r="C294" s="10">
        <v>3.5856840000000001</v>
      </c>
      <c r="D294" s="10">
        <v>3.6748829999999999</v>
      </c>
      <c r="E294" s="10">
        <v>3.5742340000000001</v>
      </c>
      <c r="F294" s="10">
        <v>3.5482490000000002</v>
      </c>
      <c r="G294" s="10">
        <v>3.5332669999999999</v>
      </c>
      <c r="H294" s="10">
        <v>3.508931</v>
      </c>
      <c r="I294" s="10">
        <v>3.5128460000000001</v>
      </c>
      <c r="J294" s="10">
        <v>3.5114519999999998</v>
      </c>
      <c r="K294" s="10">
        <v>3.4821140000000002</v>
      </c>
      <c r="L294" s="10">
        <v>3.4494180000000001</v>
      </c>
      <c r="M294" s="10">
        <v>3.423006</v>
      </c>
      <c r="N294" s="10">
        <v>3.3870770000000001</v>
      </c>
      <c r="O294" s="10">
        <v>3.3497210000000002</v>
      </c>
      <c r="P294" s="10">
        <v>3.317329</v>
      </c>
      <c r="Q294" s="10">
        <v>3.2814510000000001</v>
      </c>
      <c r="R294" s="10">
        <v>3.2518859999999998</v>
      </c>
      <c r="S294" s="10">
        <v>3.2340300000000002</v>
      </c>
      <c r="T294" s="10">
        <v>3.2282690000000001</v>
      </c>
      <c r="U294" s="10">
        <v>3.2250640000000002</v>
      </c>
      <c r="V294" s="10">
        <v>3.2216740000000001</v>
      </c>
      <c r="W294" s="10">
        <v>3.2205170000000001</v>
      </c>
      <c r="X294" s="10">
        <v>3.215271</v>
      </c>
      <c r="Y294" s="10">
        <v>3.2125409999999999</v>
      </c>
      <c r="Z294" s="10">
        <v>3.2187809999999999</v>
      </c>
      <c r="AA294" s="10">
        <v>3.222639</v>
      </c>
      <c r="AB294" s="10">
        <v>3.2293539999999998</v>
      </c>
      <c r="AC294" s="10">
        <v>3.2446760000000001</v>
      </c>
      <c r="AD294" s="10">
        <v>3.2553779999999999</v>
      </c>
      <c r="AE294" s="10">
        <v>3.2671410000000001</v>
      </c>
      <c r="AF294" s="7">
        <v>-4.346E-3</v>
      </c>
    </row>
    <row r="295" spans="1:32" ht="13">
      <c r="A295" s="3" t="s">
        <v>748</v>
      </c>
      <c r="B295" t="s">
        <v>749</v>
      </c>
      <c r="C295" s="10">
        <v>8.6984539999999999</v>
      </c>
      <c r="D295" s="10">
        <v>9.0018770000000004</v>
      </c>
      <c r="E295" s="10">
        <v>8.749663</v>
      </c>
      <c r="F295" s="10">
        <v>8.9964670000000009</v>
      </c>
      <c r="G295" s="10">
        <v>9.2219809999999995</v>
      </c>
      <c r="H295" s="10">
        <v>9.2529350000000008</v>
      </c>
      <c r="I295" s="10">
        <v>9.3216230000000007</v>
      </c>
      <c r="J295" s="10">
        <v>9.3506479999999996</v>
      </c>
      <c r="K295" s="10">
        <v>9.2721590000000003</v>
      </c>
      <c r="L295" s="10">
        <v>9.1745129999999993</v>
      </c>
      <c r="M295" s="10">
        <v>9.1007040000000003</v>
      </c>
      <c r="N295" s="10">
        <v>9.0070409999999992</v>
      </c>
      <c r="O295" s="10">
        <v>8.9116970000000002</v>
      </c>
      <c r="P295" s="10">
        <v>8.829974</v>
      </c>
      <c r="Q295" s="10">
        <v>8.7349669999999993</v>
      </c>
      <c r="R295" s="10">
        <v>8.6545690000000004</v>
      </c>
      <c r="S295" s="10">
        <v>8.603631</v>
      </c>
      <c r="T295" s="10">
        <v>8.5821740000000002</v>
      </c>
      <c r="U295" s="10">
        <v>8.5640850000000004</v>
      </c>
      <c r="V295" s="10">
        <v>8.5426099999999998</v>
      </c>
      <c r="W295" s="10">
        <v>8.5272799999999993</v>
      </c>
      <c r="X295" s="10">
        <v>8.5019650000000002</v>
      </c>
      <c r="Y295" s="10">
        <v>8.4858879999999992</v>
      </c>
      <c r="Z295" s="10">
        <v>8.4954669999999997</v>
      </c>
      <c r="AA295" s="10">
        <v>8.4993759999999998</v>
      </c>
      <c r="AB295" s="10">
        <v>8.5140759999999993</v>
      </c>
      <c r="AC295" s="10">
        <v>8.5545500000000008</v>
      </c>
      <c r="AD295" s="10">
        <v>8.5823009999999993</v>
      </c>
      <c r="AE295" s="10">
        <v>8.6142880000000002</v>
      </c>
      <c r="AF295" s="7">
        <v>-1.629E-3</v>
      </c>
    </row>
    <row r="296" spans="1:32" ht="13">
      <c r="A296" s="3" t="s">
        <v>750</v>
      </c>
      <c r="B296" t="s">
        <v>751</v>
      </c>
      <c r="C296" s="10">
        <v>1.8755489999999999</v>
      </c>
      <c r="D296" s="10">
        <v>1.691209</v>
      </c>
      <c r="E296" s="10">
        <v>1.5539940000000001</v>
      </c>
      <c r="F296" s="10">
        <v>1.394325</v>
      </c>
      <c r="G296" s="10">
        <v>1.255163</v>
      </c>
      <c r="H296" s="10">
        <v>1.114069</v>
      </c>
      <c r="I296" s="10">
        <v>0.99904999999999999</v>
      </c>
      <c r="J296" s="10">
        <v>0.90003900000000003</v>
      </c>
      <c r="K296" s="10">
        <v>0.83209500000000003</v>
      </c>
      <c r="L296" s="10">
        <v>0.77577300000000005</v>
      </c>
      <c r="M296" s="10">
        <v>0.73103899999999999</v>
      </c>
      <c r="N296" s="10">
        <v>0.68846099999999999</v>
      </c>
      <c r="O296" s="10">
        <v>0.67636600000000002</v>
      </c>
      <c r="P296" s="10">
        <v>0.64727999999999997</v>
      </c>
      <c r="Q296" s="10">
        <v>0.62076100000000001</v>
      </c>
      <c r="R296" s="10">
        <v>0.59788699999999995</v>
      </c>
      <c r="S296" s="10">
        <v>0.57800499999999999</v>
      </c>
      <c r="T296" s="10">
        <v>0.56018000000000001</v>
      </c>
      <c r="U296" s="10">
        <v>0.543798</v>
      </c>
      <c r="V296" s="10">
        <v>0.52909300000000004</v>
      </c>
      <c r="W296" s="10">
        <v>0.51590199999999997</v>
      </c>
      <c r="X296" s="10">
        <v>0.50755399999999995</v>
      </c>
      <c r="Y296" s="10">
        <v>0.494257</v>
      </c>
      <c r="Z296" s="10">
        <v>0.485207</v>
      </c>
      <c r="AA296" s="10">
        <v>0.47463100000000003</v>
      </c>
      <c r="AB296" s="10">
        <v>0.46543299999999999</v>
      </c>
      <c r="AC296" s="10">
        <v>0.45973199999999997</v>
      </c>
      <c r="AD296" s="10">
        <v>0.45216600000000001</v>
      </c>
      <c r="AE296" s="10">
        <v>0.445467</v>
      </c>
      <c r="AF296" s="7">
        <v>-4.8209000000000002E-2</v>
      </c>
    </row>
    <row r="297" spans="1:32" ht="13">
      <c r="A297" s="3" t="s">
        <v>752</v>
      </c>
      <c r="B297" t="s">
        <v>753</v>
      </c>
      <c r="C297" s="10">
        <v>9.5868319999999994</v>
      </c>
      <c r="D297" s="10">
        <v>8.3889610000000001</v>
      </c>
      <c r="E297" s="10">
        <v>7.3950829999999996</v>
      </c>
      <c r="F297" s="10">
        <v>6.5426140000000004</v>
      </c>
      <c r="G297" s="10">
        <v>5.7759489999999998</v>
      </c>
      <c r="H297" s="10">
        <v>4.9274110000000002</v>
      </c>
      <c r="I297" s="10">
        <v>4.186331</v>
      </c>
      <c r="J297" s="10">
        <v>3.5835689999999998</v>
      </c>
      <c r="K297" s="10">
        <v>3.1341760000000001</v>
      </c>
      <c r="L297" s="10">
        <v>2.775156</v>
      </c>
      <c r="M297" s="10">
        <v>2.4873530000000001</v>
      </c>
      <c r="N297" s="10">
        <v>2.1925219999999999</v>
      </c>
      <c r="O297" s="10">
        <v>1.9609700000000001</v>
      </c>
      <c r="P297" s="10">
        <v>1.830754</v>
      </c>
      <c r="Q297" s="10">
        <v>1.6430009999999999</v>
      </c>
      <c r="R297" s="10">
        <v>1.478226</v>
      </c>
      <c r="S297" s="10">
        <v>1.3324419999999999</v>
      </c>
      <c r="T297" s="10">
        <v>1.2029190000000001</v>
      </c>
      <c r="U297" s="10">
        <v>1.0884119999999999</v>
      </c>
      <c r="V297" s="10">
        <v>0.98692599999999997</v>
      </c>
      <c r="W297" s="10">
        <v>0.89698100000000003</v>
      </c>
      <c r="X297" s="10">
        <v>0.81371300000000002</v>
      </c>
      <c r="Y297" s="10">
        <v>0.74155700000000002</v>
      </c>
      <c r="Z297" s="10">
        <v>0.68216500000000002</v>
      </c>
      <c r="AA297" s="10">
        <v>0.62760400000000005</v>
      </c>
      <c r="AB297" s="10">
        <v>0.58036399999999999</v>
      </c>
      <c r="AC297" s="10">
        <v>0.54163099999999997</v>
      </c>
      <c r="AD297" s="10">
        <v>0.50571999999999995</v>
      </c>
      <c r="AE297" s="10">
        <v>0.474694</v>
      </c>
      <c r="AF297" s="7">
        <v>-0.100908</v>
      </c>
    </row>
    <row r="298" spans="1:32" ht="13">
      <c r="A298" s="3" t="s">
        <v>754</v>
      </c>
      <c r="B298" t="s">
        <v>755</v>
      </c>
      <c r="C298" s="10">
        <v>0</v>
      </c>
      <c r="D298" s="10">
        <v>0</v>
      </c>
      <c r="E298" s="10">
        <v>0</v>
      </c>
      <c r="F298" s="10">
        <v>0</v>
      </c>
      <c r="G298" s="10">
        <v>0</v>
      </c>
      <c r="H298" s="10">
        <v>0</v>
      </c>
      <c r="I298" s="10">
        <v>0</v>
      </c>
      <c r="J298" s="10">
        <v>0</v>
      </c>
      <c r="K298" s="10">
        <v>0</v>
      </c>
      <c r="L298" s="10">
        <v>0</v>
      </c>
      <c r="M298" s="10">
        <v>0</v>
      </c>
      <c r="N298" s="10">
        <v>0</v>
      </c>
      <c r="O298" s="10">
        <v>0</v>
      </c>
      <c r="P298" s="10">
        <v>0</v>
      </c>
      <c r="Q298" s="10">
        <v>0</v>
      </c>
      <c r="R298" s="10">
        <v>0</v>
      </c>
      <c r="S298" s="10">
        <v>0</v>
      </c>
      <c r="T298" s="10">
        <v>0</v>
      </c>
      <c r="U298" s="10">
        <v>0</v>
      </c>
      <c r="V298" s="10">
        <v>0</v>
      </c>
      <c r="W298" s="10">
        <v>0</v>
      </c>
      <c r="X298" s="10">
        <v>0</v>
      </c>
      <c r="Y298" s="10">
        <v>0</v>
      </c>
      <c r="Z298" s="10">
        <v>0</v>
      </c>
      <c r="AA298" s="10">
        <v>0</v>
      </c>
      <c r="AB298" s="10">
        <v>0</v>
      </c>
      <c r="AC298" s="10">
        <v>0</v>
      </c>
      <c r="AD298" s="10">
        <v>0</v>
      </c>
      <c r="AE298" s="10">
        <v>0</v>
      </c>
      <c r="AF298" s="15" t="s">
        <v>2584</v>
      </c>
    </row>
    <row r="299" spans="1:32" ht="13">
      <c r="A299" s="3" t="s">
        <v>756</v>
      </c>
      <c r="B299" t="s">
        <v>757</v>
      </c>
      <c r="C299" s="10">
        <v>0</v>
      </c>
      <c r="D299" s="10">
        <v>0</v>
      </c>
      <c r="E299" s="10">
        <v>0</v>
      </c>
      <c r="F299" s="10">
        <v>0</v>
      </c>
      <c r="G299" s="10">
        <v>0</v>
      </c>
      <c r="H299" s="10">
        <v>0</v>
      </c>
      <c r="I299" s="10">
        <v>0</v>
      </c>
      <c r="J299" s="10">
        <v>0</v>
      </c>
      <c r="K299" s="10">
        <v>0</v>
      </c>
      <c r="L299" s="10">
        <v>0</v>
      </c>
      <c r="M299" s="10">
        <v>0</v>
      </c>
      <c r="N299" s="10">
        <v>0</v>
      </c>
      <c r="O299" s="10">
        <v>0</v>
      </c>
      <c r="P299" s="10">
        <v>0</v>
      </c>
      <c r="Q299" s="10">
        <v>0</v>
      </c>
      <c r="R299" s="10">
        <v>0</v>
      </c>
      <c r="S299" s="10">
        <v>0</v>
      </c>
      <c r="T299" s="10">
        <v>0</v>
      </c>
      <c r="U299" s="10">
        <v>0</v>
      </c>
      <c r="V299" s="10">
        <v>0</v>
      </c>
      <c r="W299" s="10">
        <v>0</v>
      </c>
      <c r="X299" s="10">
        <v>0</v>
      </c>
      <c r="Y299" s="10">
        <v>0</v>
      </c>
      <c r="Z299" s="10">
        <v>0</v>
      </c>
      <c r="AA299" s="10">
        <v>0</v>
      </c>
      <c r="AB299" s="10">
        <v>0</v>
      </c>
      <c r="AC299" s="10">
        <v>0</v>
      </c>
      <c r="AD299" s="10">
        <v>0</v>
      </c>
      <c r="AE299" s="10">
        <v>0</v>
      </c>
      <c r="AF299" s="15" t="s">
        <v>2584</v>
      </c>
    </row>
    <row r="300" spans="1:32" ht="13">
      <c r="A300" s="3" t="s">
        <v>758</v>
      </c>
      <c r="B300" t="s">
        <v>759</v>
      </c>
      <c r="C300" s="10">
        <v>0</v>
      </c>
      <c r="D300" s="10">
        <v>0</v>
      </c>
      <c r="E300" s="10">
        <v>0</v>
      </c>
      <c r="F300" s="10">
        <v>0</v>
      </c>
      <c r="G300" s="10">
        <v>0</v>
      </c>
      <c r="H300" s="10">
        <v>0</v>
      </c>
      <c r="I300" s="10">
        <v>3.0000000000000001E-6</v>
      </c>
      <c r="J300" s="10">
        <v>9.0000000000000002E-6</v>
      </c>
      <c r="K300" s="10">
        <v>0.100441</v>
      </c>
      <c r="L300" s="10">
        <v>0.20308300000000001</v>
      </c>
      <c r="M300" s="10">
        <v>0.30438700000000002</v>
      </c>
      <c r="N300" s="10">
        <v>0.51736400000000005</v>
      </c>
      <c r="O300" s="10">
        <v>0.73409400000000002</v>
      </c>
      <c r="P300" s="10">
        <v>0.95465699999999998</v>
      </c>
      <c r="Q300" s="10">
        <v>1.188277</v>
      </c>
      <c r="R300" s="10">
        <v>1.4175679999999999</v>
      </c>
      <c r="S300" s="10">
        <v>1.6423669999999999</v>
      </c>
      <c r="T300" s="10">
        <v>1.9005399999999999</v>
      </c>
      <c r="U300" s="10">
        <v>2.1528450000000001</v>
      </c>
      <c r="V300" s="10">
        <v>2.403438</v>
      </c>
      <c r="W300" s="10">
        <v>2.6622219999999999</v>
      </c>
      <c r="X300" s="10">
        <v>2.9005010000000002</v>
      </c>
      <c r="Y300" s="10">
        <v>3.135078</v>
      </c>
      <c r="Z300" s="10">
        <v>3.387089</v>
      </c>
      <c r="AA300" s="10">
        <v>3.6148389999999999</v>
      </c>
      <c r="AB300" s="10">
        <v>3.837761</v>
      </c>
      <c r="AC300" s="10">
        <v>4.0794199999999998</v>
      </c>
      <c r="AD300" s="10">
        <v>4.2896429999999999</v>
      </c>
      <c r="AE300" s="10">
        <v>4.4952040000000002</v>
      </c>
      <c r="AF300" s="15" t="s">
        <v>2584</v>
      </c>
    </row>
    <row r="301" spans="1:32" ht="13">
      <c r="A301" s="3" t="s">
        <v>760</v>
      </c>
      <c r="B301" t="s">
        <v>761</v>
      </c>
      <c r="C301" s="10">
        <v>525.05987500000003</v>
      </c>
      <c r="D301" s="10">
        <v>592.926331</v>
      </c>
      <c r="E301" s="10">
        <v>653.64160200000003</v>
      </c>
      <c r="F301" s="10">
        <v>755.92437700000005</v>
      </c>
      <c r="G301" s="10">
        <v>880.977844</v>
      </c>
      <c r="H301" s="10">
        <v>1010.335388</v>
      </c>
      <c r="I301" s="10">
        <v>1157.5826420000001</v>
      </c>
      <c r="J301" s="10">
        <v>1322.233643</v>
      </c>
      <c r="K301" s="10">
        <v>1510.8110349999999</v>
      </c>
      <c r="L301" s="10">
        <v>1700.1195070000001</v>
      </c>
      <c r="M301" s="10">
        <v>1904.328491</v>
      </c>
      <c r="N301" s="10">
        <v>2103.1677249999998</v>
      </c>
      <c r="O301" s="10">
        <v>2313.0026859999998</v>
      </c>
      <c r="P301" s="10">
        <v>2520.2917480000001</v>
      </c>
      <c r="Q301" s="10">
        <v>2722.4001459999999</v>
      </c>
      <c r="R301" s="10">
        <v>2919.5603030000002</v>
      </c>
      <c r="S301" s="10">
        <v>3109.4726559999999</v>
      </c>
      <c r="T301" s="10">
        <v>3293.01001</v>
      </c>
      <c r="U301" s="10">
        <v>3469.25</v>
      </c>
      <c r="V301" s="10">
        <v>3638.1313479999999</v>
      </c>
      <c r="W301" s="10">
        <v>3800.0415039999998</v>
      </c>
      <c r="X301" s="10">
        <v>3931.298096</v>
      </c>
      <c r="Y301" s="10">
        <v>4057.7834469999998</v>
      </c>
      <c r="Z301" s="10">
        <v>4204.767578</v>
      </c>
      <c r="AA301" s="10">
        <v>4321.0629879999997</v>
      </c>
      <c r="AB301" s="10">
        <v>4432.1103519999997</v>
      </c>
      <c r="AC301" s="10">
        <v>4565.0351559999999</v>
      </c>
      <c r="AD301" s="10">
        <v>4663.7690430000002</v>
      </c>
      <c r="AE301" s="10">
        <v>4758.3911129999997</v>
      </c>
      <c r="AF301" s="7">
        <v>8.0185999999999993E-2</v>
      </c>
    </row>
    <row r="303" spans="1:32" ht="13">
      <c r="A303" s="3" t="s">
        <v>762</v>
      </c>
      <c r="B303" t="s">
        <v>125</v>
      </c>
      <c r="C303" s="10">
        <v>16598.490234000001</v>
      </c>
      <c r="D303" s="10">
        <v>16047.985352</v>
      </c>
      <c r="E303" s="10">
        <v>15811.589844</v>
      </c>
      <c r="F303" s="10">
        <v>16150.658203000001</v>
      </c>
      <c r="G303" s="10">
        <v>16451.058593999998</v>
      </c>
      <c r="H303" s="10">
        <v>16449.380859000001</v>
      </c>
      <c r="I303" s="10">
        <v>16380.994140999999</v>
      </c>
      <c r="J303" s="10">
        <v>16315.498046999999</v>
      </c>
      <c r="K303" s="10">
        <v>16257.175781</v>
      </c>
      <c r="L303" s="10">
        <v>16200.519531</v>
      </c>
      <c r="M303" s="10">
        <v>16229.181640999999</v>
      </c>
      <c r="N303" s="10">
        <v>16163.297852</v>
      </c>
      <c r="O303" s="10">
        <v>16215.046875</v>
      </c>
      <c r="P303" s="10">
        <v>16273.951171999999</v>
      </c>
      <c r="Q303" s="10">
        <v>16351.064453000001</v>
      </c>
      <c r="R303" s="10">
        <v>16437.103515999999</v>
      </c>
      <c r="S303" s="10">
        <v>16531.476562</v>
      </c>
      <c r="T303" s="10">
        <v>16633.337890999999</v>
      </c>
      <c r="U303" s="10">
        <v>16736.400390999999</v>
      </c>
      <c r="V303" s="10">
        <v>16846.121093999998</v>
      </c>
      <c r="W303" s="10">
        <v>16963.671875</v>
      </c>
      <c r="X303" s="10">
        <v>16992.138672000001</v>
      </c>
      <c r="Y303" s="10">
        <v>17038.910156000002</v>
      </c>
      <c r="Z303" s="10">
        <v>17199.5625</v>
      </c>
      <c r="AA303" s="10">
        <v>17272.587890999999</v>
      </c>
      <c r="AB303" s="10">
        <v>17355.792968999998</v>
      </c>
      <c r="AC303" s="10">
        <v>17544.392577999999</v>
      </c>
      <c r="AD303" s="10">
        <v>17628.412109000001</v>
      </c>
      <c r="AE303" s="10">
        <v>17714.316406000002</v>
      </c>
      <c r="AF303" s="7">
        <v>3.666E-3</v>
      </c>
    </row>
    <row r="305" spans="1:32" ht="13">
      <c r="B305" s="2" t="s">
        <v>763</v>
      </c>
    </row>
    <row r="306" spans="1:32" ht="13">
      <c r="A306" s="3" t="s">
        <v>764</v>
      </c>
      <c r="B306" t="s">
        <v>623</v>
      </c>
      <c r="C306" s="10">
        <v>16365.452148</v>
      </c>
      <c r="D306" s="10">
        <v>15834.216796999999</v>
      </c>
      <c r="E306" s="10">
        <v>15605.107421999999</v>
      </c>
      <c r="F306" s="10">
        <v>15948.181640999999</v>
      </c>
      <c r="G306" s="10">
        <v>16256.883789</v>
      </c>
      <c r="H306" s="10">
        <v>16266.618164</v>
      </c>
      <c r="I306" s="10">
        <v>16205.217773</v>
      </c>
      <c r="J306" s="10">
        <v>16145.420898</v>
      </c>
      <c r="K306" s="10">
        <v>16089.853515999999</v>
      </c>
      <c r="L306" s="10">
        <v>15951.041015999999</v>
      </c>
      <c r="M306" s="10">
        <v>15951.847656</v>
      </c>
      <c r="N306" s="10">
        <v>15856.655273</v>
      </c>
      <c r="O306" s="10">
        <v>15856.800781</v>
      </c>
      <c r="P306" s="10">
        <v>15843.538086</v>
      </c>
      <c r="Q306" s="10">
        <v>15823.953125</v>
      </c>
      <c r="R306" s="10">
        <v>15622.659180000001</v>
      </c>
      <c r="S306" s="10">
        <v>15775.483398</v>
      </c>
      <c r="T306" s="10">
        <v>15898.064453000001</v>
      </c>
      <c r="U306" s="10">
        <v>15965.050781</v>
      </c>
      <c r="V306" s="10">
        <v>15989.026367</v>
      </c>
      <c r="W306" s="10">
        <v>16015.919921999999</v>
      </c>
      <c r="X306" s="10">
        <v>15972.161133</v>
      </c>
      <c r="Y306" s="10">
        <v>15895.228515999999</v>
      </c>
      <c r="Z306" s="10">
        <v>15980.768555000001</v>
      </c>
      <c r="AA306" s="10">
        <v>15805.0625</v>
      </c>
      <c r="AB306" s="10">
        <v>15715.654296999999</v>
      </c>
      <c r="AC306" s="10">
        <v>15750.847656</v>
      </c>
      <c r="AD306" s="10">
        <v>15577.571289</v>
      </c>
      <c r="AE306" s="10">
        <v>15407.356444999999</v>
      </c>
      <c r="AF306" s="7">
        <v>-1.0120000000000001E-3</v>
      </c>
    </row>
    <row r="307" spans="1:32" ht="13">
      <c r="A307" s="3" t="s">
        <v>765</v>
      </c>
      <c r="B307" t="s">
        <v>632</v>
      </c>
      <c r="C307" s="10">
        <v>229.060654</v>
      </c>
      <c r="D307" s="10">
        <v>206.51419100000001</v>
      </c>
      <c r="E307" s="10">
        <v>204.034637</v>
      </c>
      <c r="F307" s="10">
        <v>194.93485999999999</v>
      </c>
      <c r="G307" s="10">
        <v>183.47895800000001</v>
      </c>
      <c r="H307" s="10">
        <v>171.47073399999999</v>
      </c>
      <c r="I307" s="10">
        <v>163.46421799999999</v>
      </c>
      <c r="J307" s="10">
        <v>157.21708699999999</v>
      </c>
      <c r="K307" s="10">
        <v>152.42984000000001</v>
      </c>
      <c r="L307" s="10">
        <v>149.44563299999999</v>
      </c>
      <c r="M307" s="10">
        <v>148.60029599999999</v>
      </c>
      <c r="N307" s="10">
        <v>148.07714799999999</v>
      </c>
      <c r="O307" s="10">
        <v>151.07351700000001</v>
      </c>
      <c r="P307" s="10">
        <v>157.27220199999999</v>
      </c>
      <c r="Q307" s="10">
        <v>166.538895</v>
      </c>
      <c r="R307" s="10">
        <v>178.70477299999999</v>
      </c>
      <c r="S307" s="10">
        <v>194.41542100000001</v>
      </c>
      <c r="T307" s="10">
        <v>213.55961600000001</v>
      </c>
      <c r="U307" s="10">
        <v>235.73890700000001</v>
      </c>
      <c r="V307" s="10">
        <v>261.01086400000003</v>
      </c>
      <c r="W307" s="10">
        <v>288.80206299999998</v>
      </c>
      <c r="X307" s="10">
        <v>317.23562600000002</v>
      </c>
      <c r="Y307" s="10">
        <v>347.297302</v>
      </c>
      <c r="Z307" s="10">
        <v>380.592896</v>
      </c>
      <c r="AA307" s="10">
        <v>411.46731599999998</v>
      </c>
      <c r="AB307" s="10">
        <v>442.037262</v>
      </c>
      <c r="AC307" s="10">
        <v>474.46490499999999</v>
      </c>
      <c r="AD307" s="10">
        <v>502.354736</v>
      </c>
      <c r="AE307" s="10">
        <v>528.14605700000004</v>
      </c>
      <c r="AF307" s="7">
        <v>3.5389999999999998E-2</v>
      </c>
    </row>
    <row r="308" spans="1:32" ht="13">
      <c r="A308" s="3" t="s">
        <v>766</v>
      </c>
      <c r="B308" t="s">
        <v>767</v>
      </c>
      <c r="C308" s="10">
        <v>0</v>
      </c>
      <c r="D308" s="10">
        <v>0</v>
      </c>
      <c r="E308" s="10">
        <v>0</v>
      </c>
      <c r="F308" s="10">
        <v>0</v>
      </c>
      <c r="G308" s="10">
        <v>0</v>
      </c>
      <c r="H308" s="10">
        <v>0</v>
      </c>
      <c r="I308" s="10">
        <v>0</v>
      </c>
      <c r="J308" s="10">
        <v>0</v>
      </c>
      <c r="K308" s="10">
        <v>0</v>
      </c>
      <c r="L308" s="10">
        <v>0</v>
      </c>
      <c r="M308" s="10">
        <v>0</v>
      </c>
      <c r="N308" s="10">
        <v>0</v>
      </c>
      <c r="O308" s="10">
        <v>0</v>
      </c>
      <c r="P308" s="10">
        <v>0</v>
      </c>
      <c r="Q308" s="10">
        <v>0</v>
      </c>
      <c r="R308" s="10">
        <v>0</v>
      </c>
      <c r="S308" s="10">
        <v>0</v>
      </c>
      <c r="T308" s="10">
        <v>0</v>
      </c>
      <c r="U308" s="10">
        <v>0</v>
      </c>
      <c r="V308" s="10">
        <v>0</v>
      </c>
      <c r="W308" s="10">
        <v>0</v>
      </c>
      <c r="X308" s="10">
        <v>0</v>
      </c>
      <c r="Y308" s="10">
        <v>0</v>
      </c>
      <c r="Z308" s="10">
        <v>0</v>
      </c>
      <c r="AA308" s="10">
        <v>0</v>
      </c>
      <c r="AB308" s="10">
        <v>0</v>
      </c>
      <c r="AC308" s="10">
        <v>0</v>
      </c>
      <c r="AD308" s="10">
        <v>0</v>
      </c>
      <c r="AE308" s="10">
        <v>0</v>
      </c>
      <c r="AF308" s="15" t="s">
        <v>2584</v>
      </c>
    </row>
    <row r="309" spans="1:32" ht="13">
      <c r="A309" s="3" t="s">
        <v>768</v>
      </c>
      <c r="B309" t="s">
        <v>625</v>
      </c>
      <c r="C309" s="10">
        <v>1.6642459999999999</v>
      </c>
      <c r="D309" s="10">
        <v>6.1867210000000004</v>
      </c>
      <c r="E309" s="10">
        <v>1.7645390000000001</v>
      </c>
      <c r="F309" s="10">
        <v>4.4180739999999998</v>
      </c>
      <c r="G309" s="10">
        <v>5.0133910000000004</v>
      </c>
      <c r="H309" s="10">
        <v>5.6662100000000004</v>
      </c>
      <c r="I309" s="10">
        <v>6.1990439999999998</v>
      </c>
      <c r="J309" s="10">
        <v>6.5876989999999997</v>
      </c>
      <c r="K309" s="10">
        <v>8.2810380000000006</v>
      </c>
      <c r="L309" s="10">
        <v>93.183921999999995</v>
      </c>
      <c r="M309" s="10">
        <v>121.554451</v>
      </c>
      <c r="N309" s="10">
        <v>150.85987900000001</v>
      </c>
      <c r="O309" s="10">
        <v>198.87501499999999</v>
      </c>
      <c r="P309" s="10">
        <v>264.13519300000002</v>
      </c>
      <c r="Q309" s="10">
        <v>350.89932299999998</v>
      </c>
      <c r="R309" s="10">
        <v>625.23553500000003</v>
      </c>
      <c r="S309" s="10">
        <v>549.79791299999999</v>
      </c>
      <c r="T309" s="10">
        <v>509.015289</v>
      </c>
      <c r="U309" s="10">
        <v>521.78363000000002</v>
      </c>
      <c r="V309" s="10">
        <v>581.00488299999995</v>
      </c>
      <c r="W309" s="10">
        <v>642.55407700000001</v>
      </c>
      <c r="X309" s="10">
        <v>684.96899399999995</v>
      </c>
      <c r="Y309" s="10">
        <v>777.20477300000005</v>
      </c>
      <c r="Z309" s="10">
        <v>817.484375</v>
      </c>
      <c r="AA309" s="10">
        <v>1033.8370359999999</v>
      </c>
      <c r="AB309" s="10">
        <v>1174.3393550000001</v>
      </c>
      <c r="AC309" s="10">
        <v>1293.673828</v>
      </c>
      <c r="AD309" s="10">
        <v>1521.505981</v>
      </c>
      <c r="AE309" s="10">
        <v>1750.227539</v>
      </c>
      <c r="AF309" s="7">
        <v>0.232541</v>
      </c>
    </row>
    <row r="310" spans="1:32" ht="13">
      <c r="A310" s="3" t="s">
        <v>769</v>
      </c>
      <c r="B310" t="s">
        <v>148</v>
      </c>
      <c r="C310" s="10">
        <v>12.187737</v>
      </c>
      <c r="D310" s="10">
        <v>12.675566</v>
      </c>
      <c r="E310" s="10">
        <v>12.559013</v>
      </c>
      <c r="F310" s="10">
        <v>12.661918999999999</v>
      </c>
      <c r="G310" s="10">
        <v>12.755234</v>
      </c>
      <c r="H310" s="10">
        <v>12.761862000000001</v>
      </c>
      <c r="I310" s="10">
        <v>12.834469</v>
      </c>
      <c r="J310" s="10">
        <v>12.862099000000001</v>
      </c>
      <c r="K310" s="10">
        <v>12.75413</v>
      </c>
      <c r="L310" s="10">
        <v>12.623640999999999</v>
      </c>
      <c r="M310" s="10">
        <v>12.523275</v>
      </c>
      <c r="N310" s="10">
        <v>12.393376999999999</v>
      </c>
      <c r="O310" s="10">
        <v>12.26037</v>
      </c>
      <c r="P310" s="10">
        <v>12.14594</v>
      </c>
      <c r="Q310" s="10">
        <v>12.014721</v>
      </c>
      <c r="R310" s="10">
        <v>11.904429</v>
      </c>
      <c r="S310" s="10">
        <v>11.835316000000001</v>
      </c>
      <c r="T310" s="10">
        <v>11.807727</v>
      </c>
      <c r="U310" s="10">
        <v>11.786073</v>
      </c>
      <c r="V310" s="10">
        <v>11.760851000000001</v>
      </c>
      <c r="W310" s="10">
        <v>11.743994000000001</v>
      </c>
      <c r="X310" s="10">
        <v>11.713092</v>
      </c>
      <c r="Y310" s="10">
        <v>11.693949999999999</v>
      </c>
      <c r="Z310" s="10">
        <v>11.70941</v>
      </c>
      <c r="AA310" s="10">
        <v>11.716851</v>
      </c>
      <c r="AB310" s="10">
        <v>11.737947999999999</v>
      </c>
      <c r="AC310" s="10">
        <v>11.793398</v>
      </c>
      <c r="AD310" s="10">
        <v>11.831550999999999</v>
      </c>
      <c r="AE310" s="10">
        <v>11.875007999999999</v>
      </c>
      <c r="AF310" s="7">
        <v>-2.4130000000000002E-3</v>
      </c>
    </row>
    <row r="311" spans="1:32" ht="13">
      <c r="A311" s="3" t="s">
        <v>770</v>
      </c>
      <c r="B311" t="s">
        <v>628</v>
      </c>
      <c r="C311" s="10">
        <v>7.231306</v>
      </c>
      <c r="D311" s="10">
        <v>4.1494650000000002</v>
      </c>
      <c r="E311" s="10">
        <v>3.386971</v>
      </c>
      <c r="F311" s="10">
        <v>3.4217840000000002</v>
      </c>
      <c r="G311" s="10">
        <v>3.0470259999999998</v>
      </c>
      <c r="H311" s="10">
        <v>2.6764030000000001</v>
      </c>
      <c r="I311" s="10">
        <v>2.7009919999999998</v>
      </c>
      <c r="J311" s="10">
        <v>2.3613279999999999</v>
      </c>
      <c r="K311" s="10">
        <v>2.0970529999999998</v>
      </c>
      <c r="L311" s="10">
        <v>1.815741</v>
      </c>
      <c r="M311" s="10">
        <v>1.6238669999999999</v>
      </c>
      <c r="N311" s="10">
        <v>1.448086</v>
      </c>
      <c r="O311" s="10">
        <v>1.3736079999999999</v>
      </c>
      <c r="P311" s="10">
        <v>1.3475539999999999</v>
      </c>
      <c r="Q311" s="10">
        <v>1.2414510000000001</v>
      </c>
      <c r="R311" s="10">
        <v>1.1847289999999999</v>
      </c>
      <c r="S311" s="10">
        <v>1.111985</v>
      </c>
      <c r="T311" s="10">
        <v>1.0141100000000001</v>
      </c>
      <c r="U311" s="10">
        <v>0.96765999999999996</v>
      </c>
      <c r="V311" s="10">
        <v>0.94611000000000001</v>
      </c>
      <c r="W311" s="10">
        <v>0.89744500000000005</v>
      </c>
      <c r="X311" s="10">
        <v>0.87961400000000001</v>
      </c>
      <c r="Y311" s="10">
        <v>0.83911000000000002</v>
      </c>
      <c r="Z311" s="10">
        <v>0.79315599999999997</v>
      </c>
      <c r="AA311" s="10">
        <v>0.76054500000000003</v>
      </c>
      <c r="AB311" s="10">
        <v>0.73864200000000002</v>
      </c>
      <c r="AC311" s="10">
        <v>0.70296000000000003</v>
      </c>
      <c r="AD311" s="10">
        <v>0.68076800000000004</v>
      </c>
      <c r="AE311" s="10">
        <v>0.66642699999999999</v>
      </c>
      <c r="AF311" s="7">
        <v>-6.5490000000000007E-2</v>
      </c>
    </row>
    <row r="312" spans="1:32" ht="13">
      <c r="A312" s="3" t="s">
        <v>771</v>
      </c>
      <c r="B312" t="s">
        <v>146</v>
      </c>
      <c r="C312" s="10">
        <v>0.698044</v>
      </c>
      <c r="D312" s="10">
        <v>0.66072900000000001</v>
      </c>
      <c r="E312" s="10">
        <v>0.65471400000000002</v>
      </c>
      <c r="F312" s="10">
        <v>0.63800100000000004</v>
      </c>
      <c r="G312" s="10">
        <v>0.71360599999999996</v>
      </c>
      <c r="H312" s="10">
        <v>0.81550199999999995</v>
      </c>
      <c r="I312" s="10">
        <v>0.95446399999999998</v>
      </c>
      <c r="J312" s="10">
        <v>1.1594450000000001</v>
      </c>
      <c r="K312" s="10">
        <v>1.527482</v>
      </c>
      <c r="L312" s="10">
        <v>1.882871</v>
      </c>
      <c r="M312" s="10">
        <v>2.2984550000000001</v>
      </c>
      <c r="N312" s="10">
        <v>2.7725550000000001</v>
      </c>
      <c r="O312" s="10">
        <v>3.317777</v>
      </c>
      <c r="P312" s="10">
        <v>3.95174</v>
      </c>
      <c r="Q312" s="10">
        <v>4.672199</v>
      </c>
      <c r="R312" s="10">
        <v>5.5402589999999998</v>
      </c>
      <c r="S312" s="10">
        <v>6.8821709999999996</v>
      </c>
      <c r="T312" s="10">
        <v>7.8750450000000001</v>
      </c>
      <c r="U312" s="10">
        <v>9.0695920000000001</v>
      </c>
      <c r="V312" s="10">
        <v>10.406807000000001</v>
      </c>
      <c r="W312" s="10">
        <v>11.862152</v>
      </c>
      <c r="X312" s="10">
        <v>13.352479000000001</v>
      </c>
      <c r="Y312" s="10">
        <v>14.920849</v>
      </c>
      <c r="Z312" s="10">
        <v>16.668925999999999</v>
      </c>
      <c r="AA312" s="10">
        <v>18.338200000000001</v>
      </c>
      <c r="AB312" s="10">
        <v>20.024691000000001</v>
      </c>
      <c r="AC312" s="10">
        <v>21.849602000000001</v>
      </c>
      <c r="AD312" s="10">
        <v>23.543344000000001</v>
      </c>
      <c r="AE312" s="10">
        <v>25.240273999999999</v>
      </c>
      <c r="AF312" s="7">
        <v>0.14444599999999999</v>
      </c>
    </row>
    <row r="313" spans="1:32" ht="13">
      <c r="A313" s="3" t="s">
        <v>772</v>
      </c>
      <c r="B313" t="s">
        <v>150</v>
      </c>
      <c r="C313" s="10">
        <v>0</v>
      </c>
      <c r="D313" s="10">
        <v>0</v>
      </c>
      <c r="E313" s="10">
        <v>0</v>
      </c>
      <c r="F313" s="10">
        <v>0</v>
      </c>
      <c r="G313" s="10">
        <v>0</v>
      </c>
      <c r="H313" s="10">
        <v>0</v>
      </c>
      <c r="I313" s="10">
        <v>3.0000000000000001E-6</v>
      </c>
      <c r="J313" s="10">
        <v>9.0000000000000002E-6</v>
      </c>
      <c r="K313" s="10">
        <v>0.100441</v>
      </c>
      <c r="L313" s="10">
        <v>0.20308300000000001</v>
      </c>
      <c r="M313" s="10">
        <v>0.30438700000000002</v>
      </c>
      <c r="N313" s="10">
        <v>0.51736400000000005</v>
      </c>
      <c r="O313" s="10">
        <v>0.73409400000000002</v>
      </c>
      <c r="P313" s="10">
        <v>0.95465699999999998</v>
      </c>
      <c r="Q313" s="10">
        <v>1.188277</v>
      </c>
      <c r="R313" s="10">
        <v>1.4175679999999999</v>
      </c>
      <c r="S313" s="10">
        <v>1.6423669999999999</v>
      </c>
      <c r="T313" s="10">
        <v>1.9005399999999999</v>
      </c>
      <c r="U313" s="10">
        <v>2.1528450000000001</v>
      </c>
      <c r="V313" s="10">
        <v>2.4034369999999998</v>
      </c>
      <c r="W313" s="10">
        <v>2.6622219999999999</v>
      </c>
      <c r="X313" s="10">
        <v>2.9005010000000002</v>
      </c>
      <c r="Y313" s="10">
        <v>3.135078</v>
      </c>
      <c r="Z313" s="10">
        <v>3.387089</v>
      </c>
      <c r="AA313" s="10">
        <v>3.6148389999999999</v>
      </c>
      <c r="AB313" s="10">
        <v>3.837761</v>
      </c>
      <c r="AC313" s="10">
        <v>4.0794199999999998</v>
      </c>
      <c r="AD313" s="10">
        <v>4.289644</v>
      </c>
      <c r="AE313" s="10">
        <v>4.4952040000000002</v>
      </c>
      <c r="AF313" s="15" t="s">
        <v>2584</v>
      </c>
    </row>
    <row r="318" spans="1:32" ht="11" customHeight="1">
      <c r="B318" s="3" t="s">
        <v>773</v>
      </c>
    </row>
    <row r="319" spans="1:32" ht="11" customHeight="1">
      <c r="B319" s="3" t="s">
        <v>618</v>
      </c>
    </row>
    <row r="320" spans="1:32" ht="11" customHeight="1">
      <c r="B320" s="3" t="s">
        <v>774</v>
      </c>
    </row>
    <row r="321" spans="2:2" ht="11" customHeight="1">
      <c r="B321" s="3" t="s">
        <v>720</v>
      </c>
    </row>
    <row r="322" spans="2:2" ht="11" customHeight="1">
      <c r="B322" s="3" t="s">
        <v>1640</v>
      </c>
    </row>
    <row r="350" spans="1:32" ht="16">
      <c r="A350" s="3" t="s">
        <v>1766</v>
      </c>
      <c r="B350" s="1" t="s">
        <v>2713</v>
      </c>
    </row>
    <row r="351" spans="1:32" ht="13">
      <c r="B351" s="2" t="s">
        <v>776</v>
      </c>
    </row>
    <row r="352" spans="1:32" ht="13">
      <c r="B352" s="2" t="s">
        <v>1641</v>
      </c>
      <c r="C352" s="4" t="s">
        <v>1035</v>
      </c>
      <c r="D352" s="4" t="s">
        <v>1035</v>
      </c>
      <c r="E352" s="4" t="s">
        <v>1035</v>
      </c>
      <c r="F352" s="4" t="s">
        <v>1035</v>
      </c>
      <c r="G352" s="4" t="s">
        <v>1035</v>
      </c>
      <c r="H352" s="4" t="s">
        <v>1035</v>
      </c>
      <c r="I352" s="4" t="s">
        <v>1035</v>
      </c>
      <c r="J352" s="4" t="s">
        <v>1035</v>
      </c>
      <c r="K352" s="4" t="s">
        <v>1035</v>
      </c>
      <c r="L352" s="4" t="s">
        <v>1035</v>
      </c>
      <c r="M352" s="4" t="s">
        <v>1035</v>
      </c>
      <c r="N352" s="4" t="s">
        <v>1035</v>
      </c>
      <c r="O352" s="4" t="s">
        <v>1035</v>
      </c>
      <c r="P352" s="4" t="s">
        <v>1035</v>
      </c>
      <c r="Q352" s="4" t="s">
        <v>1035</v>
      </c>
      <c r="R352" s="4" t="s">
        <v>1035</v>
      </c>
      <c r="S352" s="4" t="s">
        <v>1035</v>
      </c>
      <c r="T352" s="4" t="s">
        <v>1035</v>
      </c>
      <c r="U352" s="4" t="s">
        <v>1035</v>
      </c>
      <c r="V352" s="4" t="s">
        <v>1035</v>
      </c>
      <c r="W352" s="4" t="s">
        <v>1035</v>
      </c>
      <c r="X352" s="4" t="s">
        <v>1035</v>
      </c>
      <c r="Y352" s="4" t="s">
        <v>1035</v>
      </c>
      <c r="Z352" s="4" t="s">
        <v>1035</v>
      </c>
      <c r="AA352" s="4" t="s">
        <v>1035</v>
      </c>
      <c r="AB352" s="4" t="s">
        <v>1035</v>
      </c>
      <c r="AC352" s="4" t="s">
        <v>1035</v>
      </c>
      <c r="AD352" s="4" t="s">
        <v>1035</v>
      </c>
      <c r="AE352" s="4" t="s">
        <v>1035</v>
      </c>
      <c r="AF352" s="4" t="s">
        <v>1036</v>
      </c>
    </row>
    <row r="353" spans="1:32" ht="13">
      <c r="B353" s="5" t="s">
        <v>722</v>
      </c>
      <c r="C353" s="2">
        <v>2007</v>
      </c>
      <c r="D353" s="2">
        <v>2008</v>
      </c>
      <c r="E353" s="2">
        <v>2009</v>
      </c>
      <c r="F353" s="2">
        <v>2010</v>
      </c>
      <c r="G353" s="2">
        <v>2011</v>
      </c>
      <c r="H353" s="2">
        <v>2012</v>
      </c>
      <c r="I353" s="2">
        <v>2013</v>
      </c>
      <c r="J353" s="2">
        <v>2014</v>
      </c>
      <c r="K353" s="2">
        <v>2015</v>
      </c>
      <c r="L353" s="2">
        <v>2016</v>
      </c>
      <c r="M353" s="2">
        <v>2017</v>
      </c>
      <c r="N353" s="2">
        <v>2018</v>
      </c>
      <c r="O353" s="2">
        <v>2019</v>
      </c>
      <c r="P353" s="2">
        <v>2020</v>
      </c>
      <c r="Q353" s="2">
        <v>2021</v>
      </c>
      <c r="R353" s="2">
        <v>2022</v>
      </c>
      <c r="S353" s="2">
        <v>2023</v>
      </c>
      <c r="T353" s="2">
        <v>2024</v>
      </c>
      <c r="U353" s="2">
        <v>2025</v>
      </c>
      <c r="V353" s="2">
        <v>2026</v>
      </c>
      <c r="W353" s="2">
        <v>2027</v>
      </c>
      <c r="X353" s="2">
        <v>2028</v>
      </c>
      <c r="Y353" s="2">
        <v>2029</v>
      </c>
      <c r="Z353" s="2">
        <v>2030</v>
      </c>
      <c r="AA353" s="2">
        <v>2031</v>
      </c>
      <c r="AB353" s="2">
        <v>2032</v>
      </c>
      <c r="AC353" s="2">
        <v>2033</v>
      </c>
      <c r="AD353" s="2">
        <v>2034</v>
      </c>
      <c r="AE353" s="2">
        <v>2035</v>
      </c>
      <c r="AF353" s="2">
        <v>2035</v>
      </c>
    </row>
    <row r="355" spans="1:32" ht="13">
      <c r="B355" s="2" t="s">
        <v>777</v>
      </c>
    </row>
    <row r="356" spans="1:32" ht="13">
      <c r="B356" s="2" t="s">
        <v>778</v>
      </c>
    </row>
    <row r="357" spans="1:32" ht="13">
      <c r="A357" s="3" t="s">
        <v>1767</v>
      </c>
      <c r="B357" t="s">
        <v>780</v>
      </c>
      <c r="C357" s="6">
        <v>337.95413200000002</v>
      </c>
      <c r="D357" s="6">
        <v>285.02331500000003</v>
      </c>
      <c r="E357" s="6">
        <v>204.36319</v>
      </c>
      <c r="F357" s="6">
        <v>214.49928299999999</v>
      </c>
      <c r="G357" s="6">
        <v>271.83978300000001</v>
      </c>
      <c r="H357" s="6">
        <v>307.46389799999997</v>
      </c>
      <c r="I357" s="6">
        <v>329.61154199999999</v>
      </c>
      <c r="J357" s="6">
        <v>338.23272700000001</v>
      </c>
      <c r="K357" s="6">
        <v>341.152557</v>
      </c>
      <c r="L357" s="6">
        <v>353.89358499999997</v>
      </c>
      <c r="M357" s="6">
        <v>349.55304000000001</v>
      </c>
      <c r="N357" s="6">
        <v>346.90112299999998</v>
      </c>
      <c r="O357" s="6">
        <v>353.33486900000003</v>
      </c>
      <c r="P357" s="6">
        <v>365.996216</v>
      </c>
      <c r="Q357" s="6">
        <v>363.58355699999998</v>
      </c>
      <c r="R357" s="6">
        <v>357.90649400000001</v>
      </c>
      <c r="S357" s="6">
        <v>358.71090700000002</v>
      </c>
      <c r="T357" s="6">
        <v>362.13885499999998</v>
      </c>
      <c r="U357" s="6">
        <v>365.01901199999998</v>
      </c>
      <c r="V357" s="6">
        <v>366.26684599999999</v>
      </c>
      <c r="W357" s="6">
        <v>367.25253300000003</v>
      </c>
      <c r="X357" s="6">
        <v>367.80740400000002</v>
      </c>
      <c r="Y357" s="6">
        <v>367.59887700000002</v>
      </c>
      <c r="Z357" s="6">
        <v>368.64154100000002</v>
      </c>
      <c r="AA357" s="6">
        <v>368.94927999999999</v>
      </c>
      <c r="AB357" s="6">
        <v>370.38635299999999</v>
      </c>
      <c r="AC357" s="6">
        <v>372.55740400000002</v>
      </c>
      <c r="AD357" s="6">
        <v>375.07208300000002</v>
      </c>
      <c r="AE357" s="6">
        <v>377.17211900000001</v>
      </c>
      <c r="AF357" s="7">
        <v>1.0429000000000001E-2</v>
      </c>
    </row>
    <row r="358" spans="1:32" ht="13">
      <c r="A358" s="3" t="s">
        <v>1768</v>
      </c>
      <c r="B358" t="s">
        <v>782</v>
      </c>
      <c r="C358" s="6">
        <v>0.384191</v>
      </c>
      <c r="D358" s="6">
        <v>0.296232</v>
      </c>
      <c r="E358" s="6">
        <v>0.261492</v>
      </c>
      <c r="F358" s="6">
        <v>0.31667299999999998</v>
      </c>
      <c r="G358" s="6">
        <v>0.40061799999999997</v>
      </c>
      <c r="H358" s="6">
        <v>0.62215799999999999</v>
      </c>
      <c r="I358" s="6">
        <v>1.022222</v>
      </c>
      <c r="J358" s="6">
        <v>1.495409</v>
      </c>
      <c r="K358" s="6">
        <v>1.8646780000000001</v>
      </c>
      <c r="L358" s="6">
        <v>2.46746</v>
      </c>
      <c r="M358" s="6">
        <v>2.9777070000000001</v>
      </c>
      <c r="N358" s="6">
        <v>3.6091820000000001</v>
      </c>
      <c r="O358" s="6">
        <v>4.588374</v>
      </c>
      <c r="P358" s="6">
        <v>6.0011869999999998</v>
      </c>
      <c r="Q358" s="6">
        <v>7.2542999999999997</v>
      </c>
      <c r="R358" s="6">
        <v>8.5366119999999999</v>
      </c>
      <c r="S358" s="6">
        <v>10.150589</v>
      </c>
      <c r="T358" s="6">
        <v>11.570179</v>
      </c>
      <c r="U358" s="6">
        <v>12.971323</v>
      </c>
      <c r="V358" s="6">
        <v>14.513427999999999</v>
      </c>
      <c r="W358" s="6">
        <v>16.004121999999999</v>
      </c>
      <c r="X358" s="6">
        <v>17.592884000000002</v>
      </c>
      <c r="Y358" s="6">
        <v>18.960996999999999</v>
      </c>
      <c r="Z358" s="6">
        <v>20.197604999999999</v>
      </c>
      <c r="AA358" s="6">
        <v>20.943511999999998</v>
      </c>
      <c r="AB358" s="6">
        <v>21.758661</v>
      </c>
      <c r="AC358" s="6">
        <v>22.380154000000001</v>
      </c>
      <c r="AD358" s="6">
        <v>22.80517</v>
      </c>
      <c r="AE358" s="6">
        <v>23.088217</v>
      </c>
      <c r="AF358" s="7">
        <v>0.17507400000000001</v>
      </c>
    </row>
    <row r="359" spans="1:32" ht="13">
      <c r="A359" s="3" t="s">
        <v>1769</v>
      </c>
      <c r="B359" t="s">
        <v>784</v>
      </c>
      <c r="C359" s="6">
        <v>338.33831800000002</v>
      </c>
      <c r="D359" s="6">
        <v>285.31954999999999</v>
      </c>
      <c r="E359" s="6">
        <v>204.62468000000001</v>
      </c>
      <c r="F359" s="6">
        <v>214.81594799999999</v>
      </c>
      <c r="G359" s="6">
        <v>272.240387</v>
      </c>
      <c r="H359" s="6">
        <v>308.08605999999997</v>
      </c>
      <c r="I359" s="6">
        <v>330.633759</v>
      </c>
      <c r="J359" s="6">
        <v>339.72814899999997</v>
      </c>
      <c r="K359" s="6">
        <v>343.01724200000001</v>
      </c>
      <c r="L359" s="6">
        <v>356.36105300000003</v>
      </c>
      <c r="M359" s="6">
        <v>352.53076199999998</v>
      </c>
      <c r="N359" s="6">
        <v>350.51031499999999</v>
      </c>
      <c r="O359" s="6">
        <v>357.923248</v>
      </c>
      <c r="P359" s="6">
        <v>371.99740600000001</v>
      </c>
      <c r="Q359" s="6">
        <v>370.83785999999998</v>
      </c>
      <c r="R359" s="6">
        <v>366.44311499999998</v>
      </c>
      <c r="S359" s="6">
        <v>368.86151100000001</v>
      </c>
      <c r="T359" s="6">
        <v>373.709045</v>
      </c>
      <c r="U359" s="6">
        <v>377.99032599999998</v>
      </c>
      <c r="V359" s="6">
        <v>380.78027300000002</v>
      </c>
      <c r="W359" s="6">
        <v>383.25665300000003</v>
      </c>
      <c r="X359" s="6">
        <v>385.40029900000002</v>
      </c>
      <c r="Y359" s="6">
        <v>386.55987499999998</v>
      </c>
      <c r="Z359" s="6">
        <v>388.83914199999998</v>
      </c>
      <c r="AA359" s="6">
        <v>389.89279199999999</v>
      </c>
      <c r="AB359" s="6">
        <v>392.14501999999999</v>
      </c>
      <c r="AC359" s="6">
        <v>394.93756100000002</v>
      </c>
      <c r="AD359" s="6">
        <v>397.87725799999998</v>
      </c>
      <c r="AE359" s="6">
        <v>400.26034499999997</v>
      </c>
      <c r="AF359" s="7">
        <v>1.2616E-2</v>
      </c>
    </row>
    <row r="361" spans="1:32" ht="13">
      <c r="B361" s="2" t="s">
        <v>785</v>
      </c>
    </row>
    <row r="362" spans="1:32" ht="13">
      <c r="A362" s="3" t="s">
        <v>1770</v>
      </c>
      <c r="B362" t="s">
        <v>787</v>
      </c>
      <c r="C362" s="6">
        <v>12.344713</v>
      </c>
      <c r="D362" s="6">
        <v>19.129787</v>
      </c>
      <c r="E362" s="6">
        <v>18.747803000000001</v>
      </c>
      <c r="F362" s="6">
        <v>24.345960999999999</v>
      </c>
      <c r="G362" s="6">
        <v>35.431812000000001</v>
      </c>
      <c r="H362" s="6">
        <v>44.1614</v>
      </c>
      <c r="I362" s="6">
        <v>56.989849</v>
      </c>
      <c r="J362" s="6">
        <v>65.585303999999994</v>
      </c>
      <c r="K362" s="6">
        <v>74.431740000000005</v>
      </c>
      <c r="L362" s="6">
        <v>68.750099000000006</v>
      </c>
      <c r="M362" s="6">
        <v>69.807113999999999</v>
      </c>
      <c r="N362" s="6">
        <v>70.425094999999999</v>
      </c>
      <c r="O362" s="6">
        <v>72.060539000000006</v>
      </c>
      <c r="P362" s="6">
        <v>74.967972000000003</v>
      </c>
      <c r="Q362" s="6">
        <v>74.725257999999997</v>
      </c>
      <c r="R362" s="6">
        <v>76.428687999999994</v>
      </c>
      <c r="S362" s="6">
        <v>75.018028000000001</v>
      </c>
      <c r="T362" s="6">
        <v>75.744101999999998</v>
      </c>
      <c r="U362" s="6">
        <v>76.495330999999993</v>
      </c>
      <c r="V362" s="6">
        <v>76.892692999999994</v>
      </c>
      <c r="W362" s="6">
        <v>77.301659000000001</v>
      </c>
      <c r="X362" s="6">
        <v>78.137130999999997</v>
      </c>
      <c r="Y362" s="6">
        <v>79.392937000000003</v>
      </c>
      <c r="Z362" s="6">
        <v>80.007019</v>
      </c>
      <c r="AA362" s="6">
        <v>81.176247000000004</v>
      </c>
      <c r="AB362" s="6">
        <v>82.327361999999994</v>
      </c>
      <c r="AC362" s="6">
        <v>83.485191</v>
      </c>
      <c r="AD362" s="6">
        <v>85.383285999999998</v>
      </c>
      <c r="AE362" s="6">
        <v>87.871559000000005</v>
      </c>
      <c r="AF362" s="7">
        <v>5.8091999999999998E-2</v>
      </c>
    </row>
    <row r="363" spans="1:32" ht="13">
      <c r="A363" s="3" t="s">
        <v>1771</v>
      </c>
      <c r="B363" t="s">
        <v>789</v>
      </c>
      <c r="C363" s="6">
        <v>0</v>
      </c>
      <c r="D363" s="6">
        <v>0</v>
      </c>
      <c r="E363" s="6">
        <v>0</v>
      </c>
      <c r="F363" s="6">
        <v>0</v>
      </c>
      <c r="G363" s="6">
        <v>0</v>
      </c>
      <c r="H363" s="6">
        <v>0</v>
      </c>
      <c r="I363" s="6">
        <v>0</v>
      </c>
      <c r="J363" s="6">
        <v>0</v>
      </c>
      <c r="K363" s="6">
        <v>0</v>
      </c>
      <c r="L363" s="6">
        <v>0</v>
      </c>
      <c r="M363" s="6">
        <v>0</v>
      </c>
      <c r="N363" s="6">
        <v>0</v>
      </c>
      <c r="O363" s="6">
        <v>0</v>
      </c>
      <c r="P363" s="6">
        <v>0</v>
      </c>
      <c r="Q363" s="6">
        <v>0</v>
      </c>
      <c r="R363" s="6">
        <v>0</v>
      </c>
      <c r="S363" s="6">
        <v>0</v>
      </c>
      <c r="T363" s="6">
        <v>0</v>
      </c>
      <c r="U363" s="6">
        <v>0</v>
      </c>
      <c r="V363" s="6">
        <v>0</v>
      </c>
      <c r="W363" s="6">
        <v>0</v>
      </c>
      <c r="X363" s="6">
        <v>0</v>
      </c>
      <c r="Y363" s="6">
        <v>0</v>
      </c>
      <c r="Z363" s="6">
        <v>0</v>
      </c>
      <c r="AA363" s="6">
        <v>0</v>
      </c>
      <c r="AB363" s="6">
        <v>0</v>
      </c>
      <c r="AC363" s="6">
        <v>0</v>
      </c>
      <c r="AD363" s="6">
        <v>0</v>
      </c>
      <c r="AE363" s="6">
        <v>0</v>
      </c>
      <c r="AF363" s="15" t="s">
        <v>2584</v>
      </c>
    </row>
    <row r="364" spans="1:32" ht="13">
      <c r="A364" s="3" t="s">
        <v>1772</v>
      </c>
      <c r="B364" t="s">
        <v>791</v>
      </c>
      <c r="C364" s="6">
        <v>3.5569999999999998E-3</v>
      </c>
      <c r="D364" s="6">
        <v>3.0860000000000002E-3</v>
      </c>
      <c r="E364" s="6">
        <v>2.2720000000000001E-3</v>
      </c>
      <c r="F364" s="6">
        <v>2.4290000000000002E-3</v>
      </c>
      <c r="G364" s="6">
        <v>3.1389999999999999E-3</v>
      </c>
      <c r="H364" s="6">
        <v>3.6020000000000002E-3</v>
      </c>
      <c r="I364" s="6">
        <v>3.9750000000000002E-3</v>
      </c>
      <c r="J364" s="6">
        <v>4.1700000000000001E-3</v>
      </c>
      <c r="K364" s="6">
        <v>4.3189999999999999E-3</v>
      </c>
      <c r="L364" s="6">
        <v>4.4149999999999997E-3</v>
      </c>
      <c r="M364" s="6">
        <v>4.4000000000000003E-3</v>
      </c>
      <c r="N364" s="6">
        <v>4.4050000000000001E-3</v>
      </c>
      <c r="O364" s="6">
        <v>4.5100000000000001E-3</v>
      </c>
      <c r="P364" s="6">
        <v>4.7060000000000001E-3</v>
      </c>
      <c r="Q364" s="6">
        <v>4.7060000000000001E-3</v>
      </c>
      <c r="R364" s="6">
        <v>4.6909999999999999E-3</v>
      </c>
      <c r="S364" s="6">
        <v>4.7169999999999998E-3</v>
      </c>
      <c r="T364" s="6">
        <v>4.7910000000000001E-3</v>
      </c>
      <c r="U364" s="6">
        <v>4.8729999999999997E-3</v>
      </c>
      <c r="V364" s="6">
        <v>4.9300000000000004E-3</v>
      </c>
      <c r="W364" s="6">
        <v>4.9789999999999999E-3</v>
      </c>
      <c r="X364" s="6">
        <v>5.025E-3</v>
      </c>
      <c r="Y364" s="6">
        <v>5.0629999999999998E-3</v>
      </c>
      <c r="Z364" s="6">
        <v>5.1050000000000002E-3</v>
      </c>
      <c r="AA364" s="6">
        <v>5.1320000000000003E-3</v>
      </c>
      <c r="AB364" s="6">
        <v>5.1729999999999996E-3</v>
      </c>
      <c r="AC364" s="6">
        <v>5.2189999999999997E-3</v>
      </c>
      <c r="AD364" s="6">
        <v>5.2750000000000002E-3</v>
      </c>
      <c r="AE364" s="6">
        <v>5.3290000000000004E-3</v>
      </c>
      <c r="AF364" s="7">
        <v>2.0441999999999998E-2</v>
      </c>
    </row>
    <row r="365" spans="1:32" ht="13">
      <c r="A365" s="3" t="s">
        <v>1773</v>
      </c>
      <c r="B365" t="s">
        <v>793</v>
      </c>
      <c r="C365" s="6">
        <v>0</v>
      </c>
      <c r="D365" s="6">
        <v>0</v>
      </c>
      <c r="E365" s="6">
        <v>0</v>
      </c>
      <c r="F365" s="6">
        <v>0</v>
      </c>
      <c r="G365" s="6">
        <v>0.180113</v>
      </c>
      <c r="H365" s="6">
        <v>0.27775499999999997</v>
      </c>
      <c r="I365" s="6">
        <v>0.44224599999999997</v>
      </c>
      <c r="J365" s="6">
        <v>0.61844600000000005</v>
      </c>
      <c r="K365" s="6">
        <v>1.753665</v>
      </c>
      <c r="L365" s="6">
        <v>2.0617779999999999</v>
      </c>
      <c r="M365" s="6">
        <v>2.2394660000000002</v>
      </c>
      <c r="N365" s="6">
        <v>2.7200829999999998</v>
      </c>
      <c r="O365" s="6">
        <v>2.94455</v>
      </c>
      <c r="P365" s="6">
        <v>4.0820689999999997</v>
      </c>
      <c r="Q365" s="6">
        <v>4.6188149999999997</v>
      </c>
      <c r="R365" s="6">
        <v>5.0446489999999997</v>
      </c>
      <c r="S365" s="6">
        <v>5.6998300000000004</v>
      </c>
      <c r="T365" s="6">
        <v>6.3166200000000003</v>
      </c>
      <c r="U365" s="6">
        <v>8.1078349999999997</v>
      </c>
      <c r="V365" s="6">
        <v>9.1999669999999991</v>
      </c>
      <c r="W365" s="6">
        <v>10.083489</v>
      </c>
      <c r="X365" s="6">
        <v>10.670033</v>
      </c>
      <c r="Y365" s="6">
        <v>11.179423999999999</v>
      </c>
      <c r="Z365" s="6">
        <v>11.682829</v>
      </c>
      <c r="AA365" s="6">
        <v>12.135825000000001</v>
      </c>
      <c r="AB365" s="6">
        <v>12.681825</v>
      </c>
      <c r="AC365" s="6">
        <v>13.286559</v>
      </c>
      <c r="AD365" s="6">
        <v>13.932410000000001</v>
      </c>
      <c r="AE365" s="6">
        <v>14.582431</v>
      </c>
      <c r="AF365" s="15" t="s">
        <v>2584</v>
      </c>
    </row>
    <row r="366" spans="1:32" ht="13">
      <c r="A366" s="3" t="s">
        <v>1774</v>
      </c>
      <c r="B366" t="s">
        <v>795</v>
      </c>
      <c r="C366" s="6">
        <v>0</v>
      </c>
      <c r="D366" s="6">
        <v>0</v>
      </c>
      <c r="E366" s="6">
        <v>0</v>
      </c>
      <c r="F366" s="6">
        <v>0</v>
      </c>
      <c r="G366" s="6">
        <v>1.2846E-2</v>
      </c>
      <c r="H366" s="6">
        <v>3.4458999999999997E-2</v>
      </c>
      <c r="I366" s="6">
        <v>0.101299</v>
      </c>
      <c r="J366" s="6">
        <v>0.27353699999999997</v>
      </c>
      <c r="K366" s="6">
        <v>0.56411800000000001</v>
      </c>
      <c r="L366" s="6">
        <v>0.60123499999999996</v>
      </c>
      <c r="M366" s="6">
        <v>0.73533499999999996</v>
      </c>
      <c r="N366" s="6">
        <v>0.94461899999999999</v>
      </c>
      <c r="O366" s="6">
        <v>1.1176410000000001</v>
      </c>
      <c r="P366" s="6">
        <v>1.2055530000000001</v>
      </c>
      <c r="Q366" s="6">
        <v>1.3903490000000001</v>
      </c>
      <c r="R366" s="6">
        <v>1.6287469999999999</v>
      </c>
      <c r="S366" s="6">
        <v>1.786092</v>
      </c>
      <c r="T366" s="6">
        <v>1.9431830000000001</v>
      </c>
      <c r="U366" s="6">
        <v>2.1612209999999998</v>
      </c>
      <c r="V366" s="6">
        <v>2.5098009999999999</v>
      </c>
      <c r="W366" s="6">
        <v>2.7105519999999999</v>
      </c>
      <c r="X366" s="6">
        <v>2.9676439999999999</v>
      </c>
      <c r="Y366" s="6">
        <v>3.176466</v>
      </c>
      <c r="Z366" s="6">
        <v>3.4049930000000002</v>
      </c>
      <c r="AA366" s="6">
        <v>3.3953690000000001</v>
      </c>
      <c r="AB366" s="6">
        <v>3.4187099999999999</v>
      </c>
      <c r="AC366" s="6">
        <v>3.4520729999999999</v>
      </c>
      <c r="AD366" s="6">
        <v>3.4908839999999999</v>
      </c>
      <c r="AE366" s="6">
        <v>3.523355</v>
      </c>
      <c r="AF366" s="15" t="s">
        <v>2584</v>
      </c>
    </row>
    <row r="367" spans="1:32" ht="13">
      <c r="A367" s="3" t="s">
        <v>1775</v>
      </c>
      <c r="B367" t="s">
        <v>797</v>
      </c>
      <c r="C367" s="6">
        <v>0</v>
      </c>
      <c r="D367" s="6">
        <v>0</v>
      </c>
      <c r="E367" s="6">
        <v>0</v>
      </c>
      <c r="F367" s="6">
        <v>0</v>
      </c>
      <c r="G367" s="6">
        <v>0</v>
      </c>
      <c r="H367" s="6">
        <v>0</v>
      </c>
      <c r="I367" s="6">
        <v>0</v>
      </c>
      <c r="J367" s="6">
        <v>0.13111800000000001</v>
      </c>
      <c r="K367" s="6">
        <v>0.13358600000000001</v>
      </c>
      <c r="L367" s="6">
        <v>0.142295</v>
      </c>
      <c r="M367" s="6">
        <v>0.145231</v>
      </c>
      <c r="N367" s="6">
        <v>0.14411399999999999</v>
      </c>
      <c r="O367" s="6">
        <v>0.32122800000000001</v>
      </c>
      <c r="P367" s="6">
        <v>0.33657500000000001</v>
      </c>
      <c r="Q367" s="6">
        <v>0.33721499999999999</v>
      </c>
      <c r="R367" s="6">
        <v>0.41591600000000001</v>
      </c>
      <c r="S367" s="6">
        <v>0.42365199999999997</v>
      </c>
      <c r="T367" s="6">
        <v>0.431867</v>
      </c>
      <c r="U367" s="6">
        <v>0.44489099999999998</v>
      </c>
      <c r="V367" s="6">
        <v>0.508463</v>
      </c>
      <c r="W367" s="6">
        <v>0.51990700000000001</v>
      </c>
      <c r="X367" s="6">
        <v>0.53487399999999996</v>
      </c>
      <c r="Y367" s="6">
        <v>0.54544599999999999</v>
      </c>
      <c r="Z367" s="6">
        <v>0.552535</v>
      </c>
      <c r="AA367" s="6">
        <v>0.557535</v>
      </c>
      <c r="AB367" s="6">
        <v>0.56862100000000004</v>
      </c>
      <c r="AC367" s="6">
        <v>0.58049799999999996</v>
      </c>
      <c r="AD367" s="6">
        <v>0.59500500000000001</v>
      </c>
      <c r="AE367" s="6">
        <v>0.614757</v>
      </c>
      <c r="AF367" s="15" t="s">
        <v>2584</v>
      </c>
    </row>
    <row r="368" spans="1:32" ht="13">
      <c r="A368" s="3" t="s">
        <v>1776</v>
      </c>
      <c r="B368" t="s">
        <v>799</v>
      </c>
      <c r="C368" s="6">
        <v>13.594268</v>
      </c>
      <c r="D368" s="6">
        <v>12.162943</v>
      </c>
      <c r="E368" s="6">
        <v>9.9953260000000004</v>
      </c>
      <c r="F368" s="6">
        <v>10.640428</v>
      </c>
      <c r="G368" s="6">
        <v>15.30373</v>
      </c>
      <c r="H368" s="6">
        <v>18.661681999999999</v>
      </c>
      <c r="I368" s="6">
        <v>21.966937999999999</v>
      </c>
      <c r="J368" s="6">
        <v>24.397117999999999</v>
      </c>
      <c r="K368" s="6">
        <v>26.345234000000001</v>
      </c>
      <c r="L368" s="6">
        <v>28.726220999999999</v>
      </c>
      <c r="M368" s="6">
        <v>30.103394999999999</v>
      </c>
      <c r="N368" s="6">
        <v>31.377904999999998</v>
      </c>
      <c r="O368" s="6">
        <v>33.217818999999999</v>
      </c>
      <c r="P368" s="6">
        <v>35.863579000000001</v>
      </c>
      <c r="Q368" s="6">
        <v>37.064396000000002</v>
      </c>
      <c r="R368" s="6">
        <v>38.024025000000002</v>
      </c>
      <c r="S368" s="6">
        <v>39.530242999999999</v>
      </c>
      <c r="T368" s="6">
        <v>41.312046000000002</v>
      </c>
      <c r="U368" s="6">
        <v>43.401710999999999</v>
      </c>
      <c r="V368" s="6">
        <v>45.214129999999997</v>
      </c>
      <c r="W368" s="6">
        <v>46.888271000000003</v>
      </c>
      <c r="X368" s="6">
        <v>48.506577</v>
      </c>
      <c r="Y368" s="6">
        <v>49.970984999999999</v>
      </c>
      <c r="Z368" s="6">
        <v>51.339981000000002</v>
      </c>
      <c r="AA368" s="6">
        <v>52.100665999999997</v>
      </c>
      <c r="AB368" s="6">
        <v>53.006878</v>
      </c>
      <c r="AC368" s="6">
        <v>53.943562</v>
      </c>
      <c r="AD368" s="6">
        <v>54.898871999999997</v>
      </c>
      <c r="AE368" s="6">
        <v>55.671368000000001</v>
      </c>
      <c r="AF368" s="7">
        <v>5.7952999999999998E-2</v>
      </c>
    </row>
    <row r="369" spans="1:32" ht="13">
      <c r="A369" s="3" t="s">
        <v>1777</v>
      </c>
      <c r="B369" t="s">
        <v>801</v>
      </c>
      <c r="C369" s="6">
        <v>8.9487999999999998E-2</v>
      </c>
      <c r="D369" s="6">
        <v>5.7451000000000002E-2</v>
      </c>
      <c r="E369" s="6">
        <v>4.1246999999999999E-2</v>
      </c>
      <c r="F369" s="6">
        <v>4.5144999999999998E-2</v>
      </c>
      <c r="G369" s="6">
        <v>5.6238000000000003E-2</v>
      </c>
      <c r="H369" s="6">
        <v>6.4460000000000003E-2</v>
      </c>
      <c r="I369" s="6">
        <v>7.2127999999999998E-2</v>
      </c>
      <c r="J369" s="6">
        <v>7.6980999999999994E-2</v>
      </c>
      <c r="K369" s="6">
        <v>7.9836000000000004E-2</v>
      </c>
      <c r="L369" s="6">
        <v>8.2119999999999999E-2</v>
      </c>
      <c r="M369" s="6">
        <v>8.1892000000000006E-2</v>
      </c>
      <c r="N369" s="6">
        <v>8.2226999999999995E-2</v>
      </c>
      <c r="O369" s="6">
        <v>8.4542999999999993E-2</v>
      </c>
      <c r="P369" s="6">
        <v>8.8206000000000007E-2</v>
      </c>
      <c r="Q369" s="6">
        <v>8.8308999999999999E-2</v>
      </c>
      <c r="R369" s="6">
        <v>8.7977E-2</v>
      </c>
      <c r="S369" s="6">
        <v>8.8664000000000007E-2</v>
      </c>
      <c r="T369" s="6">
        <v>9.0135999999999994E-2</v>
      </c>
      <c r="U369" s="6">
        <v>9.1588000000000003E-2</v>
      </c>
      <c r="V369" s="6">
        <v>9.2641000000000001E-2</v>
      </c>
      <c r="W369" s="6">
        <v>9.3521999999999994E-2</v>
      </c>
      <c r="X369" s="6">
        <v>9.4367999999999994E-2</v>
      </c>
      <c r="Y369" s="6">
        <v>9.5101000000000005E-2</v>
      </c>
      <c r="Z369" s="6">
        <v>9.5754000000000006E-2</v>
      </c>
      <c r="AA369" s="6">
        <v>9.5934000000000005E-2</v>
      </c>
      <c r="AB369" s="6">
        <v>9.6726000000000006E-2</v>
      </c>
      <c r="AC369" s="6">
        <v>9.7807000000000005E-2</v>
      </c>
      <c r="AD369" s="6">
        <v>9.8838999999999996E-2</v>
      </c>
      <c r="AE369" s="6">
        <v>0.10001599999999999</v>
      </c>
      <c r="AF369" s="7">
        <v>2.0745E-2</v>
      </c>
    </row>
    <row r="370" spans="1:32" ht="13">
      <c r="A370" s="3" t="s">
        <v>1778</v>
      </c>
      <c r="B370" t="s">
        <v>803</v>
      </c>
      <c r="C370" s="6">
        <v>0.35664400000000002</v>
      </c>
      <c r="D370" s="6">
        <v>0.112927</v>
      </c>
      <c r="E370" s="6">
        <v>7.6902999999999999E-2</v>
      </c>
      <c r="F370" s="6">
        <v>8.4575999999999998E-2</v>
      </c>
      <c r="G370" s="6">
        <v>0.104973</v>
      </c>
      <c r="H370" s="6">
        <v>0.121155</v>
      </c>
      <c r="I370" s="6">
        <v>0.13903599999999999</v>
      </c>
      <c r="J370" s="6">
        <v>0.15043899999999999</v>
      </c>
      <c r="K370" s="6">
        <v>0.155892</v>
      </c>
      <c r="L370" s="6">
        <v>0.162352</v>
      </c>
      <c r="M370" s="6">
        <v>0.162443</v>
      </c>
      <c r="N370" s="6">
        <v>0.16408400000000001</v>
      </c>
      <c r="O370" s="6">
        <v>0.169628</v>
      </c>
      <c r="P370" s="6">
        <v>0.17804700000000001</v>
      </c>
      <c r="Q370" s="6">
        <v>0.17863899999999999</v>
      </c>
      <c r="R370" s="6">
        <v>0.178366</v>
      </c>
      <c r="S370" s="6">
        <v>0.18057000000000001</v>
      </c>
      <c r="T370" s="6">
        <v>0.18391399999999999</v>
      </c>
      <c r="U370" s="6">
        <v>0.18747900000000001</v>
      </c>
      <c r="V370" s="6">
        <v>0.189975</v>
      </c>
      <c r="W370" s="6">
        <v>0.191854</v>
      </c>
      <c r="X370" s="6">
        <v>0.19395499999999999</v>
      </c>
      <c r="Y370" s="6">
        <v>0.19548499999999999</v>
      </c>
      <c r="Z370" s="6">
        <v>0.19577700000000001</v>
      </c>
      <c r="AA370" s="6">
        <v>0.195492</v>
      </c>
      <c r="AB370" s="6">
        <v>0.19747899999999999</v>
      </c>
      <c r="AC370" s="6">
        <v>0.20036799999999999</v>
      </c>
      <c r="AD370" s="6">
        <v>0.20280599999999999</v>
      </c>
      <c r="AE370" s="6">
        <v>0.206207</v>
      </c>
      <c r="AF370" s="7">
        <v>2.2551999999999999E-2</v>
      </c>
    </row>
    <row r="371" spans="1:32" ht="13">
      <c r="A371" s="3" t="s">
        <v>1779</v>
      </c>
      <c r="B371" t="s">
        <v>805</v>
      </c>
      <c r="C371" s="6">
        <v>0</v>
      </c>
      <c r="D371" s="6">
        <v>0</v>
      </c>
      <c r="E371" s="6">
        <v>0</v>
      </c>
      <c r="F371" s="6">
        <v>0</v>
      </c>
      <c r="G371" s="6">
        <v>0</v>
      </c>
      <c r="H371" s="6">
        <v>0</v>
      </c>
      <c r="I371" s="6">
        <v>0</v>
      </c>
      <c r="J371" s="6">
        <v>0</v>
      </c>
      <c r="K371" s="6">
        <v>9.9999999999999995E-7</v>
      </c>
      <c r="L371" s="6">
        <v>9.9999999999999995E-7</v>
      </c>
      <c r="M371" s="6">
        <v>9.9999999999999995E-7</v>
      </c>
      <c r="N371" s="6">
        <v>9.9999999999999995E-7</v>
      </c>
      <c r="O371" s="6">
        <v>9.9999999999999995E-7</v>
      </c>
      <c r="P371" s="6">
        <v>9.9999999999999995E-7</v>
      </c>
      <c r="Q371" s="6">
        <v>9.9999999999999995E-7</v>
      </c>
      <c r="R371" s="6">
        <v>9.9999999999999995E-7</v>
      </c>
      <c r="S371" s="6">
        <v>9.9999999999999995E-7</v>
      </c>
      <c r="T371" s="6">
        <v>9.9999999999999995E-7</v>
      </c>
      <c r="U371" s="6">
        <v>9.9999999999999995E-7</v>
      </c>
      <c r="V371" s="6">
        <v>9.9999999999999995E-7</v>
      </c>
      <c r="W371" s="6">
        <v>9.9999999999999995E-7</v>
      </c>
      <c r="X371" s="6">
        <v>9.9999999999999995E-7</v>
      </c>
      <c r="Y371" s="6">
        <v>9.9999999999999995E-7</v>
      </c>
      <c r="Z371" s="6">
        <v>9.9999999999999995E-7</v>
      </c>
      <c r="AA371" s="6">
        <v>9.9999999999999995E-7</v>
      </c>
      <c r="AB371" s="6">
        <v>9.9999999999999995E-7</v>
      </c>
      <c r="AC371" s="6">
        <v>9.9999999999999995E-7</v>
      </c>
      <c r="AD371" s="6">
        <v>9.9999999999999995E-7</v>
      </c>
      <c r="AE371" s="6">
        <v>9.9999999999999995E-7</v>
      </c>
      <c r="AF371" s="7">
        <v>2.0441999999999998E-2</v>
      </c>
    </row>
    <row r="372" spans="1:32" ht="13">
      <c r="A372" s="3" t="s">
        <v>1780</v>
      </c>
      <c r="B372" t="s">
        <v>807</v>
      </c>
      <c r="C372" s="6">
        <v>1.1575999999999999E-2</v>
      </c>
      <c r="D372" s="6">
        <v>8.9689999999999995E-3</v>
      </c>
      <c r="E372" s="6">
        <v>6.5770000000000004E-3</v>
      </c>
      <c r="F372" s="6">
        <v>7.5960000000000003E-3</v>
      </c>
      <c r="G372" s="6">
        <v>9.6659999999999992E-3</v>
      </c>
      <c r="H372" s="6">
        <v>1.0949E-2</v>
      </c>
      <c r="I372" s="6">
        <v>1.2222E-2</v>
      </c>
      <c r="J372" s="6">
        <v>1.2799E-2</v>
      </c>
      <c r="K372" s="6">
        <v>1.3058E-2</v>
      </c>
      <c r="L372" s="6">
        <v>1.3413E-2</v>
      </c>
      <c r="M372" s="6">
        <v>1.3318E-2</v>
      </c>
      <c r="N372" s="6">
        <v>1.3242E-2</v>
      </c>
      <c r="O372" s="6">
        <v>1.3577000000000001E-2</v>
      </c>
      <c r="P372" s="6">
        <v>1.4192E-2</v>
      </c>
      <c r="Q372" s="6">
        <v>1.4163E-2</v>
      </c>
      <c r="R372" s="6">
        <v>1.4119E-2</v>
      </c>
      <c r="S372" s="6">
        <v>1.4174000000000001E-2</v>
      </c>
      <c r="T372" s="6">
        <v>1.4312E-2</v>
      </c>
      <c r="U372" s="6">
        <v>1.4519000000000001E-2</v>
      </c>
      <c r="V372" s="6">
        <v>1.472E-2</v>
      </c>
      <c r="W372" s="6">
        <v>1.4831E-2</v>
      </c>
      <c r="X372" s="6">
        <v>1.4999999999999999E-2</v>
      </c>
      <c r="Y372" s="6">
        <v>1.5103E-2</v>
      </c>
      <c r="Z372" s="6">
        <v>1.5167999999999999E-2</v>
      </c>
      <c r="AA372" s="6">
        <v>1.5218000000000001E-2</v>
      </c>
      <c r="AB372" s="6">
        <v>1.5348000000000001E-2</v>
      </c>
      <c r="AC372" s="6">
        <v>1.5479E-2</v>
      </c>
      <c r="AD372" s="6">
        <v>1.5646E-2</v>
      </c>
      <c r="AE372" s="6">
        <v>1.5845000000000001E-2</v>
      </c>
      <c r="AF372" s="7">
        <v>2.1301E-2</v>
      </c>
    </row>
    <row r="373" spans="1:32" ht="13">
      <c r="A373" s="3" t="s">
        <v>1781</v>
      </c>
      <c r="B373" t="s">
        <v>809</v>
      </c>
      <c r="C373" s="6">
        <v>0</v>
      </c>
      <c r="D373" s="6">
        <v>0</v>
      </c>
      <c r="E373" s="6">
        <v>0</v>
      </c>
      <c r="F373" s="6">
        <v>0</v>
      </c>
      <c r="G373" s="6">
        <v>0</v>
      </c>
      <c r="H373" s="6">
        <v>0</v>
      </c>
      <c r="I373" s="6">
        <v>0</v>
      </c>
      <c r="J373" s="6">
        <v>0</v>
      </c>
      <c r="K373" s="6">
        <v>0</v>
      </c>
      <c r="L373" s="6">
        <v>0</v>
      </c>
      <c r="M373" s="6">
        <v>0</v>
      </c>
      <c r="N373" s="6">
        <v>0</v>
      </c>
      <c r="O373" s="6">
        <v>0</v>
      </c>
      <c r="P373" s="6">
        <v>0</v>
      </c>
      <c r="Q373" s="6">
        <v>0</v>
      </c>
      <c r="R373" s="6">
        <v>0</v>
      </c>
      <c r="S373" s="6">
        <v>0</v>
      </c>
      <c r="T373" s="6">
        <v>0</v>
      </c>
      <c r="U373" s="6">
        <v>0</v>
      </c>
      <c r="V373" s="6">
        <v>0</v>
      </c>
      <c r="W373" s="6">
        <v>0</v>
      </c>
      <c r="X373" s="6">
        <v>0</v>
      </c>
      <c r="Y373" s="6">
        <v>0</v>
      </c>
      <c r="Z373" s="6">
        <v>0</v>
      </c>
      <c r="AA373" s="6">
        <v>0</v>
      </c>
      <c r="AB373" s="6">
        <v>0</v>
      </c>
      <c r="AC373" s="6">
        <v>0</v>
      </c>
      <c r="AD373" s="6">
        <v>0</v>
      </c>
      <c r="AE373" s="6">
        <v>0</v>
      </c>
      <c r="AF373" s="15" t="s">
        <v>2584</v>
      </c>
    </row>
    <row r="374" spans="1:32" ht="13">
      <c r="A374" s="3" t="s">
        <v>1782</v>
      </c>
      <c r="B374" t="s">
        <v>811</v>
      </c>
      <c r="C374" s="6">
        <v>0</v>
      </c>
      <c r="D374" s="6">
        <v>0</v>
      </c>
      <c r="E374" s="6">
        <v>0</v>
      </c>
      <c r="F374" s="6">
        <v>0</v>
      </c>
      <c r="G374" s="6">
        <v>0</v>
      </c>
      <c r="H374" s="6">
        <v>0</v>
      </c>
      <c r="I374" s="6">
        <v>0</v>
      </c>
      <c r="J374" s="6">
        <v>0</v>
      </c>
      <c r="K374" s="6">
        <v>0</v>
      </c>
      <c r="L374" s="6">
        <v>0</v>
      </c>
      <c r="M374" s="6">
        <v>0</v>
      </c>
      <c r="N374" s="6">
        <v>0</v>
      </c>
      <c r="O374" s="6">
        <v>0</v>
      </c>
      <c r="P374" s="6">
        <v>0</v>
      </c>
      <c r="Q374" s="6">
        <v>0</v>
      </c>
      <c r="R374" s="6">
        <v>0</v>
      </c>
      <c r="S374" s="6">
        <v>0</v>
      </c>
      <c r="T374" s="6">
        <v>0</v>
      </c>
      <c r="U374" s="6">
        <v>0</v>
      </c>
      <c r="V374" s="6">
        <v>0</v>
      </c>
      <c r="W374" s="6">
        <v>0</v>
      </c>
      <c r="X374" s="6">
        <v>0</v>
      </c>
      <c r="Y374" s="6">
        <v>0</v>
      </c>
      <c r="Z374" s="6">
        <v>0</v>
      </c>
      <c r="AA374" s="6">
        <v>0</v>
      </c>
      <c r="AB374" s="6">
        <v>0</v>
      </c>
      <c r="AC374" s="6">
        <v>0</v>
      </c>
      <c r="AD374" s="6">
        <v>0</v>
      </c>
      <c r="AE374" s="6">
        <v>0</v>
      </c>
      <c r="AF374" s="15" t="s">
        <v>2584</v>
      </c>
    </row>
    <row r="375" spans="1:32" ht="13">
      <c r="A375" s="3" t="s">
        <v>1783</v>
      </c>
      <c r="B375" t="s">
        <v>813</v>
      </c>
      <c r="C375" s="6">
        <v>0</v>
      </c>
      <c r="D375" s="6">
        <v>0</v>
      </c>
      <c r="E375" s="6">
        <v>0</v>
      </c>
      <c r="F375" s="6">
        <v>0</v>
      </c>
      <c r="G375" s="6">
        <v>0</v>
      </c>
      <c r="H375" s="6">
        <v>0</v>
      </c>
      <c r="I375" s="6">
        <v>3.9999999999999998E-6</v>
      </c>
      <c r="J375" s="6">
        <v>7.9999999999999996E-6</v>
      </c>
      <c r="K375" s="6">
        <v>0.42472300000000002</v>
      </c>
      <c r="L375" s="6">
        <v>0.44283</v>
      </c>
      <c r="M375" s="6">
        <v>0.43657000000000001</v>
      </c>
      <c r="N375" s="6">
        <v>0.91467299999999996</v>
      </c>
      <c r="O375" s="6">
        <v>0.89616200000000001</v>
      </c>
      <c r="P375" s="6">
        <v>0.89578599999999997</v>
      </c>
      <c r="Q375" s="6">
        <v>0.93421200000000004</v>
      </c>
      <c r="R375" s="6">
        <v>0.89995499999999995</v>
      </c>
      <c r="S375" s="6">
        <v>0.87448800000000004</v>
      </c>
      <c r="T375" s="6">
        <v>1.015201</v>
      </c>
      <c r="U375" s="6">
        <v>0.99008099999999999</v>
      </c>
      <c r="V375" s="6">
        <v>0.99641599999999997</v>
      </c>
      <c r="W375" s="6">
        <v>1.0423450000000001</v>
      </c>
      <c r="X375" s="6">
        <v>1.046108</v>
      </c>
      <c r="Y375" s="6">
        <v>1.0492630000000001</v>
      </c>
      <c r="Z375" s="6">
        <v>1.0598449999999999</v>
      </c>
      <c r="AA375" s="6">
        <v>1.0602229999999999</v>
      </c>
      <c r="AB375" s="6">
        <v>1.0642419999999999</v>
      </c>
      <c r="AC375" s="6">
        <v>1.0708359999999999</v>
      </c>
      <c r="AD375" s="6">
        <v>1.0781320000000001</v>
      </c>
      <c r="AE375" s="6">
        <v>1.0851789999999999</v>
      </c>
      <c r="AF375" s="15" t="s">
        <v>2584</v>
      </c>
    </row>
    <row r="376" spans="1:32" ht="13">
      <c r="A376" s="3" t="s">
        <v>1784</v>
      </c>
      <c r="B376" t="s">
        <v>815</v>
      </c>
      <c r="C376" s="6">
        <v>26.400244000000001</v>
      </c>
      <c r="D376" s="6">
        <v>31.475162999999998</v>
      </c>
      <c r="E376" s="6">
        <v>28.870125000000002</v>
      </c>
      <c r="F376" s="6">
        <v>35.126133000000003</v>
      </c>
      <c r="G376" s="6">
        <v>51.102516000000001</v>
      </c>
      <c r="H376" s="6">
        <v>63.335461000000002</v>
      </c>
      <c r="I376" s="6">
        <v>79.727692000000005</v>
      </c>
      <c r="J376" s="6">
        <v>91.249923999999993</v>
      </c>
      <c r="K376" s="6">
        <v>103.90615099999999</v>
      </c>
      <c r="L376" s="6">
        <v>100.986763</v>
      </c>
      <c r="M376" s="6">
        <v>103.72917200000001</v>
      </c>
      <c r="N376" s="6">
        <v>106.790451</v>
      </c>
      <c r="O376" s="6">
        <v>110.8302</v>
      </c>
      <c r="P376" s="6">
        <v>117.636681</v>
      </c>
      <c r="Q376" s="6">
        <v>119.356056</v>
      </c>
      <c r="R376" s="6">
        <v>122.727135</v>
      </c>
      <c r="S376" s="6">
        <v>123.62046100000001</v>
      </c>
      <c r="T376" s="6">
        <v>127.056168</v>
      </c>
      <c r="U376" s="6">
        <v>131.899551</v>
      </c>
      <c r="V376" s="6">
        <v>135.62373400000001</v>
      </c>
      <c r="W376" s="6">
        <v>138.851395</v>
      </c>
      <c r="X376" s="6">
        <v>142.17073099999999</v>
      </c>
      <c r="Y376" s="6">
        <v>145.62529000000001</v>
      </c>
      <c r="Z376" s="6">
        <v>148.358994</v>
      </c>
      <c r="AA376" s="6">
        <v>150.73764</v>
      </c>
      <c r="AB376" s="6">
        <v>153.38235499999999</v>
      </c>
      <c r="AC376" s="6">
        <v>156.137573</v>
      </c>
      <c r="AD376" s="6">
        <v>159.70114100000001</v>
      </c>
      <c r="AE376" s="6">
        <v>163.67602500000001</v>
      </c>
      <c r="AF376" s="7">
        <v>6.2965999999999994E-2</v>
      </c>
    </row>
    <row r="378" spans="1:32" ht="13">
      <c r="A378" s="3" t="s">
        <v>1785</v>
      </c>
      <c r="B378" t="s">
        <v>817</v>
      </c>
      <c r="C378" s="10">
        <v>7.2381279999999997</v>
      </c>
      <c r="D378" s="10">
        <v>9.9355080000000005</v>
      </c>
      <c r="E378" s="10">
        <v>12.364354000000001</v>
      </c>
      <c r="F378" s="10">
        <v>14.053709</v>
      </c>
      <c r="G378" s="10">
        <v>15.804435</v>
      </c>
      <c r="H378" s="10">
        <v>17.052178999999999</v>
      </c>
      <c r="I378" s="10">
        <v>19.428650000000001</v>
      </c>
      <c r="J378" s="10">
        <v>21.172751999999999</v>
      </c>
      <c r="K378" s="10">
        <v>23.249207999999999</v>
      </c>
      <c r="L378" s="10">
        <v>22.080956</v>
      </c>
      <c r="M378" s="10">
        <v>22.734665</v>
      </c>
      <c r="N378" s="10">
        <v>23.352345</v>
      </c>
      <c r="O378" s="10">
        <v>23.643602000000001</v>
      </c>
      <c r="P378" s="10">
        <v>24.025427000000001</v>
      </c>
      <c r="Q378" s="10">
        <v>24.348742999999999</v>
      </c>
      <c r="R378" s="10">
        <v>25.088839</v>
      </c>
      <c r="S378" s="10">
        <v>25.101521000000002</v>
      </c>
      <c r="T378" s="10">
        <v>25.372404</v>
      </c>
      <c r="U378" s="10">
        <v>25.868241999999999</v>
      </c>
      <c r="V378" s="10">
        <v>26.263107000000002</v>
      </c>
      <c r="W378" s="10">
        <v>26.594379</v>
      </c>
      <c r="X378" s="10">
        <v>26.948167999999999</v>
      </c>
      <c r="Y378" s="10">
        <v>27.363648999999999</v>
      </c>
      <c r="Z378" s="10">
        <v>27.617184000000002</v>
      </c>
      <c r="AA378" s="10">
        <v>27.881826</v>
      </c>
      <c r="AB378" s="10">
        <v>28.116346</v>
      </c>
      <c r="AC378" s="10">
        <v>28.333262999999999</v>
      </c>
      <c r="AD378" s="10">
        <v>28.641918</v>
      </c>
      <c r="AE378" s="10">
        <v>29.023844</v>
      </c>
      <c r="AF378" s="7">
        <v>4.0502999999999997E-2</v>
      </c>
    </row>
    <row r="379" spans="1:32" ht="13">
      <c r="A379" s="3" t="s">
        <v>1786</v>
      </c>
      <c r="B379" s="2" t="s">
        <v>819</v>
      </c>
      <c r="C379" s="8">
        <v>364.73855600000002</v>
      </c>
      <c r="D379" s="8">
        <v>316.79470800000001</v>
      </c>
      <c r="E379" s="8">
        <v>233.494812</v>
      </c>
      <c r="F379" s="8">
        <v>249.94207800000001</v>
      </c>
      <c r="G379" s="8">
        <v>323.342896</v>
      </c>
      <c r="H379" s="8">
        <v>371.42150900000001</v>
      </c>
      <c r="I379" s="8">
        <v>410.36144999999999</v>
      </c>
      <c r="J379" s="8">
        <v>430.97808800000001</v>
      </c>
      <c r="K379" s="8">
        <v>446.92340100000001</v>
      </c>
      <c r="L379" s="8">
        <v>457.34780899999998</v>
      </c>
      <c r="M379" s="8">
        <v>456.25994900000001</v>
      </c>
      <c r="N379" s="8">
        <v>457.30078099999997</v>
      </c>
      <c r="O379" s="8">
        <v>468.75344799999999</v>
      </c>
      <c r="P379" s="8">
        <v>489.634094</v>
      </c>
      <c r="Q379" s="8">
        <v>490.19390900000002</v>
      </c>
      <c r="R379" s="8">
        <v>489.17025799999999</v>
      </c>
      <c r="S379" s="8">
        <v>492.481964</v>
      </c>
      <c r="T379" s="8">
        <v>500.765198</v>
      </c>
      <c r="U379" s="8">
        <v>509.88989299999997</v>
      </c>
      <c r="V379" s="8">
        <v>516.40399200000002</v>
      </c>
      <c r="W379" s="8">
        <v>522.10803199999998</v>
      </c>
      <c r="X379" s="8">
        <v>527.57104500000003</v>
      </c>
      <c r="Y379" s="8">
        <v>532.18518100000006</v>
      </c>
      <c r="Z379" s="8">
        <v>537.19812000000002</v>
      </c>
      <c r="AA379" s="8">
        <v>540.63043200000004</v>
      </c>
      <c r="AB379" s="8">
        <v>545.52734399999997</v>
      </c>
      <c r="AC379" s="8">
        <v>551.07513400000005</v>
      </c>
      <c r="AD379" s="8">
        <v>557.57836899999995</v>
      </c>
      <c r="AE379" s="8">
        <v>563.93640100000005</v>
      </c>
      <c r="AF379" s="9">
        <v>2.1589000000000001E-2</v>
      </c>
    </row>
    <row r="381" spans="1:32" ht="13">
      <c r="B381" s="2" t="s">
        <v>1238</v>
      </c>
    </row>
    <row r="382" spans="1:32" ht="13">
      <c r="B382" s="2" t="s">
        <v>1239</v>
      </c>
    </row>
    <row r="383" spans="1:32" ht="13">
      <c r="A383" s="3" t="s">
        <v>1787</v>
      </c>
      <c r="B383" t="s">
        <v>780</v>
      </c>
      <c r="C383" s="6">
        <v>305.34475700000002</v>
      </c>
      <c r="D383" s="6">
        <v>237.31802400000001</v>
      </c>
      <c r="E383" s="6">
        <v>181.33029199999999</v>
      </c>
      <c r="F383" s="6">
        <v>217.95185900000001</v>
      </c>
      <c r="G383" s="6">
        <v>281.61840799999999</v>
      </c>
      <c r="H383" s="6">
        <v>299.101562</v>
      </c>
      <c r="I383" s="6">
        <v>290.74816900000002</v>
      </c>
      <c r="J383" s="6">
        <v>275.64273100000003</v>
      </c>
      <c r="K383" s="6">
        <v>259.16629</v>
      </c>
      <c r="L383" s="6">
        <v>240.85879499999999</v>
      </c>
      <c r="M383" s="6">
        <v>217.67443800000001</v>
      </c>
      <c r="N383" s="6">
        <v>196.89941400000001</v>
      </c>
      <c r="O383" s="6">
        <v>192.109467</v>
      </c>
      <c r="P383" s="6">
        <v>188.98646500000001</v>
      </c>
      <c r="Q383" s="6">
        <v>183.43980400000001</v>
      </c>
      <c r="R383" s="6">
        <v>175.15768399999999</v>
      </c>
      <c r="S383" s="6">
        <v>173.680252</v>
      </c>
      <c r="T383" s="6">
        <v>173.59783899999999</v>
      </c>
      <c r="U383" s="6">
        <v>172.69581600000001</v>
      </c>
      <c r="V383" s="6">
        <v>171.639252</v>
      </c>
      <c r="W383" s="6">
        <v>170.689301</v>
      </c>
      <c r="X383" s="6">
        <v>169.049103</v>
      </c>
      <c r="Y383" s="6">
        <v>166.90486100000001</v>
      </c>
      <c r="Z383" s="6">
        <v>167.00302099999999</v>
      </c>
      <c r="AA383" s="6">
        <v>165.53692599999999</v>
      </c>
      <c r="AB383" s="6">
        <v>164.58403000000001</v>
      </c>
      <c r="AC383" s="6">
        <v>164.53053299999999</v>
      </c>
      <c r="AD383" s="6">
        <v>163.94695999999999</v>
      </c>
      <c r="AE383" s="6">
        <v>162.63372799999999</v>
      </c>
      <c r="AF383" s="7">
        <v>-1.3899E-2</v>
      </c>
    </row>
    <row r="384" spans="1:32" ht="13">
      <c r="A384" s="3" t="s">
        <v>1788</v>
      </c>
      <c r="B384" t="s">
        <v>782</v>
      </c>
      <c r="C384" s="6">
        <v>7.1970999999999993E-2</v>
      </c>
      <c r="D384" s="6">
        <v>3.6627E-2</v>
      </c>
      <c r="E384" s="6">
        <v>3.2015000000000002E-2</v>
      </c>
      <c r="F384" s="6">
        <v>8.8022000000000003E-2</v>
      </c>
      <c r="G384" s="6">
        <v>0.121613</v>
      </c>
      <c r="H384" s="6">
        <v>0.15382799999999999</v>
      </c>
      <c r="I384" s="6">
        <v>4.5273529999999997</v>
      </c>
      <c r="J384" s="6">
        <v>5.6572880000000003</v>
      </c>
      <c r="K384" s="6">
        <v>6.0783620000000003</v>
      </c>
      <c r="L384" s="6">
        <v>6.4460790000000001</v>
      </c>
      <c r="M384" s="6">
        <v>6.3741250000000003</v>
      </c>
      <c r="N384" s="6">
        <v>6.3282819999999997</v>
      </c>
      <c r="O384" s="6">
        <v>7.0371550000000003</v>
      </c>
      <c r="P384" s="6">
        <v>8.1359379999999994</v>
      </c>
      <c r="Q384" s="6">
        <v>8.9557749999999992</v>
      </c>
      <c r="R384" s="6">
        <v>9.502758</v>
      </c>
      <c r="S384" s="6">
        <v>10.580368</v>
      </c>
      <c r="T384" s="6">
        <v>11.669860999999999</v>
      </c>
      <c r="U384" s="6">
        <v>12.668832</v>
      </c>
      <c r="V384" s="6">
        <v>13.661448</v>
      </c>
      <c r="W384" s="6">
        <v>14.401567999999999</v>
      </c>
      <c r="X384" s="6">
        <v>15.131481000000001</v>
      </c>
      <c r="Y384" s="6">
        <v>15.361317</v>
      </c>
      <c r="Z384" s="6">
        <v>15.441896</v>
      </c>
      <c r="AA384" s="6">
        <v>15.014891</v>
      </c>
      <c r="AB384" s="6">
        <v>14.608726000000001</v>
      </c>
      <c r="AC384" s="6">
        <v>14.04139</v>
      </c>
      <c r="AD384" s="6">
        <v>13.309666</v>
      </c>
      <c r="AE384" s="6">
        <v>12.403233</v>
      </c>
      <c r="AF384" s="7">
        <v>0.24077799999999999</v>
      </c>
    </row>
    <row r="385" spans="1:32" ht="13">
      <c r="A385" s="3" t="s">
        <v>1789</v>
      </c>
      <c r="B385" t="s">
        <v>1243</v>
      </c>
      <c r="C385" s="6">
        <v>305.416718</v>
      </c>
      <c r="D385" s="6">
        <v>237.354645</v>
      </c>
      <c r="E385" s="6">
        <v>181.36230499999999</v>
      </c>
      <c r="F385" s="6">
        <v>218.039886</v>
      </c>
      <c r="G385" s="6">
        <v>281.74002100000001</v>
      </c>
      <c r="H385" s="6">
        <v>299.255402</v>
      </c>
      <c r="I385" s="6">
        <v>295.27551299999999</v>
      </c>
      <c r="J385" s="6">
        <v>281.30001800000002</v>
      </c>
      <c r="K385" s="6">
        <v>265.24465900000001</v>
      </c>
      <c r="L385" s="6">
        <v>247.30487099999999</v>
      </c>
      <c r="M385" s="6">
        <v>224.04856899999999</v>
      </c>
      <c r="N385" s="6">
        <v>203.22769199999999</v>
      </c>
      <c r="O385" s="6">
        <v>199.14662200000001</v>
      </c>
      <c r="P385" s="6">
        <v>197.12240600000001</v>
      </c>
      <c r="Q385" s="6">
        <v>192.39558400000001</v>
      </c>
      <c r="R385" s="6">
        <v>184.66044600000001</v>
      </c>
      <c r="S385" s="6">
        <v>184.26061999999999</v>
      </c>
      <c r="T385" s="6">
        <v>185.26769999999999</v>
      </c>
      <c r="U385" s="6">
        <v>185.364655</v>
      </c>
      <c r="V385" s="6">
        <v>185.30070499999999</v>
      </c>
      <c r="W385" s="6">
        <v>185.09086600000001</v>
      </c>
      <c r="X385" s="6">
        <v>184.180588</v>
      </c>
      <c r="Y385" s="6">
        <v>182.26617400000001</v>
      </c>
      <c r="Z385" s="6">
        <v>182.44491600000001</v>
      </c>
      <c r="AA385" s="6">
        <v>180.55181899999999</v>
      </c>
      <c r="AB385" s="6">
        <v>179.19274899999999</v>
      </c>
      <c r="AC385" s="6">
        <v>178.57193000000001</v>
      </c>
      <c r="AD385" s="6">
        <v>177.25662199999999</v>
      </c>
      <c r="AE385" s="6">
        <v>175.036957</v>
      </c>
      <c r="AF385" s="7">
        <v>-1.1217E-2</v>
      </c>
    </row>
    <row r="387" spans="1:32" ht="13">
      <c r="B387" s="2" t="s">
        <v>1244</v>
      </c>
    </row>
    <row r="388" spans="1:32" ht="13">
      <c r="A388" s="3" t="s">
        <v>1790</v>
      </c>
      <c r="B388" t="s">
        <v>787</v>
      </c>
      <c r="C388" s="6">
        <v>44.507240000000003</v>
      </c>
      <c r="D388" s="6">
        <v>38.555900999999999</v>
      </c>
      <c r="E388" s="6">
        <v>27.776672000000001</v>
      </c>
      <c r="F388" s="6">
        <v>34.742652999999997</v>
      </c>
      <c r="G388" s="6">
        <v>42.552504999999996</v>
      </c>
      <c r="H388" s="6">
        <v>51.796028</v>
      </c>
      <c r="I388" s="6">
        <v>61.590508</v>
      </c>
      <c r="J388" s="6">
        <v>71.398253999999994</v>
      </c>
      <c r="K388" s="6">
        <v>82.668876999999995</v>
      </c>
      <c r="L388" s="6">
        <v>91.740951999999993</v>
      </c>
      <c r="M388" s="6">
        <v>98.450896999999998</v>
      </c>
      <c r="N388" s="6">
        <v>105.632339</v>
      </c>
      <c r="O388" s="6">
        <v>102.785095</v>
      </c>
      <c r="P388" s="6">
        <v>100.913719</v>
      </c>
      <c r="Q388" s="6">
        <v>97.570060999999995</v>
      </c>
      <c r="R388" s="6">
        <v>96.450644999999994</v>
      </c>
      <c r="S388" s="6">
        <v>92.519019999999998</v>
      </c>
      <c r="T388" s="6">
        <v>91.534462000000005</v>
      </c>
      <c r="U388" s="6">
        <v>90.703445000000002</v>
      </c>
      <c r="V388" s="6">
        <v>89.817902000000004</v>
      </c>
      <c r="W388" s="6">
        <v>89.023407000000006</v>
      </c>
      <c r="X388" s="6">
        <v>88.012687999999997</v>
      </c>
      <c r="Y388" s="6">
        <v>87.861732000000003</v>
      </c>
      <c r="Z388" s="6">
        <v>87.720612000000003</v>
      </c>
      <c r="AA388" s="6">
        <v>87.663391000000004</v>
      </c>
      <c r="AB388" s="6">
        <v>87.571433999999996</v>
      </c>
      <c r="AC388" s="6">
        <v>87.770095999999995</v>
      </c>
      <c r="AD388" s="6">
        <v>88.422638000000006</v>
      </c>
      <c r="AE388" s="6">
        <v>89.459029999999998</v>
      </c>
      <c r="AF388" s="7">
        <v>3.1663999999999998E-2</v>
      </c>
    </row>
    <row r="389" spans="1:32" ht="13">
      <c r="A389" s="3" t="s">
        <v>1791</v>
      </c>
      <c r="B389" t="s">
        <v>789</v>
      </c>
      <c r="C389" s="6">
        <v>0</v>
      </c>
      <c r="D389" s="6">
        <v>0</v>
      </c>
      <c r="E389" s="6">
        <v>0</v>
      </c>
      <c r="F389" s="6">
        <v>0</v>
      </c>
      <c r="G389" s="6">
        <v>0</v>
      </c>
      <c r="H389" s="6">
        <v>0</v>
      </c>
      <c r="I389" s="6">
        <v>0</v>
      </c>
      <c r="J389" s="6">
        <v>0</v>
      </c>
      <c r="K389" s="6">
        <v>0</v>
      </c>
      <c r="L389" s="6">
        <v>0</v>
      </c>
      <c r="M389" s="6">
        <v>0</v>
      </c>
      <c r="N389" s="6">
        <v>0</v>
      </c>
      <c r="O389" s="6">
        <v>0</v>
      </c>
      <c r="P389" s="6">
        <v>0</v>
      </c>
      <c r="Q389" s="6">
        <v>0</v>
      </c>
      <c r="R389" s="6">
        <v>0</v>
      </c>
      <c r="S389" s="6">
        <v>0</v>
      </c>
      <c r="T389" s="6">
        <v>0</v>
      </c>
      <c r="U389" s="6">
        <v>0</v>
      </c>
      <c r="V389" s="6">
        <v>0</v>
      </c>
      <c r="W389" s="6">
        <v>0</v>
      </c>
      <c r="X389" s="6">
        <v>0</v>
      </c>
      <c r="Y389" s="6">
        <v>0</v>
      </c>
      <c r="Z389" s="6">
        <v>0</v>
      </c>
      <c r="AA389" s="6">
        <v>0</v>
      </c>
      <c r="AB389" s="6">
        <v>0</v>
      </c>
      <c r="AC389" s="6">
        <v>0</v>
      </c>
      <c r="AD389" s="6">
        <v>0</v>
      </c>
      <c r="AE389" s="6">
        <v>0</v>
      </c>
      <c r="AF389" s="15" t="s">
        <v>2584</v>
      </c>
    </row>
    <row r="390" spans="1:32" ht="13">
      <c r="A390" s="3" t="s">
        <v>1792</v>
      </c>
      <c r="B390" t="s">
        <v>791</v>
      </c>
      <c r="C390" s="6">
        <v>3.7299999999999998E-3</v>
      </c>
      <c r="D390" s="6">
        <v>2.6800000000000001E-3</v>
      </c>
      <c r="E390" s="6">
        <v>1.934E-3</v>
      </c>
      <c r="F390" s="6">
        <v>2.2190000000000001E-3</v>
      </c>
      <c r="G390" s="6">
        <v>2.7039999999999998E-3</v>
      </c>
      <c r="H390" s="6">
        <v>2.8300000000000001E-3</v>
      </c>
      <c r="I390" s="6">
        <v>2.885E-3</v>
      </c>
      <c r="J390" s="6">
        <v>2.8570000000000002E-3</v>
      </c>
      <c r="K390" s="6">
        <v>2.836E-3</v>
      </c>
      <c r="L390" s="6">
        <v>2.7079999999999999E-3</v>
      </c>
      <c r="M390" s="6">
        <v>2.5829999999999998E-3</v>
      </c>
      <c r="N390" s="6">
        <v>2.4789999999999999E-3</v>
      </c>
      <c r="O390" s="6">
        <v>2.4290000000000002E-3</v>
      </c>
      <c r="P390" s="6">
        <v>2.4030000000000002E-3</v>
      </c>
      <c r="Q390" s="6">
        <v>2.3440000000000002E-3</v>
      </c>
      <c r="R390" s="6">
        <v>2.284E-3</v>
      </c>
      <c r="S390" s="6">
        <v>2.2560000000000002E-3</v>
      </c>
      <c r="T390" s="6">
        <v>2.2620000000000001E-3</v>
      </c>
      <c r="U390" s="6">
        <v>2.2650000000000001E-3</v>
      </c>
      <c r="V390" s="6">
        <v>2.2659999999999998E-3</v>
      </c>
      <c r="W390" s="6">
        <v>2.2650000000000001E-3</v>
      </c>
      <c r="X390" s="6">
        <v>2.2569999999999999E-3</v>
      </c>
      <c r="Y390" s="6">
        <v>2.2460000000000002E-3</v>
      </c>
      <c r="Z390" s="6">
        <v>2.2529999999999998E-3</v>
      </c>
      <c r="AA390" s="6">
        <v>2.2409999999999999E-3</v>
      </c>
      <c r="AB390" s="6">
        <v>2.2339999999999999E-3</v>
      </c>
      <c r="AC390" s="6">
        <v>2.2360000000000001E-3</v>
      </c>
      <c r="AD390" s="6">
        <v>2.235E-3</v>
      </c>
      <c r="AE390" s="6">
        <v>2.2300000000000002E-3</v>
      </c>
      <c r="AF390" s="7">
        <v>-6.7910000000000002E-3</v>
      </c>
    </row>
    <row r="391" spans="1:32" ht="13">
      <c r="A391" s="3" t="s">
        <v>1793</v>
      </c>
      <c r="B391" t="s">
        <v>793</v>
      </c>
      <c r="C391" s="6">
        <v>0</v>
      </c>
      <c r="D391" s="6">
        <v>0</v>
      </c>
      <c r="E391" s="6">
        <v>0</v>
      </c>
      <c r="F391" s="6">
        <v>0</v>
      </c>
      <c r="G391" s="6">
        <v>0.95957899999999996</v>
      </c>
      <c r="H391" s="6">
        <v>1.183988</v>
      </c>
      <c r="I391" s="6">
        <v>1.405791</v>
      </c>
      <c r="J391" s="6">
        <v>1.584171</v>
      </c>
      <c r="K391" s="6">
        <v>1.73342</v>
      </c>
      <c r="L391" s="6">
        <v>1.3196559999999999</v>
      </c>
      <c r="M391" s="6">
        <v>1.2696620000000001</v>
      </c>
      <c r="N391" s="6">
        <v>1.264707</v>
      </c>
      <c r="O391" s="6">
        <v>1.2231160000000001</v>
      </c>
      <c r="P391" s="6">
        <v>1.1447970000000001</v>
      </c>
      <c r="Q391" s="6">
        <v>1.18987</v>
      </c>
      <c r="R391" s="6">
        <v>1.860633</v>
      </c>
      <c r="S391" s="6">
        <v>1.966429</v>
      </c>
      <c r="T391" s="6">
        <v>2.0541049999999998</v>
      </c>
      <c r="U391" s="6">
        <v>2.3324150000000001</v>
      </c>
      <c r="V391" s="6">
        <v>2.572927</v>
      </c>
      <c r="W391" s="6">
        <v>2.7232090000000002</v>
      </c>
      <c r="X391" s="6">
        <v>2.9451860000000001</v>
      </c>
      <c r="Y391" s="6">
        <v>3.0020039999999999</v>
      </c>
      <c r="Z391" s="6">
        <v>3.0695869999999998</v>
      </c>
      <c r="AA391" s="6">
        <v>3.1218680000000001</v>
      </c>
      <c r="AB391" s="6">
        <v>3.1882039999999998</v>
      </c>
      <c r="AC391" s="6">
        <v>3.2693370000000002</v>
      </c>
      <c r="AD391" s="6">
        <v>3.354187</v>
      </c>
      <c r="AE391" s="6">
        <v>3.429249</v>
      </c>
      <c r="AF391" s="15" t="s">
        <v>2584</v>
      </c>
    </row>
    <row r="392" spans="1:32" ht="13">
      <c r="A392" s="3" t="s">
        <v>1794</v>
      </c>
      <c r="B392" t="s">
        <v>795</v>
      </c>
      <c r="C392" s="6">
        <v>0</v>
      </c>
      <c r="D392" s="6">
        <v>0</v>
      </c>
      <c r="E392" s="6">
        <v>0</v>
      </c>
      <c r="F392" s="6">
        <v>0</v>
      </c>
      <c r="G392" s="6">
        <v>0</v>
      </c>
      <c r="H392" s="6">
        <v>0</v>
      </c>
      <c r="I392" s="6">
        <v>0</v>
      </c>
      <c r="J392" s="6">
        <v>0</v>
      </c>
      <c r="K392" s="6">
        <v>0</v>
      </c>
      <c r="L392" s="6">
        <v>0</v>
      </c>
      <c r="M392" s="6">
        <v>0</v>
      </c>
      <c r="N392" s="6">
        <v>0</v>
      </c>
      <c r="O392" s="6">
        <v>0</v>
      </c>
      <c r="P392" s="6">
        <v>0</v>
      </c>
      <c r="Q392" s="6">
        <v>0</v>
      </c>
      <c r="R392" s="6">
        <v>0</v>
      </c>
      <c r="S392" s="6">
        <v>0</v>
      </c>
      <c r="T392" s="6">
        <v>0</v>
      </c>
      <c r="U392" s="6">
        <v>0</v>
      </c>
      <c r="V392" s="6">
        <v>0</v>
      </c>
      <c r="W392" s="6">
        <v>0</v>
      </c>
      <c r="X392" s="6">
        <v>0</v>
      </c>
      <c r="Y392" s="6">
        <v>0</v>
      </c>
      <c r="Z392" s="6">
        <v>0</v>
      </c>
      <c r="AA392" s="6">
        <v>0</v>
      </c>
      <c r="AB392" s="6">
        <v>0</v>
      </c>
      <c r="AC392" s="6">
        <v>0</v>
      </c>
      <c r="AD392" s="6">
        <v>0</v>
      </c>
      <c r="AE392" s="6">
        <v>0</v>
      </c>
      <c r="AF392" s="15" t="s">
        <v>2584</v>
      </c>
    </row>
    <row r="393" spans="1:32" ht="13">
      <c r="A393" s="3" t="s">
        <v>1795</v>
      </c>
      <c r="B393" t="s">
        <v>797</v>
      </c>
      <c r="C393" s="6">
        <v>0</v>
      </c>
      <c r="D393" s="6">
        <v>0</v>
      </c>
      <c r="E393" s="6">
        <v>0</v>
      </c>
      <c r="F393" s="6">
        <v>0</v>
      </c>
      <c r="G393" s="6">
        <v>0</v>
      </c>
      <c r="H393" s="6">
        <v>0</v>
      </c>
      <c r="I393" s="6">
        <v>0</v>
      </c>
      <c r="J393" s="6">
        <v>0</v>
      </c>
      <c r="K393" s="6">
        <v>2.4745E-2</v>
      </c>
      <c r="L393" s="6">
        <v>2.2534999999999999E-2</v>
      </c>
      <c r="M393" s="6">
        <v>0.105587</v>
      </c>
      <c r="N393" s="6">
        <v>9.3730999999999995E-2</v>
      </c>
      <c r="O393" s="6">
        <v>8.7336999999999998E-2</v>
      </c>
      <c r="P393" s="6">
        <v>0.160325</v>
      </c>
      <c r="Q393" s="6">
        <v>0.15071799999999999</v>
      </c>
      <c r="R393" s="6">
        <v>0.14189499999999999</v>
      </c>
      <c r="S393" s="6">
        <v>0.13659199999999999</v>
      </c>
      <c r="T393" s="6">
        <v>0.13205700000000001</v>
      </c>
      <c r="U393" s="6">
        <v>0.129078</v>
      </c>
      <c r="V393" s="6">
        <v>0.126495</v>
      </c>
      <c r="W393" s="6">
        <v>0.12334299999999999</v>
      </c>
      <c r="X393" s="6">
        <v>0.12034400000000001</v>
      </c>
      <c r="Y393" s="6">
        <v>0.116631</v>
      </c>
      <c r="Z393" s="6">
        <v>0.11311300000000001</v>
      </c>
      <c r="AA393" s="6">
        <v>0.108989</v>
      </c>
      <c r="AB393" s="6">
        <v>0.105931</v>
      </c>
      <c r="AC393" s="6">
        <v>0.103215</v>
      </c>
      <c r="AD393" s="6">
        <v>0.100743</v>
      </c>
      <c r="AE393" s="6">
        <v>9.8832000000000003E-2</v>
      </c>
      <c r="AF393" s="15" t="s">
        <v>2584</v>
      </c>
    </row>
    <row r="394" spans="1:32" ht="13">
      <c r="A394" s="3" t="s">
        <v>1796</v>
      </c>
      <c r="B394" t="s">
        <v>799</v>
      </c>
      <c r="C394" s="6">
        <v>3.3885139999999998</v>
      </c>
      <c r="D394" s="6">
        <v>3.105003</v>
      </c>
      <c r="E394" s="6">
        <v>2.624171</v>
      </c>
      <c r="F394" s="6">
        <v>3.4810340000000002</v>
      </c>
      <c r="G394" s="6">
        <v>4.9973299999999998</v>
      </c>
      <c r="H394" s="6">
        <v>7.2718780000000001</v>
      </c>
      <c r="I394" s="6">
        <v>8.1757139999999993</v>
      </c>
      <c r="J394" s="6">
        <v>8.7085159999999995</v>
      </c>
      <c r="K394" s="6">
        <v>10.48237</v>
      </c>
      <c r="L394" s="6">
        <v>10.643324</v>
      </c>
      <c r="M394" s="6">
        <v>11.016667999999999</v>
      </c>
      <c r="N394" s="6">
        <v>11.00867</v>
      </c>
      <c r="O394" s="6">
        <v>11.453664</v>
      </c>
      <c r="P394" s="6">
        <v>11.970891999999999</v>
      </c>
      <c r="Q394" s="6">
        <v>12.365677</v>
      </c>
      <c r="R394" s="6">
        <v>12.700384</v>
      </c>
      <c r="S394" s="6">
        <v>13.305941000000001</v>
      </c>
      <c r="T394" s="6">
        <v>14.028836</v>
      </c>
      <c r="U394" s="6">
        <v>14.822284</v>
      </c>
      <c r="V394" s="6">
        <v>15.5966</v>
      </c>
      <c r="W394" s="6">
        <v>16.336027000000001</v>
      </c>
      <c r="X394" s="6">
        <v>16.950358999999999</v>
      </c>
      <c r="Y394" s="6">
        <v>17.590980999999999</v>
      </c>
      <c r="Z394" s="6">
        <v>18.327383000000001</v>
      </c>
      <c r="AA394" s="6">
        <v>18.747131</v>
      </c>
      <c r="AB394" s="6">
        <v>19.204499999999999</v>
      </c>
      <c r="AC394" s="6">
        <v>19.739916000000001</v>
      </c>
      <c r="AD394" s="6">
        <v>20.241700999999999</v>
      </c>
      <c r="AE394" s="6">
        <v>20.652726999999999</v>
      </c>
      <c r="AF394" s="7">
        <v>7.2700000000000001E-2</v>
      </c>
    </row>
    <row r="395" spans="1:32" ht="13">
      <c r="A395" s="3" t="s">
        <v>1797</v>
      </c>
      <c r="B395" t="s">
        <v>801</v>
      </c>
      <c r="C395" s="6">
        <v>0.12471599999999999</v>
      </c>
      <c r="D395" s="6">
        <v>7.4367000000000003E-2</v>
      </c>
      <c r="E395" s="6">
        <v>5.2590999999999999E-2</v>
      </c>
      <c r="F395" s="6">
        <v>5.9623000000000002E-2</v>
      </c>
      <c r="G395" s="6">
        <v>7.1651000000000006E-2</v>
      </c>
      <c r="H395" s="6">
        <v>7.4643000000000001E-2</v>
      </c>
      <c r="I395" s="6">
        <v>7.6058000000000001E-2</v>
      </c>
      <c r="J395" s="6">
        <v>7.4978000000000003E-2</v>
      </c>
      <c r="K395" s="6">
        <v>7.3743000000000003E-2</v>
      </c>
      <c r="L395" s="6">
        <v>7.0030999999999996E-2</v>
      </c>
      <c r="M395" s="6">
        <v>6.6484000000000001E-2</v>
      </c>
      <c r="N395" s="6">
        <v>6.3592999999999997E-2</v>
      </c>
      <c r="O395" s="6">
        <v>6.2200999999999999E-2</v>
      </c>
      <c r="P395" s="6">
        <v>6.1487E-2</v>
      </c>
      <c r="Q395" s="6">
        <v>5.9965999999999998E-2</v>
      </c>
      <c r="R395" s="6">
        <v>5.8409000000000003E-2</v>
      </c>
      <c r="S395" s="6">
        <v>5.7695999999999997E-2</v>
      </c>
      <c r="T395" s="6">
        <v>5.7868000000000003E-2</v>
      </c>
      <c r="U395" s="6">
        <v>5.7939999999999998E-2</v>
      </c>
      <c r="V395" s="6">
        <v>5.7956000000000001E-2</v>
      </c>
      <c r="W395" s="6">
        <v>5.7938000000000003E-2</v>
      </c>
      <c r="X395" s="6">
        <v>5.7726E-2</v>
      </c>
      <c r="Y395" s="6">
        <v>5.7459999999999997E-2</v>
      </c>
      <c r="Z395" s="6">
        <v>5.7625999999999997E-2</v>
      </c>
      <c r="AA395" s="6">
        <v>5.7334999999999997E-2</v>
      </c>
      <c r="AB395" s="6">
        <v>5.7158E-2</v>
      </c>
      <c r="AC395" s="6">
        <v>5.7203999999999998E-2</v>
      </c>
      <c r="AD395" s="6">
        <v>5.7194000000000002E-2</v>
      </c>
      <c r="AE395" s="6">
        <v>5.7063999999999997E-2</v>
      </c>
      <c r="AF395" s="7">
        <v>-9.7610000000000006E-3</v>
      </c>
    </row>
    <row r="396" spans="1:32" ht="13">
      <c r="A396" s="3" t="s">
        <v>1798</v>
      </c>
      <c r="B396" t="s">
        <v>803</v>
      </c>
      <c r="C396" s="6">
        <v>0.37327700000000003</v>
      </c>
      <c r="D396" s="6">
        <v>0.14899799999999999</v>
      </c>
      <c r="E396" s="6">
        <v>0.10580000000000001</v>
      </c>
      <c r="F396" s="6">
        <v>0.122081</v>
      </c>
      <c r="G396" s="6">
        <v>0.14858099999999999</v>
      </c>
      <c r="H396" s="6">
        <v>0.15601799999999999</v>
      </c>
      <c r="I396" s="6">
        <v>0.161024</v>
      </c>
      <c r="J396" s="6">
        <v>0.16059999999999999</v>
      </c>
      <c r="K396" s="6">
        <v>0.15889600000000001</v>
      </c>
      <c r="L396" s="6">
        <v>0.15207999999999999</v>
      </c>
      <c r="M396" s="6">
        <v>0.14499300000000001</v>
      </c>
      <c r="N396" s="6">
        <v>0.139042</v>
      </c>
      <c r="O396" s="6">
        <v>0.136631</v>
      </c>
      <c r="P396" s="6">
        <v>0.13559199999999999</v>
      </c>
      <c r="Q396" s="6">
        <v>0.13245399999999999</v>
      </c>
      <c r="R396" s="6">
        <v>0.129131</v>
      </c>
      <c r="S396" s="6">
        <v>0.12790599999999999</v>
      </c>
      <c r="T396" s="6">
        <v>0.12844900000000001</v>
      </c>
      <c r="U396" s="6">
        <v>0.128914</v>
      </c>
      <c r="V396" s="6">
        <v>0.12920200000000001</v>
      </c>
      <c r="W396" s="6">
        <v>0.129327</v>
      </c>
      <c r="X396" s="6">
        <v>0.12911800000000001</v>
      </c>
      <c r="Y396" s="6">
        <v>0.12870899999999999</v>
      </c>
      <c r="Z396" s="6">
        <v>0.128881</v>
      </c>
      <c r="AA396" s="6">
        <v>0.12822800000000001</v>
      </c>
      <c r="AB396" s="6">
        <v>0.12812799999999999</v>
      </c>
      <c r="AC396" s="6">
        <v>0.12865799999999999</v>
      </c>
      <c r="AD396" s="6">
        <v>0.128917</v>
      </c>
      <c r="AE396" s="6">
        <v>0.129159</v>
      </c>
      <c r="AF396" s="7">
        <v>-5.2779999999999997E-3</v>
      </c>
    </row>
    <row r="397" spans="1:32" ht="13">
      <c r="A397" s="3" t="s">
        <v>1799</v>
      </c>
      <c r="B397" t="s">
        <v>805</v>
      </c>
      <c r="C397" s="6">
        <v>7.5329999999999998E-3</v>
      </c>
      <c r="D397" s="6">
        <v>8.2679999999999993E-3</v>
      </c>
      <c r="E397" s="6">
        <v>5.7679999999999997E-3</v>
      </c>
      <c r="F397" s="6">
        <v>1.1547999999999999E-2</v>
      </c>
      <c r="G397" s="6">
        <v>1.9769999999999999E-2</v>
      </c>
      <c r="H397" s="6">
        <v>2.6047000000000001E-2</v>
      </c>
      <c r="I397" s="6">
        <v>3.4023999999999999E-2</v>
      </c>
      <c r="J397" s="6">
        <v>4.1432999999999998E-2</v>
      </c>
      <c r="K397" s="6">
        <v>4.9134999999999998E-2</v>
      </c>
      <c r="L397" s="6">
        <v>6.1835000000000001E-2</v>
      </c>
      <c r="M397" s="6">
        <v>7.8525999999999999E-2</v>
      </c>
      <c r="N397" s="6">
        <v>0.10355300000000001</v>
      </c>
      <c r="O397" s="6">
        <v>0.14288400000000001</v>
      </c>
      <c r="P397" s="6">
        <v>0.179422</v>
      </c>
      <c r="Q397" s="6">
        <v>0.19534000000000001</v>
      </c>
      <c r="R397" s="6">
        <v>0.200208</v>
      </c>
      <c r="S397" s="6">
        <v>0.20268600000000001</v>
      </c>
      <c r="T397" s="6">
        <v>0.202491</v>
      </c>
      <c r="U397" s="6">
        <v>0.20440700000000001</v>
      </c>
      <c r="V397" s="6">
        <v>0.20760600000000001</v>
      </c>
      <c r="W397" s="6">
        <v>0.20764299999999999</v>
      </c>
      <c r="X397" s="6">
        <v>0.208039</v>
      </c>
      <c r="Y397" s="6">
        <v>0.20749600000000001</v>
      </c>
      <c r="Z397" s="6">
        <v>0.206016</v>
      </c>
      <c r="AA397" s="6">
        <v>0.20485200000000001</v>
      </c>
      <c r="AB397" s="6">
        <v>0.20479900000000001</v>
      </c>
      <c r="AC397" s="6">
        <v>0.20466400000000001</v>
      </c>
      <c r="AD397" s="6">
        <v>0.204932</v>
      </c>
      <c r="AE397" s="6">
        <v>0.205593</v>
      </c>
      <c r="AF397" s="7">
        <v>0.126391</v>
      </c>
    </row>
    <row r="398" spans="1:32" ht="13">
      <c r="A398" s="3" t="s">
        <v>1800</v>
      </c>
      <c r="B398" t="s">
        <v>807</v>
      </c>
      <c r="C398" s="6">
        <v>2.4789999999999999E-3</v>
      </c>
      <c r="D398" s="6">
        <v>1.714E-3</v>
      </c>
      <c r="E398" s="6">
        <v>1.2260000000000001E-3</v>
      </c>
      <c r="F398" s="6">
        <v>1.4840000000000001E-3</v>
      </c>
      <c r="G398" s="6">
        <v>1.846E-3</v>
      </c>
      <c r="H398" s="6">
        <v>1.9269999999999999E-3</v>
      </c>
      <c r="I398" s="6">
        <v>2.0049999999999998E-3</v>
      </c>
      <c r="J398" s="6">
        <v>1.9659999999999999E-3</v>
      </c>
      <c r="K398" s="6">
        <v>1.91E-3</v>
      </c>
      <c r="L398" s="6">
        <v>1.8129999999999999E-3</v>
      </c>
      <c r="M398" s="6">
        <v>1.712E-3</v>
      </c>
      <c r="N398" s="6">
        <v>1.6249999999999999E-3</v>
      </c>
      <c r="O398" s="6">
        <v>1.596E-3</v>
      </c>
      <c r="P398" s="6">
        <v>1.585E-3</v>
      </c>
      <c r="Q398" s="6">
        <v>1.547E-3</v>
      </c>
      <c r="R398" s="6">
        <v>1.5100000000000001E-3</v>
      </c>
      <c r="S398" s="6">
        <v>1.493E-3</v>
      </c>
      <c r="T398" s="6">
        <v>1.493E-3</v>
      </c>
      <c r="U398" s="6">
        <v>1.498E-3</v>
      </c>
      <c r="V398" s="6">
        <v>1.5039999999999999E-3</v>
      </c>
      <c r="W398" s="6">
        <v>1.5039999999999999E-3</v>
      </c>
      <c r="X398" s="6">
        <v>1.5039999999999999E-3</v>
      </c>
      <c r="Y398" s="6">
        <v>1.4989999999999999E-3</v>
      </c>
      <c r="Z398" s="6">
        <v>1.4989999999999999E-3</v>
      </c>
      <c r="AA398" s="6">
        <v>1.4909999999999999E-3</v>
      </c>
      <c r="AB398" s="6">
        <v>1.488E-3</v>
      </c>
      <c r="AC398" s="6">
        <v>1.4890000000000001E-3</v>
      </c>
      <c r="AD398" s="6">
        <v>1.4890000000000001E-3</v>
      </c>
      <c r="AE398" s="6">
        <v>1.4890000000000001E-3</v>
      </c>
      <c r="AF398" s="7">
        <v>-5.2090000000000001E-3</v>
      </c>
    </row>
    <row r="399" spans="1:32" ht="13">
      <c r="A399" s="3" t="s">
        <v>1801</v>
      </c>
      <c r="B399" t="s">
        <v>809</v>
      </c>
      <c r="C399" s="6">
        <v>0</v>
      </c>
      <c r="D399" s="6">
        <v>0</v>
      </c>
      <c r="E399" s="6">
        <v>0</v>
      </c>
      <c r="F399" s="6">
        <v>0</v>
      </c>
      <c r="G399" s="6">
        <v>0</v>
      </c>
      <c r="H399" s="6">
        <v>0</v>
      </c>
      <c r="I399" s="6">
        <v>0</v>
      </c>
      <c r="J399" s="6">
        <v>0</v>
      </c>
      <c r="K399" s="6">
        <v>0</v>
      </c>
      <c r="L399" s="6">
        <v>0</v>
      </c>
      <c r="M399" s="6">
        <v>0</v>
      </c>
      <c r="N399" s="6">
        <v>0</v>
      </c>
      <c r="O399" s="6">
        <v>0</v>
      </c>
      <c r="P399" s="6">
        <v>0</v>
      </c>
      <c r="Q399" s="6">
        <v>0</v>
      </c>
      <c r="R399" s="6">
        <v>0</v>
      </c>
      <c r="S399" s="6">
        <v>0</v>
      </c>
      <c r="T399" s="6">
        <v>0</v>
      </c>
      <c r="U399" s="6">
        <v>0</v>
      </c>
      <c r="V399" s="6">
        <v>0</v>
      </c>
      <c r="W399" s="6">
        <v>0</v>
      </c>
      <c r="X399" s="6">
        <v>0</v>
      </c>
      <c r="Y399" s="6">
        <v>0</v>
      </c>
      <c r="Z399" s="6">
        <v>0</v>
      </c>
      <c r="AA399" s="6">
        <v>0</v>
      </c>
      <c r="AB399" s="6">
        <v>0</v>
      </c>
      <c r="AC399" s="6">
        <v>0</v>
      </c>
      <c r="AD399" s="6">
        <v>0</v>
      </c>
      <c r="AE399" s="6">
        <v>0</v>
      </c>
      <c r="AF399" s="15" t="s">
        <v>2584</v>
      </c>
    </row>
    <row r="400" spans="1:32" ht="13">
      <c r="A400" s="3" t="s">
        <v>1802</v>
      </c>
      <c r="B400" t="s">
        <v>811</v>
      </c>
      <c r="C400" s="6">
        <v>0</v>
      </c>
      <c r="D400" s="6">
        <v>0</v>
      </c>
      <c r="E400" s="6">
        <v>0</v>
      </c>
      <c r="F400" s="6">
        <v>0</v>
      </c>
      <c r="G400" s="6">
        <v>0</v>
      </c>
      <c r="H400" s="6">
        <v>0</v>
      </c>
      <c r="I400" s="6">
        <v>0</v>
      </c>
      <c r="J400" s="6">
        <v>0</v>
      </c>
      <c r="K400" s="6">
        <v>0</v>
      </c>
      <c r="L400" s="6">
        <v>0</v>
      </c>
      <c r="M400" s="6">
        <v>0</v>
      </c>
      <c r="N400" s="6">
        <v>0</v>
      </c>
      <c r="O400" s="6">
        <v>0</v>
      </c>
      <c r="P400" s="6">
        <v>0</v>
      </c>
      <c r="Q400" s="6">
        <v>0</v>
      </c>
      <c r="R400" s="6">
        <v>0</v>
      </c>
      <c r="S400" s="6">
        <v>0</v>
      </c>
      <c r="T400" s="6">
        <v>0</v>
      </c>
      <c r="U400" s="6">
        <v>0</v>
      </c>
      <c r="V400" s="6">
        <v>0</v>
      </c>
      <c r="W400" s="6">
        <v>0</v>
      </c>
      <c r="X400" s="6">
        <v>0</v>
      </c>
      <c r="Y400" s="6">
        <v>0</v>
      </c>
      <c r="Z400" s="6">
        <v>0</v>
      </c>
      <c r="AA400" s="6">
        <v>0</v>
      </c>
      <c r="AB400" s="6">
        <v>0</v>
      </c>
      <c r="AC400" s="6">
        <v>0</v>
      </c>
      <c r="AD400" s="6">
        <v>0</v>
      </c>
      <c r="AE400" s="6">
        <v>0</v>
      </c>
      <c r="AF400" s="15" t="s">
        <v>2584</v>
      </c>
    </row>
    <row r="401" spans="1:32" ht="13">
      <c r="A401" s="3" t="s">
        <v>1803</v>
      </c>
      <c r="B401" t="s">
        <v>813</v>
      </c>
      <c r="C401" s="6">
        <v>0</v>
      </c>
      <c r="D401" s="6">
        <v>0</v>
      </c>
      <c r="E401" s="6">
        <v>0</v>
      </c>
      <c r="F401" s="6">
        <v>0</v>
      </c>
      <c r="G401" s="6">
        <v>0</v>
      </c>
      <c r="H401" s="6">
        <v>0</v>
      </c>
      <c r="I401" s="6">
        <v>0</v>
      </c>
      <c r="J401" s="6">
        <v>0</v>
      </c>
      <c r="K401" s="6">
        <v>7.3971999999999996E-2</v>
      </c>
      <c r="L401" s="6">
        <v>7.3289999999999994E-2</v>
      </c>
      <c r="M401" s="6">
        <v>6.7033999999999996E-2</v>
      </c>
      <c r="N401" s="6">
        <v>0.15095900000000001</v>
      </c>
      <c r="O401" s="6">
        <v>0.150084</v>
      </c>
      <c r="P401" s="6">
        <v>0.150947</v>
      </c>
      <c r="Q401" s="6">
        <v>0.162241</v>
      </c>
      <c r="R401" s="6">
        <v>0.16120699999999999</v>
      </c>
      <c r="S401" s="6">
        <v>0.16207299999999999</v>
      </c>
      <c r="T401" s="6">
        <v>0.19448799999999999</v>
      </c>
      <c r="U401" s="6">
        <v>0.20872299999999999</v>
      </c>
      <c r="V401" s="6">
        <v>0.21922800000000001</v>
      </c>
      <c r="W401" s="6">
        <v>0.23905799999999999</v>
      </c>
      <c r="X401" s="6">
        <v>0.24975600000000001</v>
      </c>
      <c r="Y401" s="6">
        <v>0.259355</v>
      </c>
      <c r="Z401" s="6">
        <v>0.271671</v>
      </c>
      <c r="AA401" s="6">
        <v>0.28212999999999999</v>
      </c>
      <c r="AB401" s="6">
        <v>0.29242400000000002</v>
      </c>
      <c r="AC401" s="6">
        <v>0.30318400000000001</v>
      </c>
      <c r="AD401" s="6">
        <v>0.31481399999999998</v>
      </c>
      <c r="AE401" s="6">
        <v>0.32586199999999999</v>
      </c>
      <c r="AF401" s="15" t="s">
        <v>2584</v>
      </c>
    </row>
    <row r="402" spans="1:32" ht="13">
      <c r="A402" s="3" t="s">
        <v>1804</v>
      </c>
      <c r="B402" t="s">
        <v>1260</v>
      </c>
      <c r="C402" s="6">
        <v>48.407494</v>
      </c>
      <c r="D402" s="6">
        <v>41.896931000000002</v>
      </c>
      <c r="E402" s="6">
        <v>30.568162999999998</v>
      </c>
      <c r="F402" s="6">
        <v>38.420642999999998</v>
      </c>
      <c r="G402" s="6">
        <v>48.753967000000003</v>
      </c>
      <c r="H402" s="6">
        <v>60.513354999999997</v>
      </c>
      <c r="I402" s="6">
        <v>71.448013000000003</v>
      </c>
      <c r="J402" s="6">
        <v>81.972778000000005</v>
      </c>
      <c r="K402" s="6">
        <v>95.269904999999994</v>
      </c>
      <c r="L402" s="6">
        <v>104.08822600000001</v>
      </c>
      <c r="M402" s="6">
        <v>111.20414700000001</v>
      </c>
      <c r="N402" s="6">
        <v>118.460686</v>
      </c>
      <c r="O402" s="6">
        <v>116.045029</v>
      </c>
      <c r="P402" s="6">
        <v>114.721169</v>
      </c>
      <c r="Q402" s="6">
        <v>111.830223</v>
      </c>
      <c r="R402" s="6">
        <v>111.706306</v>
      </c>
      <c r="S402" s="6">
        <v>108.482086</v>
      </c>
      <c r="T402" s="6">
        <v>108.33652499999999</v>
      </c>
      <c r="U402" s="6">
        <v>108.590958</v>
      </c>
      <c r="V402" s="6">
        <v>108.731689</v>
      </c>
      <c r="W402" s="6">
        <v>108.84371899999999</v>
      </c>
      <c r="X402" s="6">
        <v>108.676979</v>
      </c>
      <c r="Y402" s="6">
        <v>109.228104</v>
      </c>
      <c r="Z402" s="6">
        <v>109.898636</v>
      </c>
      <c r="AA402" s="6">
        <v>110.31765</v>
      </c>
      <c r="AB402" s="6">
        <v>110.75630200000001</v>
      </c>
      <c r="AC402" s="6">
        <v>111.58000199999999</v>
      </c>
      <c r="AD402" s="6">
        <v>112.82885</v>
      </c>
      <c r="AE402" s="6">
        <v>114.361237</v>
      </c>
      <c r="AF402" s="7">
        <v>3.7891000000000001E-2</v>
      </c>
    </row>
    <row r="404" spans="1:32" ht="13">
      <c r="A404" s="3" t="s">
        <v>1805</v>
      </c>
      <c r="B404" t="s">
        <v>1262</v>
      </c>
      <c r="C404" s="10">
        <v>13.681227</v>
      </c>
      <c r="D404" s="10">
        <v>15.003292</v>
      </c>
      <c r="E404" s="10">
        <v>14.423676</v>
      </c>
      <c r="F404" s="10">
        <v>14.981112</v>
      </c>
      <c r="G404" s="10">
        <v>14.751847</v>
      </c>
      <c r="H404" s="10">
        <v>16.820067999999999</v>
      </c>
      <c r="I404" s="10">
        <v>19.482800999999998</v>
      </c>
      <c r="J404" s="10">
        <v>22.565075</v>
      </c>
      <c r="K404" s="10">
        <v>26.426089999999999</v>
      </c>
      <c r="L404" s="10">
        <v>29.621592</v>
      </c>
      <c r="M404" s="10">
        <v>33.170245999999999</v>
      </c>
      <c r="N404" s="10">
        <v>36.824669</v>
      </c>
      <c r="O404" s="10">
        <v>36.817290999999997</v>
      </c>
      <c r="P404" s="10">
        <v>36.788052</v>
      </c>
      <c r="Q404" s="10">
        <v>36.758952999999998</v>
      </c>
      <c r="R404" s="10">
        <v>37.691913999999997</v>
      </c>
      <c r="S404" s="10">
        <v>37.057144000000001</v>
      </c>
      <c r="T404" s="10">
        <v>36.898829999999997</v>
      </c>
      <c r="U404" s="10">
        <v>36.941276999999999</v>
      </c>
      <c r="V404" s="10">
        <v>36.979492</v>
      </c>
      <c r="W404" s="10">
        <v>37.029915000000003</v>
      </c>
      <c r="X404" s="10">
        <v>37.109158000000001</v>
      </c>
      <c r="Y404" s="10">
        <v>37.471786000000002</v>
      </c>
      <c r="Z404" s="10">
        <v>37.592289000000001</v>
      </c>
      <c r="AA404" s="10">
        <v>37.926856999999998</v>
      </c>
      <c r="AB404" s="10">
        <v>38.198540000000001</v>
      </c>
      <c r="AC404" s="10">
        <v>38.455719000000002</v>
      </c>
      <c r="AD404" s="10">
        <v>38.895035</v>
      </c>
      <c r="AE404" s="10">
        <v>39.516914</v>
      </c>
      <c r="AF404" s="7">
        <v>3.6519999999999997E-2</v>
      </c>
    </row>
    <row r="405" spans="1:32" ht="13">
      <c r="A405" s="3" t="s">
        <v>1806</v>
      </c>
      <c r="B405" s="2" t="s">
        <v>1264</v>
      </c>
      <c r="C405" s="8">
        <v>353.82421900000003</v>
      </c>
      <c r="D405" s="8">
        <v>279.25158699999997</v>
      </c>
      <c r="E405" s="8">
        <v>211.930466</v>
      </c>
      <c r="F405" s="8">
        <v>256.46054099999998</v>
      </c>
      <c r="G405" s="8">
        <v>330.493988</v>
      </c>
      <c r="H405" s="8">
        <v>359.76876800000002</v>
      </c>
      <c r="I405" s="8">
        <v>366.72351099999997</v>
      </c>
      <c r="J405" s="8">
        <v>363.27279700000003</v>
      </c>
      <c r="K405" s="8">
        <v>360.51455700000002</v>
      </c>
      <c r="L405" s="8">
        <v>351.39309700000001</v>
      </c>
      <c r="M405" s="8">
        <v>335.25271600000002</v>
      </c>
      <c r="N405" s="8">
        <v>321.68838499999998</v>
      </c>
      <c r="O405" s="8">
        <v>315.19164999999998</v>
      </c>
      <c r="P405" s="8">
        <v>311.84356700000001</v>
      </c>
      <c r="Q405" s="8">
        <v>304.22579999999999</v>
      </c>
      <c r="R405" s="8">
        <v>296.36676</v>
      </c>
      <c r="S405" s="8">
        <v>292.742706</v>
      </c>
      <c r="T405" s="8">
        <v>293.604218</v>
      </c>
      <c r="U405" s="8">
        <v>293.95562699999999</v>
      </c>
      <c r="V405" s="8">
        <v>294.03241000000003</v>
      </c>
      <c r="W405" s="8">
        <v>293.93457000000001</v>
      </c>
      <c r="X405" s="8">
        <v>292.857574</v>
      </c>
      <c r="Y405" s="8">
        <v>291.49426299999999</v>
      </c>
      <c r="Z405" s="8">
        <v>292.34356700000001</v>
      </c>
      <c r="AA405" s="8">
        <v>290.86947600000002</v>
      </c>
      <c r="AB405" s="8">
        <v>289.94903599999998</v>
      </c>
      <c r="AC405" s="8">
        <v>290.15191700000003</v>
      </c>
      <c r="AD405" s="8">
        <v>290.08548000000002</v>
      </c>
      <c r="AE405" s="8">
        <v>289.39819299999999</v>
      </c>
      <c r="AF405" s="9">
        <v>1.323E-3</v>
      </c>
    </row>
    <row r="407" spans="1:32" ht="13">
      <c r="A407" s="3" t="s">
        <v>1807</v>
      </c>
      <c r="B407" s="2" t="s">
        <v>1266</v>
      </c>
      <c r="C407" s="11">
        <v>10.410743999999999</v>
      </c>
      <c r="D407" s="11">
        <v>12.309797</v>
      </c>
      <c r="E407" s="11">
        <v>13.344167000000001</v>
      </c>
      <c r="F407" s="11">
        <v>14.523381000000001</v>
      </c>
      <c r="G407" s="11">
        <v>15.272384000000001</v>
      </c>
      <c r="H407" s="11">
        <v>16.937975000000002</v>
      </c>
      <c r="I407" s="11">
        <v>19.454205000000002</v>
      </c>
      <c r="J407" s="11">
        <v>21.809571999999999</v>
      </c>
      <c r="K407" s="11">
        <v>24.667665</v>
      </c>
      <c r="L407" s="11">
        <v>25.357315</v>
      </c>
      <c r="M407" s="11">
        <v>27.154755000000002</v>
      </c>
      <c r="N407" s="11">
        <v>28.915825000000002</v>
      </c>
      <c r="O407" s="11">
        <v>28.940190999999999</v>
      </c>
      <c r="P407" s="11">
        <v>28.991184000000001</v>
      </c>
      <c r="Q407" s="11">
        <v>29.101275999999999</v>
      </c>
      <c r="R407" s="11">
        <v>29.843720999999999</v>
      </c>
      <c r="S407" s="11">
        <v>29.558744000000001</v>
      </c>
      <c r="T407" s="11">
        <v>29.632646999999999</v>
      </c>
      <c r="U407" s="11">
        <v>29.917503</v>
      </c>
      <c r="V407" s="11">
        <v>30.151092999999999</v>
      </c>
      <c r="W407" s="11">
        <v>30.353209</v>
      </c>
      <c r="X407" s="11">
        <v>30.575201</v>
      </c>
      <c r="Y407" s="11">
        <v>30.940844999999999</v>
      </c>
      <c r="Z407" s="11">
        <v>31.132566000000001</v>
      </c>
      <c r="AA407" s="11">
        <v>31.395703999999999</v>
      </c>
      <c r="AB407" s="11">
        <v>31.615335000000002</v>
      </c>
      <c r="AC407" s="11">
        <v>31.824656999999998</v>
      </c>
      <c r="AD407" s="11">
        <v>32.150719000000002</v>
      </c>
      <c r="AE407" s="11">
        <v>32.582442999999998</v>
      </c>
      <c r="AF407" s="9">
        <v>3.6708999999999999E-2</v>
      </c>
    </row>
    <row r="408" spans="1:32" ht="13">
      <c r="A408" s="3" t="s">
        <v>1808</v>
      </c>
      <c r="B408" t="s">
        <v>1268</v>
      </c>
      <c r="C408" s="10">
        <v>1.6572020000000001</v>
      </c>
      <c r="D408" s="10">
        <v>1.3282860000000001</v>
      </c>
      <c r="E408" s="10">
        <v>0.970194</v>
      </c>
      <c r="F408" s="10">
        <v>1.0671649999999999</v>
      </c>
      <c r="G408" s="10">
        <v>1.3467340000000001</v>
      </c>
      <c r="H408" s="10">
        <v>1.491638</v>
      </c>
      <c r="I408" s="10">
        <v>1.599235</v>
      </c>
      <c r="J408" s="10">
        <v>1.6445000000000001</v>
      </c>
      <c r="K408" s="10">
        <v>1.679009</v>
      </c>
      <c r="L408" s="10">
        <v>1.6786319999999999</v>
      </c>
      <c r="M408" s="10">
        <v>1.6501479999999999</v>
      </c>
      <c r="N408" s="10">
        <v>1.630897</v>
      </c>
      <c r="O408" s="10">
        <v>1.6483540000000001</v>
      </c>
      <c r="P408" s="10">
        <v>1.6940329999999999</v>
      </c>
      <c r="Q408" s="10">
        <v>1.6825030000000001</v>
      </c>
      <c r="R408" s="10">
        <v>1.6666639999999999</v>
      </c>
      <c r="S408" s="10">
        <v>1.6680299999999999</v>
      </c>
      <c r="T408" s="10">
        <v>1.688523</v>
      </c>
      <c r="U408" s="10">
        <v>1.710283</v>
      </c>
      <c r="V408" s="10">
        <v>1.7251080000000001</v>
      </c>
      <c r="W408" s="10">
        <v>1.7376290000000001</v>
      </c>
      <c r="X408" s="10">
        <v>1.748035</v>
      </c>
      <c r="Y408" s="10">
        <v>1.7558830000000001</v>
      </c>
      <c r="Z408" s="10">
        <v>1.7680450000000001</v>
      </c>
      <c r="AA408" s="10">
        <v>1.772761</v>
      </c>
      <c r="AB408" s="10">
        <v>1.781898</v>
      </c>
      <c r="AC408" s="10">
        <v>1.794314</v>
      </c>
      <c r="AD408" s="10">
        <v>1.808635</v>
      </c>
      <c r="AE408" s="10">
        <v>1.8216209999999999</v>
      </c>
      <c r="AF408" s="7">
        <v>1.1766E-2</v>
      </c>
    </row>
    <row r="409" spans="1:32" ht="13">
      <c r="A409" s="3" t="s">
        <v>1809</v>
      </c>
      <c r="B409" t="s">
        <v>1270</v>
      </c>
      <c r="C409" s="10">
        <v>0</v>
      </c>
      <c r="D409" s="10">
        <v>0</v>
      </c>
      <c r="E409" s="10">
        <v>0</v>
      </c>
      <c r="F409" s="10">
        <v>0</v>
      </c>
      <c r="G409" s="10">
        <v>0</v>
      </c>
      <c r="H409" s="10">
        <v>0</v>
      </c>
      <c r="I409" s="10">
        <v>0</v>
      </c>
      <c r="J409" s="10">
        <v>0</v>
      </c>
      <c r="K409" s="10">
        <v>44.526321000000003</v>
      </c>
      <c r="L409" s="10">
        <v>44.112755</v>
      </c>
      <c r="M409" s="10">
        <v>42.678241999999997</v>
      </c>
      <c r="N409" s="10">
        <v>64.194687000000002</v>
      </c>
      <c r="O409" s="10">
        <v>64.583076000000005</v>
      </c>
      <c r="P409" s="10">
        <v>65.832274999999996</v>
      </c>
      <c r="Q409" s="10">
        <v>68.528335999999996</v>
      </c>
      <c r="R409" s="10">
        <v>67.162154999999998</v>
      </c>
      <c r="S409" s="10">
        <v>66.446242999999996</v>
      </c>
      <c r="T409" s="10">
        <v>74.672165000000007</v>
      </c>
      <c r="U409" s="10">
        <v>74.925301000000005</v>
      </c>
      <c r="V409" s="10">
        <v>75.977715000000003</v>
      </c>
      <c r="W409" s="10">
        <v>80.087676999999999</v>
      </c>
      <c r="X409" s="10">
        <v>80.991470000000007</v>
      </c>
      <c r="Y409" s="10">
        <v>81.788657999999998</v>
      </c>
      <c r="Z409" s="10">
        <v>83.219734000000003</v>
      </c>
      <c r="AA409" s="10">
        <v>83.897109999999998</v>
      </c>
      <c r="AB409" s="10">
        <v>84.791588000000004</v>
      </c>
      <c r="AC409" s="10">
        <v>85.876250999999996</v>
      </c>
      <c r="AD409" s="10">
        <v>87.059112999999996</v>
      </c>
      <c r="AE409" s="10">
        <v>88.190085999999994</v>
      </c>
      <c r="AF409" s="15" t="s">
        <v>2584</v>
      </c>
    </row>
    <row r="411" spans="1:32" ht="13">
      <c r="A411" s="3" t="s">
        <v>1810</v>
      </c>
      <c r="B411" s="2" t="s">
        <v>1272</v>
      </c>
      <c r="C411" s="8">
        <v>718.56274399999995</v>
      </c>
      <c r="D411" s="8">
        <v>596.04626499999995</v>
      </c>
      <c r="E411" s="8">
        <v>445.42529300000001</v>
      </c>
      <c r="F411" s="8">
        <v>506.40261800000002</v>
      </c>
      <c r="G411" s="8">
        <v>653.83691399999998</v>
      </c>
      <c r="H411" s="8">
        <v>731.19030799999996</v>
      </c>
      <c r="I411" s="8">
        <v>777.08496100000002</v>
      </c>
      <c r="J411" s="8">
        <v>794.250854</v>
      </c>
      <c r="K411" s="8">
        <v>807.43798800000002</v>
      </c>
      <c r="L411" s="8">
        <v>808.740906</v>
      </c>
      <c r="M411" s="8">
        <v>791.51269500000001</v>
      </c>
      <c r="N411" s="8">
        <v>778.98913600000003</v>
      </c>
      <c r="O411" s="8">
        <v>783.94506799999999</v>
      </c>
      <c r="P411" s="8">
        <v>801.47766100000001</v>
      </c>
      <c r="Q411" s="8">
        <v>794.41967799999998</v>
      </c>
      <c r="R411" s="8">
        <v>785.53698699999995</v>
      </c>
      <c r="S411" s="8">
        <v>785.22466999999995</v>
      </c>
      <c r="T411" s="8">
        <v>794.36938499999997</v>
      </c>
      <c r="U411" s="8">
        <v>803.84551999999996</v>
      </c>
      <c r="V411" s="8">
        <v>810.43640100000005</v>
      </c>
      <c r="W411" s="8">
        <v>816.04260299999999</v>
      </c>
      <c r="X411" s="8">
        <v>820.42858899999999</v>
      </c>
      <c r="Y411" s="8">
        <v>823.67944299999999</v>
      </c>
      <c r="Z411" s="8">
        <v>829.54168700000002</v>
      </c>
      <c r="AA411" s="8">
        <v>831.49987799999997</v>
      </c>
      <c r="AB411" s="8">
        <v>835.47637899999995</v>
      </c>
      <c r="AC411" s="8">
        <v>841.22705099999996</v>
      </c>
      <c r="AD411" s="8">
        <v>847.66381799999999</v>
      </c>
      <c r="AE411" s="8">
        <v>853.33459500000004</v>
      </c>
      <c r="AF411" s="9">
        <v>1.3379E-2</v>
      </c>
    </row>
    <row r="415" spans="1:32" ht="11" customHeight="1">
      <c r="B415" s="3" t="s">
        <v>1273</v>
      </c>
    </row>
    <row r="416" spans="1:32" ht="11" customHeight="1">
      <c r="B416" s="3" t="s">
        <v>1274</v>
      </c>
    </row>
    <row r="417" spans="2:2" ht="11" customHeight="1">
      <c r="B417" s="3" t="s">
        <v>774</v>
      </c>
    </row>
    <row r="418" spans="2:2" ht="11" customHeight="1">
      <c r="B418" s="3" t="s">
        <v>1275</v>
      </c>
    </row>
    <row r="419" spans="2:2" ht="11" customHeight="1">
      <c r="B419" s="3" t="s">
        <v>1276</v>
      </c>
    </row>
    <row r="420" spans="2:2" ht="11" customHeight="1">
      <c r="B420" s="3" t="s">
        <v>720</v>
      </c>
    </row>
    <row r="421" spans="2:2" ht="11" customHeight="1">
      <c r="B421" s="3" t="s">
        <v>1640</v>
      </c>
    </row>
    <row r="422" spans="2:2" ht="11" customHeight="1">
      <c r="B422" s="3"/>
    </row>
    <row r="423" spans="2:2" ht="11" customHeight="1">
      <c r="B423" s="3"/>
    </row>
    <row r="424" spans="2:2" ht="11" customHeight="1">
      <c r="B424" s="3"/>
    </row>
    <row r="425" spans="2:2" ht="11" customHeight="1">
      <c r="B425" s="3"/>
    </row>
    <row r="426" spans="2:2" ht="11" customHeight="1">
      <c r="B426" s="3"/>
    </row>
    <row r="427" spans="2:2" ht="12.75" customHeight="1">
      <c r="B427" s="3"/>
    </row>
    <row r="428" spans="2:2" ht="12.75" customHeight="1">
      <c r="B428" s="3"/>
    </row>
    <row r="429" spans="2:2" ht="13">
      <c r="B429" s="3"/>
    </row>
    <row r="430" spans="2:2" ht="13">
      <c r="B430" s="3"/>
    </row>
    <row r="431" spans="2:2" ht="13">
      <c r="B431" s="3"/>
    </row>
    <row r="432" spans="2:2" ht="13">
      <c r="B432" s="3"/>
    </row>
    <row r="450" spans="1:32" ht="16">
      <c r="A450" s="3" t="s">
        <v>1811</v>
      </c>
      <c r="B450" s="1" t="s">
        <v>2714</v>
      </c>
    </row>
    <row r="451" spans="1:32" ht="13">
      <c r="B451" s="2" t="s">
        <v>776</v>
      </c>
    </row>
    <row r="452" spans="1:32" ht="13">
      <c r="B452" s="2" t="s">
        <v>1642</v>
      </c>
      <c r="C452" s="4" t="s">
        <v>1035</v>
      </c>
      <c r="D452" s="4" t="s">
        <v>1035</v>
      </c>
      <c r="E452" s="4" t="s">
        <v>1035</v>
      </c>
      <c r="F452" s="4" t="s">
        <v>1035</v>
      </c>
      <c r="G452" s="4" t="s">
        <v>1035</v>
      </c>
      <c r="H452" s="4" t="s">
        <v>1035</v>
      </c>
      <c r="I452" s="4" t="s">
        <v>1035</v>
      </c>
      <c r="J452" s="4" t="s">
        <v>1035</v>
      </c>
      <c r="K452" s="4" t="s">
        <v>1035</v>
      </c>
      <c r="L452" s="4" t="s">
        <v>1035</v>
      </c>
      <c r="M452" s="4" t="s">
        <v>1035</v>
      </c>
      <c r="N452" s="4" t="s">
        <v>1035</v>
      </c>
      <c r="O452" s="4" t="s">
        <v>1035</v>
      </c>
      <c r="P452" s="4" t="s">
        <v>1035</v>
      </c>
      <c r="Q452" s="4" t="s">
        <v>1035</v>
      </c>
      <c r="R452" s="4" t="s">
        <v>1035</v>
      </c>
      <c r="S452" s="4" t="s">
        <v>1035</v>
      </c>
      <c r="T452" s="4" t="s">
        <v>1035</v>
      </c>
      <c r="U452" s="4" t="s">
        <v>1035</v>
      </c>
      <c r="V452" s="4" t="s">
        <v>1035</v>
      </c>
      <c r="W452" s="4" t="s">
        <v>1035</v>
      </c>
      <c r="X452" s="4" t="s">
        <v>1035</v>
      </c>
      <c r="Y452" s="4" t="s">
        <v>1035</v>
      </c>
      <c r="Z452" s="4" t="s">
        <v>1035</v>
      </c>
      <c r="AA452" s="4" t="s">
        <v>1035</v>
      </c>
      <c r="AB452" s="4" t="s">
        <v>1035</v>
      </c>
      <c r="AC452" s="4" t="s">
        <v>1035</v>
      </c>
      <c r="AD452" s="4" t="s">
        <v>1035</v>
      </c>
      <c r="AE452" s="4" t="s">
        <v>1035</v>
      </c>
      <c r="AF452" s="4" t="s">
        <v>1036</v>
      </c>
    </row>
    <row r="453" spans="1:32" ht="13">
      <c r="B453" s="5" t="s">
        <v>722</v>
      </c>
      <c r="C453" s="2">
        <v>2007</v>
      </c>
      <c r="D453" s="2">
        <v>2008</v>
      </c>
      <c r="E453" s="2">
        <v>2009</v>
      </c>
      <c r="F453" s="2">
        <v>2010</v>
      </c>
      <c r="G453" s="2">
        <v>2011</v>
      </c>
      <c r="H453" s="2">
        <v>2012</v>
      </c>
      <c r="I453" s="2">
        <v>2013</v>
      </c>
      <c r="J453" s="2">
        <v>2014</v>
      </c>
      <c r="K453" s="2">
        <v>2015</v>
      </c>
      <c r="L453" s="2">
        <v>2016</v>
      </c>
      <c r="M453" s="2">
        <v>2017</v>
      </c>
      <c r="N453" s="2">
        <v>2018</v>
      </c>
      <c r="O453" s="2">
        <v>2019</v>
      </c>
      <c r="P453" s="2">
        <v>2020</v>
      </c>
      <c r="Q453" s="2">
        <v>2021</v>
      </c>
      <c r="R453" s="2">
        <v>2022</v>
      </c>
      <c r="S453" s="2">
        <v>2023</v>
      </c>
      <c r="T453" s="2">
        <v>2024</v>
      </c>
      <c r="U453" s="2">
        <v>2025</v>
      </c>
      <c r="V453" s="2">
        <v>2026</v>
      </c>
      <c r="W453" s="2">
        <v>2027</v>
      </c>
      <c r="X453" s="2">
        <v>2028</v>
      </c>
      <c r="Y453" s="2">
        <v>2029</v>
      </c>
      <c r="Z453" s="2">
        <v>2030</v>
      </c>
      <c r="AA453" s="2">
        <v>2031</v>
      </c>
      <c r="AB453" s="2">
        <v>2032</v>
      </c>
      <c r="AC453" s="2">
        <v>2033</v>
      </c>
      <c r="AD453" s="2">
        <v>2034</v>
      </c>
      <c r="AE453" s="2">
        <v>2035</v>
      </c>
      <c r="AF453" s="2">
        <v>2035</v>
      </c>
    </row>
    <row r="455" spans="1:32" ht="13">
      <c r="B455" s="2" t="s">
        <v>777</v>
      </c>
    </row>
    <row r="456" spans="1:32" ht="13">
      <c r="B456" s="2" t="s">
        <v>778</v>
      </c>
    </row>
    <row r="457" spans="1:32" ht="13">
      <c r="A457" s="3" t="s">
        <v>1812</v>
      </c>
      <c r="B457" t="s">
        <v>780</v>
      </c>
      <c r="C457" s="6">
        <v>1004.5686040000001</v>
      </c>
      <c r="D457" s="6">
        <v>834.07232699999997</v>
      </c>
      <c r="E457" s="6">
        <v>589.95306400000004</v>
      </c>
      <c r="F457" s="6">
        <v>611.93627900000001</v>
      </c>
      <c r="G457" s="6">
        <v>767.91180399999996</v>
      </c>
      <c r="H457" s="6">
        <v>861.37518299999999</v>
      </c>
      <c r="I457" s="6">
        <v>916.78784199999996</v>
      </c>
      <c r="J457" s="6">
        <v>934.94775400000003</v>
      </c>
      <c r="K457" s="6">
        <v>938.47009300000002</v>
      </c>
      <c r="L457" s="6">
        <v>969.26501499999995</v>
      </c>
      <c r="M457" s="6">
        <v>953.80853300000001</v>
      </c>
      <c r="N457" s="6">
        <v>943.72088599999995</v>
      </c>
      <c r="O457" s="6">
        <v>958.32946800000002</v>
      </c>
      <c r="P457" s="6">
        <v>990.02520800000002</v>
      </c>
      <c r="Q457" s="6">
        <v>981.283142</v>
      </c>
      <c r="R457" s="6">
        <v>968.93347200000005</v>
      </c>
      <c r="S457" s="6">
        <v>965.46978799999999</v>
      </c>
      <c r="T457" s="6">
        <v>972.12854000000004</v>
      </c>
      <c r="U457" s="6">
        <v>978.43688999999995</v>
      </c>
      <c r="V457" s="6">
        <v>980.54681400000004</v>
      </c>
      <c r="W457" s="6">
        <v>981.850098</v>
      </c>
      <c r="X457" s="6">
        <v>982.38659700000005</v>
      </c>
      <c r="Y457" s="6">
        <v>982.54278599999998</v>
      </c>
      <c r="Z457" s="6">
        <v>984.09783900000002</v>
      </c>
      <c r="AA457" s="6">
        <v>984.99530000000004</v>
      </c>
      <c r="AB457" s="6">
        <v>988.48590100000001</v>
      </c>
      <c r="AC457" s="6">
        <v>993.39727800000003</v>
      </c>
      <c r="AD457" s="6">
        <v>1000.4681399999999</v>
      </c>
      <c r="AE457" s="6">
        <v>1007.490845</v>
      </c>
      <c r="AF457" s="7">
        <v>7.0210000000000003E-3</v>
      </c>
    </row>
    <row r="458" spans="1:32" ht="13">
      <c r="A458" s="3" t="s">
        <v>1813</v>
      </c>
      <c r="B458" t="s">
        <v>782</v>
      </c>
      <c r="C458" s="6">
        <v>1.228286</v>
      </c>
      <c r="D458" s="6">
        <v>0.90767299999999995</v>
      </c>
      <c r="E458" s="6">
        <v>0.77515800000000001</v>
      </c>
      <c r="F458" s="6">
        <v>0.94705700000000004</v>
      </c>
      <c r="G458" s="6">
        <v>1.1931689999999999</v>
      </c>
      <c r="H458" s="6">
        <v>1.8372889999999999</v>
      </c>
      <c r="I458" s="6">
        <v>2.9958079999999998</v>
      </c>
      <c r="J458" s="6">
        <v>4.3447110000000002</v>
      </c>
      <c r="K458" s="6">
        <v>5.3731970000000002</v>
      </c>
      <c r="L458" s="6">
        <v>7.077229</v>
      </c>
      <c r="M458" s="6">
        <v>8.5083610000000007</v>
      </c>
      <c r="N458" s="6">
        <v>10.368332000000001</v>
      </c>
      <c r="O458" s="6">
        <v>13.080470999999999</v>
      </c>
      <c r="P458" s="6">
        <v>17.048801000000001</v>
      </c>
      <c r="Q458" s="6">
        <v>20.514578</v>
      </c>
      <c r="R458" s="6">
        <v>24.221893000000001</v>
      </c>
      <c r="S458" s="6">
        <v>28.618931</v>
      </c>
      <c r="T458" s="6">
        <v>32.550285000000002</v>
      </c>
      <c r="U458" s="6">
        <v>36.436565000000002</v>
      </c>
      <c r="V458" s="6">
        <v>40.648853000000003</v>
      </c>
      <c r="W458" s="6">
        <v>44.714728999999998</v>
      </c>
      <c r="X458" s="6">
        <v>49.039433000000002</v>
      </c>
      <c r="Y458" s="6">
        <v>52.811202999999999</v>
      </c>
      <c r="Z458" s="6">
        <v>56.151069999999997</v>
      </c>
      <c r="AA458" s="6">
        <v>58.088818000000003</v>
      </c>
      <c r="AB458" s="6">
        <v>60.231788999999999</v>
      </c>
      <c r="AC458" s="6">
        <v>62.017391000000003</v>
      </c>
      <c r="AD458" s="6">
        <v>63.304347999999997</v>
      </c>
      <c r="AE458" s="6">
        <v>64.291327999999993</v>
      </c>
      <c r="AF458" s="7">
        <v>0.17091899999999999</v>
      </c>
    </row>
    <row r="459" spans="1:32" ht="13">
      <c r="A459" s="3" t="s">
        <v>1814</v>
      </c>
      <c r="B459" t="s">
        <v>784</v>
      </c>
      <c r="C459" s="6">
        <v>1005.796875</v>
      </c>
      <c r="D459" s="6">
        <v>834.97997999999995</v>
      </c>
      <c r="E459" s="6">
        <v>590.72820999999999</v>
      </c>
      <c r="F459" s="6">
        <v>612.88336200000003</v>
      </c>
      <c r="G459" s="6">
        <v>769.10497999999995</v>
      </c>
      <c r="H459" s="6">
        <v>863.21246299999996</v>
      </c>
      <c r="I459" s="6">
        <v>919.78363000000002</v>
      </c>
      <c r="J459" s="6">
        <v>939.29247999999995</v>
      </c>
      <c r="K459" s="6">
        <v>943.84326199999998</v>
      </c>
      <c r="L459" s="6">
        <v>976.34222399999999</v>
      </c>
      <c r="M459" s="6">
        <v>962.31689500000005</v>
      </c>
      <c r="N459" s="6">
        <v>954.08923300000004</v>
      </c>
      <c r="O459" s="6">
        <v>971.40991199999996</v>
      </c>
      <c r="P459" s="6">
        <v>1007.074036</v>
      </c>
      <c r="Q459" s="6">
        <v>1001.797729</v>
      </c>
      <c r="R459" s="6">
        <v>993.155396</v>
      </c>
      <c r="S459" s="6">
        <v>994.08874500000002</v>
      </c>
      <c r="T459" s="6">
        <v>1004.6788330000001</v>
      </c>
      <c r="U459" s="6">
        <v>1014.873474</v>
      </c>
      <c r="V459" s="6">
        <v>1021.195679</v>
      </c>
      <c r="W459" s="6">
        <v>1026.5648189999999</v>
      </c>
      <c r="X459" s="6">
        <v>1031.426025</v>
      </c>
      <c r="Y459" s="6">
        <v>1035.354004</v>
      </c>
      <c r="Z459" s="6">
        <v>1040.2489009999999</v>
      </c>
      <c r="AA459" s="6">
        <v>1043.084106</v>
      </c>
      <c r="AB459" s="6">
        <v>1048.7176509999999</v>
      </c>
      <c r="AC459" s="6">
        <v>1055.414673</v>
      </c>
      <c r="AD459" s="6">
        <v>1063.772461</v>
      </c>
      <c r="AE459" s="6">
        <v>1071.7822269999999</v>
      </c>
      <c r="AF459" s="7">
        <v>9.2899999999999996E-3</v>
      </c>
    </row>
    <row r="461" spans="1:32" ht="13">
      <c r="B461" s="2" t="s">
        <v>785</v>
      </c>
    </row>
    <row r="462" spans="1:32" ht="13">
      <c r="A462" s="3" t="s">
        <v>1815</v>
      </c>
      <c r="B462" t="s">
        <v>787</v>
      </c>
      <c r="C462" s="6">
        <v>36.694392999999998</v>
      </c>
      <c r="D462" s="6">
        <v>55.954352999999998</v>
      </c>
      <c r="E462" s="6">
        <v>54.108459000000003</v>
      </c>
      <c r="F462" s="6">
        <v>69.449523999999997</v>
      </c>
      <c r="G462" s="6">
        <v>100.08223</v>
      </c>
      <c r="H462" s="6">
        <v>123.713753</v>
      </c>
      <c r="I462" s="6">
        <v>158.502487</v>
      </c>
      <c r="J462" s="6">
        <v>181.27578700000001</v>
      </c>
      <c r="K462" s="6">
        <v>204.625</v>
      </c>
      <c r="L462" s="6">
        <v>188.19126900000001</v>
      </c>
      <c r="M462" s="6">
        <v>190.37882999999999</v>
      </c>
      <c r="N462" s="6">
        <v>191.33914200000001</v>
      </c>
      <c r="O462" s="6">
        <v>195.19837999999999</v>
      </c>
      <c r="P462" s="6">
        <v>202.537048</v>
      </c>
      <c r="Q462" s="6">
        <v>201.40838600000001</v>
      </c>
      <c r="R462" s="6">
        <v>200.055969</v>
      </c>
      <c r="S462" s="6">
        <v>200.15171799999999</v>
      </c>
      <c r="T462" s="6">
        <v>203.01577800000001</v>
      </c>
      <c r="U462" s="6">
        <v>204.73345900000001</v>
      </c>
      <c r="V462" s="6">
        <v>205.537735</v>
      </c>
      <c r="W462" s="6">
        <v>206.32424900000001</v>
      </c>
      <c r="X462" s="6">
        <v>207.880844</v>
      </c>
      <c r="Y462" s="6">
        <v>208.81376599999999</v>
      </c>
      <c r="Z462" s="6">
        <v>210.08459500000001</v>
      </c>
      <c r="AA462" s="6">
        <v>211.747208</v>
      </c>
      <c r="AB462" s="6">
        <v>213.82740799999999</v>
      </c>
      <c r="AC462" s="6">
        <v>216.28750600000001</v>
      </c>
      <c r="AD462" s="6">
        <v>219.420929</v>
      </c>
      <c r="AE462" s="6">
        <v>222.691238</v>
      </c>
      <c r="AF462" s="7">
        <v>5.2489000000000001E-2</v>
      </c>
    </row>
    <row r="463" spans="1:32" ht="13">
      <c r="A463" s="3" t="s">
        <v>1816</v>
      </c>
      <c r="B463" t="s">
        <v>789</v>
      </c>
      <c r="C463" s="6">
        <v>0</v>
      </c>
      <c r="D463" s="6">
        <v>0</v>
      </c>
      <c r="E463" s="6">
        <v>0</v>
      </c>
      <c r="F463" s="6">
        <v>0</v>
      </c>
      <c r="G463" s="6">
        <v>0</v>
      </c>
      <c r="H463" s="6">
        <v>0</v>
      </c>
      <c r="I463" s="6">
        <v>0</v>
      </c>
      <c r="J463" s="6">
        <v>0</v>
      </c>
      <c r="K463" s="6">
        <v>0</v>
      </c>
      <c r="L463" s="6">
        <v>0</v>
      </c>
      <c r="M463" s="6">
        <v>0</v>
      </c>
      <c r="N463" s="6">
        <v>0</v>
      </c>
      <c r="O463" s="6">
        <v>0</v>
      </c>
      <c r="P463" s="6">
        <v>0</v>
      </c>
      <c r="Q463" s="6">
        <v>0</v>
      </c>
      <c r="R463" s="6">
        <v>0</v>
      </c>
      <c r="S463" s="6">
        <v>0</v>
      </c>
      <c r="T463" s="6">
        <v>0</v>
      </c>
      <c r="U463" s="6">
        <v>0</v>
      </c>
      <c r="V463" s="6">
        <v>0</v>
      </c>
      <c r="W463" s="6">
        <v>0</v>
      </c>
      <c r="X463" s="6">
        <v>0</v>
      </c>
      <c r="Y463" s="6">
        <v>0</v>
      </c>
      <c r="Z463" s="6">
        <v>0</v>
      </c>
      <c r="AA463" s="6">
        <v>0</v>
      </c>
      <c r="AB463" s="6">
        <v>0</v>
      </c>
      <c r="AC463" s="6">
        <v>0</v>
      </c>
      <c r="AD463" s="6">
        <v>0</v>
      </c>
      <c r="AE463" s="6">
        <v>0</v>
      </c>
      <c r="AF463" s="15" t="s">
        <v>2584</v>
      </c>
    </row>
    <row r="464" spans="1:32" ht="13">
      <c r="A464" s="3" t="s">
        <v>1817</v>
      </c>
      <c r="B464" t="s">
        <v>791</v>
      </c>
      <c r="C464" s="6">
        <v>1.0573000000000001E-2</v>
      </c>
      <c r="D464" s="6">
        <v>9.0270000000000003E-3</v>
      </c>
      <c r="E464" s="6">
        <v>6.5560000000000002E-3</v>
      </c>
      <c r="F464" s="6">
        <v>6.9300000000000004E-3</v>
      </c>
      <c r="G464" s="6">
        <v>8.8669999999999999E-3</v>
      </c>
      <c r="H464" s="6">
        <v>1.0090999999999999E-2</v>
      </c>
      <c r="I464" s="6">
        <v>1.1057000000000001E-2</v>
      </c>
      <c r="J464" s="6">
        <v>1.153E-2</v>
      </c>
      <c r="K464" s="6">
        <v>1.1880999999999999E-2</v>
      </c>
      <c r="L464" s="6">
        <v>1.2092E-2</v>
      </c>
      <c r="M464" s="6">
        <v>1.2005999999999999E-2</v>
      </c>
      <c r="N464" s="6">
        <v>1.1979999999999999E-2</v>
      </c>
      <c r="O464" s="6">
        <v>1.2231000000000001E-2</v>
      </c>
      <c r="P464" s="6">
        <v>1.2729000000000001E-2</v>
      </c>
      <c r="Q464" s="6">
        <v>1.2702E-2</v>
      </c>
      <c r="R464" s="6">
        <v>1.2637000000000001E-2</v>
      </c>
      <c r="S464" s="6">
        <v>1.2687E-2</v>
      </c>
      <c r="T464" s="6">
        <v>1.2866000000000001E-2</v>
      </c>
      <c r="U464" s="6">
        <v>1.3069000000000001E-2</v>
      </c>
      <c r="V464" s="6">
        <v>1.3204E-2</v>
      </c>
      <c r="W464" s="6">
        <v>1.332E-2</v>
      </c>
      <c r="X464" s="6">
        <v>1.3429E-2</v>
      </c>
      <c r="Y464" s="6">
        <v>1.3517E-2</v>
      </c>
      <c r="Z464" s="6">
        <v>1.3616E-2</v>
      </c>
      <c r="AA464" s="6">
        <v>1.3674E-2</v>
      </c>
      <c r="AB464" s="6">
        <v>1.3769E-2</v>
      </c>
      <c r="AC464" s="6">
        <v>1.3880999999999999E-2</v>
      </c>
      <c r="AD464" s="6">
        <v>1.4016000000000001E-2</v>
      </c>
      <c r="AE464" s="6">
        <v>1.4147E-2</v>
      </c>
      <c r="AF464" s="7">
        <v>1.6781000000000001E-2</v>
      </c>
    </row>
    <row r="465" spans="1:32" ht="13">
      <c r="A465" s="3" t="s">
        <v>1818</v>
      </c>
      <c r="B465" t="s">
        <v>793</v>
      </c>
      <c r="C465" s="6">
        <v>0</v>
      </c>
      <c r="D465" s="6">
        <v>0</v>
      </c>
      <c r="E465" s="6">
        <v>0</v>
      </c>
      <c r="F465" s="6">
        <v>0</v>
      </c>
      <c r="G465" s="6">
        <v>0.54033299999999995</v>
      </c>
      <c r="H465" s="6">
        <v>0.82421100000000003</v>
      </c>
      <c r="I465" s="6">
        <v>1.3030299999999999</v>
      </c>
      <c r="J465" s="6">
        <v>1.8136760000000001</v>
      </c>
      <c r="K465" s="6">
        <v>4.9881919999999997</v>
      </c>
      <c r="L465" s="6">
        <v>5.8106799999999996</v>
      </c>
      <c r="M465" s="6">
        <v>6.2627509999999997</v>
      </c>
      <c r="N465" s="6">
        <v>7.5706559999999996</v>
      </c>
      <c r="O465" s="6">
        <v>8.1643349999999995</v>
      </c>
      <c r="P465" s="6">
        <v>11.254927</v>
      </c>
      <c r="Q465" s="6">
        <v>12.670953000000001</v>
      </c>
      <c r="R465" s="6">
        <v>13.835554999999999</v>
      </c>
      <c r="S465" s="6">
        <v>15.523382</v>
      </c>
      <c r="T465" s="6">
        <v>17.131104000000001</v>
      </c>
      <c r="U465" s="6">
        <v>21.898886000000001</v>
      </c>
      <c r="V465" s="6">
        <v>24.767761</v>
      </c>
      <c r="W465" s="6">
        <v>27.188406000000001</v>
      </c>
      <c r="X465" s="6">
        <v>28.795438999999998</v>
      </c>
      <c r="Y465" s="6">
        <v>30.197082999999999</v>
      </c>
      <c r="Z465" s="6">
        <v>31.613636</v>
      </c>
      <c r="AA465" s="6">
        <v>32.871361</v>
      </c>
      <c r="AB465" s="6">
        <v>34.363232000000004</v>
      </c>
      <c r="AC465" s="6">
        <v>36.021954000000001</v>
      </c>
      <c r="AD465" s="6">
        <v>37.770522999999997</v>
      </c>
      <c r="AE465" s="6">
        <v>39.607154999999999</v>
      </c>
      <c r="AF465" s="15" t="s">
        <v>2584</v>
      </c>
    </row>
    <row r="466" spans="1:32" ht="13">
      <c r="A466" s="3" t="s">
        <v>1819</v>
      </c>
      <c r="B466" t="s">
        <v>795</v>
      </c>
      <c r="C466" s="6">
        <v>0</v>
      </c>
      <c r="D466" s="6">
        <v>0</v>
      </c>
      <c r="E466" s="6">
        <v>0</v>
      </c>
      <c r="F466" s="6">
        <v>0</v>
      </c>
      <c r="G466" s="6">
        <v>4.1653999999999997E-2</v>
      </c>
      <c r="H466" s="6">
        <v>0.11025600000000001</v>
      </c>
      <c r="I466" s="6">
        <v>0.32253199999999999</v>
      </c>
      <c r="J466" s="6">
        <v>0.86963900000000005</v>
      </c>
      <c r="K466" s="6">
        <v>1.7538149999999999</v>
      </c>
      <c r="L466" s="6">
        <v>1.8224610000000001</v>
      </c>
      <c r="M466" s="6">
        <v>2.1878190000000002</v>
      </c>
      <c r="N466" s="6">
        <v>2.7846739999999999</v>
      </c>
      <c r="O466" s="6">
        <v>3.271077</v>
      </c>
      <c r="P466" s="6">
        <v>3.4895550000000002</v>
      </c>
      <c r="Q466" s="6">
        <v>3.980146</v>
      </c>
      <c r="R466" s="6">
        <v>4.6508349999999998</v>
      </c>
      <c r="S466" s="6">
        <v>5.0338459999999996</v>
      </c>
      <c r="T466" s="6">
        <v>5.4281459999999999</v>
      </c>
      <c r="U466" s="6">
        <v>5.9835159999999998</v>
      </c>
      <c r="V466" s="6">
        <v>6.8990669999999996</v>
      </c>
      <c r="W466" s="6">
        <v>7.5324080000000002</v>
      </c>
      <c r="X466" s="6">
        <v>8.3123729999999991</v>
      </c>
      <c r="Y466" s="6">
        <v>8.9423940000000002</v>
      </c>
      <c r="Z466" s="6">
        <v>9.7021660000000001</v>
      </c>
      <c r="AA466" s="6">
        <v>9.7389259999999993</v>
      </c>
      <c r="AB466" s="6">
        <v>9.8523289999999992</v>
      </c>
      <c r="AC466" s="6">
        <v>10.011979999999999</v>
      </c>
      <c r="AD466" s="6">
        <v>10.139426</v>
      </c>
      <c r="AE466" s="6">
        <v>10.314416</v>
      </c>
      <c r="AF466" s="15" t="s">
        <v>2584</v>
      </c>
    </row>
    <row r="467" spans="1:32" ht="13">
      <c r="A467" s="3" t="s">
        <v>1820</v>
      </c>
      <c r="B467" t="s">
        <v>797</v>
      </c>
      <c r="C467" s="6">
        <v>0</v>
      </c>
      <c r="D467" s="6">
        <v>0</v>
      </c>
      <c r="E467" s="6">
        <v>0</v>
      </c>
      <c r="F467" s="6">
        <v>0</v>
      </c>
      <c r="G467" s="6">
        <v>0</v>
      </c>
      <c r="H467" s="6">
        <v>0</v>
      </c>
      <c r="I467" s="6">
        <v>0</v>
      </c>
      <c r="J467" s="6">
        <v>0.38248700000000002</v>
      </c>
      <c r="K467" s="6">
        <v>0.38675799999999999</v>
      </c>
      <c r="L467" s="6">
        <v>0.41043000000000002</v>
      </c>
      <c r="M467" s="6">
        <v>0.41793000000000002</v>
      </c>
      <c r="N467" s="6">
        <v>0.418103</v>
      </c>
      <c r="O467" s="6">
        <v>0.91354800000000003</v>
      </c>
      <c r="P467" s="6">
        <v>0.95396300000000001</v>
      </c>
      <c r="Q467" s="6">
        <v>0.95171300000000003</v>
      </c>
      <c r="R467" s="6">
        <v>1.173708</v>
      </c>
      <c r="S467" s="6">
        <v>1.1902410000000001</v>
      </c>
      <c r="T467" s="6">
        <v>1.2111229999999999</v>
      </c>
      <c r="U467" s="6">
        <v>1.245722</v>
      </c>
      <c r="V467" s="6">
        <v>1.4211400000000001</v>
      </c>
      <c r="W467" s="6">
        <v>1.4503630000000001</v>
      </c>
      <c r="X467" s="6">
        <v>1.489099</v>
      </c>
      <c r="Y467" s="6">
        <v>1.5164800000000001</v>
      </c>
      <c r="Z467" s="6">
        <v>1.5344930000000001</v>
      </c>
      <c r="AA467" s="6">
        <v>1.5445720000000001</v>
      </c>
      <c r="AB467" s="6">
        <v>1.5722069999999999</v>
      </c>
      <c r="AC467" s="6">
        <v>1.6069629999999999</v>
      </c>
      <c r="AD467" s="6">
        <v>1.6485700000000001</v>
      </c>
      <c r="AE467" s="6">
        <v>1.706904</v>
      </c>
      <c r="AF467" s="15" t="s">
        <v>2584</v>
      </c>
    </row>
    <row r="468" spans="1:32" ht="13">
      <c r="A468" s="3" t="s">
        <v>1821</v>
      </c>
      <c r="B468" t="s">
        <v>799</v>
      </c>
      <c r="C468" s="6">
        <v>40.459969000000001</v>
      </c>
      <c r="D468" s="6">
        <v>35.253768999999998</v>
      </c>
      <c r="E468" s="6">
        <v>28.667546999999999</v>
      </c>
      <c r="F468" s="6">
        <v>30.269660999999999</v>
      </c>
      <c r="G468" s="6">
        <v>43.144157</v>
      </c>
      <c r="H468" s="6">
        <v>52.182892000000002</v>
      </c>
      <c r="I468" s="6">
        <v>60.982467999999997</v>
      </c>
      <c r="J468" s="6">
        <v>67.294640000000001</v>
      </c>
      <c r="K468" s="6">
        <v>72.287552000000005</v>
      </c>
      <c r="L468" s="6">
        <v>78.480987999999996</v>
      </c>
      <c r="M468" s="6">
        <v>81.965553</v>
      </c>
      <c r="N468" s="6">
        <v>85.272544999999994</v>
      </c>
      <c r="O468" s="6">
        <v>89.997558999999995</v>
      </c>
      <c r="P468" s="6">
        <v>96.908028000000002</v>
      </c>
      <c r="Q468" s="6">
        <v>99.945396000000002</v>
      </c>
      <c r="R468" s="6">
        <v>102.65136</v>
      </c>
      <c r="S468" s="6">
        <v>106.260452</v>
      </c>
      <c r="T468" s="6">
        <v>110.806961</v>
      </c>
      <c r="U468" s="6">
        <v>116.25608800000001</v>
      </c>
      <c r="V468" s="6">
        <v>120.92652099999999</v>
      </c>
      <c r="W468" s="6">
        <v>125.275459</v>
      </c>
      <c r="X468" s="6">
        <v>129.48779300000001</v>
      </c>
      <c r="Y468" s="6">
        <v>133.40267900000001</v>
      </c>
      <c r="Z468" s="6">
        <v>136.96182300000001</v>
      </c>
      <c r="AA468" s="6">
        <v>138.93853799999999</v>
      </c>
      <c r="AB468" s="6">
        <v>141.279449</v>
      </c>
      <c r="AC468" s="6">
        <v>143.67756700000001</v>
      </c>
      <c r="AD468" s="6">
        <v>146.20700099999999</v>
      </c>
      <c r="AE468" s="6">
        <v>148.38426200000001</v>
      </c>
      <c r="AF468" s="7">
        <v>5.4672999999999999E-2</v>
      </c>
    </row>
    <row r="469" spans="1:32" ht="13">
      <c r="A469" s="3" t="s">
        <v>1822</v>
      </c>
      <c r="B469" t="s">
        <v>801</v>
      </c>
      <c r="C469" s="6">
        <v>0.26689000000000002</v>
      </c>
      <c r="D469" s="6">
        <v>0.168489</v>
      </c>
      <c r="E469" s="6">
        <v>0.120382</v>
      </c>
      <c r="F469" s="6">
        <v>0.131161</v>
      </c>
      <c r="G469" s="6">
        <v>0.161109</v>
      </c>
      <c r="H469" s="6">
        <v>0.18279000000000001</v>
      </c>
      <c r="I469" s="6">
        <v>0.20318</v>
      </c>
      <c r="J469" s="6">
        <v>0.21557599999999999</v>
      </c>
      <c r="K469" s="6">
        <v>0.22217500000000001</v>
      </c>
      <c r="L469" s="6">
        <v>0.227462</v>
      </c>
      <c r="M469" s="6">
        <v>0.225884</v>
      </c>
      <c r="N469" s="6">
        <v>0.226268</v>
      </c>
      <c r="O469" s="6">
        <v>0.23189299999999999</v>
      </c>
      <c r="P469" s="6">
        <v>0.241172</v>
      </c>
      <c r="Q469" s="6">
        <v>0.24085300000000001</v>
      </c>
      <c r="R469" s="6">
        <v>0.23955399999999999</v>
      </c>
      <c r="S469" s="6">
        <v>0.240623</v>
      </c>
      <c r="T469" s="6">
        <v>0.244035</v>
      </c>
      <c r="U469" s="6">
        <v>0.247669</v>
      </c>
      <c r="V469" s="6">
        <v>0.25014199999999998</v>
      </c>
      <c r="W469" s="6">
        <v>0.25217499999999998</v>
      </c>
      <c r="X469" s="6">
        <v>0.25408799999999998</v>
      </c>
      <c r="Y469" s="6">
        <v>0.25573200000000001</v>
      </c>
      <c r="Z469" s="6">
        <v>0.25711899999999999</v>
      </c>
      <c r="AA469" s="6">
        <v>0.25721100000000002</v>
      </c>
      <c r="AB469" s="6">
        <v>0.25901299999999999</v>
      </c>
      <c r="AC469" s="6">
        <v>0.26159700000000002</v>
      </c>
      <c r="AD469" s="6">
        <v>0.26408399999999999</v>
      </c>
      <c r="AE469" s="6">
        <v>0.26701799999999998</v>
      </c>
      <c r="AF469" s="7">
        <v>1.72E-2</v>
      </c>
    </row>
    <row r="470" spans="1:32" ht="13">
      <c r="A470" s="3" t="s">
        <v>1823</v>
      </c>
      <c r="B470" t="s">
        <v>803</v>
      </c>
      <c r="C470" s="6">
        <v>1.06681</v>
      </c>
      <c r="D470" s="6">
        <v>0.33230900000000002</v>
      </c>
      <c r="E470" s="6">
        <v>0.227329</v>
      </c>
      <c r="F470" s="6">
        <v>0.25117499999999998</v>
      </c>
      <c r="G470" s="6">
        <v>0.30559399999999998</v>
      </c>
      <c r="H470" s="6">
        <v>0.34851700000000002</v>
      </c>
      <c r="I470" s="6">
        <v>0.398559</v>
      </c>
      <c r="J470" s="6">
        <v>0.42927399999999999</v>
      </c>
      <c r="K470" s="6">
        <v>0.441299</v>
      </c>
      <c r="L470" s="6">
        <v>0.45753199999999999</v>
      </c>
      <c r="M470" s="6">
        <v>0.45558300000000002</v>
      </c>
      <c r="N470" s="6">
        <v>0.45992899999999998</v>
      </c>
      <c r="O470" s="6">
        <v>0.47379399999999999</v>
      </c>
      <c r="P470" s="6">
        <v>0.49539800000000001</v>
      </c>
      <c r="Q470" s="6">
        <v>0.49558799999999997</v>
      </c>
      <c r="R470" s="6">
        <v>0.494394</v>
      </c>
      <c r="S470" s="6">
        <v>0.497392</v>
      </c>
      <c r="T470" s="6">
        <v>0.50456400000000001</v>
      </c>
      <c r="U470" s="6">
        <v>0.51394300000000004</v>
      </c>
      <c r="V470" s="6">
        <v>0.51979399999999998</v>
      </c>
      <c r="W470" s="6">
        <v>0.52408299999999997</v>
      </c>
      <c r="X470" s="6">
        <v>0.52880799999999994</v>
      </c>
      <c r="Y470" s="6">
        <v>0.53211900000000001</v>
      </c>
      <c r="Z470" s="6">
        <v>0.53168700000000002</v>
      </c>
      <c r="AA470" s="6">
        <v>0.52956899999999996</v>
      </c>
      <c r="AB470" s="6">
        <v>0.53406299999999995</v>
      </c>
      <c r="AC470" s="6">
        <v>0.54107499999999997</v>
      </c>
      <c r="AD470" s="6">
        <v>0.54704299999999995</v>
      </c>
      <c r="AE470" s="6">
        <v>0.556087</v>
      </c>
      <c r="AF470" s="7">
        <v>1.9251999999999998E-2</v>
      </c>
    </row>
    <row r="471" spans="1:32" ht="13">
      <c r="A471" s="3" t="s">
        <v>1824</v>
      </c>
      <c r="B471" t="s">
        <v>805</v>
      </c>
      <c r="C471" s="6">
        <v>9.9999999999999995E-7</v>
      </c>
      <c r="D471" s="6">
        <v>9.9999999999999995E-7</v>
      </c>
      <c r="E471" s="6">
        <v>9.9999999999999995E-7</v>
      </c>
      <c r="F471" s="6">
        <v>9.9999999999999995E-7</v>
      </c>
      <c r="G471" s="6">
        <v>9.9999999999999995E-7</v>
      </c>
      <c r="H471" s="6">
        <v>9.9999999999999995E-7</v>
      </c>
      <c r="I471" s="6">
        <v>9.9999999999999995E-7</v>
      </c>
      <c r="J471" s="6">
        <v>9.9999999999999995E-7</v>
      </c>
      <c r="K471" s="6">
        <v>9.9999999999999995E-7</v>
      </c>
      <c r="L471" s="6">
        <v>9.9999999999999995E-7</v>
      </c>
      <c r="M471" s="6">
        <v>9.9999999999999995E-7</v>
      </c>
      <c r="N471" s="6">
        <v>9.9999999999999995E-7</v>
      </c>
      <c r="O471" s="6">
        <v>9.9999999999999995E-7</v>
      </c>
      <c r="P471" s="6">
        <v>1.9999999999999999E-6</v>
      </c>
      <c r="Q471" s="6">
        <v>9.9999999999999995E-7</v>
      </c>
      <c r="R471" s="6">
        <v>9.9999999999999995E-7</v>
      </c>
      <c r="S471" s="6">
        <v>9.9999999999999995E-7</v>
      </c>
      <c r="T471" s="6">
        <v>1.9999999999999999E-6</v>
      </c>
      <c r="U471" s="6">
        <v>1.9999999999999999E-6</v>
      </c>
      <c r="V471" s="6">
        <v>1.9999999999999999E-6</v>
      </c>
      <c r="W471" s="6">
        <v>1.9999999999999999E-6</v>
      </c>
      <c r="X471" s="6">
        <v>1.9999999999999999E-6</v>
      </c>
      <c r="Y471" s="6">
        <v>1.9999999999999999E-6</v>
      </c>
      <c r="Z471" s="6">
        <v>1.9999999999999999E-6</v>
      </c>
      <c r="AA471" s="6">
        <v>1.9999999999999999E-6</v>
      </c>
      <c r="AB471" s="6">
        <v>1.9999999999999999E-6</v>
      </c>
      <c r="AC471" s="6">
        <v>1.9999999999999999E-6</v>
      </c>
      <c r="AD471" s="6">
        <v>1.9999999999999999E-6</v>
      </c>
      <c r="AE471" s="6">
        <v>1.9999999999999999E-6</v>
      </c>
      <c r="AF471" s="7">
        <v>1.6781000000000001E-2</v>
      </c>
    </row>
    <row r="472" spans="1:32" ht="13">
      <c r="A472" s="3" t="s">
        <v>1825</v>
      </c>
      <c r="B472" t="s">
        <v>807</v>
      </c>
      <c r="C472" s="6">
        <v>3.4189999999999998E-2</v>
      </c>
      <c r="D472" s="6">
        <v>2.6048000000000002E-2</v>
      </c>
      <c r="E472" s="6">
        <v>1.8908999999999999E-2</v>
      </c>
      <c r="F472" s="6">
        <v>2.0591999999999999E-2</v>
      </c>
      <c r="G472" s="6">
        <v>2.5779E-2</v>
      </c>
      <c r="H472" s="6">
        <v>2.911E-2</v>
      </c>
      <c r="I472" s="6">
        <v>3.1711999999999997E-2</v>
      </c>
      <c r="J472" s="6">
        <v>3.3054E-2</v>
      </c>
      <c r="K472" s="6">
        <v>3.3785000000000003E-2</v>
      </c>
      <c r="L472" s="6">
        <v>3.4581000000000001E-2</v>
      </c>
      <c r="M472" s="6">
        <v>3.4307999999999998E-2</v>
      </c>
      <c r="N472" s="6">
        <v>3.4131000000000002E-2</v>
      </c>
      <c r="O472" s="6">
        <v>3.4844E-2</v>
      </c>
      <c r="P472" s="6">
        <v>3.6229999999999998E-2</v>
      </c>
      <c r="Q472" s="6">
        <v>3.6101000000000001E-2</v>
      </c>
      <c r="R472" s="6">
        <v>3.5909000000000003E-2</v>
      </c>
      <c r="S472" s="6">
        <v>3.5966999999999999E-2</v>
      </c>
      <c r="T472" s="6">
        <v>3.6353000000000003E-2</v>
      </c>
      <c r="U472" s="6">
        <v>3.6816000000000002E-2</v>
      </c>
      <c r="V472" s="6">
        <v>3.721E-2</v>
      </c>
      <c r="W472" s="6">
        <v>3.7458999999999999E-2</v>
      </c>
      <c r="X472" s="6">
        <v>3.7802000000000002E-2</v>
      </c>
      <c r="Y472" s="6">
        <v>3.8033999999999998E-2</v>
      </c>
      <c r="Z472" s="6">
        <v>3.8197000000000002E-2</v>
      </c>
      <c r="AA472" s="6">
        <v>3.8299E-2</v>
      </c>
      <c r="AB472" s="6">
        <v>3.8582999999999999E-2</v>
      </c>
      <c r="AC472" s="6">
        <v>3.8885999999999997E-2</v>
      </c>
      <c r="AD472" s="6">
        <v>3.9280000000000002E-2</v>
      </c>
      <c r="AE472" s="6">
        <v>3.9747999999999999E-2</v>
      </c>
      <c r="AF472" s="7">
        <v>1.5775999999999998E-2</v>
      </c>
    </row>
    <row r="473" spans="1:32" ht="13">
      <c r="A473" s="3" t="s">
        <v>1826</v>
      </c>
      <c r="B473" t="s">
        <v>809</v>
      </c>
      <c r="C473" s="6">
        <v>0</v>
      </c>
      <c r="D473" s="6">
        <v>0</v>
      </c>
      <c r="E473" s="6">
        <v>0</v>
      </c>
      <c r="F473" s="6">
        <v>0</v>
      </c>
      <c r="G473" s="6">
        <v>0</v>
      </c>
      <c r="H473" s="6">
        <v>0</v>
      </c>
      <c r="I473" s="6">
        <v>0</v>
      </c>
      <c r="J473" s="6">
        <v>0</v>
      </c>
      <c r="K473" s="6">
        <v>0</v>
      </c>
      <c r="L473" s="6">
        <v>0</v>
      </c>
      <c r="M473" s="6">
        <v>0</v>
      </c>
      <c r="N473" s="6">
        <v>0</v>
      </c>
      <c r="O473" s="6">
        <v>0</v>
      </c>
      <c r="P473" s="6">
        <v>0</v>
      </c>
      <c r="Q473" s="6">
        <v>0</v>
      </c>
      <c r="R473" s="6">
        <v>0</v>
      </c>
      <c r="S473" s="6">
        <v>0</v>
      </c>
      <c r="T473" s="6">
        <v>0</v>
      </c>
      <c r="U473" s="6">
        <v>0</v>
      </c>
      <c r="V473" s="6">
        <v>0</v>
      </c>
      <c r="W473" s="6">
        <v>0</v>
      </c>
      <c r="X473" s="6">
        <v>0</v>
      </c>
      <c r="Y473" s="6">
        <v>0</v>
      </c>
      <c r="Z473" s="6">
        <v>0</v>
      </c>
      <c r="AA473" s="6">
        <v>0</v>
      </c>
      <c r="AB473" s="6">
        <v>0</v>
      </c>
      <c r="AC473" s="6">
        <v>0</v>
      </c>
      <c r="AD473" s="6">
        <v>0</v>
      </c>
      <c r="AE473" s="6">
        <v>0</v>
      </c>
      <c r="AF473" s="15" t="s">
        <v>2584</v>
      </c>
    </row>
    <row r="474" spans="1:32" ht="13">
      <c r="A474" s="3" t="s">
        <v>1827</v>
      </c>
      <c r="B474" t="s">
        <v>811</v>
      </c>
      <c r="C474" s="6">
        <v>0</v>
      </c>
      <c r="D474" s="6">
        <v>0</v>
      </c>
      <c r="E474" s="6">
        <v>0</v>
      </c>
      <c r="F474" s="6">
        <v>0</v>
      </c>
      <c r="G474" s="6">
        <v>0</v>
      </c>
      <c r="H474" s="6">
        <v>0</v>
      </c>
      <c r="I474" s="6">
        <v>0</v>
      </c>
      <c r="J474" s="6">
        <v>0</v>
      </c>
      <c r="K474" s="6">
        <v>0</v>
      </c>
      <c r="L474" s="6">
        <v>0</v>
      </c>
      <c r="M474" s="6">
        <v>0</v>
      </c>
      <c r="N474" s="6">
        <v>0</v>
      </c>
      <c r="O474" s="6">
        <v>0</v>
      </c>
      <c r="P474" s="6">
        <v>0</v>
      </c>
      <c r="Q474" s="6">
        <v>0</v>
      </c>
      <c r="R474" s="6">
        <v>0</v>
      </c>
      <c r="S474" s="6">
        <v>0</v>
      </c>
      <c r="T474" s="6">
        <v>0</v>
      </c>
      <c r="U474" s="6">
        <v>0</v>
      </c>
      <c r="V474" s="6">
        <v>0</v>
      </c>
      <c r="W474" s="6">
        <v>0</v>
      </c>
      <c r="X474" s="6">
        <v>0</v>
      </c>
      <c r="Y474" s="6">
        <v>0</v>
      </c>
      <c r="Z474" s="6">
        <v>0</v>
      </c>
      <c r="AA474" s="6">
        <v>0</v>
      </c>
      <c r="AB474" s="6">
        <v>0</v>
      </c>
      <c r="AC474" s="6">
        <v>0</v>
      </c>
      <c r="AD474" s="6">
        <v>0</v>
      </c>
      <c r="AE474" s="6">
        <v>0</v>
      </c>
      <c r="AF474" s="15" t="s">
        <v>2584</v>
      </c>
    </row>
    <row r="475" spans="1:32" ht="13">
      <c r="A475" s="3" t="s">
        <v>1828</v>
      </c>
      <c r="B475" t="s">
        <v>813</v>
      </c>
      <c r="C475" s="6">
        <v>0</v>
      </c>
      <c r="D475" s="6">
        <v>0</v>
      </c>
      <c r="E475" s="6">
        <v>0</v>
      </c>
      <c r="F475" s="6">
        <v>0</v>
      </c>
      <c r="G475" s="6">
        <v>0</v>
      </c>
      <c r="H475" s="6">
        <v>9.9999999999999995E-7</v>
      </c>
      <c r="I475" s="6">
        <v>1.1E-5</v>
      </c>
      <c r="J475" s="6">
        <v>2.3E-5</v>
      </c>
      <c r="K475" s="6">
        <v>0.67448300000000005</v>
      </c>
      <c r="L475" s="6">
        <v>0.70599999999999996</v>
      </c>
      <c r="M475" s="6">
        <v>0.69848100000000002</v>
      </c>
      <c r="N475" s="6">
        <v>1.4683040000000001</v>
      </c>
      <c r="O475" s="6">
        <v>1.4436260000000001</v>
      </c>
      <c r="P475" s="6">
        <v>1.449009</v>
      </c>
      <c r="Q475" s="6">
        <v>1.5140830000000001</v>
      </c>
      <c r="R475" s="6">
        <v>1.4604250000000001</v>
      </c>
      <c r="S475" s="6">
        <v>1.4216580000000001</v>
      </c>
      <c r="T475" s="6">
        <v>1.6522760000000001</v>
      </c>
      <c r="U475" s="6">
        <v>1.6133980000000001</v>
      </c>
      <c r="V475" s="6">
        <v>1.6252219999999999</v>
      </c>
      <c r="W475" s="6">
        <v>1.7014629999999999</v>
      </c>
      <c r="X475" s="6">
        <v>1.7091959999999999</v>
      </c>
      <c r="Y475" s="6">
        <v>1.7155389999999999</v>
      </c>
      <c r="Z475" s="6">
        <v>1.733471</v>
      </c>
      <c r="AA475" s="6">
        <v>1.7351719999999999</v>
      </c>
      <c r="AB475" s="6">
        <v>1.743001</v>
      </c>
      <c r="AC475" s="6">
        <v>1.7547710000000001</v>
      </c>
      <c r="AD475" s="6">
        <v>1.7677700000000001</v>
      </c>
      <c r="AE475" s="6">
        <v>1.780213</v>
      </c>
      <c r="AF475" s="15" t="s">
        <v>2584</v>
      </c>
    </row>
    <row r="476" spans="1:32" ht="13">
      <c r="A476" s="3" t="s">
        <v>1829</v>
      </c>
      <c r="B476" t="s">
        <v>815</v>
      </c>
      <c r="C476" s="6">
        <v>78.532821999999996</v>
      </c>
      <c r="D476" s="6">
        <v>91.743988000000002</v>
      </c>
      <c r="E476" s="6">
        <v>83.149178000000006</v>
      </c>
      <c r="F476" s="6">
        <v>100.12904399999999</v>
      </c>
      <c r="G476" s="6">
        <v>144.30969200000001</v>
      </c>
      <c r="H476" s="6">
        <v>177.401611</v>
      </c>
      <c r="I476" s="6">
        <v>221.75503499999999</v>
      </c>
      <c r="J476" s="6">
        <v>252.32569899999999</v>
      </c>
      <c r="K476" s="6">
        <v>285.42492700000003</v>
      </c>
      <c r="L476" s="6">
        <v>276.15344199999998</v>
      </c>
      <c r="M476" s="6">
        <v>282.63916</v>
      </c>
      <c r="N476" s="6">
        <v>289.58569299999999</v>
      </c>
      <c r="O476" s="6">
        <v>299.74130200000002</v>
      </c>
      <c r="P476" s="6">
        <v>317.37805200000003</v>
      </c>
      <c r="Q476" s="6">
        <v>321.25589000000002</v>
      </c>
      <c r="R476" s="6">
        <v>324.61035199999998</v>
      </c>
      <c r="S476" s="6">
        <v>330.36798099999999</v>
      </c>
      <c r="T476" s="6">
        <v>340.04321299999998</v>
      </c>
      <c r="U476" s="6">
        <v>352.54257200000001</v>
      </c>
      <c r="V476" s="6">
        <v>361.99780299999998</v>
      </c>
      <c r="W476" s="6">
        <v>370.29937699999999</v>
      </c>
      <c r="X476" s="6">
        <v>378.50891100000001</v>
      </c>
      <c r="Y476" s="6">
        <v>385.42733800000002</v>
      </c>
      <c r="Z476" s="6">
        <v>392.47079500000001</v>
      </c>
      <c r="AA476" s="6">
        <v>397.41449</v>
      </c>
      <c r="AB476" s="6">
        <v>403.48303199999998</v>
      </c>
      <c r="AC476" s="6">
        <v>410.21618699999999</v>
      </c>
      <c r="AD476" s="6">
        <v>417.81863399999997</v>
      </c>
      <c r="AE476" s="6">
        <v>425.36120599999998</v>
      </c>
      <c r="AF476" s="7">
        <v>5.8457000000000002E-2</v>
      </c>
    </row>
    <row r="478" spans="1:32" ht="13">
      <c r="A478" s="3" t="s">
        <v>1830</v>
      </c>
      <c r="B478" t="s">
        <v>817</v>
      </c>
      <c r="C478" s="10">
        <v>7.2425220000000001</v>
      </c>
      <c r="D478" s="10">
        <v>9.8998170000000005</v>
      </c>
      <c r="E478" s="10">
        <v>12.338918</v>
      </c>
      <c r="F478" s="10">
        <v>14.043100000000001</v>
      </c>
      <c r="G478" s="10">
        <v>15.798924</v>
      </c>
      <c r="H478" s="10">
        <v>17.047782999999999</v>
      </c>
      <c r="I478" s="10">
        <v>19.425975999999999</v>
      </c>
      <c r="J478" s="10">
        <v>21.175046999999999</v>
      </c>
      <c r="K478" s="10">
        <v>23.219093000000001</v>
      </c>
      <c r="L478" s="10">
        <v>22.048255999999999</v>
      </c>
      <c r="M478" s="10">
        <v>22.702742000000001</v>
      </c>
      <c r="N478" s="10">
        <v>23.284678</v>
      </c>
      <c r="O478" s="10">
        <v>23.580300999999999</v>
      </c>
      <c r="P478" s="10">
        <v>23.962969000000001</v>
      </c>
      <c r="Q478" s="10">
        <v>24.281396999999998</v>
      </c>
      <c r="R478" s="10">
        <v>24.633389000000001</v>
      </c>
      <c r="S478" s="10">
        <v>24.943659</v>
      </c>
      <c r="T478" s="10">
        <v>25.287248999999999</v>
      </c>
      <c r="U478" s="10">
        <v>25.781662000000001</v>
      </c>
      <c r="V478" s="10">
        <v>26.171161999999999</v>
      </c>
      <c r="W478" s="10">
        <v>26.509331</v>
      </c>
      <c r="X478" s="10">
        <v>26.845842000000001</v>
      </c>
      <c r="Y478" s="10">
        <v>27.127842000000001</v>
      </c>
      <c r="Z478" s="10">
        <v>27.393409999999999</v>
      </c>
      <c r="AA478" s="10">
        <v>27.588676</v>
      </c>
      <c r="AB478" s="10">
        <v>27.784248000000002</v>
      </c>
      <c r="AC478" s="10">
        <v>27.989052000000001</v>
      </c>
      <c r="AD478" s="10">
        <v>28.200672000000001</v>
      </c>
      <c r="AE478" s="10">
        <v>28.411519999999999</v>
      </c>
      <c r="AF478" s="7">
        <v>3.9820000000000001E-2</v>
      </c>
    </row>
    <row r="479" spans="1:32" ht="13">
      <c r="A479" s="3" t="s">
        <v>1831</v>
      </c>
      <c r="B479" s="2" t="s">
        <v>819</v>
      </c>
      <c r="C479" s="8">
        <v>1084.329712</v>
      </c>
      <c r="D479" s="8">
        <v>926.72399900000005</v>
      </c>
      <c r="E479" s="8">
        <v>673.87738000000002</v>
      </c>
      <c r="F479" s="8">
        <v>713.01238999999998</v>
      </c>
      <c r="G479" s="8">
        <v>913.41467299999999</v>
      </c>
      <c r="H479" s="8">
        <v>1040.614014</v>
      </c>
      <c r="I479" s="8">
        <v>1141.5386960000001</v>
      </c>
      <c r="J479" s="8">
        <v>1191.618164</v>
      </c>
      <c r="K479" s="8">
        <v>1229.268188</v>
      </c>
      <c r="L479" s="8">
        <v>1252.4956050000001</v>
      </c>
      <c r="M479" s="8">
        <v>1244.9560550000001</v>
      </c>
      <c r="N479" s="8">
        <v>1243.674927</v>
      </c>
      <c r="O479" s="8">
        <v>1271.151245</v>
      </c>
      <c r="P479" s="8">
        <v>1324.4521480000001</v>
      </c>
      <c r="Q479" s="8">
        <v>1323.0535890000001</v>
      </c>
      <c r="R479" s="8">
        <v>1317.7657469999999</v>
      </c>
      <c r="S479" s="8">
        <v>1324.4567870000001</v>
      </c>
      <c r="T479" s="8">
        <v>1344.7220460000001</v>
      </c>
      <c r="U479" s="8">
        <v>1367.4160159999999</v>
      </c>
      <c r="V479" s="8">
        <v>1383.193481</v>
      </c>
      <c r="W479" s="8">
        <v>1396.8642580000001</v>
      </c>
      <c r="X479" s="8">
        <v>1409.934937</v>
      </c>
      <c r="Y479" s="8">
        <v>1420.7813719999999</v>
      </c>
      <c r="Z479" s="8">
        <v>1432.7197269999999</v>
      </c>
      <c r="AA479" s="8">
        <v>1440.4985349999999</v>
      </c>
      <c r="AB479" s="8">
        <v>1452.2006839999999</v>
      </c>
      <c r="AC479" s="8">
        <v>1465.6308590000001</v>
      </c>
      <c r="AD479" s="8">
        <v>1481.591064</v>
      </c>
      <c r="AE479" s="8">
        <v>1497.143433</v>
      </c>
      <c r="AF479" s="9">
        <v>1.7923999999999999E-2</v>
      </c>
    </row>
    <row r="481" spans="1:32" ht="13">
      <c r="B481" s="2" t="s">
        <v>1238</v>
      </c>
    </row>
    <row r="482" spans="1:32" ht="13">
      <c r="B482" s="2" t="s">
        <v>1239</v>
      </c>
    </row>
    <row r="483" spans="1:32" ht="13">
      <c r="A483" s="3" t="s">
        <v>1832</v>
      </c>
      <c r="B483" t="s">
        <v>780</v>
      </c>
      <c r="C483" s="6">
        <v>907.712219</v>
      </c>
      <c r="D483" s="6">
        <v>694.36578399999996</v>
      </c>
      <c r="E483" s="6">
        <v>523.39977999999996</v>
      </c>
      <c r="F483" s="6">
        <v>621.78765899999996</v>
      </c>
      <c r="G483" s="6">
        <v>795.47143600000004</v>
      </c>
      <c r="H483" s="6">
        <v>837.92755099999999</v>
      </c>
      <c r="I483" s="6">
        <v>808.15722700000003</v>
      </c>
      <c r="J483" s="6">
        <v>761.41223100000002</v>
      </c>
      <c r="K483" s="6">
        <v>712.285034</v>
      </c>
      <c r="L483" s="6">
        <v>659.14288299999998</v>
      </c>
      <c r="M483" s="6">
        <v>593.54254200000003</v>
      </c>
      <c r="N483" s="6">
        <v>535.09533699999997</v>
      </c>
      <c r="O483" s="6">
        <v>520.62811299999998</v>
      </c>
      <c r="P483" s="6">
        <v>510.86825599999997</v>
      </c>
      <c r="Q483" s="6">
        <v>494.78439300000002</v>
      </c>
      <c r="R483" s="6">
        <v>477.37930299999999</v>
      </c>
      <c r="S483" s="6">
        <v>467.95565800000003</v>
      </c>
      <c r="T483" s="6">
        <v>465.68264799999997</v>
      </c>
      <c r="U483" s="6">
        <v>462.60424799999998</v>
      </c>
      <c r="V483" s="6">
        <v>459.21054099999998</v>
      </c>
      <c r="W483" s="6">
        <v>456.11996499999998</v>
      </c>
      <c r="X483" s="6">
        <v>451.57699600000001</v>
      </c>
      <c r="Y483" s="6">
        <v>447.35229500000003</v>
      </c>
      <c r="Z483" s="6">
        <v>447.19552599999997</v>
      </c>
      <c r="AA483" s="6">
        <v>444.001373</v>
      </c>
      <c r="AB483" s="6">
        <v>441.72601300000002</v>
      </c>
      <c r="AC483" s="6">
        <v>441.415344</v>
      </c>
      <c r="AD483" s="6">
        <v>440.82663000000002</v>
      </c>
      <c r="AE483" s="6">
        <v>439.39425699999998</v>
      </c>
      <c r="AF483" s="7">
        <v>-1.6805E-2</v>
      </c>
    </row>
    <row r="484" spans="1:32" ht="13">
      <c r="A484" s="3" t="s">
        <v>1833</v>
      </c>
      <c r="B484" t="s">
        <v>782</v>
      </c>
      <c r="C484" s="6">
        <v>0.23540900000000001</v>
      </c>
      <c r="D484" s="6">
        <v>0.113661</v>
      </c>
      <c r="E484" s="6">
        <v>9.5618999999999996E-2</v>
      </c>
      <c r="F484" s="6">
        <v>0.26590200000000003</v>
      </c>
      <c r="G484" s="6">
        <v>0.36618600000000001</v>
      </c>
      <c r="H484" s="6">
        <v>0.45948</v>
      </c>
      <c r="I484" s="6">
        <v>13.387274</v>
      </c>
      <c r="J484" s="6">
        <v>16.582557999999999</v>
      </c>
      <c r="K484" s="6">
        <v>17.673217999999999</v>
      </c>
      <c r="L484" s="6">
        <v>18.656675</v>
      </c>
      <c r="M484" s="6">
        <v>18.387733000000001</v>
      </c>
      <c r="N484" s="6">
        <v>18.381547999999999</v>
      </c>
      <c r="O484" s="6">
        <v>20.262322999999999</v>
      </c>
      <c r="P484" s="6">
        <v>23.332718</v>
      </c>
      <c r="Q484" s="6">
        <v>25.548369999999998</v>
      </c>
      <c r="R484" s="6">
        <v>27.395132</v>
      </c>
      <c r="S484" s="6">
        <v>30.117854999999999</v>
      </c>
      <c r="T484" s="6">
        <v>33.074776</v>
      </c>
      <c r="U484" s="6">
        <v>35.831752999999999</v>
      </c>
      <c r="V484" s="6">
        <v>38.502701000000002</v>
      </c>
      <c r="W484" s="6">
        <v>40.485008000000001</v>
      </c>
      <c r="X484" s="6">
        <v>42.450310000000002</v>
      </c>
      <c r="Y484" s="6">
        <v>43.164478000000003</v>
      </c>
      <c r="Z484" s="6">
        <v>43.328513999999998</v>
      </c>
      <c r="AA484" s="6">
        <v>42.091579000000003</v>
      </c>
      <c r="AB484" s="6">
        <v>40.910133000000002</v>
      </c>
      <c r="AC484" s="6">
        <v>39.402034999999998</v>
      </c>
      <c r="AD484" s="6">
        <v>37.494785</v>
      </c>
      <c r="AE484" s="6">
        <v>35.187869999999997</v>
      </c>
      <c r="AF484" s="7">
        <v>0.23666200000000001</v>
      </c>
    </row>
    <row r="485" spans="1:32" ht="13">
      <c r="A485" s="3" t="s">
        <v>1834</v>
      </c>
      <c r="B485" t="s">
        <v>1243</v>
      </c>
      <c r="C485" s="6">
        <v>907.947632</v>
      </c>
      <c r="D485" s="6">
        <v>694.47943099999998</v>
      </c>
      <c r="E485" s="6">
        <v>523.49542199999996</v>
      </c>
      <c r="F485" s="6">
        <v>622.05358899999999</v>
      </c>
      <c r="G485" s="6">
        <v>795.83764599999995</v>
      </c>
      <c r="H485" s="6">
        <v>838.387024</v>
      </c>
      <c r="I485" s="6">
        <v>821.54449499999998</v>
      </c>
      <c r="J485" s="6">
        <v>777.99481200000002</v>
      </c>
      <c r="K485" s="6">
        <v>729.95825200000002</v>
      </c>
      <c r="L485" s="6">
        <v>677.79956100000004</v>
      </c>
      <c r="M485" s="6">
        <v>611.93029799999999</v>
      </c>
      <c r="N485" s="6">
        <v>553.47686799999997</v>
      </c>
      <c r="O485" s="6">
        <v>540.89044200000001</v>
      </c>
      <c r="P485" s="6">
        <v>534.20098900000005</v>
      </c>
      <c r="Q485" s="6">
        <v>520.332764</v>
      </c>
      <c r="R485" s="6">
        <v>504.77444500000001</v>
      </c>
      <c r="S485" s="6">
        <v>498.07351699999998</v>
      </c>
      <c r="T485" s="6">
        <v>498.75741599999998</v>
      </c>
      <c r="U485" s="6">
        <v>498.43600500000002</v>
      </c>
      <c r="V485" s="6">
        <v>497.713257</v>
      </c>
      <c r="W485" s="6">
        <v>496.60498000000001</v>
      </c>
      <c r="X485" s="6">
        <v>494.02731299999999</v>
      </c>
      <c r="Y485" s="6">
        <v>490.51678500000003</v>
      </c>
      <c r="Z485" s="6">
        <v>490.52404799999999</v>
      </c>
      <c r="AA485" s="6">
        <v>486.09295700000001</v>
      </c>
      <c r="AB485" s="6">
        <v>482.63613900000001</v>
      </c>
      <c r="AC485" s="6">
        <v>480.81738300000001</v>
      </c>
      <c r="AD485" s="6">
        <v>478.32141100000001</v>
      </c>
      <c r="AE485" s="6">
        <v>474.58212300000002</v>
      </c>
      <c r="AF485" s="7">
        <v>-1.4002000000000001E-2</v>
      </c>
    </row>
    <row r="487" spans="1:32" ht="13">
      <c r="B487" s="2" t="s">
        <v>1244</v>
      </c>
    </row>
    <row r="488" spans="1:32" ht="13">
      <c r="A488" s="3" t="s">
        <v>1835</v>
      </c>
      <c r="B488" t="s">
        <v>787</v>
      </c>
      <c r="C488" s="6">
        <v>132.319031</v>
      </c>
      <c r="D488" s="6">
        <v>112.737854</v>
      </c>
      <c r="E488" s="6">
        <v>80.142311000000007</v>
      </c>
      <c r="F488" s="6">
        <v>99.095580999999996</v>
      </c>
      <c r="G488" s="6">
        <v>120.16789199999999</v>
      </c>
      <c r="H488" s="6">
        <v>145.07136499999999</v>
      </c>
      <c r="I488" s="6">
        <v>171.09996000000001</v>
      </c>
      <c r="J488" s="6">
        <v>197.101562</v>
      </c>
      <c r="K488" s="6">
        <v>227.037003</v>
      </c>
      <c r="L488" s="6">
        <v>250.87832599999999</v>
      </c>
      <c r="M488" s="6">
        <v>268.26031499999999</v>
      </c>
      <c r="N488" s="6">
        <v>286.82379200000003</v>
      </c>
      <c r="O488" s="6">
        <v>278.31362899999999</v>
      </c>
      <c r="P488" s="6">
        <v>272.53329500000001</v>
      </c>
      <c r="Q488" s="6">
        <v>262.905304</v>
      </c>
      <c r="R488" s="6">
        <v>252.82112100000001</v>
      </c>
      <c r="S488" s="6">
        <v>246.839584</v>
      </c>
      <c r="T488" s="6">
        <v>245.213165</v>
      </c>
      <c r="U488" s="6">
        <v>242.61845400000001</v>
      </c>
      <c r="V488" s="6">
        <v>239.938705</v>
      </c>
      <c r="W488" s="6">
        <v>237.50727800000001</v>
      </c>
      <c r="X488" s="6">
        <v>234.11038199999999</v>
      </c>
      <c r="Y488" s="6">
        <v>231.21791099999999</v>
      </c>
      <c r="Z488" s="6">
        <v>230.544647</v>
      </c>
      <c r="AA488" s="6">
        <v>229.009995</v>
      </c>
      <c r="AB488" s="6">
        <v>227.88922099999999</v>
      </c>
      <c r="AC488" s="6">
        <v>227.90046699999999</v>
      </c>
      <c r="AD488" s="6">
        <v>227.890839</v>
      </c>
      <c r="AE488" s="6">
        <v>227.63047800000001</v>
      </c>
      <c r="AF488" s="7">
        <v>2.6366000000000001E-2</v>
      </c>
    </row>
    <row r="489" spans="1:32" ht="13">
      <c r="A489" s="3" t="s">
        <v>1836</v>
      </c>
      <c r="B489" t="s">
        <v>789</v>
      </c>
      <c r="C489" s="6">
        <v>0</v>
      </c>
      <c r="D489" s="6">
        <v>0</v>
      </c>
      <c r="E489" s="6">
        <v>0</v>
      </c>
      <c r="F489" s="6">
        <v>0</v>
      </c>
      <c r="G489" s="6">
        <v>0</v>
      </c>
      <c r="H489" s="6">
        <v>0</v>
      </c>
      <c r="I489" s="6">
        <v>0</v>
      </c>
      <c r="J489" s="6">
        <v>0</v>
      </c>
      <c r="K489" s="6">
        <v>0</v>
      </c>
      <c r="L489" s="6">
        <v>0</v>
      </c>
      <c r="M489" s="6">
        <v>0</v>
      </c>
      <c r="N489" s="6">
        <v>0</v>
      </c>
      <c r="O489" s="6">
        <v>0</v>
      </c>
      <c r="P489" s="6">
        <v>0</v>
      </c>
      <c r="Q489" s="6">
        <v>0</v>
      </c>
      <c r="R489" s="6">
        <v>0</v>
      </c>
      <c r="S489" s="6">
        <v>0</v>
      </c>
      <c r="T489" s="6">
        <v>0</v>
      </c>
      <c r="U489" s="6">
        <v>0</v>
      </c>
      <c r="V489" s="6">
        <v>0</v>
      </c>
      <c r="W489" s="6">
        <v>0</v>
      </c>
      <c r="X489" s="6">
        <v>0</v>
      </c>
      <c r="Y489" s="6">
        <v>0</v>
      </c>
      <c r="Z489" s="6">
        <v>0</v>
      </c>
      <c r="AA489" s="6">
        <v>0</v>
      </c>
      <c r="AB489" s="6">
        <v>0</v>
      </c>
      <c r="AC489" s="6">
        <v>0</v>
      </c>
      <c r="AD489" s="6">
        <v>0</v>
      </c>
      <c r="AE489" s="6">
        <v>0</v>
      </c>
      <c r="AF489" s="15" t="s">
        <v>2584</v>
      </c>
    </row>
    <row r="490" spans="1:32" ht="13">
      <c r="A490" s="3" t="s">
        <v>1837</v>
      </c>
      <c r="B490" t="s">
        <v>791</v>
      </c>
      <c r="C490" s="6">
        <v>1.1089999999999999E-2</v>
      </c>
      <c r="D490" s="6">
        <v>7.8410000000000007E-3</v>
      </c>
      <c r="E490" s="6">
        <v>5.5820000000000002E-3</v>
      </c>
      <c r="F490" s="6">
        <v>6.3309999999999998E-3</v>
      </c>
      <c r="G490" s="6">
        <v>7.6379999999999998E-3</v>
      </c>
      <c r="H490" s="6">
        <v>7.9279999999999993E-3</v>
      </c>
      <c r="I490" s="6">
        <v>8.0239999999999999E-3</v>
      </c>
      <c r="J490" s="6">
        <v>7.901E-3</v>
      </c>
      <c r="K490" s="6">
        <v>7.7999999999999996E-3</v>
      </c>
      <c r="L490" s="6">
        <v>7.4149999999999997E-3</v>
      </c>
      <c r="M490" s="6">
        <v>7.0479999999999996E-3</v>
      </c>
      <c r="N490" s="6">
        <v>6.7409999999999996E-3</v>
      </c>
      <c r="O490" s="6">
        <v>6.5859999999999998E-3</v>
      </c>
      <c r="P490" s="6">
        <v>6.4999999999999997E-3</v>
      </c>
      <c r="Q490" s="6">
        <v>6.3270000000000002E-3</v>
      </c>
      <c r="R490" s="6">
        <v>6.1520000000000004E-3</v>
      </c>
      <c r="S490" s="6">
        <v>6.0660000000000002E-3</v>
      </c>
      <c r="T490" s="6">
        <v>6.0749999999999997E-3</v>
      </c>
      <c r="U490" s="6">
        <v>6.0740000000000004E-3</v>
      </c>
      <c r="V490" s="6">
        <v>6.0679999999999996E-3</v>
      </c>
      <c r="W490" s="6">
        <v>6.0590000000000001E-3</v>
      </c>
      <c r="X490" s="6">
        <v>6.0309999999999999E-3</v>
      </c>
      <c r="Y490" s="6">
        <v>5.9959999999999996E-3</v>
      </c>
      <c r="Z490" s="6">
        <v>6.0080000000000003E-3</v>
      </c>
      <c r="AA490" s="6">
        <v>5.9719999999999999E-3</v>
      </c>
      <c r="AB490" s="6">
        <v>5.947E-3</v>
      </c>
      <c r="AC490" s="6">
        <v>5.9459999999999999E-3</v>
      </c>
      <c r="AD490" s="6">
        <v>5.9389999999999998E-3</v>
      </c>
      <c r="AE490" s="6">
        <v>5.9199999999999999E-3</v>
      </c>
      <c r="AF490" s="7">
        <v>-1.0354E-2</v>
      </c>
    </row>
    <row r="491" spans="1:32" ht="13">
      <c r="A491" s="3" t="s">
        <v>1838</v>
      </c>
      <c r="B491" t="s">
        <v>793</v>
      </c>
      <c r="C491" s="6">
        <v>0</v>
      </c>
      <c r="D491" s="6">
        <v>0</v>
      </c>
      <c r="E491" s="6">
        <v>0</v>
      </c>
      <c r="F491" s="6">
        <v>0</v>
      </c>
      <c r="G491" s="6">
        <v>2.8099259999999999</v>
      </c>
      <c r="H491" s="6">
        <v>3.4319670000000002</v>
      </c>
      <c r="I491" s="6">
        <v>4.0436139999999998</v>
      </c>
      <c r="J491" s="6">
        <v>4.5342229999999999</v>
      </c>
      <c r="K491" s="6">
        <v>4.9124559999999997</v>
      </c>
      <c r="L491" s="6">
        <v>3.710712</v>
      </c>
      <c r="M491" s="6">
        <v>3.5490750000000002</v>
      </c>
      <c r="N491" s="6">
        <v>3.5209609999999998</v>
      </c>
      <c r="O491" s="6">
        <v>3.392277</v>
      </c>
      <c r="P491" s="6">
        <v>3.1583929999999998</v>
      </c>
      <c r="Q491" s="6">
        <v>3.2665630000000001</v>
      </c>
      <c r="R491" s="6">
        <v>5.1269460000000002</v>
      </c>
      <c r="S491" s="6">
        <v>5.3662099999999997</v>
      </c>
      <c r="T491" s="6">
        <v>5.576829</v>
      </c>
      <c r="U491" s="6">
        <v>6.3065889999999998</v>
      </c>
      <c r="V491" s="6">
        <v>6.9326600000000003</v>
      </c>
      <c r="W491" s="6">
        <v>7.3570190000000002</v>
      </c>
      <c r="X491" s="6">
        <v>7.9866659999999996</v>
      </c>
      <c r="Y491" s="6">
        <v>8.163354</v>
      </c>
      <c r="Z491" s="6">
        <v>8.3782049999999995</v>
      </c>
      <c r="AA491" s="6">
        <v>8.5423430000000007</v>
      </c>
      <c r="AB491" s="6">
        <v>8.737444</v>
      </c>
      <c r="AC491" s="6">
        <v>8.9758080000000007</v>
      </c>
      <c r="AD491" s="6">
        <v>9.2187710000000003</v>
      </c>
      <c r="AE491" s="6">
        <v>9.4662769999999998</v>
      </c>
      <c r="AF491" s="15" t="s">
        <v>2584</v>
      </c>
    </row>
    <row r="492" spans="1:32" ht="13">
      <c r="A492" s="3" t="s">
        <v>1839</v>
      </c>
      <c r="B492" t="s">
        <v>795</v>
      </c>
      <c r="C492" s="6">
        <v>0</v>
      </c>
      <c r="D492" s="6">
        <v>0</v>
      </c>
      <c r="E492" s="6">
        <v>0</v>
      </c>
      <c r="F492" s="6">
        <v>0</v>
      </c>
      <c r="G492" s="6">
        <v>0</v>
      </c>
      <c r="H492" s="6">
        <v>0</v>
      </c>
      <c r="I492" s="6">
        <v>0</v>
      </c>
      <c r="J492" s="6">
        <v>0</v>
      </c>
      <c r="K492" s="6">
        <v>0</v>
      </c>
      <c r="L492" s="6">
        <v>0</v>
      </c>
      <c r="M492" s="6">
        <v>0</v>
      </c>
      <c r="N492" s="6">
        <v>0</v>
      </c>
      <c r="O492" s="6">
        <v>0</v>
      </c>
      <c r="P492" s="6">
        <v>0</v>
      </c>
      <c r="Q492" s="6">
        <v>0</v>
      </c>
      <c r="R492" s="6">
        <v>0</v>
      </c>
      <c r="S492" s="6">
        <v>0</v>
      </c>
      <c r="T492" s="6">
        <v>0</v>
      </c>
      <c r="U492" s="6">
        <v>0</v>
      </c>
      <c r="V492" s="6">
        <v>0</v>
      </c>
      <c r="W492" s="6">
        <v>0</v>
      </c>
      <c r="X492" s="6">
        <v>0</v>
      </c>
      <c r="Y492" s="6">
        <v>0</v>
      </c>
      <c r="Z492" s="6">
        <v>0</v>
      </c>
      <c r="AA492" s="6">
        <v>0</v>
      </c>
      <c r="AB492" s="6">
        <v>0</v>
      </c>
      <c r="AC492" s="6">
        <v>0</v>
      </c>
      <c r="AD492" s="6">
        <v>0</v>
      </c>
      <c r="AE492" s="6">
        <v>0</v>
      </c>
      <c r="AF492" s="15" t="s">
        <v>2584</v>
      </c>
    </row>
    <row r="493" spans="1:32" ht="13">
      <c r="A493" s="3" t="s">
        <v>1840</v>
      </c>
      <c r="B493" t="s">
        <v>797</v>
      </c>
      <c r="C493" s="6">
        <v>0</v>
      </c>
      <c r="D493" s="6">
        <v>0</v>
      </c>
      <c r="E493" s="6">
        <v>0</v>
      </c>
      <c r="F493" s="6">
        <v>0</v>
      </c>
      <c r="G493" s="6">
        <v>0</v>
      </c>
      <c r="H493" s="6">
        <v>0</v>
      </c>
      <c r="I493" s="6">
        <v>0</v>
      </c>
      <c r="J493" s="6">
        <v>0</v>
      </c>
      <c r="K493" s="6">
        <v>7.1800000000000003E-2</v>
      </c>
      <c r="L493" s="6">
        <v>6.5153000000000003E-2</v>
      </c>
      <c r="M493" s="6">
        <v>0.30178300000000002</v>
      </c>
      <c r="N493" s="6">
        <v>0.26979500000000001</v>
      </c>
      <c r="O493" s="6">
        <v>0.249476</v>
      </c>
      <c r="P493" s="6">
        <v>0.45430700000000002</v>
      </c>
      <c r="Q493" s="6">
        <v>0.425232</v>
      </c>
      <c r="R493" s="6">
        <v>0.40199200000000002</v>
      </c>
      <c r="S493" s="6">
        <v>0.38428600000000002</v>
      </c>
      <c r="T493" s="6">
        <v>0.370564</v>
      </c>
      <c r="U493" s="6">
        <v>0.36156100000000002</v>
      </c>
      <c r="V493" s="6">
        <v>0.35320000000000001</v>
      </c>
      <c r="W493" s="6">
        <v>0.34370099999999998</v>
      </c>
      <c r="X493" s="6">
        <v>0.33464500000000003</v>
      </c>
      <c r="Y493" s="6">
        <v>0.324152</v>
      </c>
      <c r="Z493" s="6">
        <v>0.31398900000000002</v>
      </c>
      <c r="AA493" s="6">
        <v>0.30193300000000001</v>
      </c>
      <c r="AB493" s="6">
        <v>0.29296299999999997</v>
      </c>
      <c r="AC493" s="6">
        <v>0.285802</v>
      </c>
      <c r="AD493" s="6">
        <v>0.27938099999999999</v>
      </c>
      <c r="AE493" s="6">
        <v>0.27495599999999998</v>
      </c>
      <c r="AF493" s="15" t="s">
        <v>2584</v>
      </c>
    </row>
    <row r="494" spans="1:32" ht="13">
      <c r="A494" s="3" t="s">
        <v>1841</v>
      </c>
      <c r="B494" t="s">
        <v>799</v>
      </c>
      <c r="C494" s="6">
        <v>10.087168999999999</v>
      </c>
      <c r="D494" s="6">
        <v>8.9919019999999996</v>
      </c>
      <c r="E494" s="6">
        <v>7.5204500000000003</v>
      </c>
      <c r="F494" s="6">
        <v>9.8990349999999996</v>
      </c>
      <c r="G494" s="6">
        <v>14.122427999999999</v>
      </c>
      <c r="H494" s="6">
        <v>20.367146000000002</v>
      </c>
      <c r="I494" s="6">
        <v>22.728781000000001</v>
      </c>
      <c r="J494" s="6">
        <v>24.06428</v>
      </c>
      <c r="K494" s="6">
        <v>28.794150999999999</v>
      </c>
      <c r="L494" s="6">
        <v>29.082097999999998</v>
      </c>
      <c r="M494" s="6">
        <v>29.986515000000001</v>
      </c>
      <c r="N494" s="6">
        <v>29.919844000000001</v>
      </c>
      <c r="O494" s="6">
        <v>31.042162000000001</v>
      </c>
      <c r="P494" s="6">
        <v>32.350414000000001</v>
      </c>
      <c r="Q494" s="6">
        <v>33.351146999999997</v>
      </c>
      <c r="R494" s="6">
        <v>34.430579999999999</v>
      </c>
      <c r="S494" s="6">
        <v>35.809010000000001</v>
      </c>
      <c r="T494" s="6">
        <v>37.638657000000002</v>
      </c>
      <c r="U494" s="6">
        <v>39.709952999999999</v>
      </c>
      <c r="V494" s="6">
        <v>41.719109000000003</v>
      </c>
      <c r="W494" s="6">
        <v>43.644337</v>
      </c>
      <c r="X494" s="6">
        <v>45.242972999999999</v>
      </c>
      <c r="Y494" s="6">
        <v>47.008968000000003</v>
      </c>
      <c r="Z494" s="6">
        <v>48.930653</v>
      </c>
      <c r="AA494" s="6">
        <v>50.058666000000002</v>
      </c>
      <c r="AB494" s="6">
        <v>51.266089999999998</v>
      </c>
      <c r="AC494" s="6">
        <v>52.658329000000002</v>
      </c>
      <c r="AD494" s="6">
        <v>54.035384999999998</v>
      </c>
      <c r="AE494" s="6">
        <v>55.257046000000003</v>
      </c>
      <c r="AF494" s="7">
        <v>6.9559999999999997E-2</v>
      </c>
    </row>
    <row r="495" spans="1:32" ht="13">
      <c r="A495" s="3" t="s">
        <v>1842</v>
      </c>
      <c r="B495" t="s">
        <v>801</v>
      </c>
      <c r="C495" s="6">
        <v>0.37323800000000001</v>
      </c>
      <c r="D495" s="6">
        <v>0.219415</v>
      </c>
      <c r="E495" s="6">
        <v>0.153914</v>
      </c>
      <c r="F495" s="6">
        <v>0.175096</v>
      </c>
      <c r="G495" s="6">
        <v>0.20935400000000001</v>
      </c>
      <c r="H495" s="6">
        <v>0.217644</v>
      </c>
      <c r="I495" s="6">
        <v>0.22301699999999999</v>
      </c>
      <c r="J495" s="6">
        <v>0.220946</v>
      </c>
      <c r="K495" s="6">
        <v>0.21668899999999999</v>
      </c>
      <c r="L495" s="6">
        <v>0.20646600000000001</v>
      </c>
      <c r="M495" s="6">
        <v>0.19588700000000001</v>
      </c>
      <c r="N495" s="6">
        <v>0.18765799999999999</v>
      </c>
      <c r="O495" s="6">
        <v>0.18439700000000001</v>
      </c>
      <c r="P495" s="6">
        <v>0.18296899999999999</v>
      </c>
      <c r="Q495" s="6">
        <v>0.178869</v>
      </c>
      <c r="R495" s="6">
        <v>0.17430200000000001</v>
      </c>
      <c r="S495" s="6">
        <v>0.171987</v>
      </c>
      <c r="T495" s="6">
        <v>0.172234</v>
      </c>
      <c r="U495" s="6">
        <v>0.17238899999999999</v>
      </c>
      <c r="V495" s="6">
        <v>0.17226</v>
      </c>
      <c r="W495" s="6">
        <v>0.17208200000000001</v>
      </c>
      <c r="X495" s="6">
        <v>0.171181</v>
      </c>
      <c r="Y495" s="6">
        <v>0.17031399999999999</v>
      </c>
      <c r="Z495" s="6">
        <v>0.17035800000000001</v>
      </c>
      <c r="AA495" s="6">
        <v>0.16924700000000001</v>
      </c>
      <c r="AB495" s="6">
        <v>0.16881499999999999</v>
      </c>
      <c r="AC495" s="6">
        <v>0.16925399999999999</v>
      </c>
      <c r="AD495" s="6">
        <v>0.16933000000000001</v>
      </c>
      <c r="AE495" s="6">
        <v>0.16927800000000001</v>
      </c>
      <c r="AF495" s="7">
        <v>-9.5619999999999993E-3</v>
      </c>
    </row>
    <row r="496" spans="1:32" ht="13">
      <c r="A496" s="3" t="s">
        <v>1843</v>
      </c>
      <c r="B496" t="s">
        <v>803</v>
      </c>
      <c r="C496" s="6">
        <v>1.1174550000000001</v>
      </c>
      <c r="D496" s="6">
        <v>0.43645200000000001</v>
      </c>
      <c r="E496" s="6">
        <v>0.30661100000000002</v>
      </c>
      <c r="F496" s="6">
        <v>0.351192</v>
      </c>
      <c r="G496" s="6">
        <v>0.422595</v>
      </c>
      <c r="H496" s="6">
        <v>0.439994</v>
      </c>
      <c r="I496" s="6">
        <v>0.452154</v>
      </c>
      <c r="J496" s="6">
        <v>0.448764</v>
      </c>
      <c r="K496" s="6">
        <v>0.44103799999999999</v>
      </c>
      <c r="L496" s="6">
        <v>0.42030099999999998</v>
      </c>
      <c r="M496" s="6">
        <v>0.399061</v>
      </c>
      <c r="N496" s="6">
        <v>0.38164300000000001</v>
      </c>
      <c r="O496" s="6">
        <v>0.37400099999999997</v>
      </c>
      <c r="P496" s="6">
        <v>0.37023899999999998</v>
      </c>
      <c r="Q496" s="6">
        <v>0.360846</v>
      </c>
      <c r="R496" s="6">
        <v>0.35148299999999999</v>
      </c>
      <c r="S496" s="6">
        <v>0.34696399999999999</v>
      </c>
      <c r="T496" s="6">
        <v>0.34760600000000003</v>
      </c>
      <c r="U496" s="6">
        <v>0.34857399999999999</v>
      </c>
      <c r="V496" s="6">
        <v>0.34893000000000002</v>
      </c>
      <c r="W496" s="6">
        <v>0.34888400000000003</v>
      </c>
      <c r="X496" s="6">
        <v>0.34794199999999997</v>
      </c>
      <c r="Y496" s="6">
        <v>0.34656700000000001</v>
      </c>
      <c r="Z496" s="6">
        <v>0.34650300000000001</v>
      </c>
      <c r="AA496" s="6">
        <v>0.34428700000000001</v>
      </c>
      <c r="AB496" s="6">
        <v>0.34370800000000001</v>
      </c>
      <c r="AC496" s="6">
        <v>0.34486299999999998</v>
      </c>
      <c r="AD496" s="6">
        <v>0.34536</v>
      </c>
      <c r="AE496" s="6">
        <v>0.346078</v>
      </c>
      <c r="AF496" s="7">
        <v>-8.5559999999999994E-3</v>
      </c>
    </row>
    <row r="497" spans="1:32" ht="13">
      <c r="A497" s="3" t="s">
        <v>1844</v>
      </c>
      <c r="B497" t="s">
        <v>805</v>
      </c>
      <c r="C497" s="6">
        <v>1.9525000000000001E-2</v>
      </c>
      <c r="D497" s="6">
        <v>2.0631E-2</v>
      </c>
      <c r="E497" s="6">
        <v>1.3801000000000001E-2</v>
      </c>
      <c r="F497" s="6">
        <v>2.2696000000000001E-2</v>
      </c>
      <c r="G497" s="6">
        <v>3.3468999999999999E-2</v>
      </c>
      <c r="H497" s="6">
        <v>3.8131999999999999E-2</v>
      </c>
      <c r="I497" s="6">
        <v>4.1931000000000003E-2</v>
      </c>
      <c r="J497" s="6">
        <v>4.1199E-2</v>
      </c>
      <c r="K497" s="6">
        <v>3.8353999999999999E-2</v>
      </c>
      <c r="L497" s="6">
        <v>3.6069999999999998E-2</v>
      </c>
      <c r="M497" s="6">
        <v>3.2924000000000002E-2</v>
      </c>
      <c r="N497" s="6">
        <v>2.9954000000000001E-2</v>
      </c>
      <c r="O497" s="6">
        <v>2.8277E-2</v>
      </c>
      <c r="P497" s="6">
        <v>2.6318000000000001E-2</v>
      </c>
      <c r="Q497" s="6">
        <v>2.4138E-2</v>
      </c>
      <c r="R497" s="6">
        <v>2.3099000000000001E-2</v>
      </c>
      <c r="S497" s="6">
        <v>2.2765000000000001E-2</v>
      </c>
      <c r="T497" s="6">
        <v>2.2749999999999999E-2</v>
      </c>
      <c r="U497" s="6">
        <v>2.3054999999999999E-2</v>
      </c>
      <c r="V497" s="6">
        <v>2.3501999999999999E-2</v>
      </c>
      <c r="W497" s="6">
        <v>2.3592999999999999E-2</v>
      </c>
      <c r="X497" s="6">
        <v>2.3647999999999999E-2</v>
      </c>
      <c r="Y497" s="6">
        <v>2.3678000000000001E-2</v>
      </c>
      <c r="Z497" s="6">
        <v>2.3715E-2</v>
      </c>
      <c r="AA497" s="6">
        <v>2.3710999999999999E-2</v>
      </c>
      <c r="AB497" s="6">
        <v>2.3646E-2</v>
      </c>
      <c r="AC497" s="6">
        <v>2.3435999999999998E-2</v>
      </c>
      <c r="AD497" s="6">
        <v>2.3349999999999999E-2</v>
      </c>
      <c r="AE497" s="6">
        <v>2.3264E-2</v>
      </c>
      <c r="AF497" s="7">
        <v>4.4580000000000002E-3</v>
      </c>
    </row>
    <row r="498" spans="1:32" ht="13">
      <c r="A498" s="3" t="s">
        <v>1845</v>
      </c>
      <c r="B498" t="s">
        <v>807</v>
      </c>
      <c r="C498" s="6">
        <v>7.3369999999999998E-3</v>
      </c>
      <c r="D498" s="6">
        <v>4.9919999999999999E-3</v>
      </c>
      <c r="E498" s="6">
        <v>3.529E-3</v>
      </c>
      <c r="F498" s="6">
        <v>4.0800000000000003E-3</v>
      </c>
      <c r="G498" s="6">
        <v>4.9680000000000002E-3</v>
      </c>
      <c r="H498" s="6">
        <v>5.1599999999999997E-3</v>
      </c>
      <c r="I498" s="6">
        <v>5.2319999999999997E-3</v>
      </c>
      <c r="J498" s="6">
        <v>5.1209999999999997E-3</v>
      </c>
      <c r="K498" s="6">
        <v>5.0010000000000002E-3</v>
      </c>
      <c r="L498" s="6">
        <v>4.7400000000000003E-3</v>
      </c>
      <c r="M498" s="6">
        <v>4.4809999999999997E-3</v>
      </c>
      <c r="N498" s="6">
        <v>4.2620000000000002E-3</v>
      </c>
      <c r="O498" s="6">
        <v>4.169E-3</v>
      </c>
      <c r="P498" s="6">
        <v>4.1200000000000004E-3</v>
      </c>
      <c r="Q498" s="6">
        <v>4.0130000000000001E-3</v>
      </c>
      <c r="R498" s="6">
        <v>3.9090000000000001E-3</v>
      </c>
      <c r="S498" s="6">
        <v>3.8560000000000001E-3</v>
      </c>
      <c r="T498" s="6">
        <v>3.8570000000000002E-3</v>
      </c>
      <c r="U498" s="6">
        <v>3.8600000000000001E-3</v>
      </c>
      <c r="V498" s="6">
        <v>3.8639999999999998E-3</v>
      </c>
      <c r="W498" s="6">
        <v>3.859E-3</v>
      </c>
      <c r="X498" s="6">
        <v>3.849E-3</v>
      </c>
      <c r="Y498" s="6">
        <v>3.8310000000000002E-3</v>
      </c>
      <c r="Z498" s="6">
        <v>3.8319999999999999E-3</v>
      </c>
      <c r="AA498" s="6">
        <v>3.81E-3</v>
      </c>
      <c r="AB498" s="6">
        <v>3.7980000000000002E-3</v>
      </c>
      <c r="AC498" s="6">
        <v>3.797E-3</v>
      </c>
      <c r="AD498" s="6">
        <v>3.7959999999999999E-3</v>
      </c>
      <c r="AE498" s="6">
        <v>3.7919999999999998E-3</v>
      </c>
      <c r="AF498" s="7">
        <v>-1.0132E-2</v>
      </c>
    </row>
    <row r="499" spans="1:32" ht="13">
      <c r="A499" s="3" t="s">
        <v>1846</v>
      </c>
      <c r="B499" t="s">
        <v>809</v>
      </c>
      <c r="C499" s="6">
        <v>0</v>
      </c>
      <c r="D499" s="6">
        <v>0</v>
      </c>
      <c r="E499" s="6">
        <v>0</v>
      </c>
      <c r="F499" s="6">
        <v>0</v>
      </c>
      <c r="G499" s="6">
        <v>0</v>
      </c>
      <c r="H499" s="6">
        <v>0</v>
      </c>
      <c r="I499" s="6">
        <v>0</v>
      </c>
      <c r="J499" s="6">
        <v>0</v>
      </c>
      <c r="K499" s="6">
        <v>0</v>
      </c>
      <c r="L499" s="6">
        <v>0</v>
      </c>
      <c r="M499" s="6">
        <v>0</v>
      </c>
      <c r="N499" s="6">
        <v>0</v>
      </c>
      <c r="O499" s="6">
        <v>0</v>
      </c>
      <c r="P499" s="6">
        <v>0</v>
      </c>
      <c r="Q499" s="6">
        <v>0</v>
      </c>
      <c r="R499" s="6">
        <v>0</v>
      </c>
      <c r="S499" s="6">
        <v>0</v>
      </c>
      <c r="T499" s="6">
        <v>0</v>
      </c>
      <c r="U499" s="6">
        <v>0</v>
      </c>
      <c r="V499" s="6">
        <v>0</v>
      </c>
      <c r="W499" s="6">
        <v>0</v>
      </c>
      <c r="X499" s="6">
        <v>0</v>
      </c>
      <c r="Y499" s="6">
        <v>0</v>
      </c>
      <c r="Z499" s="6">
        <v>0</v>
      </c>
      <c r="AA499" s="6">
        <v>0</v>
      </c>
      <c r="AB499" s="6">
        <v>0</v>
      </c>
      <c r="AC499" s="6">
        <v>0</v>
      </c>
      <c r="AD499" s="6">
        <v>0</v>
      </c>
      <c r="AE499" s="6">
        <v>0</v>
      </c>
      <c r="AF499" s="15" t="s">
        <v>2584</v>
      </c>
    </row>
    <row r="500" spans="1:32" ht="13">
      <c r="A500" s="3" t="s">
        <v>1847</v>
      </c>
      <c r="B500" t="s">
        <v>811</v>
      </c>
      <c r="C500" s="6">
        <v>0</v>
      </c>
      <c r="D500" s="6">
        <v>0</v>
      </c>
      <c r="E500" s="6">
        <v>0</v>
      </c>
      <c r="F500" s="6">
        <v>0</v>
      </c>
      <c r="G500" s="6">
        <v>0</v>
      </c>
      <c r="H500" s="6">
        <v>0</v>
      </c>
      <c r="I500" s="6">
        <v>0</v>
      </c>
      <c r="J500" s="6">
        <v>0</v>
      </c>
      <c r="K500" s="6">
        <v>0</v>
      </c>
      <c r="L500" s="6">
        <v>0</v>
      </c>
      <c r="M500" s="6">
        <v>0</v>
      </c>
      <c r="N500" s="6">
        <v>0</v>
      </c>
      <c r="O500" s="6">
        <v>0</v>
      </c>
      <c r="P500" s="6">
        <v>0</v>
      </c>
      <c r="Q500" s="6">
        <v>0</v>
      </c>
      <c r="R500" s="6">
        <v>0</v>
      </c>
      <c r="S500" s="6">
        <v>0</v>
      </c>
      <c r="T500" s="6">
        <v>0</v>
      </c>
      <c r="U500" s="6">
        <v>0</v>
      </c>
      <c r="V500" s="6">
        <v>0</v>
      </c>
      <c r="W500" s="6">
        <v>0</v>
      </c>
      <c r="X500" s="6">
        <v>0</v>
      </c>
      <c r="Y500" s="6">
        <v>0</v>
      </c>
      <c r="Z500" s="6">
        <v>0</v>
      </c>
      <c r="AA500" s="6">
        <v>0</v>
      </c>
      <c r="AB500" s="6">
        <v>0</v>
      </c>
      <c r="AC500" s="6">
        <v>0</v>
      </c>
      <c r="AD500" s="6">
        <v>0</v>
      </c>
      <c r="AE500" s="6">
        <v>0</v>
      </c>
      <c r="AF500" s="15" t="s">
        <v>2584</v>
      </c>
    </row>
    <row r="501" spans="1:32" ht="13">
      <c r="A501" s="3" t="s">
        <v>1848</v>
      </c>
      <c r="B501" t="s">
        <v>813</v>
      </c>
      <c r="C501" s="6">
        <v>0</v>
      </c>
      <c r="D501" s="6">
        <v>0</v>
      </c>
      <c r="E501" s="6">
        <v>0</v>
      </c>
      <c r="F501" s="6">
        <v>0</v>
      </c>
      <c r="G501" s="6">
        <v>0</v>
      </c>
      <c r="H501" s="6">
        <v>0</v>
      </c>
      <c r="I501" s="6">
        <v>0</v>
      </c>
      <c r="J501" s="6">
        <v>0</v>
      </c>
      <c r="K501" s="6">
        <v>0.11726200000000001</v>
      </c>
      <c r="L501" s="6">
        <v>0.116662</v>
      </c>
      <c r="M501" s="6">
        <v>0.107109</v>
      </c>
      <c r="N501" s="6">
        <v>0.242206</v>
      </c>
      <c r="O501" s="6">
        <v>0.24165800000000001</v>
      </c>
      <c r="P501" s="6">
        <v>0.244035</v>
      </c>
      <c r="Q501" s="6">
        <v>0.262818</v>
      </c>
      <c r="R501" s="6">
        <v>0.262353</v>
      </c>
      <c r="S501" s="6">
        <v>0.26353399999999999</v>
      </c>
      <c r="T501" s="6">
        <v>0.31634699999999999</v>
      </c>
      <c r="U501" s="6">
        <v>0.33989200000000003</v>
      </c>
      <c r="V501" s="6">
        <v>0.35727300000000001</v>
      </c>
      <c r="W501" s="6">
        <v>0.38996500000000001</v>
      </c>
      <c r="X501" s="6">
        <v>0.40794900000000001</v>
      </c>
      <c r="Y501" s="6">
        <v>0.42446400000000001</v>
      </c>
      <c r="Z501" s="6">
        <v>0.444965</v>
      </c>
      <c r="AA501" s="6">
        <v>0.46275100000000002</v>
      </c>
      <c r="AB501" s="6">
        <v>0.48023900000000003</v>
      </c>
      <c r="AC501" s="6">
        <v>0.49837599999999999</v>
      </c>
      <c r="AD501" s="6">
        <v>0.51829199999999997</v>
      </c>
      <c r="AE501" s="6">
        <v>0.53771800000000003</v>
      </c>
      <c r="AF501" s="15" t="s">
        <v>2584</v>
      </c>
    </row>
    <row r="502" spans="1:32" ht="13">
      <c r="A502" s="3" t="s">
        <v>1849</v>
      </c>
      <c r="B502" t="s">
        <v>1260</v>
      </c>
      <c r="C502" s="6">
        <v>143.93487500000001</v>
      </c>
      <c r="D502" s="6">
        <v>122.41909</v>
      </c>
      <c r="E502" s="6">
        <v>88.146202000000002</v>
      </c>
      <c r="F502" s="6">
        <v>109.554008</v>
      </c>
      <c r="G502" s="6">
        <v>137.77825899999999</v>
      </c>
      <c r="H502" s="6">
        <v>169.57931500000001</v>
      </c>
      <c r="I502" s="6">
        <v>198.60270700000001</v>
      </c>
      <c r="J502" s="6">
        <v>226.42401100000001</v>
      </c>
      <c r="K502" s="6">
        <v>261.64154100000002</v>
      </c>
      <c r="L502" s="6">
        <v>284.52792399999998</v>
      </c>
      <c r="M502" s="6">
        <v>302.84420799999998</v>
      </c>
      <c r="N502" s="6">
        <v>321.38690200000002</v>
      </c>
      <c r="O502" s="6">
        <v>313.83667000000003</v>
      </c>
      <c r="P502" s="6">
        <v>309.33059700000001</v>
      </c>
      <c r="Q502" s="6">
        <v>300.78521699999999</v>
      </c>
      <c r="R502" s="6">
        <v>293.60192899999998</v>
      </c>
      <c r="S502" s="6">
        <v>289.21426400000001</v>
      </c>
      <c r="T502" s="6">
        <v>289.66806000000003</v>
      </c>
      <c r="U502" s="6">
        <v>289.89038099999999</v>
      </c>
      <c r="V502" s="6">
        <v>289.855591</v>
      </c>
      <c r="W502" s="6">
        <v>289.79675300000002</v>
      </c>
      <c r="X502" s="6">
        <v>288.63525399999997</v>
      </c>
      <c r="Y502" s="6">
        <v>287.68927000000002</v>
      </c>
      <c r="Z502" s="6">
        <v>289.16290300000003</v>
      </c>
      <c r="AA502" s="6">
        <v>288.922729</v>
      </c>
      <c r="AB502" s="6">
        <v>289.211884</v>
      </c>
      <c r="AC502" s="6">
        <v>290.86605800000001</v>
      </c>
      <c r="AD502" s="6">
        <v>292.49041699999998</v>
      </c>
      <c r="AE502" s="6">
        <v>293.71478300000001</v>
      </c>
      <c r="AF502" s="7">
        <v>3.2944000000000001E-2</v>
      </c>
    </row>
    <row r="504" spans="1:32" ht="13">
      <c r="A504" s="3" t="s">
        <v>1850</v>
      </c>
      <c r="B504" t="s">
        <v>1262</v>
      </c>
      <c r="C504" s="10">
        <v>13.68355</v>
      </c>
      <c r="D504" s="10">
        <v>14.985839</v>
      </c>
      <c r="E504" s="10">
        <v>14.411414000000001</v>
      </c>
      <c r="F504" s="10">
        <v>14.974422000000001</v>
      </c>
      <c r="G504" s="10">
        <v>14.757488</v>
      </c>
      <c r="H504" s="10">
        <v>16.823907999999999</v>
      </c>
      <c r="I504" s="10">
        <v>19.468043999999999</v>
      </c>
      <c r="J504" s="10">
        <v>22.542788999999999</v>
      </c>
      <c r="K504" s="10">
        <v>26.385798999999999</v>
      </c>
      <c r="L504" s="10">
        <v>29.566641000000001</v>
      </c>
      <c r="M504" s="10">
        <v>33.105885000000001</v>
      </c>
      <c r="N504" s="10">
        <v>36.735652999999999</v>
      </c>
      <c r="O504" s="10">
        <v>36.717762</v>
      </c>
      <c r="P504" s="10">
        <v>36.670895000000002</v>
      </c>
      <c r="Q504" s="10">
        <v>36.631180000000001</v>
      </c>
      <c r="R504" s="10">
        <v>36.774878999999999</v>
      </c>
      <c r="S504" s="10">
        <v>36.735518999999996</v>
      </c>
      <c r="T504" s="10">
        <v>36.740070000000003</v>
      </c>
      <c r="U504" s="10">
        <v>36.772888000000002</v>
      </c>
      <c r="V504" s="10">
        <v>36.803840999999998</v>
      </c>
      <c r="W504" s="10">
        <v>36.850982999999999</v>
      </c>
      <c r="X504" s="10">
        <v>36.878632000000003</v>
      </c>
      <c r="Y504" s="10">
        <v>36.968266</v>
      </c>
      <c r="Z504" s="10">
        <v>37.087051000000002</v>
      </c>
      <c r="AA504" s="10">
        <v>37.279598</v>
      </c>
      <c r="AB504" s="10">
        <v>37.470055000000002</v>
      </c>
      <c r="AC504" s="10">
        <v>37.692405999999998</v>
      </c>
      <c r="AD504" s="10">
        <v>37.945762999999999</v>
      </c>
      <c r="AE504" s="10">
        <v>38.229336000000004</v>
      </c>
      <c r="AF504" s="7">
        <v>3.5293999999999999E-2</v>
      </c>
    </row>
    <row r="505" spans="1:32" ht="13">
      <c r="A505" s="3" t="s">
        <v>1851</v>
      </c>
      <c r="B505" s="2" t="s">
        <v>1264</v>
      </c>
      <c r="C505" s="8">
        <v>1051.882568</v>
      </c>
      <c r="D505" s="8">
        <v>816.89849900000002</v>
      </c>
      <c r="E505" s="8">
        <v>611.64160200000003</v>
      </c>
      <c r="F505" s="8">
        <v>731.60760500000004</v>
      </c>
      <c r="G505" s="8">
        <v>933.615906</v>
      </c>
      <c r="H505" s="8">
        <v>1007.966309</v>
      </c>
      <c r="I505" s="8">
        <v>1020.147217</v>
      </c>
      <c r="J505" s="8">
        <v>1004.418823</v>
      </c>
      <c r="K505" s="8">
        <v>991.59979199999998</v>
      </c>
      <c r="L505" s="8">
        <v>962.32751499999995</v>
      </c>
      <c r="M505" s="8">
        <v>914.77453600000001</v>
      </c>
      <c r="N505" s="8">
        <v>874.86377000000005</v>
      </c>
      <c r="O505" s="8">
        <v>854.72711200000003</v>
      </c>
      <c r="P505" s="8">
        <v>843.53161599999999</v>
      </c>
      <c r="Q505" s="8">
        <v>821.11798099999999</v>
      </c>
      <c r="R505" s="8">
        <v>798.37634300000002</v>
      </c>
      <c r="S505" s="8">
        <v>787.287781</v>
      </c>
      <c r="T505" s="8">
        <v>788.425476</v>
      </c>
      <c r="U505" s="8">
        <v>788.32641599999999</v>
      </c>
      <c r="V505" s="8">
        <v>787.568848</v>
      </c>
      <c r="W505" s="8">
        <v>786.40173300000004</v>
      </c>
      <c r="X505" s="8">
        <v>782.662598</v>
      </c>
      <c r="Y505" s="8">
        <v>778.20605499999999</v>
      </c>
      <c r="Z505" s="8">
        <v>779.68695100000002</v>
      </c>
      <c r="AA505" s="8">
        <v>775.01568599999996</v>
      </c>
      <c r="AB505" s="8">
        <v>771.84802200000001</v>
      </c>
      <c r="AC505" s="8">
        <v>771.68347200000005</v>
      </c>
      <c r="AD505" s="8">
        <v>770.81182899999999</v>
      </c>
      <c r="AE505" s="8">
        <v>768.296875</v>
      </c>
      <c r="AF505" s="9">
        <v>-2.2690000000000002E-3</v>
      </c>
    </row>
    <row r="507" spans="1:32" ht="13">
      <c r="A507" s="3" t="s">
        <v>1852</v>
      </c>
      <c r="B507" s="2" t="s">
        <v>1266</v>
      </c>
      <c r="C507" s="11">
        <v>10.414116999999999</v>
      </c>
      <c r="D507" s="11">
        <v>12.282652000000001</v>
      </c>
      <c r="E507" s="11">
        <v>13.324998000000001</v>
      </c>
      <c r="F507" s="11">
        <v>14.514754</v>
      </c>
      <c r="G507" s="11">
        <v>15.272513</v>
      </c>
      <c r="H507" s="11">
        <v>16.937629999999999</v>
      </c>
      <c r="I507" s="11">
        <v>19.445829</v>
      </c>
      <c r="J507" s="11">
        <v>21.800621</v>
      </c>
      <c r="K507" s="11">
        <v>24.633002999999999</v>
      </c>
      <c r="L507" s="11">
        <v>25.314955000000001</v>
      </c>
      <c r="M507" s="11">
        <v>27.109093000000001</v>
      </c>
      <c r="N507" s="11">
        <v>28.839338000000001</v>
      </c>
      <c r="O507" s="11">
        <v>28.862328000000002</v>
      </c>
      <c r="P507" s="11">
        <v>28.907442</v>
      </c>
      <c r="Q507" s="11">
        <v>29.01079</v>
      </c>
      <c r="R507" s="11">
        <v>29.214117000000002</v>
      </c>
      <c r="S507" s="11">
        <v>29.339832000000001</v>
      </c>
      <c r="T507" s="11">
        <v>29.520285000000001</v>
      </c>
      <c r="U507" s="11">
        <v>29.801007999999999</v>
      </c>
      <c r="V507" s="11">
        <v>30.028777999999999</v>
      </c>
      <c r="W507" s="11">
        <v>30.234345999999999</v>
      </c>
      <c r="X507" s="11">
        <v>30.427116000000002</v>
      </c>
      <c r="Y507" s="11">
        <v>30.610298</v>
      </c>
      <c r="Z507" s="11">
        <v>30.809602999999999</v>
      </c>
      <c r="AA507" s="11">
        <v>30.978688999999999</v>
      </c>
      <c r="AB507" s="11">
        <v>31.145672000000001</v>
      </c>
      <c r="AC507" s="11">
        <v>31.335884</v>
      </c>
      <c r="AD507" s="11">
        <v>31.535613999999999</v>
      </c>
      <c r="AE507" s="11">
        <v>31.741112000000001</v>
      </c>
      <c r="AF507" s="9">
        <v>3.5789000000000001E-2</v>
      </c>
    </row>
    <row r="508" spans="1:32" ht="13">
      <c r="A508" s="3" t="s">
        <v>1853</v>
      </c>
      <c r="B508" t="s">
        <v>1268</v>
      </c>
      <c r="C508" s="10">
        <v>4.9266880000000004</v>
      </c>
      <c r="D508" s="10">
        <v>3.885653</v>
      </c>
      <c r="E508" s="10">
        <v>2.8000259999999999</v>
      </c>
      <c r="F508" s="10">
        <v>3.0443129999999998</v>
      </c>
      <c r="G508" s="10">
        <v>3.8044009999999999</v>
      </c>
      <c r="H508" s="10">
        <v>4.1791320000000001</v>
      </c>
      <c r="I508" s="10">
        <v>4.4487329999999998</v>
      </c>
      <c r="J508" s="10">
        <v>4.5469059999999999</v>
      </c>
      <c r="K508" s="10">
        <v>4.6181349999999997</v>
      </c>
      <c r="L508" s="10">
        <v>4.5971130000000002</v>
      </c>
      <c r="M508" s="10">
        <v>4.5026120000000001</v>
      </c>
      <c r="N508" s="10">
        <v>4.4353870000000004</v>
      </c>
      <c r="O508" s="10">
        <v>4.469957</v>
      </c>
      <c r="P508" s="10">
        <v>4.5823320000000001</v>
      </c>
      <c r="Q508" s="10">
        <v>4.5411450000000002</v>
      </c>
      <c r="R508" s="10">
        <v>4.4897919999999996</v>
      </c>
      <c r="S508" s="10">
        <v>4.4859159999999996</v>
      </c>
      <c r="T508" s="10">
        <v>4.534249</v>
      </c>
      <c r="U508" s="10">
        <v>4.586614</v>
      </c>
      <c r="V508" s="10">
        <v>4.6207200000000004</v>
      </c>
      <c r="W508" s="10">
        <v>4.6489070000000003</v>
      </c>
      <c r="X508" s="10">
        <v>4.6716280000000001</v>
      </c>
      <c r="Y508" s="10">
        <v>4.687703</v>
      </c>
      <c r="Z508" s="10">
        <v>4.7154150000000001</v>
      </c>
      <c r="AA508" s="10">
        <v>4.723484</v>
      </c>
      <c r="AB508" s="10">
        <v>4.743436</v>
      </c>
      <c r="AC508" s="10">
        <v>4.7721299999999998</v>
      </c>
      <c r="AD508" s="10">
        <v>4.8058839999999998</v>
      </c>
      <c r="AE508" s="10">
        <v>4.8360570000000003</v>
      </c>
      <c r="AF508" s="7">
        <v>8.1370000000000001E-3</v>
      </c>
    </row>
    <row r="509" spans="1:32" ht="13">
      <c r="A509" s="3" t="s">
        <v>1854</v>
      </c>
      <c r="B509" t="s">
        <v>1270</v>
      </c>
      <c r="C509" s="10">
        <v>0</v>
      </c>
      <c r="D509" s="10">
        <v>0</v>
      </c>
      <c r="E509" s="10">
        <v>0</v>
      </c>
      <c r="F509" s="10">
        <v>0</v>
      </c>
      <c r="G509" s="10">
        <v>0</v>
      </c>
      <c r="H509" s="10">
        <v>0</v>
      </c>
      <c r="I509" s="10">
        <v>0</v>
      </c>
      <c r="J509" s="10">
        <v>0</v>
      </c>
      <c r="K509" s="10">
        <v>70.691460000000006</v>
      </c>
      <c r="L509" s="10">
        <v>70.313011000000003</v>
      </c>
      <c r="M509" s="10">
        <v>68.270302000000001</v>
      </c>
      <c r="N509" s="10">
        <v>103.042793</v>
      </c>
      <c r="O509" s="10">
        <v>104.029915</v>
      </c>
      <c r="P509" s="10">
        <v>106.480743</v>
      </c>
      <c r="Q509" s="10">
        <v>111.05630499999999</v>
      </c>
      <c r="R509" s="10">
        <v>109.03653</v>
      </c>
      <c r="S509" s="10">
        <v>108.025085</v>
      </c>
      <c r="T509" s="10">
        <v>121.519913</v>
      </c>
      <c r="U509" s="10">
        <v>122.08062700000001</v>
      </c>
      <c r="V509" s="10">
        <v>123.905991</v>
      </c>
      <c r="W509" s="10">
        <v>130.714249</v>
      </c>
      <c r="X509" s="10">
        <v>132.321609</v>
      </c>
      <c r="Y509" s="10">
        <v>133.75018299999999</v>
      </c>
      <c r="Z509" s="10">
        <v>136.15228300000001</v>
      </c>
      <c r="AA509" s="10">
        <v>137.370193</v>
      </c>
      <c r="AB509" s="10">
        <v>138.95246900000001</v>
      </c>
      <c r="AC509" s="10">
        <v>140.82167100000001</v>
      </c>
      <c r="AD509" s="10">
        <v>142.87887599999999</v>
      </c>
      <c r="AE509" s="10">
        <v>144.87069700000001</v>
      </c>
      <c r="AF509" s="15" t="s">
        <v>2584</v>
      </c>
    </row>
    <row r="511" spans="1:32" ht="13">
      <c r="A511" s="3" t="s">
        <v>1855</v>
      </c>
      <c r="B511" s="2" t="s">
        <v>1272</v>
      </c>
      <c r="C511" s="8">
        <v>2136.2124020000001</v>
      </c>
      <c r="D511" s="8">
        <v>1743.6225589999999</v>
      </c>
      <c r="E511" s="8">
        <v>1285.519043</v>
      </c>
      <c r="F511" s="8">
        <v>1444.619995</v>
      </c>
      <c r="G511" s="8">
        <v>1847.030518</v>
      </c>
      <c r="H511" s="8">
        <v>2048.5803219999998</v>
      </c>
      <c r="I511" s="8">
        <v>2161.6860350000002</v>
      </c>
      <c r="J511" s="8">
        <v>2196.0371089999999</v>
      </c>
      <c r="K511" s="8">
        <v>2220.8679200000001</v>
      </c>
      <c r="L511" s="8">
        <v>2214.8232419999999</v>
      </c>
      <c r="M511" s="8">
        <v>2159.7304690000001</v>
      </c>
      <c r="N511" s="8">
        <v>2118.5385740000002</v>
      </c>
      <c r="O511" s="8">
        <v>2125.8784179999998</v>
      </c>
      <c r="P511" s="8">
        <v>2167.9838869999999</v>
      </c>
      <c r="Q511" s="8">
        <v>2144.1716310000002</v>
      </c>
      <c r="R511" s="8">
        <v>2116.1420899999998</v>
      </c>
      <c r="S511" s="8">
        <v>2111.7446289999998</v>
      </c>
      <c r="T511" s="8">
        <v>2133.147461</v>
      </c>
      <c r="U511" s="8">
        <v>2155.742432</v>
      </c>
      <c r="V511" s="8">
        <v>2170.7622070000002</v>
      </c>
      <c r="W511" s="8">
        <v>2183.2661130000001</v>
      </c>
      <c r="X511" s="8">
        <v>2192.5976559999999</v>
      </c>
      <c r="Y511" s="8">
        <v>2198.9873050000001</v>
      </c>
      <c r="Z511" s="8">
        <v>2212.4067380000001</v>
      </c>
      <c r="AA511" s="8">
        <v>2215.5141600000002</v>
      </c>
      <c r="AB511" s="8">
        <v>2224.048828</v>
      </c>
      <c r="AC511" s="8">
        <v>2237.314453</v>
      </c>
      <c r="AD511" s="8">
        <v>2252.4028320000002</v>
      </c>
      <c r="AE511" s="8">
        <v>2265.4404300000001</v>
      </c>
      <c r="AF511" s="9">
        <v>9.7439999999999992E-3</v>
      </c>
    </row>
    <row r="515" spans="2:2" ht="11" customHeight="1">
      <c r="B515" s="3" t="s">
        <v>1273</v>
      </c>
    </row>
    <row r="516" spans="2:2" ht="11" customHeight="1">
      <c r="B516" s="3" t="s">
        <v>1274</v>
      </c>
    </row>
    <row r="517" spans="2:2" ht="11" customHeight="1">
      <c r="B517" s="3" t="s">
        <v>774</v>
      </c>
    </row>
    <row r="518" spans="2:2" ht="11" customHeight="1">
      <c r="B518" s="3" t="s">
        <v>1275</v>
      </c>
    </row>
    <row r="519" spans="2:2" ht="11" customHeight="1">
      <c r="B519" s="3" t="s">
        <v>1276</v>
      </c>
    </row>
    <row r="520" spans="2:2" ht="11" customHeight="1">
      <c r="B520" s="3" t="s">
        <v>720</v>
      </c>
    </row>
    <row r="521" spans="2:2" ht="11" customHeight="1">
      <c r="B521" s="3" t="s">
        <v>1640</v>
      </c>
    </row>
    <row r="522" spans="2:2" ht="11" customHeight="1">
      <c r="B522" s="3"/>
    </row>
    <row r="523" spans="2:2" ht="11" customHeight="1">
      <c r="B523" s="3"/>
    </row>
    <row r="524" spans="2:2" ht="11" customHeight="1">
      <c r="B524" s="3"/>
    </row>
    <row r="525" spans="2:2" ht="11" customHeight="1">
      <c r="B525" s="3"/>
    </row>
    <row r="526" spans="2:2" ht="11" customHeight="1">
      <c r="B526" s="3"/>
    </row>
    <row r="550" spans="1:32" ht="16">
      <c r="A550" s="3" t="s">
        <v>1856</v>
      </c>
      <c r="B550" s="1" t="s">
        <v>2715</v>
      </c>
    </row>
    <row r="551" spans="1:32" ht="13">
      <c r="B551" s="2" t="s">
        <v>776</v>
      </c>
    </row>
    <row r="552" spans="1:32" ht="13">
      <c r="B552" s="2" t="s">
        <v>1643</v>
      </c>
      <c r="C552" s="4" t="s">
        <v>1035</v>
      </c>
      <c r="D552" s="4" t="s">
        <v>1035</v>
      </c>
      <c r="E552" s="4" t="s">
        <v>1035</v>
      </c>
      <c r="F552" s="4" t="s">
        <v>1035</v>
      </c>
      <c r="G552" s="4" t="s">
        <v>1035</v>
      </c>
      <c r="H552" s="4" t="s">
        <v>1035</v>
      </c>
      <c r="I552" s="4" t="s">
        <v>1035</v>
      </c>
      <c r="J552" s="4" t="s">
        <v>1035</v>
      </c>
      <c r="K552" s="4" t="s">
        <v>1035</v>
      </c>
      <c r="L552" s="4" t="s">
        <v>1035</v>
      </c>
      <c r="M552" s="4" t="s">
        <v>1035</v>
      </c>
      <c r="N552" s="4" t="s">
        <v>1035</v>
      </c>
      <c r="O552" s="4" t="s">
        <v>1035</v>
      </c>
      <c r="P552" s="4" t="s">
        <v>1035</v>
      </c>
      <c r="Q552" s="4" t="s">
        <v>1035</v>
      </c>
      <c r="R552" s="4" t="s">
        <v>1035</v>
      </c>
      <c r="S552" s="4" t="s">
        <v>1035</v>
      </c>
      <c r="T552" s="4" t="s">
        <v>1035</v>
      </c>
      <c r="U552" s="4" t="s">
        <v>1035</v>
      </c>
      <c r="V552" s="4" t="s">
        <v>1035</v>
      </c>
      <c r="W552" s="4" t="s">
        <v>1035</v>
      </c>
      <c r="X552" s="4" t="s">
        <v>1035</v>
      </c>
      <c r="Y552" s="4" t="s">
        <v>1035</v>
      </c>
      <c r="Z552" s="4" t="s">
        <v>1035</v>
      </c>
      <c r="AA552" s="4" t="s">
        <v>1035</v>
      </c>
      <c r="AB552" s="4" t="s">
        <v>1035</v>
      </c>
      <c r="AC552" s="4" t="s">
        <v>1035</v>
      </c>
      <c r="AD552" s="4" t="s">
        <v>1035</v>
      </c>
      <c r="AE552" s="4" t="s">
        <v>1035</v>
      </c>
      <c r="AF552" s="4" t="s">
        <v>1036</v>
      </c>
    </row>
    <row r="553" spans="1:32" ht="13">
      <c r="B553" s="5" t="s">
        <v>722</v>
      </c>
      <c r="C553" s="2">
        <v>2007</v>
      </c>
      <c r="D553" s="2">
        <v>2008</v>
      </c>
      <c r="E553" s="2">
        <v>2009</v>
      </c>
      <c r="F553" s="2">
        <v>2010</v>
      </c>
      <c r="G553" s="2">
        <v>2011</v>
      </c>
      <c r="H553" s="2">
        <v>2012</v>
      </c>
      <c r="I553" s="2">
        <v>2013</v>
      </c>
      <c r="J553" s="2">
        <v>2014</v>
      </c>
      <c r="K553" s="2">
        <v>2015</v>
      </c>
      <c r="L553" s="2">
        <v>2016</v>
      </c>
      <c r="M553" s="2">
        <v>2017</v>
      </c>
      <c r="N553" s="2">
        <v>2018</v>
      </c>
      <c r="O553" s="2">
        <v>2019</v>
      </c>
      <c r="P553" s="2">
        <v>2020</v>
      </c>
      <c r="Q553" s="2">
        <v>2021</v>
      </c>
      <c r="R553" s="2">
        <v>2022</v>
      </c>
      <c r="S553" s="2">
        <v>2023</v>
      </c>
      <c r="T553" s="2">
        <v>2024</v>
      </c>
      <c r="U553" s="2">
        <v>2025</v>
      </c>
      <c r="V553" s="2">
        <v>2026</v>
      </c>
      <c r="W553" s="2">
        <v>2027</v>
      </c>
      <c r="X553" s="2">
        <v>2028</v>
      </c>
      <c r="Y553" s="2">
        <v>2029</v>
      </c>
      <c r="Z553" s="2">
        <v>2030</v>
      </c>
      <c r="AA553" s="2">
        <v>2031</v>
      </c>
      <c r="AB553" s="2">
        <v>2032</v>
      </c>
      <c r="AC553" s="2">
        <v>2033</v>
      </c>
      <c r="AD553" s="2">
        <v>2034</v>
      </c>
      <c r="AE553" s="2">
        <v>2035</v>
      </c>
      <c r="AF553" s="2">
        <v>2035</v>
      </c>
    </row>
    <row r="555" spans="1:32" ht="13">
      <c r="B555" s="2" t="s">
        <v>777</v>
      </c>
    </row>
    <row r="556" spans="1:32" ht="13">
      <c r="B556" s="2" t="s">
        <v>778</v>
      </c>
    </row>
    <row r="557" spans="1:32" ht="13">
      <c r="A557" s="3" t="s">
        <v>1857</v>
      </c>
      <c r="B557" t="s">
        <v>780</v>
      </c>
      <c r="C557" s="6">
        <v>1124.8392329999999</v>
      </c>
      <c r="D557" s="6">
        <v>924.89123500000005</v>
      </c>
      <c r="E557" s="6">
        <v>653.26415999999995</v>
      </c>
      <c r="F557" s="6">
        <v>677.46582000000001</v>
      </c>
      <c r="G557" s="6">
        <v>849.46966599999996</v>
      </c>
      <c r="H557" s="6">
        <v>952.32153300000004</v>
      </c>
      <c r="I557" s="6">
        <v>1013.529541</v>
      </c>
      <c r="J557" s="6">
        <v>1033.8093260000001</v>
      </c>
      <c r="K557" s="6">
        <v>1038.489014</v>
      </c>
      <c r="L557" s="6">
        <v>1064.879639</v>
      </c>
      <c r="M557" s="6">
        <v>1051.3823239999999</v>
      </c>
      <c r="N557" s="6">
        <v>1046.056885</v>
      </c>
      <c r="O557" s="6">
        <v>1062.4544679999999</v>
      </c>
      <c r="P557" s="6">
        <v>1096.633789</v>
      </c>
      <c r="Q557" s="6">
        <v>1084.2346190000001</v>
      </c>
      <c r="R557" s="6">
        <v>1065.2414550000001</v>
      </c>
      <c r="S557" s="6">
        <v>1066.4576420000001</v>
      </c>
      <c r="T557" s="6">
        <v>1077.803345</v>
      </c>
      <c r="U557" s="6">
        <v>1085.0047609999999</v>
      </c>
      <c r="V557" s="6">
        <v>1087.4482419999999</v>
      </c>
      <c r="W557" s="6">
        <v>1088.0998540000001</v>
      </c>
      <c r="X557" s="6">
        <v>1089.571655</v>
      </c>
      <c r="Y557" s="6">
        <v>1088.4613039999999</v>
      </c>
      <c r="Z557" s="6">
        <v>1091.331909</v>
      </c>
      <c r="AA557" s="6">
        <v>1088.6358640000001</v>
      </c>
      <c r="AB557" s="6">
        <v>1093.8889160000001</v>
      </c>
      <c r="AC557" s="6">
        <v>1099.050293</v>
      </c>
      <c r="AD557" s="6">
        <v>1105.763672</v>
      </c>
      <c r="AE557" s="6">
        <v>1111.961914</v>
      </c>
      <c r="AF557" s="7">
        <v>6.8459999999999997E-3</v>
      </c>
    </row>
    <row r="558" spans="1:32" ht="13">
      <c r="A558" s="3" t="s">
        <v>1858</v>
      </c>
      <c r="B558" t="s">
        <v>782</v>
      </c>
      <c r="C558" s="6">
        <v>1.299034</v>
      </c>
      <c r="D558" s="6">
        <v>1.2408170000000001</v>
      </c>
      <c r="E558" s="6">
        <v>0.98426499999999995</v>
      </c>
      <c r="F558" s="6">
        <v>1.0353699999999999</v>
      </c>
      <c r="G558" s="6">
        <v>1.2978769999999999</v>
      </c>
      <c r="H558" s="6">
        <v>1.999701</v>
      </c>
      <c r="I558" s="6">
        <v>3.246162</v>
      </c>
      <c r="J558" s="6">
        <v>4.6997520000000002</v>
      </c>
      <c r="K558" s="6">
        <v>5.8305030000000002</v>
      </c>
      <c r="L558" s="6">
        <v>7.6336519999999997</v>
      </c>
      <c r="M558" s="6">
        <v>9.1710170000000009</v>
      </c>
      <c r="N558" s="6">
        <v>11.143235000000001</v>
      </c>
      <c r="O558" s="6">
        <v>14.121560000000001</v>
      </c>
      <c r="P558" s="6">
        <v>18.368728999999998</v>
      </c>
      <c r="Q558" s="6">
        <v>22.138670000000001</v>
      </c>
      <c r="R558" s="6">
        <v>25.992526999999999</v>
      </c>
      <c r="S558" s="6">
        <v>30.843433000000001</v>
      </c>
      <c r="T558" s="6">
        <v>35.248592000000002</v>
      </c>
      <c r="U558" s="6">
        <v>39.446491000000002</v>
      </c>
      <c r="V558" s="6">
        <v>43.917350999999996</v>
      </c>
      <c r="W558" s="6">
        <v>48.320686000000002</v>
      </c>
      <c r="X558" s="6">
        <v>53.016421999999999</v>
      </c>
      <c r="Y558" s="6">
        <v>57.096130000000002</v>
      </c>
      <c r="Z558" s="6">
        <v>60.794277000000001</v>
      </c>
      <c r="AA558" s="6">
        <v>62.961497999999999</v>
      </c>
      <c r="AB558" s="6">
        <v>65.479911999999999</v>
      </c>
      <c r="AC558" s="6">
        <v>67.218513000000002</v>
      </c>
      <c r="AD558" s="6">
        <v>68.507942</v>
      </c>
      <c r="AE558" s="6">
        <v>69.319991999999999</v>
      </c>
      <c r="AF558" s="7">
        <v>0.16067100000000001</v>
      </c>
    </row>
    <row r="559" spans="1:32" ht="13">
      <c r="A559" s="3" t="s">
        <v>1859</v>
      </c>
      <c r="B559" t="s">
        <v>784</v>
      </c>
      <c r="C559" s="6">
        <v>1126.1383060000001</v>
      </c>
      <c r="D559" s="6">
        <v>926.13207999999997</v>
      </c>
      <c r="E559" s="6">
        <v>654.24841300000003</v>
      </c>
      <c r="F559" s="6">
        <v>678.50122099999999</v>
      </c>
      <c r="G559" s="6">
        <v>850.767517</v>
      </c>
      <c r="H559" s="6">
        <v>954.32122800000002</v>
      </c>
      <c r="I559" s="6">
        <v>1016.775696</v>
      </c>
      <c r="J559" s="6">
        <v>1038.509033</v>
      </c>
      <c r="K559" s="6">
        <v>1044.3194579999999</v>
      </c>
      <c r="L559" s="6">
        <v>1072.5133060000001</v>
      </c>
      <c r="M559" s="6">
        <v>1060.553345</v>
      </c>
      <c r="N559" s="6">
        <v>1057.200073</v>
      </c>
      <c r="O559" s="6">
        <v>1076.5760499999999</v>
      </c>
      <c r="P559" s="6">
        <v>1115.002563</v>
      </c>
      <c r="Q559" s="6">
        <v>1106.3732910000001</v>
      </c>
      <c r="R559" s="6">
        <v>1091.234009</v>
      </c>
      <c r="S559" s="6">
        <v>1097.301025</v>
      </c>
      <c r="T559" s="6">
        <v>1113.05188</v>
      </c>
      <c r="U559" s="6">
        <v>1124.451294</v>
      </c>
      <c r="V559" s="6">
        <v>1131.365601</v>
      </c>
      <c r="W559" s="6">
        <v>1136.4205320000001</v>
      </c>
      <c r="X559" s="6">
        <v>1142.588135</v>
      </c>
      <c r="Y559" s="6">
        <v>1145.5573730000001</v>
      </c>
      <c r="Z559" s="6">
        <v>1152.126221</v>
      </c>
      <c r="AA559" s="6">
        <v>1151.5974120000001</v>
      </c>
      <c r="AB559" s="6">
        <v>1159.368774</v>
      </c>
      <c r="AC559" s="6">
        <v>1166.2687989999999</v>
      </c>
      <c r="AD559" s="6">
        <v>1174.271606</v>
      </c>
      <c r="AE559" s="6">
        <v>1181.2818600000001</v>
      </c>
      <c r="AF559" s="7">
        <v>9.0530000000000003E-3</v>
      </c>
    </row>
    <row r="561" spans="1:32" ht="13">
      <c r="B561" s="2" t="s">
        <v>785</v>
      </c>
    </row>
    <row r="562" spans="1:32" ht="13">
      <c r="A562" s="3" t="s">
        <v>1860</v>
      </c>
      <c r="B562" t="s">
        <v>787</v>
      </c>
      <c r="C562" s="6">
        <v>41.065295999999996</v>
      </c>
      <c r="D562" s="6">
        <v>65.313659999999999</v>
      </c>
      <c r="E562" s="6">
        <v>59.915264000000001</v>
      </c>
      <c r="F562" s="6">
        <v>76.862044999999995</v>
      </c>
      <c r="G562" s="6">
        <v>110.676331</v>
      </c>
      <c r="H562" s="6">
        <v>136.77844200000001</v>
      </c>
      <c r="I562" s="6">
        <v>175.26225299999999</v>
      </c>
      <c r="J562" s="6">
        <v>200.51921100000001</v>
      </c>
      <c r="K562" s="6">
        <v>226.416977</v>
      </c>
      <c r="L562" s="6">
        <v>216.80410800000001</v>
      </c>
      <c r="M562" s="6">
        <v>215.890884</v>
      </c>
      <c r="N562" s="6">
        <v>212.167145</v>
      </c>
      <c r="O562" s="6">
        <v>216.45898399999999</v>
      </c>
      <c r="P562" s="6">
        <v>226.00340299999999</v>
      </c>
      <c r="Q562" s="6">
        <v>227.97685200000001</v>
      </c>
      <c r="R562" s="6">
        <v>232.595169</v>
      </c>
      <c r="S562" s="6">
        <v>227.50915499999999</v>
      </c>
      <c r="T562" s="6">
        <v>226.941315</v>
      </c>
      <c r="U562" s="6">
        <v>228.91941800000001</v>
      </c>
      <c r="V562" s="6">
        <v>230.15306100000001</v>
      </c>
      <c r="W562" s="6">
        <v>232.30639600000001</v>
      </c>
      <c r="X562" s="6">
        <v>233.37335200000001</v>
      </c>
      <c r="Y562" s="6">
        <v>235.938614</v>
      </c>
      <c r="Z562" s="6">
        <v>236.234894</v>
      </c>
      <c r="AA562" s="6">
        <v>241.91395600000001</v>
      </c>
      <c r="AB562" s="6">
        <v>242.48791499999999</v>
      </c>
      <c r="AC562" s="6">
        <v>245.930511</v>
      </c>
      <c r="AD562" s="6">
        <v>250.917755</v>
      </c>
      <c r="AE562" s="6">
        <v>256.82556199999999</v>
      </c>
      <c r="AF562" s="7">
        <v>5.2019000000000003E-2</v>
      </c>
    </row>
    <row r="563" spans="1:32" ht="13">
      <c r="A563" s="3" t="s">
        <v>1861</v>
      </c>
      <c r="B563" t="s">
        <v>789</v>
      </c>
      <c r="C563" s="6">
        <v>0</v>
      </c>
      <c r="D563" s="6">
        <v>0</v>
      </c>
      <c r="E563" s="6">
        <v>0</v>
      </c>
      <c r="F563" s="6">
        <v>0</v>
      </c>
      <c r="G563" s="6">
        <v>0</v>
      </c>
      <c r="H563" s="6">
        <v>0</v>
      </c>
      <c r="I563" s="6">
        <v>0</v>
      </c>
      <c r="J563" s="6">
        <v>0</v>
      </c>
      <c r="K563" s="6">
        <v>0</v>
      </c>
      <c r="L563" s="6">
        <v>0</v>
      </c>
      <c r="M563" s="6">
        <v>0</v>
      </c>
      <c r="N563" s="6">
        <v>0</v>
      </c>
      <c r="O563" s="6">
        <v>0</v>
      </c>
      <c r="P563" s="6">
        <v>0</v>
      </c>
      <c r="Q563" s="6">
        <v>0</v>
      </c>
      <c r="R563" s="6">
        <v>0</v>
      </c>
      <c r="S563" s="6">
        <v>0</v>
      </c>
      <c r="T563" s="6">
        <v>0</v>
      </c>
      <c r="U563" s="6">
        <v>0</v>
      </c>
      <c r="V563" s="6">
        <v>0</v>
      </c>
      <c r="W563" s="6">
        <v>0</v>
      </c>
      <c r="X563" s="6">
        <v>0</v>
      </c>
      <c r="Y563" s="6">
        <v>0</v>
      </c>
      <c r="Z563" s="6">
        <v>0</v>
      </c>
      <c r="AA563" s="6">
        <v>0</v>
      </c>
      <c r="AB563" s="6">
        <v>0</v>
      </c>
      <c r="AC563" s="6">
        <v>0</v>
      </c>
      <c r="AD563" s="6">
        <v>0</v>
      </c>
      <c r="AE563" s="6">
        <v>0</v>
      </c>
      <c r="AF563" s="15" t="s">
        <v>2584</v>
      </c>
    </row>
    <row r="564" spans="1:32" ht="13">
      <c r="A564" s="3" t="s">
        <v>1862</v>
      </c>
      <c r="B564" t="s">
        <v>791</v>
      </c>
      <c r="C564" s="6">
        <v>1.1831E-2</v>
      </c>
      <c r="D564" s="6">
        <v>1.0045999999999999E-2</v>
      </c>
      <c r="E564" s="6">
        <v>7.2620000000000002E-3</v>
      </c>
      <c r="F564" s="6">
        <v>7.6649999999999999E-3</v>
      </c>
      <c r="G564" s="6">
        <v>9.7999999999999997E-3</v>
      </c>
      <c r="H564" s="6">
        <v>1.1146E-2</v>
      </c>
      <c r="I564" s="6">
        <v>1.2213E-2</v>
      </c>
      <c r="J564" s="6">
        <v>1.2737E-2</v>
      </c>
      <c r="K564" s="6">
        <v>1.3128000000000001E-2</v>
      </c>
      <c r="L564" s="6">
        <v>1.3365E-2</v>
      </c>
      <c r="M564" s="6">
        <v>1.3273999999999999E-2</v>
      </c>
      <c r="N564" s="6">
        <v>1.325E-2</v>
      </c>
      <c r="O564" s="6">
        <v>1.3531E-2</v>
      </c>
      <c r="P564" s="6">
        <v>1.4086E-2</v>
      </c>
      <c r="Q564" s="6">
        <v>1.4059E-2</v>
      </c>
      <c r="R564" s="6">
        <v>1.3990000000000001E-2</v>
      </c>
      <c r="S564" s="6">
        <v>1.4049000000000001E-2</v>
      </c>
      <c r="T564" s="6">
        <v>1.4252000000000001E-2</v>
      </c>
      <c r="U564" s="6">
        <v>1.4479000000000001E-2</v>
      </c>
      <c r="V564" s="6">
        <v>1.4633999999999999E-2</v>
      </c>
      <c r="W564" s="6">
        <v>1.4763999999999999E-2</v>
      </c>
      <c r="X564" s="6">
        <v>1.4888E-2</v>
      </c>
      <c r="Y564" s="6">
        <v>1.4985999999999999E-2</v>
      </c>
      <c r="Z564" s="6">
        <v>1.5095000000000001E-2</v>
      </c>
      <c r="AA564" s="6">
        <v>1.516E-2</v>
      </c>
      <c r="AB564" s="6">
        <v>1.5265000000000001E-2</v>
      </c>
      <c r="AC564" s="6">
        <v>1.5389E-2</v>
      </c>
      <c r="AD564" s="6">
        <v>1.554E-2</v>
      </c>
      <c r="AE564" s="6">
        <v>1.5687E-2</v>
      </c>
      <c r="AF564" s="7">
        <v>1.6642000000000001E-2</v>
      </c>
    </row>
    <row r="565" spans="1:32" ht="13">
      <c r="A565" s="3" t="s">
        <v>1863</v>
      </c>
      <c r="B565" t="s">
        <v>793</v>
      </c>
      <c r="C565" s="6">
        <v>0</v>
      </c>
      <c r="D565" s="6">
        <v>0</v>
      </c>
      <c r="E565" s="6">
        <v>0</v>
      </c>
      <c r="F565" s="6">
        <v>0</v>
      </c>
      <c r="G565" s="6">
        <v>0.61330099999999999</v>
      </c>
      <c r="H565" s="6">
        <v>0.95374199999999998</v>
      </c>
      <c r="I565" s="6">
        <v>1.50786</v>
      </c>
      <c r="J565" s="6">
        <v>2.0828739999999999</v>
      </c>
      <c r="K565" s="6">
        <v>5.6409640000000003</v>
      </c>
      <c r="L565" s="6">
        <v>6.5693710000000003</v>
      </c>
      <c r="M565" s="6">
        <v>7.105594</v>
      </c>
      <c r="N565" s="6">
        <v>8.5968850000000003</v>
      </c>
      <c r="O565" s="6">
        <v>9.2837859999999992</v>
      </c>
      <c r="P565" s="6">
        <v>12.796153</v>
      </c>
      <c r="Q565" s="6">
        <v>14.401135999999999</v>
      </c>
      <c r="R565" s="6">
        <v>15.672604</v>
      </c>
      <c r="S565" s="6">
        <v>17.632185</v>
      </c>
      <c r="T565" s="6">
        <v>19.465647000000001</v>
      </c>
      <c r="U565" s="6">
        <v>24.791482999999999</v>
      </c>
      <c r="V565" s="6">
        <v>27.991876999999999</v>
      </c>
      <c r="W565" s="6">
        <v>30.658655</v>
      </c>
      <c r="X565" s="6">
        <v>32.423541999999998</v>
      </c>
      <c r="Y565" s="6">
        <v>33.960571000000002</v>
      </c>
      <c r="Z565" s="6">
        <v>35.491034999999997</v>
      </c>
      <c r="AA565" s="6">
        <v>36.859940000000002</v>
      </c>
      <c r="AB565" s="6">
        <v>38.544266</v>
      </c>
      <c r="AC565" s="6">
        <v>40.344783999999997</v>
      </c>
      <c r="AD565" s="6">
        <v>42.245213</v>
      </c>
      <c r="AE565" s="6">
        <v>44.217162999999999</v>
      </c>
      <c r="AF565" s="15" t="s">
        <v>2584</v>
      </c>
    </row>
    <row r="566" spans="1:32" ht="13">
      <c r="A566" s="3" t="s">
        <v>1864</v>
      </c>
      <c r="B566" t="s">
        <v>795</v>
      </c>
      <c r="C566" s="6">
        <v>0</v>
      </c>
      <c r="D566" s="6">
        <v>0</v>
      </c>
      <c r="E566" s="6">
        <v>0</v>
      </c>
      <c r="F566" s="6">
        <v>0</v>
      </c>
      <c r="G566" s="6">
        <v>5.0980999999999999E-2</v>
      </c>
      <c r="H566" s="6">
        <v>0.140679</v>
      </c>
      <c r="I566" s="6">
        <v>0.41250399999999998</v>
      </c>
      <c r="J566" s="6">
        <v>1.092419</v>
      </c>
      <c r="K566" s="6">
        <v>2.197368</v>
      </c>
      <c r="L566" s="6">
        <v>2.289088</v>
      </c>
      <c r="M566" s="6">
        <v>2.7636240000000001</v>
      </c>
      <c r="N566" s="6">
        <v>3.5255209999999999</v>
      </c>
      <c r="O566" s="6">
        <v>4.1484079999999999</v>
      </c>
      <c r="P566" s="6">
        <v>4.4517769999999999</v>
      </c>
      <c r="Q566" s="6">
        <v>5.0983919999999996</v>
      </c>
      <c r="R566" s="6">
        <v>5.950132</v>
      </c>
      <c r="S566" s="6">
        <v>6.4674079999999998</v>
      </c>
      <c r="T566" s="6">
        <v>6.9492719999999997</v>
      </c>
      <c r="U566" s="6">
        <v>7.6092529999999998</v>
      </c>
      <c r="V566" s="6">
        <v>8.7583870000000008</v>
      </c>
      <c r="W566" s="6">
        <v>9.50962</v>
      </c>
      <c r="X566" s="6">
        <v>10.44139</v>
      </c>
      <c r="Y566" s="6">
        <v>11.212047999999999</v>
      </c>
      <c r="Z566" s="6">
        <v>12.074775000000001</v>
      </c>
      <c r="AA566" s="6">
        <v>12.114724000000001</v>
      </c>
      <c r="AB566" s="6">
        <v>12.238909</v>
      </c>
      <c r="AC566" s="6">
        <v>12.372603</v>
      </c>
      <c r="AD566" s="6">
        <v>12.474926</v>
      </c>
      <c r="AE566" s="6">
        <v>12.626942</v>
      </c>
      <c r="AF566" s="15" t="s">
        <v>2584</v>
      </c>
    </row>
    <row r="567" spans="1:32" ht="13">
      <c r="A567" s="3" t="s">
        <v>1865</v>
      </c>
      <c r="B567" t="s">
        <v>797</v>
      </c>
      <c r="C567" s="6">
        <v>0</v>
      </c>
      <c r="D567" s="6">
        <v>0</v>
      </c>
      <c r="E567" s="6">
        <v>0</v>
      </c>
      <c r="F567" s="6">
        <v>0</v>
      </c>
      <c r="G567" s="6">
        <v>0</v>
      </c>
      <c r="H567" s="6">
        <v>0</v>
      </c>
      <c r="I567" s="6">
        <v>0</v>
      </c>
      <c r="J567" s="6">
        <v>0.40862700000000002</v>
      </c>
      <c r="K567" s="6">
        <v>0.41505599999999998</v>
      </c>
      <c r="L567" s="6">
        <v>0.43963000000000002</v>
      </c>
      <c r="M567" s="6">
        <v>0.44687100000000002</v>
      </c>
      <c r="N567" s="6">
        <v>0.44439600000000001</v>
      </c>
      <c r="O567" s="6">
        <v>0.98116300000000001</v>
      </c>
      <c r="P567" s="6">
        <v>1.0233030000000001</v>
      </c>
      <c r="Q567" s="6">
        <v>1.0243070000000001</v>
      </c>
      <c r="R567" s="6">
        <v>1.259762</v>
      </c>
      <c r="S567" s="6">
        <v>1.280926</v>
      </c>
      <c r="T567" s="6">
        <v>1.307947</v>
      </c>
      <c r="U567" s="6">
        <v>1.34636</v>
      </c>
      <c r="V567" s="6">
        <v>1.5312140000000001</v>
      </c>
      <c r="W567" s="6">
        <v>1.5643499999999999</v>
      </c>
      <c r="X567" s="6">
        <v>1.606703</v>
      </c>
      <c r="Y567" s="6">
        <v>1.6376740000000001</v>
      </c>
      <c r="Z567" s="6">
        <v>1.658758</v>
      </c>
      <c r="AA567" s="6">
        <v>1.6742520000000001</v>
      </c>
      <c r="AB567" s="6">
        <v>1.708194</v>
      </c>
      <c r="AC567" s="6">
        <v>1.7409399999999999</v>
      </c>
      <c r="AD567" s="6">
        <v>1.785536</v>
      </c>
      <c r="AE567" s="6">
        <v>1.8422719999999999</v>
      </c>
      <c r="AF567" s="15" t="s">
        <v>2584</v>
      </c>
    </row>
    <row r="568" spans="1:32" ht="13">
      <c r="A568" s="3" t="s">
        <v>1866</v>
      </c>
      <c r="B568" t="s">
        <v>799</v>
      </c>
      <c r="C568" s="6">
        <v>44.677959000000001</v>
      </c>
      <c r="D568" s="6">
        <v>39.322555999999999</v>
      </c>
      <c r="E568" s="6">
        <v>31.848482000000001</v>
      </c>
      <c r="F568" s="6">
        <v>32.878075000000003</v>
      </c>
      <c r="G568" s="6">
        <v>46.797908999999997</v>
      </c>
      <c r="H568" s="6">
        <v>56.608421</v>
      </c>
      <c r="I568" s="6">
        <v>66.153694000000002</v>
      </c>
      <c r="J568" s="6">
        <v>73.020713999999998</v>
      </c>
      <c r="K568" s="6">
        <v>78.564582999999999</v>
      </c>
      <c r="L568" s="6">
        <v>84.991089000000002</v>
      </c>
      <c r="M568" s="6">
        <v>88.985725000000002</v>
      </c>
      <c r="N568" s="6">
        <v>92.819687000000002</v>
      </c>
      <c r="O568" s="6">
        <v>98.006027000000003</v>
      </c>
      <c r="P568" s="6">
        <v>105.509697</v>
      </c>
      <c r="Q568" s="6">
        <v>108.726601</v>
      </c>
      <c r="R568" s="6">
        <v>111.382751</v>
      </c>
      <c r="S568" s="6">
        <v>115.680443</v>
      </c>
      <c r="T568" s="6">
        <v>120.948601</v>
      </c>
      <c r="U568" s="6">
        <v>127.03006000000001</v>
      </c>
      <c r="V568" s="6">
        <v>132.21517900000001</v>
      </c>
      <c r="W568" s="6">
        <v>136.98689300000001</v>
      </c>
      <c r="X568" s="6">
        <v>141.69126900000001</v>
      </c>
      <c r="Y568" s="6">
        <v>145.93742399999999</v>
      </c>
      <c r="Z568" s="6">
        <v>149.94476299999999</v>
      </c>
      <c r="AA568" s="6">
        <v>151.920456</v>
      </c>
      <c r="AB568" s="6">
        <v>154.652771</v>
      </c>
      <c r="AC568" s="6">
        <v>157.26527400000001</v>
      </c>
      <c r="AD568" s="6">
        <v>159.990646</v>
      </c>
      <c r="AE568" s="6">
        <v>162.27836600000001</v>
      </c>
      <c r="AF568" s="7">
        <v>5.3903E-2</v>
      </c>
    </row>
    <row r="569" spans="1:32" ht="13">
      <c r="A569" s="3" t="s">
        <v>1867</v>
      </c>
      <c r="B569" t="s">
        <v>801</v>
      </c>
      <c r="C569" s="6">
        <v>0.28961700000000001</v>
      </c>
      <c r="D569" s="6">
        <v>0.18893199999999999</v>
      </c>
      <c r="E569" s="6">
        <v>0.13253499999999999</v>
      </c>
      <c r="F569" s="6">
        <v>0.14152600000000001</v>
      </c>
      <c r="G569" s="6">
        <v>0.17444899999999999</v>
      </c>
      <c r="H569" s="6">
        <v>0.19819600000000001</v>
      </c>
      <c r="I569" s="6">
        <v>0.22014600000000001</v>
      </c>
      <c r="J569" s="6">
        <v>0.23297300000000001</v>
      </c>
      <c r="K569" s="6">
        <v>0.24013100000000001</v>
      </c>
      <c r="L569" s="6">
        <v>0.245583</v>
      </c>
      <c r="M569" s="6">
        <v>0.24396699999999999</v>
      </c>
      <c r="N569" s="6">
        <v>0.24427199999999999</v>
      </c>
      <c r="O569" s="6">
        <v>0.25030400000000003</v>
      </c>
      <c r="P569" s="6">
        <v>0.26027800000000001</v>
      </c>
      <c r="Q569" s="6">
        <v>0.25998500000000002</v>
      </c>
      <c r="R569" s="6">
        <v>0.258496</v>
      </c>
      <c r="S569" s="6">
        <v>0.26000299999999998</v>
      </c>
      <c r="T569" s="6">
        <v>0.264177</v>
      </c>
      <c r="U569" s="6">
        <v>0.26824500000000001</v>
      </c>
      <c r="V569" s="6">
        <v>0.27088499999999999</v>
      </c>
      <c r="W569" s="6">
        <v>0.27309299999999997</v>
      </c>
      <c r="X569" s="6">
        <v>0.27521899999999999</v>
      </c>
      <c r="Y569" s="6">
        <v>0.27710000000000001</v>
      </c>
      <c r="Z569" s="6">
        <v>0.27866800000000003</v>
      </c>
      <c r="AA569" s="6">
        <v>0.27891100000000002</v>
      </c>
      <c r="AB569" s="6">
        <v>0.28098800000000002</v>
      </c>
      <c r="AC569" s="6">
        <v>0.283808</v>
      </c>
      <c r="AD569" s="6">
        <v>0.28648299999999999</v>
      </c>
      <c r="AE569" s="6">
        <v>0.28939999999999999</v>
      </c>
      <c r="AF569" s="7">
        <v>1.5918999999999999E-2</v>
      </c>
    </row>
    <row r="570" spans="1:32" ht="13">
      <c r="A570" s="3" t="s">
        <v>1868</v>
      </c>
      <c r="B570" t="s">
        <v>803</v>
      </c>
      <c r="C570" s="6">
        <v>1.113666</v>
      </c>
      <c r="D570" s="6">
        <v>0.38535900000000001</v>
      </c>
      <c r="E570" s="6">
        <v>0.25220599999999999</v>
      </c>
      <c r="F570" s="6">
        <v>0.26743699999999998</v>
      </c>
      <c r="G570" s="6">
        <v>0.32779399999999997</v>
      </c>
      <c r="H570" s="6">
        <v>0.37495400000000001</v>
      </c>
      <c r="I570" s="6">
        <v>0.42744300000000002</v>
      </c>
      <c r="J570" s="6">
        <v>0.45722499999999999</v>
      </c>
      <c r="K570" s="6">
        <v>0.47010000000000002</v>
      </c>
      <c r="L570" s="6">
        <v>0.48547600000000002</v>
      </c>
      <c r="M570" s="6">
        <v>0.48345300000000002</v>
      </c>
      <c r="N570" s="6">
        <v>0.48707899999999998</v>
      </c>
      <c r="O570" s="6">
        <v>0.50126899999999996</v>
      </c>
      <c r="P570" s="6">
        <v>0.52338099999999999</v>
      </c>
      <c r="Q570" s="6">
        <v>0.52360099999999998</v>
      </c>
      <c r="R570" s="6">
        <v>0.52145600000000003</v>
      </c>
      <c r="S570" s="6">
        <v>0.52634499999999995</v>
      </c>
      <c r="T570" s="6">
        <v>0.53644999999999998</v>
      </c>
      <c r="U570" s="6">
        <v>0.54675300000000004</v>
      </c>
      <c r="V570" s="6">
        <v>0.55243500000000001</v>
      </c>
      <c r="W570" s="6">
        <v>0.55677200000000004</v>
      </c>
      <c r="X570" s="6">
        <v>0.56186800000000003</v>
      </c>
      <c r="Y570" s="6">
        <v>0.56590099999999999</v>
      </c>
      <c r="Z570" s="6">
        <v>0.56599299999999997</v>
      </c>
      <c r="AA570" s="6">
        <v>0.56451499999999999</v>
      </c>
      <c r="AB570" s="6">
        <v>0.56994999999999996</v>
      </c>
      <c r="AC570" s="6">
        <v>0.57741799999999999</v>
      </c>
      <c r="AD570" s="6">
        <v>0.583449</v>
      </c>
      <c r="AE570" s="6">
        <v>0.59120700000000004</v>
      </c>
      <c r="AF570" s="7">
        <v>1.5977999999999999E-2</v>
      </c>
    </row>
    <row r="571" spans="1:32" ht="13">
      <c r="A571" s="3" t="s">
        <v>1869</v>
      </c>
      <c r="B571" t="s">
        <v>805</v>
      </c>
      <c r="C571" s="6">
        <v>9.9999999999999995E-7</v>
      </c>
      <c r="D571" s="6">
        <v>9.9999999999999995E-7</v>
      </c>
      <c r="E571" s="6">
        <v>9.9999999999999995E-7</v>
      </c>
      <c r="F571" s="6">
        <v>9.9999999999999995E-7</v>
      </c>
      <c r="G571" s="6">
        <v>9.9999999999999995E-7</v>
      </c>
      <c r="H571" s="6">
        <v>9.9999999999999995E-7</v>
      </c>
      <c r="I571" s="6">
        <v>9.9999999999999995E-7</v>
      </c>
      <c r="J571" s="6">
        <v>1.9999999999999999E-6</v>
      </c>
      <c r="K571" s="6">
        <v>1.9999999999999999E-6</v>
      </c>
      <c r="L571" s="6">
        <v>1.9999999999999999E-6</v>
      </c>
      <c r="M571" s="6">
        <v>1.9999999999999999E-6</v>
      </c>
      <c r="N571" s="6">
        <v>1.9999999999999999E-6</v>
      </c>
      <c r="O571" s="6">
        <v>1.9999999999999999E-6</v>
      </c>
      <c r="P571" s="6">
        <v>1.9999999999999999E-6</v>
      </c>
      <c r="Q571" s="6">
        <v>1.9999999999999999E-6</v>
      </c>
      <c r="R571" s="6">
        <v>1.9999999999999999E-6</v>
      </c>
      <c r="S571" s="6">
        <v>1.9999999999999999E-6</v>
      </c>
      <c r="T571" s="6">
        <v>1.9999999999999999E-6</v>
      </c>
      <c r="U571" s="6">
        <v>1.9999999999999999E-6</v>
      </c>
      <c r="V571" s="6">
        <v>1.9999999999999999E-6</v>
      </c>
      <c r="W571" s="6">
        <v>1.9999999999999999E-6</v>
      </c>
      <c r="X571" s="6">
        <v>1.9999999999999999E-6</v>
      </c>
      <c r="Y571" s="6">
        <v>1.9999999999999999E-6</v>
      </c>
      <c r="Z571" s="6">
        <v>1.9999999999999999E-6</v>
      </c>
      <c r="AA571" s="6">
        <v>1.9999999999999999E-6</v>
      </c>
      <c r="AB571" s="6">
        <v>1.9999999999999999E-6</v>
      </c>
      <c r="AC571" s="6">
        <v>1.9999999999999999E-6</v>
      </c>
      <c r="AD571" s="6">
        <v>1.9999999999999999E-6</v>
      </c>
      <c r="AE571" s="6">
        <v>1.9999999999999999E-6</v>
      </c>
      <c r="AF571" s="7">
        <v>1.6642000000000001E-2</v>
      </c>
    </row>
    <row r="572" spans="1:32" ht="13">
      <c r="A572" s="3" t="s">
        <v>1870</v>
      </c>
      <c r="B572" t="s">
        <v>807</v>
      </c>
      <c r="C572" s="6">
        <v>3.5314999999999999E-2</v>
      </c>
      <c r="D572" s="6">
        <v>2.8333000000000001E-2</v>
      </c>
      <c r="E572" s="6">
        <v>2.0691000000000001E-2</v>
      </c>
      <c r="F572" s="6">
        <v>2.215E-2</v>
      </c>
      <c r="G572" s="6">
        <v>2.7716000000000001E-2</v>
      </c>
      <c r="H572" s="6">
        <v>3.1314000000000002E-2</v>
      </c>
      <c r="I572" s="6">
        <v>3.4046E-2</v>
      </c>
      <c r="J572" s="6">
        <v>3.5506000000000003E-2</v>
      </c>
      <c r="K572" s="6">
        <v>3.6382999999999999E-2</v>
      </c>
      <c r="L572" s="6">
        <v>3.7178999999999997E-2</v>
      </c>
      <c r="M572" s="6">
        <v>3.6948000000000002E-2</v>
      </c>
      <c r="N572" s="6">
        <v>3.6810000000000002E-2</v>
      </c>
      <c r="O572" s="6">
        <v>3.7582999999999998E-2</v>
      </c>
      <c r="P572" s="6">
        <v>3.9047999999999999E-2</v>
      </c>
      <c r="Q572" s="6">
        <v>3.8899999999999997E-2</v>
      </c>
      <c r="R572" s="6">
        <v>3.8596999999999999E-2</v>
      </c>
      <c r="S572" s="6">
        <v>3.8730000000000001E-2</v>
      </c>
      <c r="T572" s="6">
        <v>3.925E-2</v>
      </c>
      <c r="U572" s="6">
        <v>3.9747999999999999E-2</v>
      </c>
      <c r="V572" s="6">
        <v>4.0113000000000003E-2</v>
      </c>
      <c r="W572" s="6">
        <v>4.0396000000000001E-2</v>
      </c>
      <c r="X572" s="6">
        <v>4.0682999999999997E-2</v>
      </c>
      <c r="Y572" s="6">
        <v>4.0901E-2</v>
      </c>
      <c r="Z572" s="6">
        <v>4.1182000000000003E-2</v>
      </c>
      <c r="AA572" s="6">
        <v>4.1288999999999999E-2</v>
      </c>
      <c r="AB572" s="6">
        <v>4.1591999999999997E-2</v>
      </c>
      <c r="AC572" s="6">
        <v>4.1939999999999998E-2</v>
      </c>
      <c r="AD572" s="6">
        <v>4.2347999999999997E-2</v>
      </c>
      <c r="AE572" s="6">
        <v>4.2768E-2</v>
      </c>
      <c r="AF572" s="7">
        <v>1.5368E-2</v>
      </c>
    </row>
    <row r="573" spans="1:32" ht="13">
      <c r="A573" s="3" t="s">
        <v>1871</v>
      </c>
      <c r="B573" t="s">
        <v>809</v>
      </c>
      <c r="C573" s="6">
        <v>0</v>
      </c>
      <c r="D573" s="6">
        <v>0</v>
      </c>
      <c r="E573" s="6">
        <v>0</v>
      </c>
      <c r="F573" s="6">
        <v>0</v>
      </c>
      <c r="G573" s="6">
        <v>0</v>
      </c>
      <c r="H573" s="6">
        <v>0</v>
      </c>
      <c r="I573" s="6">
        <v>0</v>
      </c>
      <c r="J573" s="6">
        <v>0</v>
      </c>
      <c r="K573" s="6">
        <v>0</v>
      </c>
      <c r="L573" s="6">
        <v>0</v>
      </c>
      <c r="M573" s="6">
        <v>0</v>
      </c>
      <c r="N573" s="6">
        <v>0</v>
      </c>
      <c r="O573" s="6">
        <v>0</v>
      </c>
      <c r="P573" s="6">
        <v>0</v>
      </c>
      <c r="Q573" s="6">
        <v>0</v>
      </c>
      <c r="R573" s="6">
        <v>0</v>
      </c>
      <c r="S573" s="6">
        <v>0</v>
      </c>
      <c r="T573" s="6">
        <v>0</v>
      </c>
      <c r="U573" s="6">
        <v>0</v>
      </c>
      <c r="V573" s="6">
        <v>0</v>
      </c>
      <c r="W573" s="6">
        <v>0</v>
      </c>
      <c r="X573" s="6">
        <v>0</v>
      </c>
      <c r="Y573" s="6">
        <v>0</v>
      </c>
      <c r="Z573" s="6">
        <v>0</v>
      </c>
      <c r="AA573" s="6">
        <v>0</v>
      </c>
      <c r="AB573" s="6">
        <v>0</v>
      </c>
      <c r="AC573" s="6">
        <v>0</v>
      </c>
      <c r="AD573" s="6">
        <v>0</v>
      </c>
      <c r="AE573" s="6">
        <v>0</v>
      </c>
      <c r="AF573" s="15" t="s">
        <v>2584</v>
      </c>
    </row>
    <row r="574" spans="1:32" ht="13">
      <c r="A574" s="3" t="s">
        <v>1872</v>
      </c>
      <c r="B574" t="s">
        <v>811</v>
      </c>
      <c r="C574" s="6">
        <v>0</v>
      </c>
      <c r="D574" s="6">
        <v>0</v>
      </c>
      <c r="E574" s="6">
        <v>0</v>
      </c>
      <c r="F574" s="6">
        <v>0</v>
      </c>
      <c r="G574" s="6">
        <v>0</v>
      </c>
      <c r="H574" s="6">
        <v>0</v>
      </c>
      <c r="I574" s="6">
        <v>0</v>
      </c>
      <c r="J574" s="6">
        <v>0</v>
      </c>
      <c r="K574" s="6">
        <v>0</v>
      </c>
      <c r="L574" s="6">
        <v>0</v>
      </c>
      <c r="M574" s="6">
        <v>0</v>
      </c>
      <c r="N574" s="6">
        <v>0</v>
      </c>
      <c r="O574" s="6">
        <v>0</v>
      </c>
      <c r="P574" s="6">
        <v>0</v>
      </c>
      <c r="Q574" s="6">
        <v>0</v>
      </c>
      <c r="R574" s="6">
        <v>0</v>
      </c>
      <c r="S574" s="6">
        <v>0</v>
      </c>
      <c r="T574" s="6">
        <v>0</v>
      </c>
      <c r="U574" s="6">
        <v>0</v>
      </c>
      <c r="V574" s="6">
        <v>0</v>
      </c>
      <c r="W574" s="6">
        <v>0</v>
      </c>
      <c r="X574" s="6">
        <v>0</v>
      </c>
      <c r="Y574" s="6">
        <v>0</v>
      </c>
      <c r="Z574" s="6">
        <v>0</v>
      </c>
      <c r="AA574" s="6">
        <v>0</v>
      </c>
      <c r="AB574" s="6">
        <v>0</v>
      </c>
      <c r="AC574" s="6">
        <v>0</v>
      </c>
      <c r="AD574" s="6">
        <v>0</v>
      </c>
      <c r="AE574" s="6">
        <v>0</v>
      </c>
      <c r="AF574" s="15" t="s">
        <v>2584</v>
      </c>
    </row>
    <row r="575" spans="1:32" ht="13">
      <c r="A575" s="3" t="s">
        <v>1873</v>
      </c>
      <c r="B575" t="s">
        <v>813</v>
      </c>
      <c r="C575" s="6">
        <v>0</v>
      </c>
      <c r="D575" s="6">
        <v>0</v>
      </c>
      <c r="E575" s="6">
        <v>0</v>
      </c>
      <c r="F575" s="6">
        <v>0</v>
      </c>
      <c r="G575" s="6">
        <v>0</v>
      </c>
      <c r="H575" s="6">
        <v>9.9999999999999995E-7</v>
      </c>
      <c r="I575" s="6">
        <v>1.1E-5</v>
      </c>
      <c r="J575" s="6">
        <v>2.4000000000000001E-5</v>
      </c>
      <c r="K575" s="6">
        <v>5.1999999999999997E-5</v>
      </c>
      <c r="L575" s="6">
        <v>1.05E-4</v>
      </c>
      <c r="M575" s="6">
        <v>1.9799999999999999E-4</v>
      </c>
      <c r="N575" s="6">
        <v>3.01E-4</v>
      </c>
      <c r="O575" s="6">
        <v>4.6500000000000003E-4</v>
      </c>
      <c r="P575" s="6">
        <v>7.2000000000000005E-4</v>
      </c>
      <c r="Q575" s="6">
        <v>1.0460000000000001E-3</v>
      </c>
      <c r="R575" s="6">
        <v>1.5020000000000001E-3</v>
      </c>
      <c r="S575" s="6">
        <v>2.1229999999999999E-3</v>
      </c>
      <c r="T575" s="6">
        <v>3.003E-3</v>
      </c>
      <c r="U575" s="6">
        <v>4.241E-3</v>
      </c>
      <c r="V575" s="6">
        <v>5.8250000000000003E-3</v>
      </c>
      <c r="W575" s="6">
        <v>7.8239999999999994E-3</v>
      </c>
      <c r="X575" s="6">
        <v>1.0317E-2</v>
      </c>
      <c r="Y575" s="6">
        <v>1.3434E-2</v>
      </c>
      <c r="Z575" s="6">
        <v>1.7177000000000001E-2</v>
      </c>
      <c r="AA575" s="6">
        <v>2.1735999999999998E-2</v>
      </c>
      <c r="AB575" s="6">
        <v>2.7479E-2</v>
      </c>
      <c r="AC575" s="6">
        <v>3.44E-2</v>
      </c>
      <c r="AD575" s="6">
        <v>4.2677E-2</v>
      </c>
      <c r="AE575" s="6">
        <v>5.2495E-2</v>
      </c>
      <c r="AF575" s="15" t="s">
        <v>2584</v>
      </c>
    </row>
    <row r="576" spans="1:32" ht="13">
      <c r="A576" s="3" t="s">
        <v>1874</v>
      </c>
      <c r="B576" t="s">
        <v>815</v>
      </c>
      <c r="C576" s="6">
        <v>87.193680000000001</v>
      </c>
      <c r="D576" s="6">
        <v>105.24889400000001</v>
      </c>
      <c r="E576" s="6">
        <v>92.176445000000001</v>
      </c>
      <c r="F576" s="6">
        <v>110.178894</v>
      </c>
      <c r="G576" s="6">
        <v>158.678268</v>
      </c>
      <c r="H576" s="6">
        <v>195.09689299999999</v>
      </c>
      <c r="I576" s="6">
        <v>244.03016700000001</v>
      </c>
      <c r="J576" s="6">
        <v>277.86230499999999</v>
      </c>
      <c r="K576" s="6">
        <v>313.99475100000001</v>
      </c>
      <c r="L576" s="6">
        <v>311.87496900000002</v>
      </c>
      <c r="M576" s="6">
        <v>315.97052000000002</v>
      </c>
      <c r="N576" s="6">
        <v>318.33535799999999</v>
      </c>
      <c r="O576" s="6">
        <v>329.68154900000002</v>
      </c>
      <c r="P576" s="6">
        <v>350.62188700000002</v>
      </c>
      <c r="Q576" s="6">
        <v>358.06484999999998</v>
      </c>
      <c r="R576" s="6">
        <v>367.694458</v>
      </c>
      <c r="S576" s="6">
        <v>369.41137700000002</v>
      </c>
      <c r="T576" s="6">
        <v>376.46991000000003</v>
      </c>
      <c r="U576" s="6">
        <v>390.57003800000001</v>
      </c>
      <c r="V576" s="6">
        <v>401.53359999999998</v>
      </c>
      <c r="W576" s="6">
        <v>411.91879299999999</v>
      </c>
      <c r="X576" s="6">
        <v>420.43920900000001</v>
      </c>
      <c r="Y576" s="6">
        <v>429.59860200000003</v>
      </c>
      <c r="Z576" s="6">
        <v>436.32229599999999</v>
      </c>
      <c r="AA576" s="6">
        <v>445.40490699999998</v>
      </c>
      <c r="AB576" s="6">
        <v>450.56729100000001</v>
      </c>
      <c r="AC576" s="6">
        <v>458.607056</v>
      </c>
      <c r="AD576" s="6">
        <v>468.38449100000003</v>
      </c>
      <c r="AE576" s="6">
        <v>478.78189099999997</v>
      </c>
      <c r="AF576" s="7">
        <v>5.7711999999999999E-2</v>
      </c>
    </row>
    <row r="578" spans="1:32" ht="13">
      <c r="A578" s="3" t="s">
        <v>1875</v>
      </c>
      <c r="B578" t="s">
        <v>817</v>
      </c>
      <c r="C578" s="10">
        <v>7.1863000000000001</v>
      </c>
      <c r="D578" s="10">
        <v>10.204658</v>
      </c>
      <c r="E578" s="10">
        <v>12.349059</v>
      </c>
      <c r="F578" s="10">
        <v>13.970036</v>
      </c>
      <c r="G578" s="10">
        <v>15.719345000000001</v>
      </c>
      <c r="H578" s="10">
        <v>16.973535999999999</v>
      </c>
      <c r="I578" s="10">
        <v>19.355093</v>
      </c>
      <c r="J578" s="10">
        <v>21.1082</v>
      </c>
      <c r="K578" s="10">
        <v>23.116503000000002</v>
      </c>
      <c r="L578" s="10">
        <v>22.527998</v>
      </c>
      <c r="M578" s="10">
        <v>22.954232999999999</v>
      </c>
      <c r="N578" s="10">
        <v>23.142651000000001</v>
      </c>
      <c r="O578" s="10">
        <v>23.443895000000001</v>
      </c>
      <c r="P578" s="10">
        <v>23.923037000000001</v>
      </c>
      <c r="Q578" s="10">
        <v>24.450665000000001</v>
      </c>
      <c r="R578" s="10">
        <v>25.203049</v>
      </c>
      <c r="S578" s="10">
        <v>25.186354000000001</v>
      </c>
      <c r="T578" s="10">
        <v>25.274549</v>
      </c>
      <c r="U578" s="10">
        <v>25.779837000000001</v>
      </c>
      <c r="V578" s="10">
        <v>26.194391</v>
      </c>
      <c r="W578" s="10">
        <v>26.603909000000002</v>
      </c>
      <c r="X578" s="10">
        <v>26.899031000000001</v>
      </c>
      <c r="Y578" s="10">
        <v>27.273399000000001</v>
      </c>
      <c r="Z578" s="10">
        <v>27.468457999999998</v>
      </c>
      <c r="AA578" s="10">
        <v>27.890059999999998</v>
      </c>
      <c r="AB578" s="10">
        <v>27.986657999999998</v>
      </c>
      <c r="AC578" s="10">
        <v>28.224129000000001</v>
      </c>
      <c r="AD578" s="10">
        <v>28.513849</v>
      </c>
      <c r="AE578" s="10">
        <v>28.841175</v>
      </c>
      <c r="AF578" s="7">
        <v>3.9230000000000001E-2</v>
      </c>
    </row>
    <row r="579" spans="1:32" ht="13">
      <c r="A579" s="3" t="s">
        <v>1876</v>
      </c>
      <c r="B579" s="2" t="s">
        <v>819</v>
      </c>
      <c r="C579" s="8">
        <v>1213.3320309999999</v>
      </c>
      <c r="D579" s="8">
        <v>1031.380981</v>
      </c>
      <c r="E579" s="8">
        <v>746.42486599999995</v>
      </c>
      <c r="F579" s="8">
        <v>788.680115</v>
      </c>
      <c r="G579" s="8">
        <v>1009.445801</v>
      </c>
      <c r="H579" s="8">
        <v>1149.418091</v>
      </c>
      <c r="I579" s="8">
        <v>1260.805908</v>
      </c>
      <c r="J579" s="8">
        <v>1316.3713379999999</v>
      </c>
      <c r="K579" s="8">
        <v>1358.3142089999999</v>
      </c>
      <c r="L579" s="8">
        <v>1384.3883060000001</v>
      </c>
      <c r="M579" s="8">
        <v>1376.5239260000001</v>
      </c>
      <c r="N579" s="8">
        <v>1375.5354</v>
      </c>
      <c r="O579" s="8">
        <v>1406.257568</v>
      </c>
      <c r="P579" s="8">
        <v>1465.6245120000001</v>
      </c>
      <c r="Q579" s="8">
        <v>1464.4381100000001</v>
      </c>
      <c r="R579" s="8">
        <v>1458.928467</v>
      </c>
      <c r="S579" s="8">
        <v>1466.7124020000001</v>
      </c>
      <c r="T579" s="8">
        <v>1489.5217290000001</v>
      </c>
      <c r="U579" s="8">
        <v>1515.021362</v>
      </c>
      <c r="V579" s="8">
        <v>1532.8991699999999</v>
      </c>
      <c r="W579" s="8">
        <v>1548.3393550000001</v>
      </c>
      <c r="X579" s="8">
        <v>1563.0273440000001</v>
      </c>
      <c r="Y579" s="8">
        <v>1575.1560059999999</v>
      </c>
      <c r="Z579" s="8">
        <v>1588.448486</v>
      </c>
      <c r="AA579" s="8">
        <v>1597.0023189999999</v>
      </c>
      <c r="AB579" s="8">
        <v>1609.9360349999999</v>
      </c>
      <c r="AC579" s="8">
        <v>1624.8758539999999</v>
      </c>
      <c r="AD579" s="8">
        <v>1642.6561280000001</v>
      </c>
      <c r="AE579" s="8">
        <v>1660.063721</v>
      </c>
      <c r="AF579" s="9">
        <v>1.7784000000000001E-2</v>
      </c>
    </row>
    <row r="581" spans="1:32" ht="13">
      <c r="B581" s="2" t="s">
        <v>1238</v>
      </c>
    </row>
    <row r="582" spans="1:32" ht="13">
      <c r="B582" s="2" t="s">
        <v>1239</v>
      </c>
    </row>
    <row r="583" spans="1:32" ht="13">
      <c r="A583" s="3" t="s">
        <v>1877</v>
      </c>
      <c r="B583" t="s">
        <v>780</v>
      </c>
      <c r="C583" s="6">
        <v>1016.083252</v>
      </c>
      <c r="D583" s="6">
        <v>764.33923300000004</v>
      </c>
      <c r="E583" s="6">
        <v>579.69164999999998</v>
      </c>
      <c r="F583" s="6">
        <v>688.10998500000005</v>
      </c>
      <c r="G583" s="6">
        <v>879.49005099999999</v>
      </c>
      <c r="H583" s="6">
        <v>926.068848</v>
      </c>
      <c r="I583" s="6">
        <v>893.41131600000006</v>
      </c>
      <c r="J583" s="6">
        <v>842.067139</v>
      </c>
      <c r="K583" s="6">
        <v>788.12786900000003</v>
      </c>
      <c r="L583" s="6">
        <v>718.33630400000004</v>
      </c>
      <c r="M583" s="6">
        <v>650.79363999999998</v>
      </c>
      <c r="N583" s="6">
        <v>593.08245799999997</v>
      </c>
      <c r="O583" s="6">
        <v>577.22326699999996</v>
      </c>
      <c r="P583" s="6">
        <v>565.11071800000002</v>
      </c>
      <c r="Q583" s="6">
        <v>543.85223399999995</v>
      </c>
      <c r="R583" s="6">
        <v>518.41943400000002</v>
      </c>
      <c r="S583" s="6">
        <v>513.89965800000004</v>
      </c>
      <c r="T583" s="6">
        <v>515.52551300000005</v>
      </c>
      <c r="U583" s="6">
        <v>512.31921399999999</v>
      </c>
      <c r="V583" s="6">
        <v>508.56005900000002</v>
      </c>
      <c r="W583" s="6">
        <v>504.10461400000003</v>
      </c>
      <c r="X583" s="6">
        <v>499.90914900000001</v>
      </c>
      <c r="Y583" s="6">
        <v>493.89657599999998</v>
      </c>
      <c r="Z583" s="6">
        <v>494.82403599999998</v>
      </c>
      <c r="AA583" s="6">
        <v>487.70065299999999</v>
      </c>
      <c r="AB583" s="6">
        <v>486.67016599999999</v>
      </c>
      <c r="AC583" s="6">
        <v>485.93310500000001</v>
      </c>
      <c r="AD583" s="6">
        <v>484.15060399999999</v>
      </c>
      <c r="AE583" s="6">
        <v>480.94751000000002</v>
      </c>
      <c r="AF583" s="7">
        <v>-1.7010999999999998E-2</v>
      </c>
    </row>
    <row r="584" spans="1:32" ht="13">
      <c r="A584" s="3" t="s">
        <v>1878</v>
      </c>
      <c r="B584" t="s">
        <v>782</v>
      </c>
      <c r="C584" s="6">
        <v>0.244315</v>
      </c>
      <c r="D584" s="6">
        <v>0.16431100000000001</v>
      </c>
      <c r="E584" s="6">
        <v>0.12683900000000001</v>
      </c>
      <c r="F584" s="6">
        <v>0.28967399999999999</v>
      </c>
      <c r="G584" s="6">
        <v>0.39662999999999998</v>
      </c>
      <c r="H584" s="6">
        <v>0.49792599999999998</v>
      </c>
      <c r="I584" s="6">
        <v>14.446959</v>
      </c>
      <c r="J584" s="6">
        <v>17.865701999999999</v>
      </c>
      <c r="K584" s="6">
        <v>19.128298000000001</v>
      </c>
      <c r="L584" s="6">
        <v>19.926987</v>
      </c>
      <c r="M584" s="6">
        <v>19.681090999999999</v>
      </c>
      <c r="N584" s="6">
        <v>19.720312</v>
      </c>
      <c r="O584" s="6">
        <v>21.862179000000001</v>
      </c>
      <c r="P584" s="6">
        <v>25.086727</v>
      </c>
      <c r="Q584" s="6">
        <v>27.437763</v>
      </c>
      <c r="R584" s="6">
        <v>29.053339000000001</v>
      </c>
      <c r="S584" s="6">
        <v>32.306282000000003</v>
      </c>
      <c r="T584" s="6">
        <v>35.834290000000003</v>
      </c>
      <c r="U584" s="6">
        <v>38.827435000000001</v>
      </c>
      <c r="V584" s="6">
        <v>41.634101999999999</v>
      </c>
      <c r="W584" s="6">
        <v>43.743893</v>
      </c>
      <c r="X584" s="6">
        <v>45.93177</v>
      </c>
      <c r="Y584" s="6">
        <v>46.645454000000001</v>
      </c>
      <c r="Z584" s="6">
        <v>46.944392999999998</v>
      </c>
      <c r="AA584" s="6">
        <v>45.498119000000003</v>
      </c>
      <c r="AB584" s="6">
        <v>44.434147000000003</v>
      </c>
      <c r="AC584" s="6">
        <v>42.622334000000002</v>
      </c>
      <c r="AD584" s="6">
        <v>40.429707000000001</v>
      </c>
      <c r="AE584" s="6">
        <v>37.702114000000002</v>
      </c>
      <c r="AF584" s="7">
        <v>0.223019</v>
      </c>
    </row>
    <row r="585" spans="1:32" ht="13">
      <c r="A585" s="3" t="s">
        <v>1879</v>
      </c>
      <c r="B585" t="s">
        <v>1243</v>
      </c>
      <c r="C585" s="6">
        <v>1016.327576</v>
      </c>
      <c r="D585" s="6">
        <v>764.50354000000004</v>
      </c>
      <c r="E585" s="6">
        <v>579.81848100000002</v>
      </c>
      <c r="F585" s="6">
        <v>688.39965800000004</v>
      </c>
      <c r="G585" s="6">
        <v>879.88665800000001</v>
      </c>
      <c r="H585" s="6">
        <v>926.56677200000001</v>
      </c>
      <c r="I585" s="6">
        <v>907.85827600000005</v>
      </c>
      <c r="J585" s="6">
        <v>859.932861</v>
      </c>
      <c r="K585" s="6">
        <v>807.25616500000001</v>
      </c>
      <c r="L585" s="6">
        <v>738.26330600000006</v>
      </c>
      <c r="M585" s="6">
        <v>670.47473100000002</v>
      </c>
      <c r="N585" s="6">
        <v>612.80279499999995</v>
      </c>
      <c r="O585" s="6">
        <v>599.08544900000004</v>
      </c>
      <c r="P585" s="6">
        <v>590.19744900000001</v>
      </c>
      <c r="Q585" s="6">
        <v>571.28997800000002</v>
      </c>
      <c r="R585" s="6">
        <v>547.47277799999995</v>
      </c>
      <c r="S585" s="6">
        <v>546.20593299999996</v>
      </c>
      <c r="T585" s="6">
        <v>551.35980199999995</v>
      </c>
      <c r="U585" s="6">
        <v>551.14666699999998</v>
      </c>
      <c r="V585" s="6">
        <v>550.19415300000003</v>
      </c>
      <c r="W585" s="6">
        <v>547.84851100000003</v>
      </c>
      <c r="X585" s="6">
        <v>545.84094200000004</v>
      </c>
      <c r="Y585" s="6">
        <v>540.54205300000001</v>
      </c>
      <c r="Z585" s="6">
        <v>541.76843299999996</v>
      </c>
      <c r="AA585" s="6">
        <v>533.19879200000003</v>
      </c>
      <c r="AB585" s="6">
        <v>531.10430899999994</v>
      </c>
      <c r="AC585" s="6">
        <v>528.55542000000003</v>
      </c>
      <c r="AD585" s="6">
        <v>524.58032200000002</v>
      </c>
      <c r="AE585" s="6">
        <v>518.64959699999997</v>
      </c>
      <c r="AF585" s="7">
        <v>-1.4267999999999999E-2</v>
      </c>
    </row>
    <row r="587" spans="1:32" ht="13">
      <c r="B587" s="2" t="s">
        <v>1244</v>
      </c>
    </row>
    <row r="588" spans="1:32" ht="13">
      <c r="A588" s="3" t="s">
        <v>1880</v>
      </c>
      <c r="B588" t="s">
        <v>787</v>
      </c>
      <c r="C588" s="6">
        <v>147.97448700000001</v>
      </c>
      <c r="D588" s="6">
        <v>133.895218</v>
      </c>
      <c r="E588" s="6">
        <v>88.778785999999997</v>
      </c>
      <c r="F588" s="6">
        <v>109.520561</v>
      </c>
      <c r="G588" s="6">
        <v>132.68034399999999</v>
      </c>
      <c r="H588" s="6">
        <v>160.101944</v>
      </c>
      <c r="I588" s="6">
        <v>188.899033</v>
      </c>
      <c r="J588" s="6">
        <v>217.69544999999999</v>
      </c>
      <c r="K588" s="6">
        <v>250.84236100000001</v>
      </c>
      <c r="L588" s="6">
        <v>289.16610700000001</v>
      </c>
      <c r="M588" s="6">
        <v>303.61758400000002</v>
      </c>
      <c r="N588" s="6">
        <v>317.43975799999998</v>
      </c>
      <c r="O588" s="6">
        <v>308.05892899999998</v>
      </c>
      <c r="P588" s="6">
        <v>303.49661300000002</v>
      </c>
      <c r="Q588" s="6">
        <v>296.77624500000002</v>
      </c>
      <c r="R588" s="6">
        <v>292.63989299999997</v>
      </c>
      <c r="S588" s="6">
        <v>279.83401500000002</v>
      </c>
      <c r="T588" s="6">
        <v>273.72866800000003</v>
      </c>
      <c r="U588" s="6">
        <v>270.95370500000001</v>
      </c>
      <c r="V588" s="6">
        <v>268.40927099999999</v>
      </c>
      <c r="W588" s="6">
        <v>267.11587500000002</v>
      </c>
      <c r="X588" s="6">
        <v>262.610748</v>
      </c>
      <c r="Y588" s="6">
        <v>260.99310300000002</v>
      </c>
      <c r="Z588" s="6">
        <v>259.06372099999999</v>
      </c>
      <c r="AA588" s="6">
        <v>261.21847500000001</v>
      </c>
      <c r="AB588" s="6">
        <v>258.13571200000001</v>
      </c>
      <c r="AC588" s="6">
        <v>258.79882800000001</v>
      </c>
      <c r="AD588" s="6">
        <v>260.16915899999998</v>
      </c>
      <c r="AE588" s="6">
        <v>261.94058200000001</v>
      </c>
      <c r="AF588" s="7">
        <v>2.5166000000000001E-2</v>
      </c>
    </row>
    <row r="589" spans="1:32" ht="13">
      <c r="A589" s="3" t="s">
        <v>1881</v>
      </c>
      <c r="B589" t="s">
        <v>789</v>
      </c>
      <c r="C589" s="6">
        <v>0</v>
      </c>
      <c r="D589" s="6">
        <v>0</v>
      </c>
      <c r="E589" s="6">
        <v>0</v>
      </c>
      <c r="F589" s="6">
        <v>0</v>
      </c>
      <c r="G589" s="6">
        <v>0</v>
      </c>
      <c r="H589" s="6">
        <v>0</v>
      </c>
      <c r="I589" s="6">
        <v>0</v>
      </c>
      <c r="J589" s="6">
        <v>0</v>
      </c>
      <c r="K589" s="6">
        <v>0</v>
      </c>
      <c r="L589" s="6">
        <v>0</v>
      </c>
      <c r="M589" s="6">
        <v>0</v>
      </c>
      <c r="N589" s="6">
        <v>0</v>
      </c>
      <c r="O589" s="6">
        <v>0</v>
      </c>
      <c r="P589" s="6">
        <v>0</v>
      </c>
      <c r="Q589" s="6">
        <v>0</v>
      </c>
      <c r="R589" s="6">
        <v>0</v>
      </c>
      <c r="S589" s="6">
        <v>0</v>
      </c>
      <c r="T589" s="6">
        <v>0</v>
      </c>
      <c r="U589" s="6">
        <v>0</v>
      </c>
      <c r="V589" s="6">
        <v>0</v>
      </c>
      <c r="W589" s="6">
        <v>0</v>
      </c>
      <c r="X589" s="6">
        <v>0</v>
      </c>
      <c r="Y589" s="6">
        <v>0</v>
      </c>
      <c r="Z589" s="6">
        <v>0</v>
      </c>
      <c r="AA589" s="6">
        <v>0</v>
      </c>
      <c r="AB589" s="6">
        <v>0</v>
      </c>
      <c r="AC589" s="6">
        <v>0</v>
      </c>
      <c r="AD589" s="6">
        <v>0</v>
      </c>
      <c r="AE589" s="6">
        <v>0</v>
      </c>
      <c r="AF589" s="15" t="s">
        <v>2584</v>
      </c>
    </row>
    <row r="590" spans="1:32" ht="13">
      <c r="A590" s="3" t="s">
        <v>1882</v>
      </c>
      <c r="B590" t="s">
        <v>791</v>
      </c>
      <c r="C590" s="6">
        <v>1.2409E-2</v>
      </c>
      <c r="D590" s="6">
        <v>8.7259999999999994E-3</v>
      </c>
      <c r="E590" s="6">
        <v>6.182E-3</v>
      </c>
      <c r="F590" s="6">
        <v>7.0029999999999997E-3</v>
      </c>
      <c r="G590" s="6">
        <v>8.4410000000000006E-3</v>
      </c>
      <c r="H590" s="6">
        <v>8.7569999999999992E-3</v>
      </c>
      <c r="I590" s="6">
        <v>8.8629999999999994E-3</v>
      </c>
      <c r="J590" s="6">
        <v>8.7279999999999996E-3</v>
      </c>
      <c r="K590" s="6">
        <v>8.6180000000000007E-3</v>
      </c>
      <c r="L590" s="6">
        <v>8.1960000000000002E-3</v>
      </c>
      <c r="M590" s="6">
        <v>7.7929999999999996E-3</v>
      </c>
      <c r="N590" s="6">
        <v>7.456E-3</v>
      </c>
      <c r="O590" s="6">
        <v>7.2859999999999999E-3</v>
      </c>
      <c r="P590" s="6">
        <v>7.1919999999999996E-3</v>
      </c>
      <c r="Q590" s="6">
        <v>7.0029999999999997E-3</v>
      </c>
      <c r="R590" s="6">
        <v>6.8110000000000002E-3</v>
      </c>
      <c r="S590" s="6">
        <v>6.718E-3</v>
      </c>
      <c r="T590" s="6">
        <v>6.7289999999999997E-3</v>
      </c>
      <c r="U590" s="6">
        <v>6.7299999999999999E-3</v>
      </c>
      <c r="V590" s="6">
        <v>6.7250000000000001E-3</v>
      </c>
      <c r="W590" s="6">
        <v>6.7159999999999997E-3</v>
      </c>
      <c r="X590" s="6">
        <v>6.685E-3</v>
      </c>
      <c r="Y590" s="6">
        <v>6.6480000000000003E-3</v>
      </c>
      <c r="Z590" s="6">
        <v>6.6610000000000003E-3</v>
      </c>
      <c r="AA590" s="6">
        <v>6.62E-3</v>
      </c>
      <c r="AB590" s="6">
        <v>6.5929999999999999E-3</v>
      </c>
      <c r="AC590" s="6">
        <v>6.5919999999999998E-3</v>
      </c>
      <c r="AD590" s="6">
        <v>6.5849999999999997E-3</v>
      </c>
      <c r="AE590" s="6">
        <v>6.5640000000000004E-3</v>
      </c>
      <c r="AF590" s="7">
        <v>-1.0489E-2</v>
      </c>
    </row>
    <row r="591" spans="1:32" ht="13">
      <c r="A591" s="3" t="s">
        <v>1883</v>
      </c>
      <c r="B591" t="s">
        <v>793</v>
      </c>
      <c r="C591" s="6">
        <v>0</v>
      </c>
      <c r="D591" s="6">
        <v>0</v>
      </c>
      <c r="E591" s="6">
        <v>0</v>
      </c>
      <c r="F591" s="6">
        <v>0</v>
      </c>
      <c r="G591" s="6">
        <v>3.1420750000000002</v>
      </c>
      <c r="H591" s="6">
        <v>3.8789940000000001</v>
      </c>
      <c r="I591" s="6">
        <v>4.5727529999999996</v>
      </c>
      <c r="J591" s="6">
        <v>5.1060299999999996</v>
      </c>
      <c r="K591" s="6">
        <v>5.5349250000000003</v>
      </c>
      <c r="L591" s="6">
        <v>4.1724269999999999</v>
      </c>
      <c r="M591" s="6">
        <v>4.0197010000000004</v>
      </c>
      <c r="N591" s="6">
        <v>4.0066980000000001</v>
      </c>
      <c r="O591" s="6">
        <v>3.8663310000000002</v>
      </c>
      <c r="P591" s="6">
        <v>3.6073050000000002</v>
      </c>
      <c r="Q591" s="6">
        <v>3.7279469999999999</v>
      </c>
      <c r="R591" s="6">
        <v>5.8189289999999998</v>
      </c>
      <c r="S591" s="6">
        <v>6.1295840000000004</v>
      </c>
      <c r="T591" s="6">
        <v>6.387632</v>
      </c>
      <c r="U591" s="6">
        <v>7.2071709999999998</v>
      </c>
      <c r="V591" s="6">
        <v>7.9158970000000002</v>
      </c>
      <c r="W591" s="6">
        <v>8.3797160000000002</v>
      </c>
      <c r="X591" s="6">
        <v>9.1030230000000003</v>
      </c>
      <c r="Y591" s="6">
        <v>9.2937379999999994</v>
      </c>
      <c r="Z591" s="6">
        <v>9.5262139999999995</v>
      </c>
      <c r="AA591" s="6">
        <v>9.6891300000000005</v>
      </c>
      <c r="AB591" s="6">
        <v>9.9203980000000005</v>
      </c>
      <c r="AC591" s="6">
        <v>10.1701</v>
      </c>
      <c r="AD591" s="6">
        <v>10.422107</v>
      </c>
      <c r="AE591" s="6">
        <v>10.669316</v>
      </c>
      <c r="AF591" s="15" t="s">
        <v>2584</v>
      </c>
    </row>
    <row r="592" spans="1:32" ht="13">
      <c r="A592" s="3" t="s">
        <v>1884</v>
      </c>
      <c r="B592" t="s">
        <v>795</v>
      </c>
      <c r="C592" s="6">
        <v>0</v>
      </c>
      <c r="D592" s="6">
        <v>0</v>
      </c>
      <c r="E592" s="6">
        <v>0</v>
      </c>
      <c r="F592" s="6">
        <v>0</v>
      </c>
      <c r="G592" s="6">
        <v>0</v>
      </c>
      <c r="H592" s="6">
        <v>0</v>
      </c>
      <c r="I592" s="6">
        <v>0</v>
      </c>
      <c r="J592" s="6">
        <v>0</v>
      </c>
      <c r="K592" s="6">
        <v>0</v>
      </c>
      <c r="L592" s="6">
        <v>0</v>
      </c>
      <c r="M592" s="6">
        <v>0</v>
      </c>
      <c r="N592" s="6">
        <v>0</v>
      </c>
      <c r="O592" s="6">
        <v>0</v>
      </c>
      <c r="P592" s="6">
        <v>0</v>
      </c>
      <c r="Q592" s="6">
        <v>0</v>
      </c>
      <c r="R592" s="6">
        <v>0</v>
      </c>
      <c r="S592" s="6">
        <v>0</v>
      </c>
      <c r="T592" s="6">
        <v>0</v>
      </c>
      <c r="U592" s="6">
        <v>0</v>
      </c>
      <c r="V592" s="6">
        <v>0</v>
      </c>
      <c r="W592" s="6">
        <v>0</v>
      </c>
      <c r="X592" s="6">
        <v>0</v>
      </c>
      <c r="Y592" s="6">
        <v>0</v>
      </c>
      <c r="Z592" s="6">
        <v>0</v>
      </c>
      <c r="AA592" s="6">
        <v>0</v>
      </c>
      <c r="AB592" s="6">
        <v>0</v>
      </c>
      <c r="AC592" s="6">
        <v>0</v>
      </c>
      <c r="AD592" s="6">
        <v>0</v>
      </c>
      <c r="AE592" s="6">
        <v>0</v>
      </c>
      <c r="AF592" s="15" t="s">
        <v>2584</v>
      </c>
    </row>
    <row r="593" spans="1:32" ht="13">
      <c r="A593" s="3" t="s">
        <v>1885</v>
      </c>
      <c r="B593" t="s">
        <v>797</v>
      </c>
      <c r="C593" s="6">
        <v>0</v>
      </c>
      <c r="D593" s="6">
        <v>0</v>
      </c>
      <c r="E593" s="6">
        <v>0</v>
      </c>
      <c r="F593" s="6">
        <v>0</v>
      </c>
      <c r="G593" s="6">
        <v>0</v>
      </c>
      <c r="H593" s="6">
        <v>0</v>
      </c>
      <c r="I593" s="6">
        <v>0</v>
      </c>
      <c r="J593" s="6">
        <v>0</v>
      </c>
      <c r="K593" s="6">
        <v>7.7122999999999997E-2</v>
      </c>
      <c r="L593" s="6">
        <v>6.9966E-2</v>
      </c>
      <c r="M593" s="6">
        <v>0.32233099999999998</v>
      </c>
      <c r="N593" s="6">
        <v>0.287443</v>
      </c>
      <c r="O593" s="6">
        <v>0.26708399999999999</v>
      </c>
      <c r="P593" s="6">
        <v>0.48643900000000001</v>
      </c>
      <c r="Q593" s="6">
        <v>0.456125</v>
      </c>
      <c r="R593" s="6">
        <v>0.42913899999999999</v>
      </c>
      <c r="S593" s="6">
        <v>0.41242899999999999</v>
      </c>
      <c r="T593" s="6">
        <v>0.39982499999999999</v>
      </c>
      <c r="U593" s="6">
        <v>0.39025500000000002</v>
      </c>
      <c r="V593" s="6">
        <v>0.38064500000000001</v>
      </c>
      <c r="W593" s="6">
        <v>0.37050699999999998</v>
      </c>
      <c r="X593" s="6">
        <v>0.36080099999999998</v>
      </c>
      <c r="Y593" s="6">
        <v>0.34949200000000002</v>
      </c>
      <c r="Z593" s="6">
        <v>0.33893800000000002</v>
      </c>
      <c r="AA593" s="6">
        <v>0.32627899999999999</v>
      </c>
      <c r="AB593" s="6">
        <v>0.31747700000000001</v>
      </c>
      <c r="AC593" s="6">
        <v>0.30874099999999999</v>
      </c>
      <c r="AD593" s="6">
        <v>0.30149799999999999</v>
      </c>
      <c r="AE593" s="6">
        <v>0.29546299999999998</v>
      </c>
      <c r="AF593" s="15" t="s">
        <v>2584</v>
      </c>
    </row>
    <row r="594" spans="1:32" ht="13">
      <c r="A594" s="3" t="s">
        <v>1886</v>
      </c>
      <c r="B594" t="s">
        <v>799</v>
      </c>
      <c r="C594" s="6">
        <v>11.114817</v>
      </c>
      <c r="D594" s="6">
        <v>9.9846520000000005</v>
      </c>
      <c r="E594" s="6">
        <v>8.3591949999999997</v>
      </c>
      <c r="F594" s="6">
        <v>10.721520999999999</v>
      </c>
      <c r="G594" s="6">
        <v>15.329171000000001</v>
      </c>
      <c r="H594" s="6">
        <v>22.045663999999999</v>
      </c>
      <c r="I594" s="6">
        <v>24.618109</v>
      </c>
      <c r="J594" s="6">
        <v>26.06493</v>
      </c>
      <c r="K594" s="6">
        <v>31.225453999999999</v>
      </c>
      <c r="L594" s="6">
        <v>31.269476000000001</v>
      </c>
      <c r="M594" s="6">
        <v>32.327824</v>
      </c>
      <c r="N594" s="6">
        <v>32.428238</v>
      </c>
      <c r="O594" s="6">
        <v>33.652439000000001</v>
      </c>
      <c r="P594" s="6">
        <v>35.019424000000001</v>
      </c>
      <c r="Q594" s="6">
        <v>35.994835000000002</v>
      </c>
      <c r="R594" s="6">
        <v>36.936939000000002</v>
      </c>
      <c r="S594" s="6">
        <v>38.669930000000001</v>
      </c>
      <c r="T594" s="6">
        <v>40.848942000000001</v>
      </c>
      <c r="U594" s="6">
        <v>43.124214000000002</v>
      </c>
      <c r="V594" s="6">
        <v>45.308151000000002</v>
      </c>
      <c r="W594" s="6">
        <v>47.363261999999999</v>
      </c>
      <c r="X594" s="6">
        <v>49.130253000000003</v>
      </c>
      <c r="Y594" s="6">
        <v>50.985621999999999</v>
      </c>
      <c r="Z594" s="6">
        <v>53.138373999999999</v>
      </c>
      <c r="AA594" s="6">
        <v>54.188296999999999</v>
      </c>
      <c r="AB594" s="6">
        <v>55.609509000000003</v>
      </c>
      <c r="AC594" s="6">
        <v>57.095097000000003</v>
      </c>
      <c r="AD594" s="6">
        <v>58.530518000000001</v>
      </c>
      <c r="AE594" s="6">
        <v>59.741996999999998</v>
      </c>
      <c r="AF594" s="7">
        <v>6.8502999999999994E-2</v>
      </c>
    </row>
    <row r="595" spans="1:32" ht="13">
      <c r="A595" s="3" t="s">
        <v>1887</v>
      </c>
      <c r="B595" t="s">
        <v>801</v>
      </c>
      <c r="C595" s="6">
        <v>0.41220699999999999</v>
      </c>
      <c r="D595" s="6">
        <v>0.24984400000000001</v>
      </c>
      <c r="E595" s="6">
        <v>0.17233000000000001</v>
      </c>
      <c r="F595" s="6">
        <v>0.19519400000000001</v>
      </c>
      <c r="G595" s="6">
        <v>0.23486599999999999</v>
      </c>
      <c r="H595" s="6">
        <v>0.24543599999999999</v>
      </c>
      <c r="I595" s="6">
        <v>0.25269799999999998</v>
      </c>
      <c r="J595" s="6">
        <v>0.25054500000000002</v>
      </c>
      <c r="K595" s="6">
        <v>0.245584</v>
      </c>
      <c r="L595" s="6">
        <v>0.23377700000000001</v>
      </c>
      <c r="M595" s="6">
        <v>0.221412</v>
      </c>
      <c r="N595" s="6">
        <v>0.21165300000000001</v>
      </c>
      <c r="O595" s="6">
        <v>0.20757999999999999</v>
      </c>
      <c r="P595" s="6">
        <v>0.20535100000000001</v>
      </c>
      <c r="Q595" s="6">
        <v>0.20020099999999999</v>
      </c>
      <c r="R595" s="6">
        <v>0.19472500000000001</v>
      </c>
      <c r="S595" s="6">
        <v>0.19231500000000001</v>
      </c>
      <c r="T595" s="6">
        <v>0.19290099999999999</v>
      </c>
      <c r="U595" s="6">
        <v>0.19322600000000001</v>
      </c>
      <c r="V595" s="6">
        <v>0.19318199999999999</v>
      </c>
      <c r="W595" s="6">
        <v>0.19303400000000001</v>
      </c>
      <c r="X595" s="6">
        <v>0.19209699999999999</v>
      </c>
      <c r="Y595" s="6">
        <v>0.19122500000000001</v>
      </c>
      <c r="Z595" s="6">
        <v>0.19133</v>
      </c>
      <c r="AA595" s="6">
        <v>0.190111</v>
      </c>
      <c r="AB595" s="6">
        <v>0.18968099999999999</v>
      </c>
      <c r="AC595" s="6">
        <v>0.190138</v>
      </c>
      <c r="AD595" s="6">
        <v>0.19015399999999999</v>
      </c>
      <c r="AE595" s="6">
        <v>0.189891</v>
      </c>
      <c r="AF595" s="7">
        <v>-1.0111E-2</v>
      </c>
    </row>
    <row r="596" spans="1:32" ht="13">
      <c r="A596" s="3" t="s">
        <v>1888</v>
      </c>
      <c r="B596" t="s">
        <v>803</v>
      </c>
      <c r="C596" s="6">
        <v>1.1600360000000001</v>
      </c>
      <c r="D596" s="6">
        <v>0.49068499999999998</v>
      </c>
      <c r="E596" s="6">
        <v>0.339727</v>
      </c>
      <c r="F596" s="6">
        <v>0.38535700000000001</v>
      </c>
      <c r="G596" s="6">
        <v>0.46385999999999999</v>
      </c>
      <c r="H596" s="6">
        <v>0.482821</v>
      </c>
      <c r="I596" s="6">
        <v>0.49482300000000001</v>
      </c>
      <c r="J596" s="6">
        <v>0.48978699999999997</v>
      </c>
      <c r="K596" s="6">
        <v>0.48187200000000002</v>
      </c>
      <c r="L596" s="6">
        <v>0.45864100000000002</v>
      </c>
      <c r="M596" s="6">
        <v>0.43573099999999998</v>
      </c>
      <c r="N596" s="6">
        <v>0.41683300000000001</v>
      </c>
      <c r="O596" s="6">
        <v>0.40827799999999997</v>
      </c>
      <c r="P596" s="6">
        <v>0.40384100000000001</v>
      </c>
      <c r="Q596" s="6">
        <v>0.39351999999999998</v>
      </c>
      <c r="R596" s="6">
        <v>0.382909</v>
      </c>
      <c r="S596" s="6">
        <v>0.37852999999999998</v>
      </c>
      <c r="T596" s="6">
        <v>0.379936</v>
      </c>
      <c r="U596" s="6">
        <v>0.38095499999999999</v>
      </c>
      <c r="V596" s="6">
        <v>0.38114900000000002</v>
      </c>
      <c r="W596" s="6">
        <v>0.38095099999999998</v>
      </c>
      <c r="X596" s="6">
        <v>0.37983499999999998</v>
      </c>
      <c r="Y596" s="6">
        <v>0.37828200000000001</v>
      </c>
      <c r="Z596" s="6">
        <v>0.37843599999999999</v>
      </c>
      <c r="AA596" s="6">
        <v>0.37601400000000001</v>
      </c>
      <c r="AB596" s="6">
        <v>0.37542500000000001</v>
      </c>
      <c r="AC596" s="6">
        <v>0.37645800000000001</v>
      </c>
      <c r="AD596" s="6">
        <v>0.37670799999999999</v>
      </c>
      <c r="AE596" s="6">
        <v>0.37663799999999997</v>
      </c>
      <c r="AF596" s="7">
        <v>-9.7490000000000007E-3</v>
      </c>
    </row>
    <row r="597" spans="1:32" ht="13">
      <c r="A597" s="3" t="s">
        <v>1889</v>
      </c>
      <c r="B597" t="s">
        <v>805</v>
      </c>
      <c r="C597" s="6">
        <v>1.5214E-2</v>
      </c>
      <c r="D597" s="6">
        <v>1.4491E-2</v>
      </c>
      <c r="E597" s="6">
        <v>1.0392E-2</v>
      </c>
      <c r="F597" s="6">
        <v>1.491E-2</v>
      </c>
      <c r="G597" s="6">
        <v>1.9966999999999999E-2</v>
      </c>
      <c r="H597" s="6">
        <v>2.0964E-2</v>
      </c>
      <c r="I597" s="6">
        <v>2.1255E-2</v>
      </c>
      <c r="J597" s="6">
        <v>1.9779999999999999E-2</v>
      </c>
      <c r="K597" s="6">
        <v>1.8294999999999999E-2</v>
      </c>
      <c r="L597" s="6">
        <v>1.7249E-2</v>
      </c>
      <c r="M597" s="6">
        <v>1.6374E-2</v>
      </c>
      <c r="N597" s="6">
        <v>1.5520000000000001E-2</v>
      </c>
      <c r="O597" s="6">
        <v>1.5139E-2</v>
      </c>
      <c r="P597" s="6">
        <v>1.4737E-2</v>
      </c>
      <c r="Q597" s="6">
        <v>1.4149999999999999E-2</v>
      </c>
      <c r="R597" s="6">
        <v>1.3916E-2</v>
      </c>
      <c r="S597" s="6">
        <v>1.3915E-2</v>
      </c>
      <c r="T597" s="6">
        <v>1.393E-2</v>
      </c>
      <c r="U597" s="6">
        <v>1.4029E-2</v>
      </c>
      <c r="V597" s="6">
        <v>1.4187E-2</v>
      </c>
      <c r="W597" s="6">
        <v>1.4146000000000001E-2</v>
      </c>
      <c r="X597" s="6">
        <v>1.4125E-2</v>
      </c>
      <c r="Y597" s="6">
        <v>1.4041E-2</v>
      </c>
      <c r="Z597" s="6">
        <v>1.4049000000000001E-2</v>
      </c>
      <c r="AA597" s="6">
        <v>1.4030000000000001E-2</v>
      </c>
      <c r="AB597" s="6">
        <v>1.401E-2</v>
      </c>
      <c r="AC597" s="6">
        <v>1.3861E-2</v>
      </c>
      <c r="AD597" s="6">
        <v>1.3828E-2</v>
      </c>
      <c r="AE597" s="6">
        <v>1.3804E-2</v>
      </c>
      <c r="AF597" s="7">
        <v>-1.7960000000000001E-3</v>
      </c>
    </row>
    <row r="598" spans="1:32" ht="13">
      <c r="A598" s="3" t="s">
        <v>1890</v>
      </c>
      <c r="B598" t="s">
        <v>807</v>
      </c>
      <c r="C598" s="6">
        <v>7.8289999999999992E-3</v>
      </c>
      <c r="D598" s="6">
        <v>5.4819999999999999E-3</v>
      </c>
      <c r="E598" s="6">
        <v>3.882E-3</v>
      </c>
      <c r="F598" s="6">
        <v>4.4339999999999996E-3</v>
      </c>
      <c r="G598" s="6">
        <v>5.3810000000000004E-3</v>
      </c>
      <c r="H598" s="6">
        <v>5.587E-3</v>
      </c>
      <c r="I598" s="6">
        <v>5.653E-3</v>
      </c>
      <c r="J598" s="6">
        <v>5.5409999999999999E-3</v>
      </c>
      <c r="K598" s="6">
        <v>5.4299999999999999E-3</v>
      </c>
      <c r="L598" s="6">
        <v>5.1440000000000001E-3</v>
      </c>
      <c r="M598" s="6">
        <v>4.8739999999999999E-3</v>
      </c>
      <c r="N598" s="6">
        <v>4.646E-3</v>
      </c>
      <c r="O598" s="6">
        <v>4.5440000000000003E-3</v>
      </c>
      <c r="P598" s="6">
        <v>4.4879999999999998E-3</v>
      </c>
      <c r="Q598" s="6">
        <v>4.3689999999999996E-3</v>
      </c>
      <c r="R598" s="6">
        <v>4.2469999999999999E-3</v>
      </c>
      <c r="S598" s="6">
        <v>4.1960000000000001E-3</v>
      </c>
      <c r="T598" s="6">
        <v>4.2059999999999997E-3</v>
      </c>
      <c r="U598" s="6">
        <v>4.2079999999999999E-3</v>
      </c>
      <c r="V598" s="6">
        <v>4.2079999999999999E-3</v>
      </c>
      <c r="W598" s="6">
        <v>4.2030000000000001E-3</v>
      </c>
      <c r="X598" s="6">
        <v>4.1859999999999996E-3</v>
      </c>
      <c r="Y598" s="6">
        <v>4.163E-3</v>
      </c>
      <c r="Z598" s="6">
        <v>4.1720000000000004E-3</v>
      </c>
      <c r="AA598" s="6">
        <v>4.1450000000000002E-3</v>
      </c>
      <c r="AB598" s="6">
        <v>4.1320000000000003E-3</v>
      </c>
      <c r="AC598" s="6">
        <v>4.1320000000000003E-3</v>
      </c>
      <c r="AD598" s="6">
        <v>4.1279999999999997E-3</v>
      </c>
      <c r="AE598" s="6">
        <v>4.1159999999999999E-3</v>
      </c>
      <c r="AF598" s="7">
        <v>-1.0555999999999999E-2</v>
      </c>
    </row>
    <row r="599" spans="1:32" ht="13">
      <c r="A599" s="3" t="s">
        <v>1891</v>
      </c>
      <c r="B599" t="s">
        <v>809</v>
      </c>
      <c r="C599" s="6">
        <v>0</v>
      </c>
      <c r="D599" s="6">
        <v>0</v>
      </c>
      <c r="E599" s="6">
        <v>0</v>
      </c>
      <c r="F599" s="6">
        <v>0</v>
      </c>
      <c r="G599" s="6">
        <v>0</v>
      </c>
      <c r="H599" s="6">
        <v>0</v>
      </c>
      <c r="I599" s="6">
        <v>0</v>
      </c>
      <c r="J599" s="6">
        <v>0</v>
      </c>
      <c r="K599" s="6">
        <v>0</v>
      </c>
      <c r="L599" s="6">
        <v>0</v>
      </c>
      <c r="M599" s="6">
        <v>0</v>
      </c>
      <c r="N599" s="6">
        <v>0</v>
      </c>
      <c r="O599" s="6">
        <v>0</v>
      </c>
      <c r="P599" s="6">
        <v>0</v>
      </c>
      <c r="Q599" s="6">
        <v>0</v>
      </c>
      <c r="R599" s="6">
        <v>0</v>
      </c>
      <c r="S599" s="6">
        <v>0</v>
      </c>
      <c r="T599" s="6">
        <v>0</v>
      </c>
      <c r="U599" s="6">
        <v>0</v>
      </c>
      <c r="V599" s="6">
        <v>0</v>
      </c>
      <c r="W599" s="6">
        <v>0</v>
      </c>
      <c r="X599" s="6">
        <v>0</v>
      </c>
      <c r="Y599" s="6">
        <v>0</v>
      </c>
      <c r="Z599" s="6">
        <v>0</v>
      </c>
      <c r="AA599" s="6">
        <v>0</v>
      </c>
      <c r="AB599" s="6">
        <v>0</v>
      </c>
      <c r="AC599" s="6">
        <v>0</v>
      </c>
      <c r="AD599" s="6">
        <v>0</v>
      </c>
      <c r="AE599" s="6">
        <v>0</v>
      </c>
      <c r="AF599" s="15" t="s">
        <v>2584</v>
      </c>
    </row>
    <row r="600" spans="1:32" ht="13">
      <c r="A600" s="3" t="s">
        <v>1892</v>
      </c>
      <c r="B600" t="s">
        <v>811</v>
      </c>
      <c r="C600" s="6">
        <v>0</v>
      </c>
      <c r="D600" s="6">
        <v>0</v>
      </c>
      <c r="E600" s="6">
        <v>0</v>
      </c>
      <c r="F600" s="6">
        <v>0</v>
      </c>
      <c r="G600" s="6">
        <v>0</v>
      </c>
      <c r="H600" s="6">
        <v>0</v>
      </c>
      <c r="I600" s="6">
        <v>0</v>
      </c>
      <c r="J600" s="6">
        <v>0</v>
      </c>
      <c r="K600" s="6">
        <v>0</v>
      </c>
      <c r="L600" s="6">
        <v>0</v>
      </c>
      <c r="M600" s="6">
        <v>0</v>
      </c>
      <c r="N600" s="6">
        <v>0</v>
      </c>
      <c r="O600" s="6">
        <v>0</v>
      </c>
      <c r="P600" s="6">
        <v>0</v>
      </c>
      <c r="Q600" s="6">
        <v>0</v>
      </c>
      <c r="R600" s="6">
        <v>0</v>
      </c>
      <c r="S600" s="6">
        <v>0</v>
      </c>
      <c r="T600" s="6">
        <v>0</v>
      </c>
      <c r="U600" s="6">
        <v>0</v>
      </c>
      <c r="V600" s="6">
        <v>0</v>
      </c>
      <c r="W600" s="6">
        <v>0</v>
      </c>
      <c r="X600" s="6">
        <v>0</v>
      </c>
      <c r="Y600" s="6">
        <v>0</v>
      </c>
      <c r="Z600" s="6">
        <v>0</v>
      </c>
      <c r="AA600" s="6">
        <v>0</v>
      </c>
      <c r="AB600" s="6">
        <v>0</v>
      </c>
      <c r="AC600" s="6">
        <v>0</v>
      </c>
      <c r="AD600" s="6">
        <v>0</v>
      </c>
      <c r="AE600" s="6">
        <v>0</v>
      </c>
      <c r="AF600" s="15" t="s">
        <v>2584</v>
      </c>
    </row>
    <row r="601" spans="1:32" ht="13">
      <c r="A601" s="3" t="s">
        <v>1893</v>
      </c>
      <c r="B601" t="s">
        <v>813</v>
      </c>
      <c r="C601" s="6">
        <v>0</v>
      </c>
      <c r="D601" s="6">
        <v>0</v>
      </c>
      <c r="E601" s="6">
        <v>0</v>
      </c>
      <c r="F601" s="6">
        <v>0</v>
      </c>
      <c r="G601" s="6">
        <v>0</v>
      </c>
      <c r="H601" s="6">
        <v>0</v>
      </c>
      <c r="I601" s="6">
        <v>0</v>
      </c>
      <c r="J601" s="6">
        <v>0</v>
      </c>
      <c r="K601" s="6">
        <v>9.0000000000000002E-6</v>
      </c>
      <c r="L601" s="6">
        <v>1.7E-5</v>
      </c>
      <c r="M601" s="6">
        <v>3.0000000000000001E-5</v>
      </c>
      <c r="N601" s="6">
        <v>4.8999999999999998E-5</v>
      </c>
      <c r="O601" s="6">
        <v>7.7000000000000001E-5</v>
      </c>
      <c r="P601" s="6">
        <v>1.2E-4</v>
      </c>
      <c r="Q601" s="6">
        <v>1.8000000000000001E-4</v>
      </c>
      <c r="R601" s="6">
        <v>2.6699999999999998E-4</v>
      </c>
      <c r="S601" s="6">
        <v>3.8999999999999999E-4</v>
      </c>
      <c r="T601" s="6">
        <v>5.7200000000000003E-4</v>
      </c>
      <c r="U601" s="6">
        <v>8.8800000000000001E-4</v>
      </c>
      <c r="V601" s="6">
        <v>1.273E-3</v>
      </c>
      <c r="W601" s="6">
        <v>1.7830000000000001E-3</v>
      </c>
      <c r="X601" s="6">
        <v>2.4489999999999998E-3</v>
      </c>
      <c r="Y601" s="6">
        <v>3.3040000000000001E-3</v>
      </c>
      <c r="Z601" s="6">
        <v>4.385E-3</v>
      </c>
      <c r="AA601" s="6">
        <v>5.757E-3</v>
      </c>
      <c r="AB601" s="6">
        <v>7.5259999999999997E-3</v>
      </c>
      <c r="AC601" s="6">
        <v>9.7090000000000006E-3</v>
      </c>
      <c r="AD601" s="6">
        <v>1.2427000000000001E-2</v>
      </c>
      <c r="AE601" s="6">
        <v>1.5730000000000001E-2</v>
      </c>
      <c r="AF601" s="15" t="s">
        <v>2584</v>
      </c>
    </row>
    <row r="602" spans="1:32" ht="13">
      <c r="A602" s="3" t="s">
        <v>1894</v>
      </c>
      <c r="B602" t="s">
        <v>1260</v>
      </c>
      <c r="C602" s="6">
        <v>160.696991</v>
      </c>
      <c r="D602" s="6">
        <v>144.64910900000001</v>
      </c>
      <c r="E602" s="6">
        <v>97.670494000000005</v>
      </c>
      <c r="F602" s="6">
        <v>120.84897599999999</v>
      </c>
      <c r="G602" s="6">
        <v>151.884109</v>
      </c>
      <c r="H602" s="6">
        <v>186.790176</v>
      </c>
      <c r="I602" s="6">
        <v>218.873199</v>
      </c>
      <c r="J602" s="6">
        <v>249.640793</v>
      </c>
      <c r="K602" s="6">
        <v>288.43963600000001</v>
      </c>
      <c r="L602" s="6">
        <v>325.40103099999999</v>
      </c>
      <c r="M602" s="6">
        <v>340.97366299999999</v>
      </c>
      <c r="N602" s="6">
        <v>354.81826799999999</v>
      </c>
      <c r="O602" s="6">
        <v>346.48770100000002</v>
      </c>
      <c r="P602" s="6">
        <v>343.245544</v>
      </c>
      <c r="Q602" s="6">
        <v>337.57455399999998</v>
      </c>
      <c r="R602" s="6">
        <v>336.427795</v>
      </c>
      <c r="S602" s="6">
        <v>325.641998</v>
      </c>
      <c r="T602" s="6">
        <v>321.96331800000002</v>
      </c>
      <c r="U602" s="6">
        <v>322.27542099999999</v>
      </c>
      <c r="V602" s="6">
        <v>322.61468500000001</v>
      </c>
      <c r="W602" s="6">
        <v>323.83019999999999</v>
      </c>
      <c r="X602" s="6">
        <v>321.80419899999998</v>
      </c>
      <c r="Y602" s="6">
        <v>322.219604</v>
      </c>
      <c r="Z602" s="6">
        <v>322.66629</v>
      </c>
      <c r="AA602" s="6">
        <v>326.01889</v>
      </c>
      <c r="AB602" s="6">
        <v>324.580444</v>
      </c>
      <c r="AC602" s="6">
        <v>326.97363300000001</v>
      </c>
      <c r="AD602" s="6">
        <v>330.02710000000002</v>
      </c>
      <c r="AE602" s="6">
        <v>333.25408900000002</v>
      </c>
      <c r="AF602" s="7">
        <v>3.1393999999999998E-2</v>
      </c>
    </row>
    <row r="604" spans="1:32" ht="13">
      <c r="A604" s="3" t="s">
        <v>1895</v>
      </c>
      <c r="B604" t="s">
        <v>1262</v>
      </c>
      <c r="C604" s="10">
        <v>13.652816</v>
      </c>
      <c r="D604" s="10">
        <v>15.910321</v>
      </c>
      <c r="E604" s="10">
        <v>14.416544</v>
      </c>
      <c r="F604" s="10">
        <v>14.933477999999999</v>
      </c>
      <c r="G604" s="10">
        <v>14.720722</v>
      </c>
      <c r="H604" s="10">
        <v>16.777204999999999</v>
      </c>
      <c r="I604" s="10">
        <v>19.425498999999999</v>
      </c>
      <c r="J604" s="10">
        <v>22.498804</v>
      </c>
      <c r="K604" s="10">
        <v>26.324791000000001</v>
      </c>
      <c r="L604" s="10">
        <v>30.592455000000001</v>
      </c>
      <c r="M604" s="10">
        <v>33.711426000000003</v>
      </c>
      <c r="N604" s="10">
        <v>36.669131999999998</v>
      </c>
      <c r="O604" s="10">
        <v>36.643143000000002</v>
      </c>
      <c r="P604" s="10">
        <v>36.771988</v>
      </c>
      <c r="Q604" s="10">
        <v>37.142451999999999</v>
      </c>
      <c r="R604" s="10">
        <v>38.061726</v>
      </c>
      <c r="S604" s="10">
        <v>37.35078</v>
      </c>
      <c r="T604" s="10">
        <v>36.866458999999999</v>
      </c>
      <c r="U604" s="10">
        <v>36.898014000000003</v>
      </c>
      <c r="V604" s="10">
        <v>36.962811000000002</v>
      </c>
      <c r="W604" s="10">
        <v>37.150176999999999</v>
      </c>
      <c r="X604" s="10">
        <v>37.089378000000004</v>
      </c>
      <c r="Y604" s="10">
        <v>37.347465999999997</v>
      </c>
      <c r="Z604" s="10">
        <v>37.326855000000002</v>
      </c>
      <c r="AA604" s="10">
        <v>37.943691000000001</v>
      </c>
      <c r="AB604" s="10">
        <v>37.932246999999997</v>
      </c>
      <c r="AC604" s="10">
        <v>38.218879999999999</v>
      </c>
      <c r="AD604" s="10">
        <v>38.617393</v>
      </c>
      <c r="AE604" s="10">
        <v>39.118752000000001</v>
      </c>
      <c r="AF604" s="7">
        <v>3.3881000000000001E-2</v>
      </c>
    </row>
    <row r="605" spans="1:32" ht="13">
      <c r="A605" s="3" t="s">
        <v>1896</v>
      </c>
      <c r="B605" s="2" t="s">
        <v>1264</v>
      </c>
      <c r="C605" s="8">
        <v>1177.0245359999999</v>
      </c>
      <c r="D605" s="8">
        <v>909.152649</v>
      </c>
      <c r="E605" s="8">
        <v>677.48895300000004</v>
      </c>
      <c r="F605" s="8">
        <v>809.24865699999998</v>
      </c>
      <c r="G605" s="8">
        <v>1031.7707519999999</v>
      </c>
      <c r="H605" s="8">
        <v>1113.3569339999999</v>
      </c>
      <c r="I605" s="8">
        <v>1126.7314449999999</v>
      </c>
      <c r="J605" s="8">
        <v>1109.5736079999999</v>
      </c>
      <c r="K605" s="8">
        <v>1095.6958010000001</v>
      </c>
      <c r="L605" s="8">
        <v>1063.664307</v>
      </c>
      <c r="M605" s="8">
        <v>1011.448364</v>
      </c>
      <c r="N605" s="8">
        <v>967.62109399999997</v>
      </c>
      <c r="O605" s="8">
        <v>945.57312000000002</v>
      </c>
      <c r="P605" s="8">
        <v>933.442993</v>
      </c>
      <c r="Q605" s="8">
        <v>908.86450200000002</v>
      </c>
      <c r="R605" s="8">
        <v>883.90057400000001</v>
      </c>
      <c r="S605" s="8">
        <v>871.84789999999998</v>
      </c>
      <c r="T605" s="8">
        <v>873.32312000000002</v>
      </c>
      <c r="U605" s="8">
        <v>873.42211899999995</v>
      </c>
      <c r="V605" s="8">
        <v>872.80883800000004</v>
      </c>
      <c r="W605" s="8">
        <v>871.67871100000002</v>
      </c>
      <c r="X605" s="8">
        <v>867.64514199999996</v>
      </c>
      <c r="Y605" s="8">
        <v>862.76165800000001</v>
      </c>
      <c r="Z605" s="8">
        <v>864.43469200000004</v>
      </c>
      <c r="AA605" s="8">
        <v>859.21765100000005</v>
      </c>
      <c r="AB605" s="8">
        <v>855.684753</v>
      </c>
      <c r="AC605" s="8">
        <v>855.52905299999998</v>
      </c>
      <c r="AD605" s="8">
        <v>854.60742200000004</v>
      </c>
      <c r="AE605" s="8">
        <v>851.90368699999999</v>
      </c>
      <c r="AF605" s="9">
        <v>-2.4060000000000002E-3</v>
      </c>
    </row>
    <row r="607" spans="1:32" ht="13">
      <c r="A607" s="3" t="s">
        <v>1897</v>
      </c>
      <c r="B607" s="2" t="s">
        <v>1266</v>
      </c>
      <c r="C607" s="11">
        <v>10.370449000000001</v>
      </c>
      <c r="D607" s="11">
        <v>12.877798</v>
      </c>
      <c r="E607" s="11">
        <v>13.332754</v>
      </c>
      <c r="F607" s="11">
        <v>14.457959000000001</v>
      </c>
      <c r="G607" s="11">
        <v>15.214575</v>
      </c>
      <c r="H607" s="11">
        <v>16.876936000000001</v>
      </c>
      <c r="I607" s="11">
        <v>19.388318999999999</v>
      </c>
      <c r="J607" s="11">
        <v>21.744233999999999</v>
      </c>
      <c r="K607" s="11">
        <v>24.548981000000001</v>
      </c>
      <c r="L607" s="11">
        <v>26.031956000000001</v>
      </c>
      <c r="M607" s="11">
        <v>27.510548</v>
      </c>
      <c r="N607" s="11">
        <v>28.728497000000001</v>
      </c>
      <c r="O607" s="11">
        <v>28.750758999999999</v>
      </c>
      <c r="P607" s="11">
        <v>28.922378999999999</v>
      </c>
      <c r="Q607" s="11">
        <v>29.311031</v>
      </c>
      <c r="R607" s="11">
        <v>30.054362999999999</v>
      </c>
      <c r="S607" s="11">
        <v>29.721418</v>
      </c>
      <c r="T607" s="11">
        <v>29.558992</v>
      </c>
      <c r="U607" s="11">
        <v>29.845613</v>
      </c>
      <c r="V607" s="11">
        <v>30.101251999999999</v>
      </c>
      <c r="W607" s="11">
        <v>30.402622000000001</v>
      </c>
      <c r="X607" s="11">
        <v>30.536545</v>
      </c>
      <c r="Y607" s="11">
        <v>30.838540999999999</v>
      </c>
      <c r="Z607" s="11">
        <v>30.942710999999999</v>
      </c>
      <c r="AA607" s="11">
        <v>31.406952</v>
      </c>
      <c r="AB607" s="11">
        <v>31.438244000000001</v>
      </c>
      <c r="AC607" s="11">
        <v>31.671465000000001</v>
      </c>
      <c r="AD607" s="11">
        <v>31.971465999999999</v>
      </c>
      <c r="AE607" s="11">
        <v>32.326690999999997</v>
      </c>
      <c r="AF607" s="9">
        <v>3.4675999999999998E-2</v>
      </c>
    </row>
    <row r="608" spans="1:32" ht="13">
      <c r="A608" s="3" t="s">
        <v>1898</v>
      </c>
      <c r="B608" t="s">
        <v>1268</v>
      </c>
      <c r="C608" s="10">
        <v>5.5128139999999997</v>
      </c>
      <c r="D608" s="10">
        <v>4.3244670000000003</v>
      </c>
      <c r="E608" s="10">
        <v>3.1014680000000001</v>
      </c>
      <c r="F608" s="10">
        <v>3.367388</v>
      </c>
      <c r="G608" s="10">
        <v>4.2043739999999996</v>
      </c>
      <c r="H608" s="10">
        <v>4.6160920000000001</v>
      </c>
      <c r="I608" s="10">
        <v>4.9135330000000002</v>
      </c>
      <c r="J608" s="10">
        <v>5.022932</v>
      </c>
      <c r="K608" s="10">
        <v>5.102938</v>
      </c>
      <c r="L608" s="10">
        <v>5.0812059999999999</v>
      </c>
      <c r="M608" s="10">
        <v>4.9784509999999997</v>
      </c>
      <c r="N608" s="10">
        <v>4.9056490000000004</v>
      </c>
      <c r="O608" s="10">
        <v>4.9450529999999997</v>
      </c>
      <c r="P608" s="10">
        <v>5.0707589999999998</v>
      </c>
      <c r="Q608" s="10">
        <v>5.0264220000000002</v>
      </c>
      <c r="R608" s="10">
        <v>4.9707509999999999</v>
      </c>
      <c r="S608" s="10">
        <v>4.9677350000000002</v>
      </c>
      <c r="T608" s="10">
        <v>5.0224970000000004</v>
      </c>
      <c r="U608" s="10">
        <v>5.081715</v>
      </c>
      <c r="V608" s="10">
        <v>5.1208289999999996</v>
      </c>
      <c r="W608" s="10">
        <v>5.1530310000000004</v>
      </c>
      <c r="X608" s="10">
        <v>5.1788800000000004</v>
      </c>
      <c r="Y608" s="10">
        <v>5.1970429999999999</v>
      </c>
      <c r="Z608" s="10">
        <v>5.2279559999999998</v>
      </c>
      <c r="AA608" s="10">
        <v>5.2366700000000002</v>
      </c>
      <c r="AB608" s="10">
        <v>5.2586599999999999</v>
      </c>
      <c r="AC608" s="10">
        <v>5.2906360000000001</v>
      </c>
      <c r="AD608" s="10">
        <v>5.3283360000000002</v>
      </c>
      <c r="AE608" s="10">
        <v>5.3623209999999997</v>
      </c>
      <c r="AF608" s="7">
        <v>7.9989999999999992E-3</v>
      </c>
    </row>
    <row r="609" spans="1:32" ht="13">
      <c r="A609" s="3" t="s">
        <v>1899</v>
      </c>
      <c r="B609" t="s">
        <v>1270</v>
      </c>
      <c r="C609" s="10">
        <v>0</v>
      </c>
      <c r="D609" s="10">
        <v>0</v>
      </c>
      <c r="E609" s="10">
        <v>0</v>
      </c>
      <c r="F609" s="10">
        <v>0</v>
      </c>
      <c r="G609" s="10">
        <v>0</v>
      </c>
      <c r="H609" s="10">
        <v>0</v>
      </c>
      <c r="I609" s="10">
        <v>0</v>
      </c>
      <c r="J609" s="10">
        <v>0</v>
      </c>
      <c r="K609" s="10">
        <v>0</v>
      </c>
      <c r="L609" s="10">
        <v>0</v>
      </c>
      <c r="M609" s="10">
        <v>0</v>
      </c>
      <c r="N609" s="10">
        <v>0</v>
      </c>
      <c r="O609" s="10">
        <v>0</v>
      </c>
      <c r="P609" s="10">
        <v>0</v>
      </c>
      <c r="Q609" s="10">
        <v>0</v>
      </c>
      <c r="R609" s="10">
        <v>0</v>
      </c>
      <c r="S609" s="10">
        <v>0</v>
      </c>
      <c r="T609" s="10">
        <v>0</v>
      </c>
      <c r="U609" s="10">
        <v>0</v>
      </c>
      <c r="V609" s="10">
        <v>0</v>
      </c>
      <c r="W609" s="10">
        <v>0</v>
      </c>
      <c r="X609" s="10">
        <v>0</v>
      </c>
      <c r="Y609" s="10">
        <v>0</v>
      </c>
      <c r="Z609" s="10">
        <v>0</v>
      </c>
      <c r="AA609" s="10">
        <v>0</v>
      </c>
      <c r="AB609" s="10">
        <v>0</v>
      </c>
      <c r="AC609" s="10">
        <v>0</v>
      </c>
      <c r="AD609" s="10">
        <v>0</v>
      </c>
      <c r="AE609" s="10">
        <v>0</v>
      </c>
      <c r="AF609" s="15" t="s">
        <v>2584</v>
      </c>
    </row>
    <row r="611" spans="1:32" ht="13">
      <c r="A611" s="3" t="s">
        <v>1900</v>
      </c>
      <c r="B611" s="2" t="s">
        <v>1272</v>
      </c>
      <c r="C611" s="8">
        <v>2390.3564449999999</v>
      </c>
      <c r="D611" s="8">
        <v>1940.5336910000001</v>
      </c>
      <c r="E611" s="8">
        <v>1423.913818</v>
      </c>
      <c r="F611" s="8">
        <v>1597.928711</v>
      </c>
      <c r="G611" s="8">
        <v>2041.216553</v>
      </c>
      <c r="H611" s="8">
        <v>2262.7749020000001</v>
      </c>
      <c r="I611" s="8">
        <v>2387.5373540000001</v>
      </c>
      <c r="J611" s="8">
        <v>2425.9448240000002</v>
      </c>
      <c r="K611" s="8">
        <v>2454.01001</v>
      </c>
      <c r="L611" s="8">
        <v>2448.0527339999999</v>
      </c>
      <c r="M611" s="8">
        <v>2387.9721679999998</v>
      </c>
      <c r="N611" s="8">
        <v>2343.1564939999998</v>
      </c>
      <c r="O611" s="8">
        <v>2351.8305660000001</v>
      </c>
      <c r="P611" s="8">
        <v>2399.0673830000001</v>
      </c>
      <c r="Q611" s="8">
        <v>2373.3027339999999</v>
      </c>
      <c r="R611" s="8">
        <v>2342.8291020000001</v>
      </c>
      <c r="S611" s="8">
        <v>2338.5603030000002</v>
      </c>
      <c r="T611" s="8">
        <v>2362.8447270000001</v>
      </c>
      <c r="U611" s="8">
        <v>2388.4433589999999</v>
      </c>
      <c r="V611" s="8">
        <v>2405.7080080000001</v>
      </c>
      <c r="W611" s="8">
        <v>2420.0180660000001</v>
      </c>
      <c r="X611" s="8">
        <v>2430.6723630000001</v>
      </c>
      <c r="Y611" s="8">
        <v>2437.9177249999998</v>
      </c>
      <c r="Z611" s="8">
        <v>2452.8833009999998</v>
      </c>
      <c r="AA611" s="8">
        <v>2456.219971</v>
      </c>
      <c r="AB611" s="8">
        <v>2465.6208499999998</v>
      </c>
      <c r="AC611" s="8">
        <v>2480.4047850000002</v>
      </c>
      <c r="AD611" s="8">
        <v>2497.263672</v>
      </c>
      <c r="AE611" s="8">
        <v>2511.9672850000002</v>
      </c>
      <c r="AF611" s="9">
        <v>9.6050000000000007E-3</v>
      </c>
    </row>
    <row r="615" spans="1:32" ht="11" customHeight="1">
      <c r="B615" s="3" t="s">
        <v>1273</v>
      </c>
    </row>
    <row r="616" spans="1:32" ht="11" customHeight="1">
      <c r="B616" s="3" t="s">
        <v>1274</v>
      </c>
    </row>
    <row r="617" spans="1:32" ht="11" customHeight="1">
      <c r="B617" s="3" t="s">
        <v>774</v>
      </c>
    </row>
    <row r="618" spans="1:32" ht="11" customHeight="1">
      <c r="B618" s="3" t="s">
        <v>1275</v>
      </c>
    </row>
    <row r="619" spans="1:32" ht="11" customHeight="1">
      <c r="B619" s="3" t="s">
        <v>1276</v>
      </c>
    </row>
    <row r="620" spans="1:32" ht="11" customHeight="1">
      <c r="B620" s="3" t="s">
        <v>720</v>
      </c>
    </row>
    <row r="621" spans="1:32" ht="11" customHeight="1">
      <c r="B621" s="3" t="s">
        <v>1640</v>
      </c>
    </row>
    <row r="622" spans="1:32" ht="11" customHeight="1">
      <c r="B622" s="3"/>
    </row>
    <row r="623" spans="1:32" ht="11" customHeight="1">
      <c r="B623" s="3"/>
    </row>
    <row r="624" spans="1:32" ht="11" customHeight="1">
      <c r="B624" s="3"/>
    </row>
    <row r="625" spans="2:2" ht="11" customHeight="1">
      <c r="B625" s="3"/>
    </row>
    <row r="626" spans="2:2" ht="11" customHeight="1">
      <c r="B626" s="3"/>
    </row>
    <row r="650" spans="1:32" ht="16">
      <c r="A650" s="3" t="s">
        <v>1901</v>
      </c>
      <c r="B650" s="1" t="s">
        <v>2716</v>
      </c>
    </row>
    <row r="651" spans="1:32" ht="13">
      <c r="B651" s="2" t="s">
        <v>776</v>
      </c>
    </row>
    <row r="652" spans="1:32" ht="13">
      <c r="B652" s="2" t="s">
        <v>1644</v>
      </c>
      <c r="C652" s="4" t="s">
        <v>1035</v>
      </c>
      <c r="D652" s="4" t="s">
        <v>1035</v>
      </c>
      <c r="E652" s="4" t="s">
        <v>1035</v>
      </c>
      <c r="F652" s="4" t="s">
        <v>1035</v>
      </c>
      <c r="G652" s="4" t="s">
        <v>1035</v>
      </c>
      <c r="H652" s="4" t="s">
        <v>1035</v>
      </c>
      <c r="I652" s="4" t="s">
        <v>1035</v>
      </c>
      <c r="J652" s="4" t="s">
        <v>1035</v>
      </c>
      <c r="K652" s="4" t="s">
        <v>1035</v>
      </c>
      <c r="L652" s="4" t="s">
        <v>1035</v>
      </c>
      <c r="M652" s="4" t="s">
        <v>1035</v>
      </c>
      <c r="N652" s="4" t="s">
        <v>1035</v>
      </c>
      <c r="O652" s="4" t="s">
        <v>1035</v>
      </c>
      <c r="P652" s="4" t="s">
        <v>1035</v>
      </c>
      <c r="Q652" s="4" t="s">
        <v>1035</v>
      </c>
      <c r="R652" s="4" t="s">
        <v>1035</v>
      </c>
      <c r="S652" s="4" t="s">
        <v>1035</v>
      </c>
      <c r="T652" s="4" t="s">
        <v>1035</v>
      </c>
      <c r="U652" s="4" t="s">
        <v>1035</v>
      </c>
      <c r="V652" s="4" t="s">
        <v>1035</v>
      </c>
      <c r="W652" s="4" t="s">
        <v>1035</v>
      </c>
      <c r="X652" s="4" t="s">
        <v>1035</v>
      </c>
      <c r="Y652" s="4" t="s">
        <v>1035</v>
      </c>
      <c r="Z652" s="4" t="s">
        <v>1035</v>
      </c>
      <c r="AA652" s="4" t="s">
        <v>1035</v>
      </c>
      <c r="AB652" s="4" t="s">
        <v>1035</v>
      </c>
      <c r="AC652" s="4" t="s">
        <v>1035</v>
      </c>
      <c r="AD652" s="4" t="s">
        <v>1035</v>
      </c>
      <c r="AE652" s="4" t="s">
        <v>1035</v>
      </c>
      <c r="AF652" s="4" t="s">
        <v>1036</v>
      </c>
    </row>
    <row r="653" spans="1:32" ht="13">
      <c r="B653" s="5" t="s">
        <v>722</v>
      </c>
      <c r="C653" s="2">
        <v>2007</v>
      </c>
      <c r="D653" s="2">
        <v>2008</v>
      </c>
      <c r="E653" s="2">
        <v>2009</v>
      </c>
      <c r="F653" s="2">
        <v>2010</v>
      </c>
      <c r="G653" s="2">
        <v>2011</v>
      </c>
      <c r="H653" s="2">
        <v>2012</v>
      </c>
      <c r="I653" s="2">
        <v>2013</v>
      </c>
      <c r="J653" s="2">
        <v>2014</v>
      </c>
      <c r="K653" s="2">
        <v>2015</v>
      </c>
      <c r="L653" s="2">
        <v>2016</v>
      </c>
      <c r="M653" s="2">
        <v>2017</v>
      </c>
      <c r="N653" s="2">
        <v>2018</v>
      </c>
      <c r="O653" s="2">
        <v>2019</v>
      </c>
      <c r="P653" s="2">
        <v>2020</v>
      </c>
      <c r="Q653" s="2">
        <v>2021</v>
      </c>
      <c r="R653" s="2">
        <v>2022</v>
      </c>
      <c r="S653" s="2">
        <v>2023</v>
      </c>
      <c r="T653" s="2">
        <v>2024</v>
      </c>
      <c r="U653" s="2">
        <v>2025</v>
      </c>
      <c r="V653" s="2">
        <v>2026</v>
      </c>
      <c r="W653" s="2">
        <v>2027</v>
      </c>
      <c r="X653" s="2">
        <v>2028</v>
      </c>
      <c r="Y653" s="2">
        <v>2029</v>
      </c>
      <c r="Z653" s="2">
        <v>2030</v>
      </c>
      <c r="AA653" s="2">
        <v>2031</v>
      </c>
      <c r="AB653" s="2">
        <v>2032</v>
      </c>
      <c r="AC653" s="2">
        <v>2033</v>
      </c>
      <c r="AD653" s="2">
        <v>2034</v>
      </c>
      <c r="AE653" s="2">
        <v>2035</v>
      </c>
      <c r="AF653" s="2">
        <v>2035</v>
      </c>
    </row>
    <row r="655" spans="1:32" ht="13">
      <c r="B655" s="2" t="s">
        <v>777</v>
      </c>
    </row>
    <row r="656" spans="1:32" ht="13">
      <c r="B656" s="2" t="s">
        <v>778</v>
      </c>
    </row>
    <row r="657" spans="1:32" ht="13">
      <c r="A657" s="3" t="s">
        <v>1902</v>
      </c>
      <c r="B657" t="s">
        <v>780</v>
      </c>
      <c r="C657" s="6">
        <v>458.64669800000001</v>
      </c>
      <c r="D657" s="6">
        <v>383.78500400000001</v>
      </c>
      <c r="E657" s="6">
        <v>273.24401899999998</v>
      </c>
      <c r="F657" s="6">
        <v>285.619415</v>
      </c>
      <c r="G657" s="6">
        <v>360.698151</v>
      </c>
      <c r="H657" s="6">
        <v>406.86062600000002</v>
      </c>
      <c r="I657" s="6">
        <v>435.36355600000002</v>
      </c>
      <c r="J657" s="6">
        <v>446.173157</v>
      </c>
      <c r="K657" s="6">
        <v>450.04379299999999</v>
      </c>
      <c r="L657" s="6">
        <v>462.85299700000002</v>
      </c>
      <c r="M657" s="6">
        <v>460.74612400000001</v>
      </c>
      <c r="N657" s="6">
        <v>457.739777</v>
      </c>
      <c r="O657" s="6">
        <v>462.59344499999997</v>
      </c>
      <c r="P657" s="6">
        <v>479.263824</v>
      </c>
      <c r="Q657" s="6">
        <v>476.20648199999999</v>
      </c>
      <c r="R657" s="6">
        <v>467.578644</v>
      </c>
      <c r="S657" s="6">
        <v>470.706818</v>
      </c>
      <c r="T657" s="6">
        <v>475.42047100000002</v>
      </c>
      <c r="U657" s="6">
        <v>479.60101300000002</v>
      </c>
      <c r="V657" s="6">
        <v>481.76806599999998</v>
      </c>
      <c r="W657" s="6">
        <v>483.42706299999998</v>
      </c>
      <c r="X657" s="6">
        <v>484.60778800000003</v>
      </c>
      <c r="Y657" s="6">
        <v>485.47027600000001</v>
      </c>
      <c r="Z657" s="6">
        <v>487.04846199999997</v>
      </c>
      <c r="AA657" s="6">
        <v>487.78344700000002</v>
      </c>
      <c r="AB657" s="6">
        <v>490.06970200000001</v>
      </c>
      <c r="AC657" s="6">
        <v>493.22238199999998</v>
      </c>
      <c r="AD657" s="6">
        <v>497.00567599999999</v>
      </c>
      <c r="AE657" s="6">
        <v>501.00964399999998</v>
      </c>
      <c r="AF657" s="7">
        <v>9.9209999999999993E-3</v>
      </c>
    </row>
    <row r="658" spans="1:32" ht="13">
      <c r="A658" s="3" t="s">
        <v>1903</v>
      </c>
      <c r="B658" t="s">
        <v>782</v>
      </c>
      <c r="C658" s="6">
        <v>0.47825000000000001</v>
      </c>
      <c r="D658" s="6">
        <v>0.47651300000000002</v>
      </c>
      <c r="E658" s="6">
        <v>0.38887699999999997</v>
      </c>
      <c r="F658" s="6">
        <v>0.43713000000000002</v>
      </c>
      <c r="G658" s="6">
        <v>0.55209900000000001</v>
      </c>
      <c r="H658" s="6">
        <v>0.85607900000000003</v>
      </c>
      <c r="I658" s="6">
        <v>1.3969389999999999</v>
      </c>
      <c r="J658" s="6">
        <v>2.0313270000000001</v>
      </c>
      <c r="K658" s="6">
        <v>2.5300590000000001</v>
      </c>
      <c r="L658" s="6">
        <v>3.3228710000000001</v>
      </c>
      <c r="M658" s="6">
        <v>4.0260879999999997</v>
      </c>
      <c r="N658" s="6">
        <v>4.8838299999999997</v>
      </c>
      <c r="O658" s="6">
        <v>6.1539989999999998</v>
      </c>
      <c r="P658" s="6">
        <v>8.0350769999999994</v>
      </c>
      <c r="Q658" s="6">
        <v>9.7374989999999997</v>
      </c>
      <c r="R658" s="6">
        <v>11.424605</v>
      </c>
      <c r="S658" s="6">
        <v>13.634988</v>
      </c>
      <c r="T658" s="6">
        <v>15.573267</v>
      </c>
      <c r="U658" s="6">
        <v>17.466325999999999</v>
      </c>
      <c r="V658" s="6">
        <v>19.485384</v>
      </c>
      <c r="W658" s="6">
        <v>21.502247000000001</v>
      </c>
      <c r="X658" s="6">
        <v>23.607127999999999</v>
      </c>
      <c r="Y658" s="6">
        <v>25.487653999999999</v>
      </c>
      <c r="Z658" s="6">
        <v>27.146864000000001</v>
      </c>
      <c r="AA658" s="6">
        <v>28.227694</v>
      </c>
      <c r="AB658" s="6">
        <v>29.343637000000001</v>
      </c>
      <c r="AC658" s="6">
        <v>30.166160999999999</v>
      </c>
      <c r="AD658" s="6">
        <v>30.789183000000001</v>
      </c>
      <c r="AE658" s="6">
        <v>31.233404</v>
      </c>
      <c r="AF658" s="7">
        <v>0.16756099999999999</v>
      </c>
    </row>
    <row r="659" spans="1:32" ht="13">
      <c r="A659" s="3" t="s">
        <v>1904</v>
      </c>
      <c r="B659" t="s">
        <v>784</v>
      </c>
      <c r="C659" s="6">
        <v>459.12493899999998</v>
      </c>
      <c r="D659" s="6">
        <v>384.261505</v>
      </c>
      <c r="E659" s="6">
        <v>273.632904</v>
      </c>
      <c r="F659" s="6">
        <v>286.05654900000002</v>
      </c>
      <c r="G659" s="6">
        <v>361.25024400000001</v>
      </c>
      <c r="H659" s="6">
        <v>407.71670499999999</v>
      </c>
      <c r="I659" s="6">
        <v>436.76049799999998</v>
      </c>
      <c r="J659" s="6">
        <v>448.204498</v>
      </c>
      <c r="K659" s="6">
        <v>452.57385299999999</v>
      </c>
      <c r="L659" s="6">
        <v>466.17587300000002</v>
      </c>
      <c r="M659" s="6">
        <v>464.77221700000001</v>
      </c>
      <c r="N659" s="6">
        <v>462.62359600000002</v>
      </c>
      <c r="O659" s="6">
        <v>468.74743699999999</v>
      </c>
      <c r="P659" s="6">
        <v>487.29888899999997</v>
      </c>
      <c r="Q659" s="6">
        <v>485.94396999999998</v>
      </c>
      <c r="R659" s="6">
        <v>479.00323500000002</v>
      </c>
      <c r="S659" s="6">
        <v>484.34179699999999</v>
      </c>
      <c r="T659" s="6">
        <v>490.99374399999999</v>
      </c>
      <c r="U659" s="6">
        <v>497.06735200000003</v>
      </c>
      <c r="V659" s="6">
        <v>501.25344799999999</v>
      </c>
      <c r="W659" s="6">
        <v>504.92932100000002</v>
      </c>
      <c r="X659" s="6">
        <v>508.21490499999999</v>
      </c>
      <c r="Y659" s="6">
        <v>510.95791600000001</v>
      </c>
      <c r="Z659" s="6">
        <v>514.19531199999994</v>
      </c>
      <c r="AA659" s="6">
        <v>516.011169</v>
      </c>
      <c r="AB659" s="6">
        <v>519.41332999999997</v>
      </c>
      <c r="AC659" s="6">
        <v>523.38855000000001</v>
      </c>
      <c r="AD659" s="6">
        <v>527.79486099999997</v>
      </c>
      <c r="AE659" s="6">
        <v>532.24304199999995</v>
      </c>
      <c r="AF659" s="7">
        <v>1.2139E-2</v>
      </c>
    </row>
    <row r="661" spans="1:32" ht="13">
      <c r="B661" s="2" t="s">
        <v>785</v>
      </c>
    </row>
    <row r="662" spans="1:32" ht="13">
      <c r="A662" s="3" t="s">
        <v>1905</v>
      </c>
      <c r="B662" t="s">
        <v>787</v>
      </c>
      <c r="C662" s="6">
        <v>16.739529000000001</v>
      </c>
      <c r="D662" s="6">
        <v>25.727948999999999</v>
      </c>
      <c r="E662" s="6">
        <v>25.052416000000001</v>
      </c>
      <c r="F662" s="6">
        <v>32.403702000000003</v>
      </c>
      <c r="G662" s="6">
        <v>46.992935000000003</v>
      </c>
      <c r="H662" s="6">
        <v>58.435409999999997</v>
      </c>
      <c r="I662" s="6">
        <v>75.284592000000004</v>
      </c>
      <c r="J662" s="6">
        <v>86.541420000000002</v>
      </c>
      <c r="K662" s="6">
        <v>98.122292000000002</v>
      </c>
      <c r="L662" s="6">
        <v>94.647018000000003</v>
      </c>
      <c r="M662" s="6">
        <v>92.050087000000005</v>
      </c>
      <c r="N662" s="6">
        <v>92.840462000000002</v>
      </c>
      <c r="O662" s="6">
        <v>98.947365000000005</v>
      </c>
      <c r="P662" s="6">
        <v>103.02823600000001</v>
      </c>
      <c r="Q662" s="6">
        <v>102.870789</v>
      </c>
      <c r="R662" s="6">
        <v>106.710556</v>
      </c>
      <c r="S662" s="6">
        <v>103.065308</v>
      </c>
      <c r="T662" s="6">
        <v>104.529404</v>
      </c>
      <c r="U662" s="6">
        <v>105.70700100000001</v>
      </c>
      <c r="V662" s="6">
        <v>106.40004</v>
      </c>
      <c r="W662" s="6">
        <v>107.04284699999999</v>
      </c>
      <c r="X662" s="6">
        <v>108.120842</v>
      </c>
      <c r="Y662" s="6">
        <v>108.850128</v>
      </c>
      <c r="Z662" s="6">
        <v>109.787773</v>
      </c>
      <c r="AA662" s="6">
        <v>111.185547</v>
      </c>
      <c r="AB662" s="6">
        <v>112.668556</v>
      </c>
      <c r="AC662" s="6">
        <v>114.32058000000001</v>
      </c>
      <c r="AD662" s="6">
        <v>116.74297300000001</v>
      </c>
      <c r="AE662" s="6">
        <v>119.192421</v>
      </c>
      <c r="AF662" s="7">
        <v>5.8427E-2</v>
      </c>
    </row>
    <row r="663" spans="1:32" ht="13">
      <c r="A663" s="3" t="s">
        <v>1906</v>
      </c>
      <c r="B663" t="s">
        <v>789</v>
      </c>
      <c r="C663" s="6">
        <v>0</v>
      </c>
      <c r="D663" s="6">
        <v>0</v>
      </c>
      <c r="E663" s="6">
        <v>0</v>
      </c>
      <c r="F663" s="6">
        <v>0</v>
      </c>
      <c r="G663" s="6">
        <v>0</v>
      </c>
      <c r="H663" s="6">
        <v>0</v>
      </c>
      <c r="I663" s="6">
        <v>0</v>
      </c>
      <c r="J663" s="6">
        <v>0</v>
      </c>
      <c r="K663" s="6">
        <v>0</v>
      </c>
      <c r="L663" s="6">
        <v>0</v>
      </c>
      <c r="M663" s="6">
        <v>0</v>
      </c>
      <c r="N663" s="6">
        <v>0</v>
      </c>
      <c r="O663" s="6">
        <v>0</v>
      </c>
      <c r="P663" s="6">
        <v>0</v>
      </c>
      <c r="Q663" s="6">
        <v>0</v>
      </c>
      <c r="R663" s="6">
        <v>0</v>
      </c>
      <c r="S663" s="6">
        <v>0</v>
      </c>
      <c r="T663" s="6">
        <v>0</v>
      </c>
      <c r="U663" s="6">
        <v>0</v>
      </c>
      <c r="V663" s="6">
        <v>0</v>
      </c>
      <c r="W663" s="6">
        <v>0</v>
      </c>
      <c r="X663" s="6">
        <v>0</v>
      </c>
      <c r="Y663" s="6">
        <v>0</v>
      </c>
      <c r="Z663" s="6">
        <v>0</v>
      </c>
      <c r="AA663" s="6">
        <v>0</v>
      </c>
      <c r="AB663" s="6">
        <v>0</v>
      </c>
      <c r="AC663" s="6">
        <v>0</v>
      </c>
      <c r="AD663" s="6">
        <v>0</v>
      </c>
      <c r="AE663" s="6">
        <v>0</v>
      </c>
      <c r="AF663" s="15" t="s">
        <v>2584</v>
      </c>
    </row>
    <row r="664" spans="1:32" ht="13">
      <c r="A664" s="3" t="s">
        <v>1907</v>
      </c>
      <c r="B664" t="s">
        <v>791</v>
      </c>
      <c r="C664" s="6">
        <v>4.8219999999999999E-3</v>
      </c>
      <c r="D664" s="6">
        <v>4.1520000000000003E-3</v>
      </c>
      <c r="E664" s="6">
        <v>3.0360000000000001E-3</v>
      </c>
      <c r="F664" s="6">
        <v>3.2309999999999999E-3</v>
      </c>
      <c r="G664" s="6">
        <v>4.1609999999999998E-3</v>
      </c>
      <c r="H664" s="6">
        <v>4.7619999999999997E-3</v>
      </c>
      <c r="I664" s="6">
        <v>5.2459999999999998E-3</v>
      </c>
      <c r="J664" s="6">
        <v>5.4970000000000001E-3</v>
      </c>
      <c r="K664" s="6">
        <v>5.6899999999999997E-3</v>
      </c>
      <c r="L664" s="6">
        <v>5.8139999999999997E-3</v>
      </c>
      <c r="M664" s="6">
        <v>5.7920000000000003E-3</v>
      </c>
      <c r="N664" s="6">
        <v>5.7980000000000002E-3</v>
      </c>
      <c r="O664" s="6">
        <v>5.9379999999999997E-3</v>
      </c>
      <c r="P664" s="6">
        <v>6.1980000000000004E-3</v>
      </c>
      <c r="Q664" s="6">
        <v>6.2009999999999999E-3</v>
      </c>
      <c r="R664" s="6">
        <v>6.1850000000000004E-3</v>
      </c>
      <c r="S664" s="6">
        <v>6.2249999999999996E-3</v>
      </c>
      <c r="T664" s="6">
        <v>6.3270000000000002E-3</v>
      </c>
      <c r="U664" s="6">
        <v>6.4409999999999997E-3</v>
      </c>
      <c r="V664" s="6">
        <v>6.522E-3</v>
      </c>
      <c r="W664" s="6">
        <v>6.5919999999999998E-3</v>
      </c>
      <c r="X664" s="6">
        <v>6.659E-3</v>
      </c>
      <c r="Y664" s="6">
        <v>6.7149999999999996E-3</v>
      </c>
      <c r="Z664" s="6">
        <v>6.7749999999999998E-3</v>
      </c>
      <c r="AA664" s="6">
        <v>6.8139999999999997E-3</v>
      </c>
      <c r="AB664" s="6">
        <v>6.8729999999999998E-3</v>
      </c>
      <c r="AC664" s="6">
        <v>6.94E-3</v>
      </c>
      <c r="AD664" s="6">
        <v>7.0190000000000001E-3</v>
      </c>
      <c r="AE664" s="6">
        <v>7.0959999999999999E-3</v>
      </c>
      <c r="AF664" s="7">
        <v>2.0050999999999999E-2</v>
      </c>
    </row>
    <row r="665" spans="1:32" ht="13">
      <c r="A665" s="3" t="s">
        <v>1908</v>
      </c>
      <c r="B665" t="s">
        <v>793</v>
      </c>
      <c r="C665" s="6">
        <v>0</v>
      </c>
      <c r="D665" s="6">
        <v>0</v>
      </c>
      <c r="E665" s="6">
        <v>0</v>
      </c>
      <c r="F665" s="6">
        <v>0</v>
      </c>
      <c r="G665" s="6">
        <v>0.26395099999999999</v>
      </c>
      <c r="H665" s="6">
        <v>0.41581200000000001</v>
      </c>
      <c r="I665" s="6">
        <v>0.66128600000000004</v>
      </c>
      <c r="J665" s="6">
        <v>0.91819499999999998</v>
      </c>
      <c r="K665" s="6">
        <v>2.4813999999999998</v>
      </c>
      <c r="L665" s="6">
        <v>2.8972540000000002</v>
      </c>
      <c r="M665" s="6">
        <v>3.139205</v>
      </c>
      <c r="N665" s="6">
        <v>3.7839290000000001</v>
      </c>
      <c r="O665" s="6">
        <v>4.0646389999999997</v>
      </c>
      <c r="P665" s="6">
        <v>5.6004740000000002</v>
      </c>
      <c r="Q665" s="6">
        <v>6.3074060000000003</v>
      </c>
      <c r="R665" s="6">
        <v>6.843064</v>
      </c>
      <c r="S665" s="6">
        <v>7.7045389999999996</v>
      </c>
      <c r="T665" s="6">
        <v>8.5046420000000005</v>
      </c>
      <c r="U665" s="6">
        <v>10.844106</v>
      </c>
      <c r="V665" s="6">
        <v>12.256632</v>
      </c>
      <c r="W665" s="6">
        <v>13.46294</v>
      </c>
      <c r="X665" s="6">
        <v>14.269337</v>
      </c>
      <c r="Y665" s="6">
        <v>14.999472000000001</v>
      </c>
      <c r="Z665" s="6">
        <v>15.702226</v>
      </c>
      <c r="AA665" s="6">
        <v>16.35528</v>
      </c>
      <c r="AB665" s="6">
        <v>17.110004</v>
      </c>
      <c r="AC665" s="6">
        <v>17.960497</v>
      </c>
      <c r="AD665" s="6">
        <v>18.862082999999998</v>
      </c>
      <c r="AE665" s="6">
        <v>19.763323</v>
      </c>
      <c r="AF665" s="15" t="s">
        <v>2584</v>
      </c>
    </row>
    <row r="666" spans="1:32" ht="13">
      <c r="A666" s="3" t="s">
        <v>1909</v>
      </c>
      <c r="B666" t="s">
        <v>795</v>
      </c>
      <c r="C666" s="6">
        <v>0</v>
      </c>
      <c r="D666" s="6">
        <v>0</v>
      </c>
      <c r="E666" s="6">
        <v>0</v>
      </c>
      <c r="F666" s="6">
        <v>0</v>
      </c>
      <c r="G666" s="6">
        <v>2.2412999999999999E-2</v>
      </c>
      <c r="H666" s="6">
        <v>6.3186999999999993E-2</v>
      </c>
      <c r="I666" s="6">
        <v>0.18665100000000001</v>
      </c>
      <c r="J666" s="6">
        <v>0.49708999999999998</v>
      </c>
      <c r="K666" s="6">
        <v>1.0085630000000001</v>
      </c>
      <c r="L666" s="6">
        <v>1.0490079999999999</v>
      </c>
      <c r="M666" s="6">
        <v>1.2550749999999999</v>
      </c>
      <c r="N666" s="6">
        <v>1.5813079999999999</v>
      </c>
      <c r="O666" s="6">
        <v>1.835939</v>
      </c>
      <c r="P666" s="6">
        <v>1.953058</v>
      </c>
      <c r="Q666" s="6">
        <v>2.220345</v>
      </c>
      <c r="R666" s="6">
        <v>2.5594980000000001</v>
      </c>
      <c r="S666" s="6">
        <v>2.7588080000000001</v>
      </c>
      <c r="T666" s="6">
        <v>2.958447</v>
      </c>
      <c r="U666" s="6">
        <v>3.2256809999999998</v>
      </c>
      <c r="V666" s="6">
        <v>3.6996730000000002</v>
      </c>
      <c r="W666" s="6">
        <v>4.0292510000000004</v>
      </c>
      <c r="X666" s="6">
        <v>4.4415110000000002</v>
      </c>
      <c r="Y666" s="6">
        <v>4.8016329999999998</v>
      </c>
      <c r="Z666" s="6">
        <v>5.186814</v>
      </c>
      <c r="AA666" s="6">
        <v>5.2156589999999996</v>
      </c>
      <c r="AB666" s="6">
        <v>5.2667000000000002</v>
      </c>
      <c r="AC666" s="6">
        <v>5.3587939999999996</v>
      </c>
      <c r="AD666" s="6">
        <v>5.4424089999999996</v>
      </c>
      <c r="AE666" s="6">
        <v>5.4930479999999999</v>
      </c>
      <c r="AF666" s="15" t="s">
        <v>2584</v>
      </c>
    </row>
    <row r="667" spans="1:32" ht="13">
      <c r="A667" s="3" t="s">
        <v>1910</v>
      </c>
      <c r="B667" t="s">
        <v>797</v>
      </c>
      <c r="C667" s="6">
        <v>0</v>
      </c>
      <c r="D667" s="6">
        <v>0</v>
      </c>
      <c r="E667" s="6">
        <v>0</v>
      </c>
      <c r="F667" s="6">
        <v>0</v>
      </c>
      <c r="G667" s="6">
        <v>0</v>
      </c>
      <c r="H667" s="6">
        <v>0</v>
      </c>
      <c r="I667" s="6">
        <v>0</v>
      </c>
      <c r="J667" s="6">
        <v>0.17658799999999999</v>
      </c>
      <c r="K667" s="6">
        <v>0.180118</v>
      </c>
      <c r="L667" s="6">
        <v>0.191465</v>
      </c>
      <c r="M667" s="6">
        <v>0.19595199999999999</v>
      </c>
      <c r="N667" s="6">
        <v>0.19483600000000001</v>
      </c>
      <c r="O667" s="6">
        <v>0.42902299999999999</v>
      </c>
      <c r="P667" s="6">
        <v>0.44880999999999999</v>
      </c>
      <c r="Q667" s="6">
        <v>0.4511</v>
      </c>
      <c r="R667" s="6">
        <v>0.55494200000000005</v>
      </c>
      <c r="S667" s="6">
        <v>0.56644799999999995</v>
      </c>
      <c r="T667" s="6">
        <v>0.57873600000000003</v>
      </c>
      <c r="U667" s="6">
        <v>0.59674499999999997</v>
      </c>
      <c r="V667" s="6">
        <v>0.67957100000000004</v>
      </c>
      <c r="W667" s="6">
        <v>0.695909</v>
      </c>
      <c r="X667" s="6">
        <v>0.71537600000000001</v>
      </c>
      <c r="Y667" s="6">
        <v>0.73065599999999997</v>
      </c>
      <c r="Z667" s="6">
        <v>0.74059600000000003</v>
      </c>
      <c r="AA667" s="6">
        <v>0.74958199999999997</v>
      </c>
      <c r="AB667" s="6">
        <v>0.76490599999999997</v>
      </c>
      <c r="AC667" s="6">
        <v>0.78074900000000003</v>
      </c>
      <c r="AD667" s="6">
        <v>0.80191199999999996</v>
      </c>
      <c r="AE667" s="6">
        <v>0.82894999999999996</v>
      </c>
      <c r="AF667" s="15" t="s">
        <v>2584</v>
      </c>
    </row>
    <row r="668" spans="1:32" ht="13">
      <c r="A668" s="3" t="s">
        <v>1911</v>
      </c>
      <c r="B668" t="s">
        <v>799</v>
      </c>
      <c r="C668" s="6">
        <v>18.065386</v>
      </c>
      <c r="D668" s="6">
        <v>16.008088999999998</v>
      </c>
      <c r="E668" s="6">
        <v>13.160781</v>
      </c>
      <c r="F668" s="6">
        <v>13.832661</v>
      </c>
      <c r="G668" s="6">
        <v>19.829305999999999</v>
      </c>
      <c r="H668" s="6">
        <v>24.136177</v>
      </c>
      <c r="I668" s="6">
        <v>28.358259</v>
      </c>
      <c r="J668" s="6">
        <v>31.450384</v>
      </c>
      <c r="K668" s="6">
        <v>33.988883999999999</v>
      </c>
      <c r="L668" s="6">
        <v>36.890762000000002</v>
      </c>
      <c r="M668" s="6">
        <v>38.867237000000003</v>
      </c>
      <c r="N668" s="6">
        <v>40.553184999999999</v>
      </c>
      <c r="O668" s="6">
        <v>42.730167000000002</v>
      </c>
      <c r="P668" s="6">
        <v>46.149712000000001</v>
      </c>
      <c r="Q668" s="6">
        <v>47.743462000000001</v>
      </c>
      <c r="R668" s="6">
        <v>48.924926999999997</v>
      </c>
      <c r="S668" s="6">
        <v>51.016112999999997</v>
      </c>
      <c r="T668" s="6">
        <v>53.359692000000003</v>
      </c>
      <c r="U668" s="6">
        <v>56.139057000000001</v>
      </c>
      <c r="V668" s="6">
        <v>58.532496999999999</v>
      </c>
      <c r="W668" s="6">
        <v>60.786247000000003</v>
      </c>
      <c r="X668" s="6">
        <v>62.956572999999999</v>
      </c>
      <c r="Y668" s="6">
        <v>65.002350000000007</v>
      </c>
      <c r="Z668" s="6">
        <v>66.856849999999994</v>
      </c>
      <c r="AA668" s="6">
        <v>67.941956000000005</v>
      </c>
      <c r="AB668" s="6">
        <v>69.197945000000004</v>
      </c>
      <c r="AC668" s="6">
        <v>70.494277999999994</v>
      </c>
      <c r="AD668" s="6">
        <v>71.843154999999996</v>
      </c>
      <c r="AE668" s="6">
        <v>73.006989000000004</v>
      </c>
      <c r="AF668" s="7">
        <v>5.7812000000000002E-2</v>
      </c>
    </row>
    <row r="669" spans="1:32" ht="13">
      <c r="A669" s="3" t="s">
        <v>1912</v>
      </c>
      <c r="B669" t="s">
        <v>801</v>
      </c>
      <c r="C669" s="6">
        <v>0.115929</v>
      </c>
      <c r="D669" s="6">
        <v>7.7922000000000005E-2</v>
      </c>
      <c r="E669" s="6">
        <v>5.5208E-2</v>
      </c>
      <c r="F669" s="6">
        <v>5.9916999999999998E-2</v>
      </c>
      <c r="G669" s="6">
        <v>7.4340000000000003E-2</v>
      </c>
      <c r="H669" s="6">
        <v>8.4963999999999998E-2</v>
      </c>
      <c r="I669" s="6">
        <v>9.4869999999999996E-2</v>
      </c>
      <c r="J669" s="6">
        <v>0.100914</v>
      </c>
      <c r="K669" s="6">
        <v>0.10448</v>
      </c>
      <c r="L669" s="6">
        <v>0.107229</v>
      </c>
      <c r="M669" s="6">
        <v>0.10688300000000001</v>
      </c>
      <c r="N669" s="6">
        <v>0.107249</v>
      </c>
      <c r="O669" s="6">
        <v>0.110101</v>
      </c>
      <c r="P669" s="6">
        <v>0.114817</v>
      </c>
      <c r="Q669" s="6">
        <v>0.115024</v>
      </c>
      <c r="R669" s="6">
        <v>0.114606</v>
      </c>
      <c r="S669" s="6">
        <v>0.115649</v>
      </c>
      <c r="T669" s="6">
        <v>0.117809</v>
      </c>
      <c r="U669" s="6">
        <v>0.119867</v>
      </c>
      <c r="V669" s="6">
        <v>0.12124500000000001</v>
      </c>
      <c r="W669" s="6">
        <v>0.122428</v>
      </c>
      <c r="X669" s="6">
        <v>0.123588</v>
      </c>
      <c r="Y669" s="6">
        <v>0.124677</v>
      </c>
      <c r="Z669" s="6">
        <v>0.12558800000000001</v>
      </c>
      <c r="AA669" s="6">
        <v>0.12593599999999999</v>
      </c>
      <c r="AB669" s="6">
        <v>0.127029</v>
      </c>
      <c r="AC669" s="6">
        <v>0.128467</v>
      </c>
      <c r="AD669" s="6">
        <v>0.12987699999999999</v>
      </c>
      <c r="AE669" s="6">
        <v>0.13142200000000001</v>
      </c>
      <c r="AF669" s="7">
        <v>1.9547999999999999E-2</v>
      </c>
    </row>
    <row r="670" spans="1:32" ht="13">
      <c r="A670" s="3" t="s">
        <v>1913</v>
      </c>
      <c r="B670" t="s">
        <v>803</v>
      </c>
      <c r="C670" s="6">
        <v>0.435809</v>
      </c>
      <c r="D670" s="6">
        <v>0.16067200000000001</v>
      </c>
      <c r="E670" s="6">
        <v>0.105644</v>
      </c>
      <c r="F670" s="6">
        <v>0.114964</v>
      </c>
      <c r="G670" s="6">
        <v>0.14153299999999999</v>
      </c>
      <c r="H670" s="6">
        <v>0.16289699999999999</v>
      </c>
      <c r="I670" s="6">
        <v>0.187024</v>
      </c>
      <c r="J670" s="6">
        <v>0.20142299999999999</v>
      </c>
      <c r="K670" s="6">
        <v>0.20807800000000001</v>
      </c>
      <c r="L670" s="6">
        <v>0.21574099999999999</v>
      </c>
      <c r="M670" s="6">
        <v>0.21570500000000001</v>
      </c>
      <c r="N670" s="6">
        <v>0.217617</v>
      </c>
      <c r="O670" s="6">
        <v>0.22404099999999999</v>
      </c>
      <c r="P670" s="6">
        <v>0.23472799999999999</v>
      </c>
      <c r="Q670" s="6">
        <v>0.235736</v>
      </c>
      <c r="R670" s="6">
        <v>0.23517099999999999</v>
      </c>
      <c r="S670" s="6">
        <v>0.23866599999999999</v>
      </c>
      <c r="T670" s="6">
        <v>0.244147</v>
      </c>
      <c r="U670" s="6">
        <v>0.249394</v>
      </c>
      <c r="V670" s="6">
        <v>0.252245</v>
      </c>
      <c r="W670" s="6">
        <v>0.25450499999999998</v>
      </c>
      <c r="X670" s="6">
        <v>0.257241</v>
      </c>
      <c r="Y670" s="6">
        <v>0.25973299999999999</v>
      </c>
      <c r="Z670" s="6">
        <v>0.26007799999999998</v>
      </c>
      <c r="AA670" s="6">
        <v>0.25997599999999998</v>
      </c>
      <c r="AB670" s="6">
        <v>0.26263199999999998</v>
      </c>
      <c r="AC670" s="6">
        <v>0.26630599999999999</v>
      </c>
      <c r="AD670" s="6">
        <v>0.26950200000000002</v>
      </c>
      <c r="AE670" s="6">
        <v>0.27364899999999998</v>
      </c>
      <c r="AF670" s="7">
        <v>1.9917000000000001E-2</v>
      </c>
    </row>
    <row r="671" spans="1:32" ht="13">
      <c r="A671" s="3" t="s">
        <v>1914</v>
      </c>
      <c r="B671" t="s">
        <v>805</v>
      </c>
      <c r="C671" s="6">
        <v>9.9999999999999995E-7</v>
      </c>
      <c r="D671" s="6">
        <v>0</v>
      </c>
      <c r="E671" s="6">
        <v>0</v>
      </c>
      <c r="F671" s="6">
        <v>0</v>
      </c>
      <c r="G671" s="6">
        <v>0</v>
      </c>
      <c r="H671" s="6">
        <v>9.9999999999999995E-7</v>
      </c>
      <c r="I671" s="6">
        <v>9.9999999999999995E-7</v>
      </c>
      <c r="J671" s="6">
        <v>9.9999999999999995E-7</v>
      </c>
      <c r="K671" s="6">
        <v>9.9999999999999995E-7</v>
      </c>
      <c r="L671" s="6">
        <v>9.9999999999999995E-7</v>
      </c>
      <c r="M671" s="6">
        <v>9.9999999999999995E-7</v>
      </c>
      <c r="N671" s="6">
        <v>9.9999999999999995E-7</v>
      </c>
      <c r="O671" s="6">
        <v>9.9999999999999995E-7</v>
      </c>
      <c r="P671" s="6">
        <v>9.9999999999999995E-7</v>
      </c>
      <c r="Q671" s="6">
        <v>9.9999999999999995E-7</v>
      </c>
      <c r="R671" s="6">
        <v>9.9999999999999995E-7</v>
      </c>
      <c r="S671" s="6">
        <v>9.9999999999999995E-7</v>
      </c>
      <c r="T671" s="6">
        <v>9.9999999999999995E-7</v>
      </c>
      <c r="U671" s="6">
        <v>9.9999999999999995E-7</v>
      </c>
      <c r="V671" s="6">
        <v>9.9999999999999995E-7</v>
      </c>
      <c r="W671" s="6">
        <v>9.9999999999999995E-7</v>
      </c>
      <c r="X671" s="6">
        <v>9.9999999999999995E-7</v>
      </c>
      <c r="Y671" s="6">
        <v>9.9999999999999995E-7</v>
      </c>
      <c r="Z671" s="6">
        <v>9.9999999999999995E-7</v>
      </c>
      <c r="AA671" s="6">
        <v>9.9999999999999995E-7</v>
      </c>
      <c r="AB671" s="6">
        <v>9.9999999999999995E-7</v>
      </c>
      <c r="AC671" s="6">
        <v>9.9999999999999995E-7</v>
      </c>
      <c r="AD671" s="6">
        <v>9.9999999999999995E-7</v>
      </c>
      <c r="AE671" s="6">
        <v>9.9999999999999995E-7</v>
      </c>
      <c r="AF671" s="7">
        <v>2.0050999999999999E-2</v>
      </c>
    </row>
    <row r="672" spans="1:32" ht="13">
      <c r="A672" s="3" t="s">
        <v>1915</v>
      </c>
      <c r="B672" t="s">
        <v>807</v>
      </c>
      <c r="C672" s="6">
        <v>1.4298999999999999E-2</v>
      </c>
      <c r="D672" s="6">
        <v>1.1646E-2</v>
      </c>
      <c r="E672" s="6">
        <v>8.6119999999999999E-3</v>
      </c>
      <c r="F672" s="6">
        <v>9.325E-3</v>
      </c>
      <c r="G672" s="6">
        <v>1.1753E-2</v>
      </c>
      <c r="H672" s="6">
        <v>1.3361E-2</v>
      </c>
      <c r="I672" s="6">
        <v>1.4604000000000001E-2</v>
      </c>
      <c r="J672" s="6">
        <v>1.5302E-2</v>
      </c>
      <c r="K672" s="6">
        <v>1.5747000000000001E-2</v>
      </c>
      <c r="L672" s="6">
        <v>1.6147999999999999E-2</v>
      </c>
      <c r="M672" s="6">
        <v>1.6118E-2</v>
      </c>
      <c r="N672" s="6">
        <v>1.6088000000000002E-2</v>
      </c>
      <c r="O672" s="6">
        <v>1.644E-2</v>
      </c>
      <c r="P672" s="6">
        <v>1.7131E-2</v>
      </c>
      <c r="Q672" s="6">
        <v>1.7118999999999999E-2</v>
      </c>
      <c r="R672" s="6">
        <v>1.7014000000000001E-2</v>
      </c>
      <c r="S672" s="6">
        <v>1.7122999999999999E-2</v>
      </c>
      <c r="T672" s="6">
        <v>1.738E-2</v>
      </c>
      <c r="U672" s="6">
        <v>1.7635999999999999E-2</v>
      </c>
      <c r="V672" s="6">
        <v>1.7833999999999999E-2</v>
      </c>
      <c r="W672" s="6">
        <v>1.7996999999999999E-2</v>
      </c>
      <c r="X672" s="6">
        <v>1.8152999999999999E-2</v>
      </c>
      <c r="Y672" s="6">
        <v>1.8286E-2</v>
      </c>
      <c r="Z672" s="6">
        <v>1.8438E-2</v>
      </c>
      <c r="AA672" s="6">
        <v>1.8526000000000001E-2</v>
      </c>
      <c r="AB672" s="6">
        <v>1.8685E-2</v>
      </c>
      <c r="AC672" s="6">
        <v>1.8872E-2</v>
      </c>
      <c r="AD672" s="6">
        <v>1.9085000000000001E-2</v>
      </c>
      <c r="AE672" s="6">
        <v>1.9309E-2</v>
      </c>
      <c r="AF672" s="7">
        <v>1.8901000000000001E-2</v>
      </c>
    </row>
    <row r="673" spans="1:32" ht="13">
      <c r="A673" s="3" t="s">
        <v>1916</v>
      </c>
      <c r="B673" t="s">
        <v>809</v>
      </c>
      <c r="C673" s="6">
        <v>0</v>
      </c>
      <c r="D673" s="6">
        <v>0</v>
      </c>
      <c r="E673" s="6">
        <v>0</v>
      </c>
      <c r="F673" s="6">
        <v>0</v>
      </c>
      <c r="G673" s="6">
        <v>0</v>
      </c>
      <c r="H673" s="6">
        <v>0</v>
      </c>
      <c r="I673" s="6">
        <v>0</v>
      </c>
      <c r="J673" s="6">
        <v>0</v>
      </c>
      <c r="K673" s="6">
        <v>0</v>
      </c>
      <c r="L673" s="6">
        <v>0</v>
      </c>
      <c r="M673" s="6">
        <v>0</v>
      </c>
      <c r="N673" s="6">
        <v>0</v>
      </c>
      <c r="O673" s="6">
        <v>0</v>
      </c>
      <c r="P673" s="6">
        <v>0</v>
      </c>
      <c r="Q673" s="6">
        <v>0</v>
      </c>
      <c r="R673" s="6">
        <v>0</v>
      </c>
      <c r="S673" s="6">
        <v>0</v>
      </c>
      <c r="T673" s="6">
        <v>0</v>
      </c>
      <c r="U673" s="6">
        <v>0</v>
      </c>
      <c r="V673" s="6">
        <v>0</v>
      </c>
      <c r="W673" s="6">
        <v>0</v>
      </c>
      <c r="X673" s="6">
        <v>0</v>
      </c>
      <c r="Y673" s="6">
        <v>0</v>
      </c>
      <c r="Z673" s="6">
        <v>0</v>
      </c>
      <c r="AA673" s="6">
        <v>0</v>
      </c>
      <c r="AB673" s="6">
        <v>0</v>
      </c>
      <c r="AC673" s="6">
        <v>0</v>
      </c>
      <c r="AD673" s="6">
        <v>0</v>
      </c>
      <c r="AE673" s="6">
        <v>0</v>
      </c>
      <c r="AF673" s="15" t="s">
        <v>2584</v>
      </c>
    </row>
    <row r="674" spans="1:32" ht="13">
      <c r="A674" s="3" t="s">
        <v>1917</v>
      </c>
      <c r="B674" t="s">
        <v>811</v>
      </c>
      <c r="C674" s="6">
        <v>0</v>
      </c>
      <c r="D674" s="6">
        <v>0</v>
      </c>
      <c r="E674" s="6">
        <v>0</v>
      </c>
      <c r="F674" s="6">
        <v>0</v>
      </c>
      <c r="G674" s="6">
        <v>0</v>
      </c>
      <c r="H674" s="6">
        <v>0</v>
      </c>
      <c r="I674" s="6">
        <v>0</v>
      </c>
      <c r="J674" s="6">
        <v>0</v>
      </c>
      <c r="K674" s="6">
        <v>0</v>
      </c>
      <c r="L674" s="6">
        <v>0</v>
      </c>
      <c r="M674" s="6">
        <v>0</v>
      </c>
      <c r="N674" s="6">
        <v>0</v>
      </c>
      <c r="O674" s="6">
        <v>0</v>
      </c>
      <c r="P674" s="6">
        <v>0</v>
      </c>
      <c r="Q674" s="6">
        <v>0</v>
      </c>
      <c r="R674" s="6">
        <v>0</v>
      </c>
      <c r="S674" s="6">
        <v>0</v>
      </c>
      <c r="T674" s="6">
        <v>0</v>
      </c>
      <c r="U674" s="6">
        <v>0</v>
      </c>
      <c r="V674" s="6">
        <v>0</v>
      </c>
      <c r="W674" s="6">
        <v>0</v>
      </c>
      <c r="X674" s="6">
        <v>0</v>
      </c>
      <c r="Y674" s="6">
        <v>0</v>
      </c>
      <c r="Z674" s="6">
        <v>0</v>
      </c>
      <c r="AA674" s="6">
        <v>0</v>
      </c>
      <c r="AB674" s="6">
        <v>0</v>
      </c>
      <c r="AC674" s="6">
        <v>0</v>
      </c>
      <c r="AD674" s="6">
        <v>0</v>
      </c>
      <c r="AE674" s="6">
        <v>0</v>
      </c>
      <c r="AF674" s="15" t="s">
        <v>2584</v>
      </c>
    </row>
    <row r="675" spans="1:32" ht="13">
      <c r="A675" s="3" t="s">
        <v>1918</v>
      </c>
      <c r="B675" t="s">
        <v>813</v>
      </c>
      <c r="C675" s="6">
        <v>0</v>
      </c>
      <c r="D675" s="6">
        <v>0</v>
      </c>
      <c r="E675" s="6">
        <v>0</v>
      </c>
      <c r="F675" s="6">
        <v>0</v>
      </c>
      <c r="G675" s="6">
        <v>0</v>
      </c>
      <c r="H675" s="6">
        <v>0</v>
      </c>
      <c r="I675" s="6">
        <v>5.0000000000000004E-6</v>
      </c>
      <c r="J675" s="6">
        <v>1.0000000000000001E-5</v>
      </c>
      <c r="K675" s="6">
        <v>2.1999999999999999E-5</v>
      </c>
      <c r="L675" s="6">
        <v>4.5000000000000003E-5</v>
      </c>
      <c r="M675" s="6">
        <v>8.6000000000000003E-5</v>
      </c>
      <c r="N675" s="6">
        <v>1.2999999999999999E-4</v>
      </c>
      <c r="O675" s="6">
        <v>2.0100000000000001E-4</v>
      </c>
      <c r="P675" s="6">
        <v>3.1300000000000002E-4</v>
      </c>
      <c r="Q675" s="6">
        <v>4.5600000000000003E-4</v>
      </c>
      <c r="R675" s="6">
        <v>6.5499999999999998E-4</v>
      </c>
      <c r="S675" s="6">
        <v>9.3000000000000005E-4</v>
      </c>
      <c r="T675" s="6">
        <v>1.3159999999999999E-3</v>
      </c>
      <c r="U675" s="6">
        <v>1.864E-3</v>
      </c>
      <c r="V675" s="6">
        <v>2.565E-3</v>
      </c>
      <c r="W675" s="6">
        <v>3.4529999999999999E-3</v>
      </c>
      <c r="X675" s="6">
        <v>4.5599999999999998E-3</v>
      </c>
      <c r="Y675" s="6">
        <v>5.9509999999999997E-3</v>
      </c>
      <c r="Z675" s="6">
        <v>7.6179999999999998E-3</v>
      </c>
      <c r="AA675" s="6">
        <v>9.6659999999999992E-3</v>
      </c>
      <c r="AB675" s="6">
        <v>1.2231000000000001E-2</v>
      </c>
      <c r="AC675" s="6">
        <v>1.5334E-2</v>
      </c>
      <c r="AD675" s="6">
        <v>1.9051999999999999E-2</v>
      </c>
      <c r="AE675" s="6">
        <v>2.3483E-2</v>
      </c>
      <c r="AF675" s="15" t="s">
        <v>2584</v>
      </c>
    </row>
    <row r="676" spans="1:32" ht="13">
      <c r="A676" s="3" t="s">
        <v>1919</v>
      </c>
      <c r="B676" t="s">
        <v>815</v>
      </c>
      <c r="C676" s="6">
        <v>35.375774</v>
      </c>
      <c r="D676" s="6">
        <v>41.990428999999999</v>
      </c>
      <c r="E676" s="6">
        <v>38.385696000000003</v>
      </c>
      <c r="F676" s="6">
        <v>46.423797999999998</v>
      </c>
      <c r="G676" s="6">
        <v>67.340384999999998</v>
      </c>
      <c r="H676" s="6">
        <v>83.316558999999998</v>
      </c>
      <c r="I676" s="6">
        <v>104.79254899999999</v>
      </c>
      <c r="J676" s="6">
        <v>119.90683</v>
      </c>
      <c r="K676" s="6">
        <v>136.11526499999999</v>
      </c>
      <c r="L676" s="6">
        <v>136.02049299999999</v>
      </c>
      <c r="M676" s="6">
        <v>135.85214199999999</v>
      </c>
      <c r="N676" s="6">
        <v>139.300613</v>
      </c>
      <c r="O676" s="6">
        <v>148.363846</v>
      </c>
      <c r="P676" s="6">
        <v>157.55346700000001</v>
      </c>
      <c r="Q676" s="6">
        <v>159.967636</v>
      </c>
      <c r="R676" s="6">
        <v>165.96661399999999</v>
      </c>
      <c r="S676" s="6">
        <v>165.48979199999999</v>
      </c>
      <c r="T676" s="6">
        <v>170.317902</v>
      </c>
      <c r="U676" s="6">
        <v>176.907791</v>
      </c>
      <c r="V676" s="6">
        <v>181.96882600000001</v>
      </c>
      <c r="W676" s="6">
        <v>186.422134</v>
      </c>
      <c r="X676" s="6">
        <v>190.913849</v>
      </c>
      <c r="Y676" s="6">
        <v>194.79959099999999</v>
      </c>
      <c r="Z676" s="6">
        <v>198.69274899999999</v>
      </c>
      <c r="AA676" s="6">
        <v>201.868942</v>
      </c>
      <c r="AB676" s="6">
        <v>205.43557699999999</v>
      </c>
      <c r="AC676" s="6">
        <v>209.35083</v>
      </c>
      <c r="AD676" s="6">
        <v>214.13706999999999</v>
      </c>
      <c r="AE676" s="6">
        <v>218.73968500000001</v>
      </c>
      <c r="AF676" s="7">
        <v>6.3034000000000007E-2</v>
      </c>
    </row>
    <row r="678" spans="1:32" ht="13">
      <c r="A678" s="3" t="s">
        <v>1920</v>
      </c>
      <c r="B678" t="s">
        <v>817</v>
      </c>
      <c r="C678" s="10">
        <v>7.1538370000000002</v>
      </c>
      <c r="D678" s="10">
        <v>9.8510829999999991</v>
      </c>
      <c r="E678" s="10">
        <v>12.302374</v>
      </c>
      <c r="F678" s="10">
        <v>13.962870000000001</v>
      </c>
      <c r="G678" s="10">
        <v>15.712052</v>
      </c>
      <c r="H678" s="10">
        <v>16.967600000000001</v>
      </c>
      <c r="I678" s="10">
        <v>19.350376000000001</v>
      </c>
      <c r="J678" s="10">
        <v>21.10622</v>
      </c>
      <c r="K678" s="10">
        <v>23.121758</v>
      </c>
      <c r="L678" s="10">
        <v>22.587399000000001</v>
      </c>
      <c r="M678" s="10">
        <v>22.618486000000001</v>
      </c>
      <c r="N678" s="10">
        <v>23.142551000000001</v>
      </c>
      <c r="O678" s="10">
        <v>24.041668000000001</v>
      </c>
      <c r="P678" s="10">
        <v>24.432486999999998</v>
      </c>
      <c r="Q678" s="10">
        <v>24.766179999999999</v>
      </c>
      <c r="R678" s="10">
        <v>25.73246</v>
      </c>
      <c r="S678" s="10">
        <v>25.466566</v>
      </c>
      <c r="T678" s="10">
        <v>25.754560000000001</v>
      </c>
      <c r="U678" s="10">
        <v>26.248415000000001</v>
      </c>
      <c r="V678" s="10">
        <v>26.633913</v>
      </c>
      <c r="W678" s="10">
        <v>26.964887999999998</v>
      </c>
      <c r="X678" s="10">
        <v>27.307393999999999</v>
      </c>
      <c r="Y678" s="10">
        <v>27.601489999999998</v>
      </c>
      <c r="Z678" s="10">
        <v>27.871521000000001</v>
      </c>
      <c r="AA678" s="10">
        <v>28.120145999999998</v>
      </c>
      <c r="AB678" s="10">
        <v>28.341850000000001</v>
      </c>
      <c r="AC678" s="10">
        <v>28.570982000000001</v>
      </c>
      <c r="AD678" s="10">
        <v>28.862090999999999</v>
      </c>
      <c r="AE678" s="10">
        <v>29.127127000000002</v>
      </c>
      <c r="AF678" s="7">
        <v>4.0967999999999997E-2</v>
      </c>
    </row>
    <row r="679" spans="1:32" ht="13">
      <c r="A679" s="3" t="s">
        <v>1921</v>
      </c>
      <c r="B679" s="2" t="s">
        <v>819</v>
      </c>
      <c r="C679" s="8">
        <v>494.50070199999999</v>
      </c>
      <c r="D679" s="8">
        <v>426.25192299999998</v>
      </c>
      <c r="E679" s="8">
        <v>312.01861600000001</v>
      </c>
      <c r="F679" s="8">
        <v>332.48034699999999</v>
      </c>
      <c r="G679" s="8">
        <v>428.59063700000002</v>
      </c>
      <c r="H679" s="8">
        <v>491.03326399999997</v>
      </c>
      <c r="I679" s="8">
        <v>541.55304000000001</v>
      </c>
      <c r="J679" s="8">
        <v>568.11132799999996</v>
      </c>
      <c r="K679" s="8">
        <v>588.68908699999997</v>
      </c>
      <c r="L679" s="8">
        <v>602.19635000000005</v>
      </c>
      <c r="M679" s="8">
        <v>600.62438999999995</v>
      </c>
      <c r="N679" s="8">
        <v>601.92419400000006</v>
      </c>
      <c r="O679" s="8">
        <v>617.111267</v>
      </c>
      <c r="P679" s="8">
        <v>644.85235599999999</v>
      </c>
      <c r="Q679" s="8">
        <v>645.91162099999997</v>
      </c>
      <c r="R679" s="8">
        <v>644.96984899999995</v>
      </c>
      <c r="S679" s="8">
        <v>649.83160399999997</v>
      </c>
      <c r="T679" s="8">
        <v>661.311646</v>
      </c>
      <c r="U679" s="8">
        <v>673.97515899999996</v>
      </c>
      <c r="V679" s="8">
        <v>683.22229000000004</v>
      </c>
      <c r="W679" s="8">
        <v>691.35144000000003</v>
      </c>
      <c r="X679" s="8">
        <v>699.128784</v>
      </c>
      <c r="Y679" s="8">
        <v>705.75750700000003</v>
      </c>
      <c r="Z679" s="8">
        <v>712.88806199999999</v>
      </c>
      <c r="AA679" s="8">
        <v>717.88012700000002</v>
      </c>
      <c r="AB679" s="8">
        <v>724.84887700000002</v>
      </c>
      <c r="AC679" s="8">
        <v>732.73937999999998</v>
      </c>
      <c r="AD679" s="8">
        <v>741.93194600000004</v>
      </c>
      <c r="AE679" s="8">
        <v>750.98272699999995</v>
      </c>
      <c r="AF679" s="9">
        <v>2.1198000000000002E-2</v>
      </c>
    </row>
    <row r="681" spans="1:32" ht="13">
      <c r="B681" s="2" t="s">
        <v>1238</v>
      </c>
    </row>
    <row r="682" spans="1:32" ht="13">
      <c r="B682" s="2" t="s">
        <v>1239</v>
      </c>
    </row>
    <row r="683" spans="1:32" ht="13">
      <c r="A683" s="3" t="s">
        <v>1922</v>
      </c>
      <c r="B683" t="s">
        <v>780</v>
      </c>
      <c r="C683" s="6">
        <v>414.20614599999999</v>
      </c>
      <c r="D683" s="6">
        <v>319.45764200000002</v>
      </c>
      <c r="E683" s="6">
        <v>242.389038</v>
      </c>
      <c r="F683" s="6">
        <v>290.09741200000002</v>
      </c>
      <c r="G683" s="6">
        <v>373.42025799999999</v>
      </c>
      <c r="H683" s="6">
        <v>395.623199</v>
      </c>
      <c r="I683" s="6">
        <v>383.743134</v>
      </c>
      <c r="J683" s="6">
        <v>363.41021699999999</v>
      </c>
      <c r="K683" s="6">
        <v>341.56781000000001</v>
      </c>
      <c r="L683" s="6">
        <v>312.02157599999998</v>
      </c>
      <c r="M683" s="6">
        <v>286.830017</v>
      </c>
      <c r="N683" s="6">
        <v>259.558807</v>
      </c>
      <c r="O683" s="6">
        <v>248.45874000000001</v>
      </c>
      <c r="P683" s="6">
        <v>244.55233799999999</v>
      </c>
      <c r="Q683" s="6">
        <v>237.368042</v>
      </c>
      <c r="R683" s="6">
        <v>225.199692</v>
      </c>
      <c r="S683" s="6">
        <v>225.46771200000001</v>
      </c>
      <c r="T683" s="6">
        <v>225.214966</v>
      </c>
      <c r="U683" s="6">
        <v>224.27583300000001</v>
      </c>
      <c r="V683" s="6">
        <v>223.18705700000001</v>
      </c>
      <c r="W683" s="6">
        <v>222.15321399999999</v>
      </c>
      <c r="X683" s="6">
        <v>220.37536600000001</v>
      </c>
      <c r="Y683" s="6">
        <v>218.664749</v>
      </c>
      <c r="Z683" s="6">
        <v>218.916687</v>
      </c>
      <c r="AA683" s="6">
        <v>217.29179400000001</v>
      </c>
      <c r="AB683" s="6">
        <v>216.320007</v>
      </c>
      <c r="AC683" s="6">
        <v>216.42585800000001</v>
      </c>
      <c r="AD683" s="6">
        <v>216.00556900000001</v>
      </c>
      <c r="AE683" s="6">
        <v>215.29570000000001</v>
      </c>
      <c r="AF683" s="7">
        <v>-1.4508999999999999E-2</v>
      </c>
    </row>
    <row r="684" spans="1:32" ht="13">
      <c r="A684" s="3" t="s">
        <v>1923</v>
      </c>
      <c r="B684" t="s">
        <v>782</v>
      </c>
      <c r="C684" s="6">
        <v>8.7003999999999998E-2</v>
      </c>
      <c r="D684" s="6">
        <v>6.1983999999999997E-2</v>
      </c>
      <c r="E684" s="6">
        <v>4.9141999999999998E-2</v>
      </c>
      <c r="F684" s="6">
        <v>0.122278</v>
      </c>
      <c r="G684" s="6">
        <v>0.16869799999999999</v>
      </c>
      <c r="H684" s="6">
        <v>0.21314</v>
      </c>
      <c r="I684" s="6">
        <v>6.2158429999999996</v>
      </c>
      <c r="J684" s="6">
        <v>7.7207119999999998</v>
      </c>
      <c r="K684" s="6">
        <v>8.3013759999999994</v>
      </c>
      <c r="L684" s="6">
        <v>8.6696190000000009</v>
      </c>
      <c r="M684" s="6">
        <v>8.6928210000000004</v>
      </c>
      <c r="N684" s="6">
        <v>8.6467130000000001</v>
      </c>
      <c r="O684" s="6">
        <v>9.4177060000000008</v>
      </c>
      <c r="P684" s="6">
        <v>10.864834</v>
      </c>
      <c r="Q684" s="6">
        <v>11.992347000000001</v>
      </c>
      <c r="R684" s="6">
        <v>12.63631</v>
      </c>
      <c r="S684" s="6">
        <v>14.19528</v>
      </c>
      <c r="T684" s="6">
        <v>15.678305999999999</v>
      </c>
      <c r="U684" s="6">
        <v>17.024647000000002</v>
      </c>
      <c r="V684" s="6">
        <v>18.296382999999999</v>
      </c>
      <c r="W684" s="6">
        <v>19.306519000000002</v>
      </c>
      <c r="X684" s="6">
        <v>20.269606</v>
      </c>
      <c r="Y684" s="6">
        <v>20.668526</v>
      </c>
      <c r="Z684" s="6">
        <v>20.780787</v>
      </c>
      <c r="AA684" s="6">
        <v>20.283166999999999</v>
      </c>
      <c r="AB684" s="6">
        <v>19.755880000000001</v>
      </c>
      <c r="AC684" s="6">
        <v>18.983540000000001</v>
      </c>
      <c r="AD684" s="6">
        <v>18.036453000000002</v>
      </c>
      <c r="AE684" s="6">
        <v>16.875924999999999</v>
      </c>
      <c r="AF684" s="7">
        <v>0.230793</v>
      </c>
    </row>
    <row r="685" spans="1:32" ht="13">
      <c r="A685" s="3" t="s">
        <v>1924</v>
      </c>
      <c r="B685" t="s">
        <v>1243</v>
      </c>
      <c r="C685" s="6">
        <v>414.29315200000002</v>
      </c>
      <c r="D685" s="6">
        <v>319.51962300000002</v>
      </c>
      <c r="E685" s="6">
        <v>242.438187</v>
      </c>
      <c r="F685" s="6">
        <v>290.219696</v>
      </c>
      <c r="G685" s="6">
        <v>373.58895899999999</v>
      </c>
      <c r="H685" s="6">
        <v>395.83633400000002</v>
      </c>
      <c r="I685" s="6">
        <v>389.95898399999999</v>
      </c>
      <c r="J685" s="6">
        <v>371.13092</v>
      </c>
      <c r="K685" s="6">
        <v>349.86920199999997</v>
      </c>
      <c r="L685" s="6">
        <v>320.691193</v>
      </c>
      <c r="M685" s="6">
        <v>295.52282700000001</v>
      </c>
      <c r="N685" s="6">
        <v>268.20550500000002</v>
      </c>
      <c r="O685" s="6">
        <v>257.87643400000002</v>
      </c>
      <c r="P685" s="6">
        <v>255.41717499999999</v>
      </c>
      <c r="Q685" s="6">
        <v>249.36038199999999</v>
      </c>
      <c r="R685" s="6">
        <v>237.83599899999999</v>
      </c>
      <c r="S685" s="6">
        <v>239.662994</v>
      </c>
      <c r="T685" s="6">
        <v>240.89326500000001</v>
      </c>
      <c r="U685" s="6">
        <v>241.300476</v>
      </c>
      <c r="V685" s="6">
        <v>241.48344399999999</v>
      </c>
      <c r="W685" s="6">
        <v>241.459732</v>
      </c>
      <c r="X685" s="6">
        <v>240.64497399999999</v>
      </c>
      <c r="Y685" s="6">
        <v>239.333282</v>
      </c>
      <c r="Z685" s="6">
        <v>239.69747899999999</v>
      </c>
      <c r="AA685" s="6">
        <v>237.57496599999999</v>
      </c>
      <c r="AB685" s="6">
        <v>236.07588200000001</v>
      </c>
      <c r="AC685" s="6">
        <v>235.40939299999999</v>
      </c>
      <c r="AD685" s="6">
        <v>234.042023</v>
      </c>
      <c r="AE685" s="6">
        <v>232.17163099999999</v>
      </c>
      <c r="AF685" s="7">
        <v>-1.1757999999999999E-2</v>
      </c>
    </row>
    <row r="687" spans="1:32" ht="13">
      <c r="B687" s="2" t="s">
        <v>1244</v>
      </c>
    </row>
    <row r="688" spans="1:32" ht="13">
      <c r="A688" s="3" t="s">
        <v>1925</v>
      </c>
      <c r="B688" t="s">
        <v>787</v>
      </c>
      <c r="C688" s="6">
        <v>60.287585999999997</v>
      </c>
      <c r="D688" s="6">
        <v>51.821064</v>
      </c>
      <c r="E688" s="6">
        <v>37.092834000000003</v>
      </c>
      <c r="F688" s="6">
        <v>46.165709999999997</v>
      </c>
      <c r="G688" s="6">
        <v>56.325397000000002</v>
      </c>
      <c r="H688" s="6">
        <v>68.384765999999999</v>
      </c>
      <c r="I688" s="6">
        <v>81.121459999999999</v>
      </c>
      <c r="J688" s="6">
        <v>93.932143999999994</v>
      </c>
      <c r="K688" s="6">
        <v>108.690956</v>
      </c>
      <c r="L688" s="6">
        <v>126.24118</v>
      </c>
      <c r="M688" s="6">
        <v>129.429733</v>
      </c>
      <c r="N688" s="6">
        <v>138.87764000000001</v>
      </c>
      <c r="O688" s="6">
        <v>140.409424</v>
      </c>
      <c r="P688" s="6">
        <v>137.98699999999999</v>
      </c>
      <c r="Q688" s="6">
        <v>133.657837</v>
      </c>
      <c r="R688" s="6">
        <v>133.81173699999999</v>
      </c>
      <c r="S688" s="6">
        <v>126.50288399999999</v>
      </c>
      <c r="T688" s="6">
        <v>125.697029</v>
      </c>
      <c r="U688" s="6">
        <v>124.718529</v>
      </c>
      <c r="V688" s="6">
        <v>123.69143699999999</v>
      </c>
      <c r="W688" s="6">
        <v>122.73249800000001</v>
      </c>
      <c r="X688" s="6">
        <v>121.303307</v>
      </c>
      <c r="Y688" s="6">
        <v>120.099548</v>
      </c>
      <c r="Z688" s="6">
        <v>120.056595</v>
      </c>
      <c r="AA688" s="6">
        <v>119.79553199999999</v>
      </c>
      <c r="AB688" s="6">
        <v>119.605621</v>
      </c>
      <c r="AC688" s="6">
        <v>119.98099499999999</v>
      </c>
      <c r="AD688" s="6">
        <v>120.730301</v>
      </c>
      <c r="AE688" s="6">
        <v>121.266518</v>
      </c>
      <c r="AF688" s="7">
        <v>3.1989999999999998E-2</v>
      </c>
    </row>
    <row r="689" spans="1:32" ht="13">
      <c r="A689" s="3" t="s">
        <v>1926</v>
      </c>
      <c r="B689" t="s">
        <v>789</v>
      </c>
      <c r="C689" s="6">
        <v>0</v>
      </c>
      <c r="D689" s="6">
        <v>0</v>
      </c>
      <c r="E689" s="6">
        <v>0</v>
      </c>
      <c r="F689" s="6">
        <v>0</v>
      </c>
      <c r="G689" s="6">
        <v>0</v>
      </c>
      <c r="H689" s="6">
        <v>0</v>
      </c>
      <c r="I689" s="6">
        <v>0</v>
      </c>
      <c r="J689" s="6">
        <v>0</v>
      </c>
      <c r="K689" s="6">
        <v>0</v>
      </c>
      <c r="L689" s="6">
        <v>0</v>
      </c>
      <c r="M689" s="6">
        <v>0</v>
      </c>
      <c r="N689" s="6">
        <v>0</v>
      </c>
      <c r="O689" s="6">
        <v>0</v>
      </c>
      <c r="P689" s="6">
        <v>0</v>
      </c>
      <c r="Q689" s="6">
        <v>0</v>
      </c>
      <c r="R689" s="6">
        <v>0</v>
      </c>
      <c r="S689" s="6">
        <v>0</v>
      </c>
      <c r="T689" s="6">
        <v>0</v>
      </c>
      <c r="U689" s="6">
        <v>0</v>
      </c>
      <c r="V689" s="6">
        <v>0</v>
      </c>
      <c r="W689" s="6">
        <v>0</v>
      </c>
      <c r="X689" s="6">
        <v>0</v>
      </c>
      <c r="Y689" s="6">
        <v>0</v>
      </c>
      <c r="Z689" s="6">
        <v>0</v>
      </c>
      <c r="AA689" s="6">
        <v>0</v>
      </c>
      <c r="AB689" s="6">
        <v>0</v>
      </c>
      <c r="AC689" s="6">
        <v>0</v>
      </c>
      <c r="AD689" s="6">
        <v>0</v>
      </c>
      <c r="AE689" s="6">
        <v>0</v>
      </c>
      <c r="AF689" s="15" t="s">
        <v>2584</v>
      </c>
    </row>
    <row r="690" spans="1:32" ht="13">
      <c r="A690" s="3" t="s">
        <v>1927</v>
      </c>
      <c r="B690" t="s">
        <v>791</v>
      </c>
      <c r="C690" s="6">
        <v>5.0569999999999999E-3</v>
      </c>
      <c r="D690" s="6">
        <v>3.6059999999999998E-3</v>
      </c>
      <c r="E690" s="6">
        <v>2.5839999999999999E-3</v>
      </c>
      <c r="F690" s="6">
        <v>2.9520000000000002E-3</v>
      </c>
      <c r="G690" s="6">
        <v>3.5839999999999999E-3</v>
      </c>
      <c r="H690" s="6">
        <v>3.741E-3</v>
      </c>
      <c r="I690" s="6">
        <v>3.8070000000000001E-3</v>
      </c>
      <c r="J690" s="6">
        <v>3.7669999999999999E-3</v>
      </c>
      <c r="K690" s="6">
        <v>3.735E-3</v>
      </c>
      <c r="L690" s="6">
        <v>3.565E-3</v>
      </c>
      <c r="M690" s="6">
        <v>3.3999999999999998E-3</v>
      </c>
      <c r="N690" s="6">
        <v>3.2629999999999998E-3</v>
      </c>
      <c r="O690" s="6">
        <v>3.1970000000000002E-3</v>
      </c>
      <c r="P690" s="6">
        <v>3.1640000000000001E-3</v>
      </c>
      <c r="Q690" s="6">
        <v>3.0890000000000002E-3</v>
      </c>
      <c r="R690" s="6">
        <v>3.0109999999999998E-3</v>
      </c>
      <c r="S690" s="6">
        <v>2.9759999999999999E-3</v>
      </c>
      <c r="T690" s="6">
        <v>2.9880000000000002E-3</v>
      </c>
      <c r="U690" s="6">
        <v>2.9940000000000001E-3</v>
      </c>
      <c r="V690" s="6">
        <v>2.9970000000000001E-3</v>
      </c>
      <c r="W690" s="6">
        <v>2.9989999999999999E-3</v>
      </c>
      <c r="X690" s="6">
        <v>2.99E-3</v>
      </c>
      <c r="Y690" s="6">
        <v>2.9789999999999999E-3</v>
      </c>
      <c r="Z690" s="6">
        <v>2.9889999999999999E-3</v>
      </c>
      <c r="AA690" s="6">
        <v>2.9759999999999999E-3</v>
      </c>
      <c r="AB690" s="6">
        <v>2.9680000000000002E-3</v>
      </c>
      <c r="AC690" s="6">
        <v>2.9729999999999999E-3</v>
      </c>
      <c r="AD690" s="6">
        <v>2.9740000000000001E-3</v>
      </c>
      <c r="AE690" s="6">
        <v>2.9689999999999999E-3</v>
      </c>
      <c r="AF690" s="7">
        <v>-7.1710000000000003E-3</v>
      </c>
    </row>
    <row r="691" spans="1:32" ht="13">
      <c r="A691" s="3" t="s">
        <v>1928</v>
      </c>
      <c r="B691" t="s">
        <v>793</v>
      </c>
      <c r="C691" s="6">
        <v>0</v>
      </c>
      <c r="D691" s="6">
        <v>0</v>
      </c>
      <c r="E691" s="6">
        <v>0</v>
      </c>
      <c r="F691" s="6">
        <v>0</v>
      </c>
      <c r="G691" s="6">
        <v>1.3443320000000001</v>
      </c>
      <c r="H691" s="6">
        <v>1.6764110000000001</v>
      </c>
      <c r="I691" s="6">
        <v>1.9875910000000001</v>
      </c>
      <c r="J691" s="6">
        <v>2.2307380000000001</v>
      </c>
      <c r="K691" s="6">
        <v>2.4315009999999999</v>
      </c>
      <c r="L691" s="6">
        <v>1.8381689999999999</v>
      </c>
      <c r="M691" s="6">
        <v>1.7797099999999999</v>
      </c>
      <c r="N691" s="6">
        <v>1.7642329999999999</v>
      </c>
      <c r="O691" s="6">
        <v>1.6860869999999999</v>
      </c>
      <c r="P691" s="6">
        <v>1.5733900000000001</v>
      </c>
      <c r="Q691" s="6">
        <v>1.6288199999999999</v>
      </c>
      <c r="R691" s="6">
        <v>2.5265599999999999</v>
      </c>
      <c r="S691" s="6">
        <v>2.666458</v>
      </c>
      <c r="T691" s="6">
        <v>2.77352</v>
      </c>
      <c r="U691" s="6">
        <v>3.1297990000000002</v>
      </c>
      <c r="V691" s="6">
        <v>3.4391729999999998</v>
      </c>
      <c r="W691" s="6">
        <v>3.652568</v>
      </c>
      <c r="X691" s="6">
        <v>3.9719419999999999</v>
      </c>
      <c r="Y691" s="6">
        <v>4.0732119999999998</v>
      </c>
      <c r="Z691" s="6">
        <v>4.1798580000000003</v>
      </c>
      <c r="AA691" s="6">
        <v>4.2684689999999996</v>
      </c>
      <c r="AB691" s="6">
        <v>4.3674730000000004</v>
      </c>
      <c r="AC691" s="6">
        <v>4.4930250000000003</v>
      </c>
      <c r="AD691" s="6">
        <v>4.6212549999999997</v>
      </c>
      <c r="AE691" s="6">
        <v>4.7344609999999996</v>
      </c>
      <c r="AF691" s="15" t="s">
        <v>2584</v>
      </c>
    </row>
    <row r="692" spans="1:32" ht="13">
      <c r="A692" s="3" t="s">
        <v>1929</v>
      </c>
      <c r="B692" t="s">
        <v>795</v>
      </c>
      <c r="C692" s="6">
        <v>0</v>
      </c>
      <c r="D692" s="6">
        <v>0</v>
      </c>
      <c r="E692" s="6">
        <v>0</v>
      </c>
      <c r="F692" s="6">
        <v>0</v>
      </c>
      <c r="G692" s="6">
        <v>0</v>
      </c>
      <c r="H692" s="6">
        <v>0</v>
      </c>
      <c r="I692" s="6">
        <v>0</v>
      </c>
      <c r="J692" s="6">
        <v>0</v>
      </c>
      <c r="K692" s="6">
        <v>0</v>
      </c>
      <c r="L692" s="6">
        <v>0</v>
      </c>
      <c r="M692" s="6">
        <v>0</v>
      </c>
      <c r="N692" s="6">
        <v>0</v>
      </c>
      <c r="O692" s="6">
        <v>0</v>
      </c>
      <c r="P692" s="6">
        <v>0</v>
      </c>
      <c r="Q692" s="6">
        <v>0</v>
      </c>
      <c r="R692" s="6">
        <v>0</v>
      </c>
      <c r="S692" s="6">
        <v>0</v>
      </c>
      <c r="T692" s="6">
        <v>0</v>
      </c>
      <c r="U692" s="6">
        <v>0</v>
      </c>
      <c r="V692" s="6">
        <v>0</v>
      </c>
      <c r="W692" s="6">
        <v>0</v>
      </c>
      <c r="X692" s="6">
        <v>0</v>
      </c>
      <c r="Y692" s="6">
        <v>0</v>
      </c>
      <c r="Z692" s="6">
        <v>0</v>
      </c>
      <c r="AA692" s="6">
        <v>0</v>
      </c>
      <c r="AB692" s="6">
        <v>0</v>
      </c>
      <c r="AC692" s="6">
        <v>0</v>
      </c>
      <c r="AD692" s="6">
        <v>0</v>
      </c>
      <c r="AE692" s="6">
        <v>0</v>
      </c>
      <c r="AF692" s="15" t="s">
        <v>2584</v>
      </c>
    </row>
    <row r="693" spans="1:32" ht="13">
      <c r="A693" s="3" t="s">
        <v>1930</v>
      </c>
      <c r="B693" t="s">
        <v>797</v>
      </c>
      <c r="C693" s="6">
        <v>0</v>
      </c>
      <c r="D693" s="6">
        <v>0</v>
      </c>
      <c r="E693" s="6">
        <v>0</v>
      </c>
      <c r="F693" s="6">
        <v>0</v>
      </c>
      <c r="G693" s="6">
        <v>0</v>
      </c>
      <c r="H693" s="6">
        <v>0</v>
      </c>
      <c r="I693" s="6">
        <v>0</v>
      </c>
      <c r="J693" s="6">
        <v>0</v>
      </c>
      <c r="K693" s="6">
        <v>3.3460999999999998E-2</v>
      </c>
      <c r="L693" s="6">
        <v>3.0469E-2</v>
      </c>
      <c r="M693" s="6">
        <v>0.141426</v>
      </c>
      <c r="N693" s="6">
        <v>0.12589400000000001</v>
      </c>
      <c r="O693" s="6">
        <v>0.116151</v>
      </c>
      <c r="P693" s="6">
        <v>0.21238799999999999</v>
      </c>
      <c r="Q693" s="6">
        <v>0.20027400000000001</v>
      </c>
      <c r="R693" s="6">
        <v>0.18818799999999999</v>
      </c>
      <c r="S693" s="6">
        <v>0.181897</v>
      </c>
      <c r="T693" s="6">
        <v>0.176204</v>
      </c>
      <c r="U693" s="6">
        <v>0.172316</v>
      </c>
      <c r="V693" s="6">
        <v>0.16836699999999999</v>
      </c>
      <c r="W693" s="6">
        <v>0.16436999999999999</v>
      </c>
      <c r="X693" s="6">
        <v>0.16020000000000001</v>
      </c>
      <c r="Y693" s="6">
        <v>0.15559999999999999</v>
      </c>
      <c r="Z693" s="6">
        <v>0.15095700000000001</v>
      </c>
      <c r="AA693" s="6">
        <v>0.145903</v>
      </c>
      <c r="AB693" s="6">
        <v>0.14189399999999999</v>
      </c>
      <c r="AC693" s="6">
        <v>0.138211</v>
      </c>
      <c r="AD693" s="6">
        <v>0.13517100000000001</v>
      </c>
      <c r="AE693" s="6">
        <v>0.13277900000000001</v>
      </c>
      <c r="AF693" s="15" t="s">
        <v>2584</v>
      </c>
    </row>
    <row r="694" spans="1:32" ht="13">
      <c r="A694" s="3" t="s">
        <v>1931</v>
      </c>
      <c r="B694" t="s">
        <v>799</v>
      </c>
      <c r="C694" s="6">
        <v>4.4883680000000004</v>
      </c>
      <c r="D694" s="6">
        <v>4.0783290000000001</v>
      </c>
      <c r="E694" s="6">
        <v>3.4488789999999998</v>
      </c>
      <c r="F694" s="6">
        <v>4.5094700000000003</v>
      </c>
      <c r="G694" s="6">
        <v>6.4989819999999998</v>
      </c>
      <c r="H694" s="6">
        <v>9.4032479999999996</v>
      </c>
      <c r="I694" s="6">
        <v>10.558496</v>
      </c>
      <c r="J694" s="6">
        <v>11.233362</v>
      </c>
      <c r="K694" s="6">
        <v>13.515307</v>
      </c>
      <c r="L694" s="6">
        <v>13.567451999999999</v>
      </c>
      <c r="M694" s="6">
        <v>14.154911</v>
      </c>
      <c r="N694" s="6">
        <v>14.162254000000001</v>
      </c>
      <c r="O694" s="6">
        <v>14.577076999999999</v>
      </c>
      <c r="P694" s="6">
        <v>15.230126</v>
      </c>
      <c r="Q694" s="6">
        <v>15.746226</v>
      </c>
      <c r="R694" s="6">
        <v>16.128996000000001</v>
      </c>
      <c r="S694" s="6">
        <v>16.995467999999999</v>
      </c>
      <c r="T694" s="6">
        <v>17.927368000000001</v>
      </c>
      <c r="U694" s="6">
        <v>18.962675000000001</v>
      </c>
      <c r="V694" s="6">
        <v>19.964642999999999</v>
      </c>
      <c r="W694" s="6">
        <v>20.935877000000001</v>
      </c>
      <c r="X694" s="6">
        <v>21.740396</v>
      </c>
      <c r="Y694" s="6">
        <v>22.634409000000002</v>
      </c>
      <c r="Z694" s="6">
        <v>23.599029999999999</v>
      </c>
      <c r="AA694" s="6">
        <v>24.178581000000001</v>
      </c>
      <c r="AB694" s="6">
        <v>24.797633999999999</v>
      </c>
      <c r="AC694" s="6">
        <v>25.507681000000002</v>
      </c>
      <c r="AD694" s="6">
        <v>26.194286000000002</v>
      </c>
      <c r="AE694" s="6">
        <v>26.804431999999998</v>
      </c>
      <c r="AF694" s="7">
        <v>7.2224999999999998E-2</v>
      </c>
    </row>
    <row r="695" spans="1:32" ht="13">
      <c r="A695" s="3" t="s">
        <v>1932</v>
      </c>
      <c r="B695" t="s">
        <v>801</v>
      </c>
      <c r="C695" s="6">
        <v>0.165185</v>
      </c>
      <c r="D695" s="6">
        <v>0.10333100000000001</v>
      </c>
      <c r="E695" s="6">
        <v>7.2109999999999994E-2</v>
      </c>
      <c r="F695" s="6">
        <v>8.2780000000000006E-2</v>
      </c>
      <c r="G695" s="6">
        <v>0.100313</v>
      </c>
      <c r="H695" s="6">
        <v>0.10548299999999999</v>
      </c>
      <c r="I695" s="6">
        <v>0.109219</v>
      </c>
      <c r="J695" s="6">
        <v>0.10882799999999999</v>
      </c>
      <c r="K695" s="6">
        <v>0.107102</v>
      </c>
      <c r="L695" s="6">
        <v>0.102299</v>
      </c>
      <c r="M695" s="6">
        <v>9.7194000000000003E-2</v>
      </c>
      <c r="N695" s="6">
        <v>9.3101000000000003E-2</v>
      </c>
      <c r="O695" s="6">
        <v>9.1465000000000005E-2</v>
      </c>
      <c r="P695" s="6">
        <v>9.0726000000000001E-2</v>
      </c>
      <c r="Q695" s="6">
        <v>8.8701000000000002E-2</v>
      </c>
      <c r="R695" s="6">
        <v>8.6449999999999999E-2</v>
      </c>
      <c r="S695" s="6">
        <v>8.5653000000000007E-2</v>
      </c>
      <c r="T695" s="6">
        <v>8.6125999999999994E-2</v>
      </c>
      <c r="U695" s="6">
        <v>8.6448999999999998E-2</v>
      </c>
      <c r="V695" s="6">
        <v>8.6577000000000001E-2</v>
      </c>
      <c r="W695" s="6">
        <v>8.6652999999999994E-2</v>
      </c>
      <c r="X695" s="6">
        <v>8.6380999999999999E-2</v>
      </c>
      <c r="Y695" s="6">
        <v>8.616E-2</v>
      </c>
      <c r="Z695" s="6">
        <v>8.6343000000000003E-2</v>
      </c>
      <c r="AA695" s="6">
        <v>8.5963999999999999E-2</v>
      </c>
      <c r="AB695" s="6">
        <v>8.5877999999999996E-2</v>
      </c>
      <c r="AC695" s="6">
        <v>8.6197999999999997E-2</v>
      </c>
      <c r="AD695" s="6">
        <v>8.634E-2</v>
      </c>
      <c r="AE695" s="6">
        <v>8.6368E-2</v>
      </c>
      <c r="AF695" s="7">
        <v>-6.62E-3</v>
      </c>
    </row>
    <row r="696" spans="1:32" ht="13">
      <c r="A696" s="3" t="s">
        <v>1933</v>
      </c>
      <c r="B696" t="s">
        <v>803</v>
      </c>
      <c r="C696" s="6">
        <v>0.45350200000000002</v>
      </c>
      <c r="D696" s="6">
        <v>0.203261</v>
      </c>
      <c r="E696" s="6">
        <v>0.14205999999999999</v>
      </c>
      <c r="F696" s="6">
        <v>0.16309100000000001</v>
      </c>
      <c r="G696" s="6">
        <v>0.19767299999999999</v>
      </c>
      <c r="H696" s="6">
        <v>0.20710600000000001</v>
      </c>
      <c r="I696" s="6">
        <v>0.21374299999999999</v>
      </c>
      <c r="J696" s="6">
        <v>0.212782</v>
      </c>
      <c r="K696" s="6">
        <v>0.210174</v>
      </c>
      <c r="L696" s="6">
        <v>0.200769</v>
      </c>
      <c r="M696" s="6">
        <v>0.19142600000000001</v>
      </c>
      <c r="N696" s="6">
        <v>0.18348400000000001</v>
      </c>
      <c r="O696" s="6">
        <v>0.17999899999999999</v>
      </c>
      <c r="P696" s="6">
        <v>0.178596</v>
      </c>
      <c r="Q696" s="6">
        <v>0.17458099999999999</v>
      </c>
      <c r="R696" s="6">
        <v>0.170186</v>
      </c>
      <c r="S696" s="6">
        <v>0.16886300000000001</v>
      </c>
      <c r="T696" s="6">
        <v>0.16991400000000001</v>
      </c>
      <c r="U696" s="6">
        <v>0.170765</v>
      </c>
      <c r="V696" s="6">
        <v>0.171152</v>
      </c>
      <c r="W696" s="6">
        <v>0.17136599999999999</v>
      </c>
      <c r="X696" s="6">
        <v>0.17117599999999999</v>
      </c>
      <c r="Y696" s="6">
        <v>0.170873</v>
      </c>
      <c r="Z696" s="6">
        <v>0.17116500000000001</v>
      </c>
      <c r="AA696" s="6">
        <v>0.17044400000000001</v>
      </c>
      <c r="AB696" s="6">
        <v>0.17039199999999999</v>
      </c>
      <c r="AC696" s="6">
        <v>0.17113300000000001</v>
      </c>
      <c r="AD696" s="6">
        <v>0.17155000000000001</v>
      </c>
      <c r="AE696" s="6">
        <v>0.17188600000000001</v>
      </c>
      <c r="AF696" s="7">
        <v>-6.1900000000000002E-3</v>
      </c>
    </row>
    <row r="697" spans="1:32" ht="13">
      <c r="A697" s="3" t="s">
        <v>1934</v>
      </c>
      <c r="B697" t="s">
        <v>805</v>
      </c>
      <c r="C697" s="6">
        <v>7.4110000000000001E-3</v>
      </c>
      <c r="D697" s="6">
        <v>5.6420000000000003E-3</v>
      </c>
      <c r="E697" s="6">
        <v>3.9529999999999999E-3</v>
      </c>
      <c r="F697" s="6">
        <v>5.7939999999999997E-3</v>
      </c>
      <c r="G697" s="6">
        <v>7.8700000000000003E-3</v>
      </c>
      <c r="H697" s="6">
        <v>8.3250000000000008E-3</v>
      </c>
      <c r="I697" s="6">
        <v>8.4829999999999992E-3</v>
      </c>
      <c r="J697" s="6">
        <v>7.9299999999999995E-3</v>
      </c>
      <c r="K697" s="6">
        <v>7.3829999999999998E-3</v>
      </c>
      <c r="L697" s="6">
        <v>7.0020000000000004E-3</v>
      </c>
      <c r="M697" s="6">
        <v>6.718E-3</v>
      </c>
      <c r="N697" s="6">
        <v>6.3829999999999998E-3</v>
      </c>
      <c r="O697" s="6">
        <v>6.2220000000000001E-3</v>
      </c>
      <c r="P697" s="6">
        <v>6.1019999999999998E-3</v>
      </c>
      <c r="Q697" s="6">
        <v>5.8950000000000001E-3</v>
      </c>
      <c r="R697" s="6">
        <v>5.7949999999999998E-3</v>
      </c>
      <c r="S697" s="6">
        <v>5.8079999999999998E-3</v>
      </c>
      <c r="T697" s="6">
        <v>5.7910000000000001E-3</v>
      </c>
      <c r="U697" s="6">
        <v>5.8370000000000002E-3</v>
      </c>
      <c r="V697" s="6">
        <v>5.9160000000000003E-3</v>
      </c>
      <c r="W697" s="6">
        <v>5.9199999999999999E-3</v>
      </c>
      <c r="X697" s="6">
        <v>5.921E-3</v>
      </c>
      <c r="Y697" s="6">
        <v>5.8979999999999996E-3</v>
      </c>
      <c r="Z697" s="6">
        <v>5.9040000000000004E-3</v>
      </c>
      <c r="AA697" s="6">
        <v>5.914E-3</v>
      </c>
      <c r="AB697" s="6">
        <v>5.9059999999999998E-3</v>
      </c>
      <c r="AC697" s="6">
        <v>5.8630000000000002E-3</v>
      </c>
      <c r="AD697" s="6">
        <v>5.862E-3</v>
      </c>
      <c r="AE697" s="6">
        <v>5.8650000000000004E-3</v>
      </c>
      <c r="AF697" s="7">
        <v>1.4400000000000001E-3</v>
      </c>
    </row>
    <row r="698" spans="1:32" ht="13">
      <c r="A698" s="3" t="s">
        <v>1935</v>
      </c>
      <c r="B698" t="s">
        <v>807</v>
      </c>
      <c r="C698" s="6">
        <v>3.1800000000000001E-3</v>
      </c>
      <c r="D698" s="6">
        <v>2.258E-3</v>
      </c>
      <c r="E698" s="6">
        <v>1.619E-3</v>
      </c>
      <c r="F698" s="6">
        <v>1.867E-3</v>
      </c>
      <c r="G698" s="6">
        <v>2.2829999999999999E-3</v>
      </c>
      <c r="H698" s="6">
        <v>2.385E-3</v>
      </c>
      <c r="I698" s="6">
        <v>2.4260000000000002E-3</v>
      </c>
      <c r="J698" s="6">
        <v>2.3890000000000001E-3</v>
      </c>
      <c r="K698" s="6">
        <v>2.3509999999999998E-3</v>
      </c>
      <c r="L698" s="6">
        <v>2.2360000000000001E-3</v>
      </c>
      <c r="M698" s="6">
        <v>2.127E-3</v>
      </c>
      <c r="N698" s="6">
        <v>2.032E-3</v>
      </c>
      <c r="O698" s="6">
        <v>1.9889999999999999E-3</v>
      </c>
      <c r="P698" s="6">
        <v>1.97E-3</v>
      </c>
      <c r="Q698" s="6">
        <v>1.9239999999999999E-3</v>
      </c>
      <c r="R698" s="6">
        <v>1.8730000000000001E-3</v>
      </c>
      <c r="S698" s="6">
        <v>1.856E-3</v>
      </c>
      <c r="T698" s="6">
        <v>1.8630000000000001E-3</v>
      </c>
      <c r="U698" s="6">
        <v>1.8680000000000001E-3</v>
      </c>
      <c r="V698" s="6">
        <v>1.8710000000000001E-3</v>
      </c>
      <c r="W698" s="6">
        <v>1.8730000000000001E-3</v>
      </c>
      <c r="X698" s="6">
        <v>1.8680000000000001E-3</v>
      </c>
      <c r="Y698" s="6">
        <v>1.861E-3</v>
      </c>
      <c r="Z698" s="6">
        <v>1.8680000000000001E-3</v>
      </c>
      <c r="AA698" s="6">
        <v>1.8600000000000001E-3</v>
      </c>
      <c r="AB698" s="6">
        <v>1.856E-3</v>
      </c>
      <c r="AC698" s="6">
        <v>1.859E-3</v>
      </c>
      <c r="AD698" s="6">
        <v>1.861E-3</v>
      </c>
      <c r="AE698" s="6">
        <v>1.8580000000000001E-3</v>
      </c>
      <c r="AF698" s="7">
        <v>-7.1850000000000004E-3</v>
      </c>
    </row>
    <row r="699" spans="1:32" ht="13">
      <c r="A699" s="3" t="s">
        <v>1936</v>
      </c>
      <c r="B699" t="s">
        <v>809</v>
      </c>
      <c r="C699" s="6">
        <v>0</v>
      </c>
      <c r="D699" s="6">
        <v>0</v>
      </c>
      <c r="E699" s="6">
        <v>0</v>
      </c>
      <c r="F699" s="6">
        <v>0</v>
      </c>
      <c r="G699" s="6">
        <v>0</v>
      </c>
      <c r="H699" s="6">
        <v>0</v>
      </c>
      <c r="I699" s="6">
        <v>0</v>
      </c>
      <c r="J699" s="6">
        <v>0</v>
      </c>
      <c r="K699" s="6">
        <v>0</v>
      </c>
      <c r="L699" s="6">
        <v>0</v>
      </c>
      <c r="M699" s="6">
        <v>0</v>
      </c>
      <c r="N699" s="6">
        <v>0</v>
      </c>
      <c r="O699" s="6">
        <v>0</v>
      </c>
      <c r="P699" s="6">
        <v>0</v>
      </c>
      <c r="Q699" s="6">
        <v>0</v>
      </c>
      <c r="R699" s="6">
        <v>0</v>
      </c>
      <c r="S699" s="6">
        <v>0</v>
      </c>
      <c r="T699" s="6">
        <v>0</v>
      </c>
      <c r="U699" s="6">
        <v>0</v>
      </c>
      <c r="V699" s="6">
        <v>0</v>
      </c>
      <c r="W699" s="6">
        <v>0</v>
      </c>
      <c r="X699" s="6">
        <v>0</v>
      </c>
      <c r="Y699" s="6">
        <v>0</v>
      </c>
      <c r="Z699" s="6">
        <v>0</v>
      </c>
      <c r="AA699" s="6">
        <v>0</v>
      </c>
      <c r="AB699" s="6">
        <v>0</v>
      </c>
      <c r="AC699" s="6">
        <v>0</v>
      </c>
      <c r="AD699" s="6">
        <v>0</v>
      </c>
      <c r="AE699" s="6">
        <v>0</v>
      </c>
      <c r="AF699" s="15" t="s">
        <v>2584</v>
      </c>
    </row>
    <row r="700" spans="1:32" ht="13">
      <c r="A700" s="3" t="s">
        <v>1937</v>
      </c>
      <c r="B700" t="s">
        <v>811</v>
      </c>
      <c r="C700" s="6">
        <v>0</v>
      </c>
      <c r="D700" s="6">
        <v>0</v>
      </c>
      <c r="E700" s="6">
        <v>0</v>
      </c>
      <c r="F700" s="6">
        <v>0</v>
      </c>
      <c r="G700" s="6">
        <v>0</v>
      </c>
      <c r="H700" s="6">
        <v>0</v>
      </c>
      <c r="I700" s="6">
        <v>0</v>
      </c>
      <c r="J700" s="6">
        <v>0</v>
      </c>
      <c r="K700" s="6">
        <v>0</v>
      </c>
      <c r="L700" s="6">
        <v>0</v>
      </c>
      <c r="M700" s="6">
        <v>0</v>
      </c>
      <c r="N700" s="6">
        <v>0</v>
      </c>
      <c r="O700" s="6">
        <v>0</v>
      </c>
      <c r="P700" s="6">
        <v>0</v>
      </c>
      <c r="Q700" s="6">
        <v>0</v>
      </c>
      <c r="R700" s="6">
        <v>0</v>
      </c>
      <c r="S700" s="6">
        <v>0</v>
      </c>
      <c r="T700" s="6">
        <v>0</v>
      </c>
      <c r="U700" s="6">
        <v>0</v>
      </c>
      <c r="V700" s="6">
        <v>0</v>
      </c>
      <c r="W700" s="6">
        <v>0</v>
      </c>
      <c r="X700" s="6">
        <v>0</v>
      </c>
      <c r="Y700" s="6">
        <v>0</v>
      </c>
      <c r="Z700" s="6">
        <v>0</v>
      </c>
      <c r="AA700" s="6">
        <v>0</v>
      </c>
      <c r="AB700" s="6">
        <v>0</v>
      </c>
      <c r="AC700" s="6">
        <v>0</v>
      </c>
      <c r="AD700" s="6">
        <v>0</v>
      </c>
      <c r="AE700" s="6">
        <v>0</v>
      </c>
      <c r="AF700" s="15" t="s">
        <v>2584</v>
      </c>
    </row>
    <row r="701" spans="1:32" ht="13">
      <c r="A701" s="3" t="s">
        <v>1938</v>
      </c>
      <c r="B701" t="s">
        <v>813</v>
      </c>
      <c r="C701" s="6">
        <v>0</v>
      </c>
      <c r="D701" s="6">
        <v>0</v>
      </c>
      <c r="E701" s="6">
        <v>0</v>
      </c>
      <c r="F701" s="6">
        <v>0</v>
      </c>
      <c r="G701" s="6">
        <v>0</v>
      </c>
      <c r="H701" s="6">
        <v>0</v>
      </c>
      <c r="I701" s="6">
        <v>0</v>
      </c>
      <c r="J701" s="6">
        <v>0</v>
      </c>
      <c r="K701" s="6">
        <v>3.9999999999999998E-6</v>
      </c>
      <c r="L701" s="6">
        <v>6.9999999999999999E-6</v>
      </c>
      <c r="M701" s="6">
        <v>1.2999999999999999E-5</v>
      </c>
      <c r="N701" s="6">
        <v>2.0999999999999999E-5</v>
      </c>
      <c r="O701" s="6">
        <v>3.3000000000000003E-5</v>
      </c>
      <c r="P701" s="6">
        <v>5.1999999999999997E-5</v>
      </c>
      <c r="Q701" s="6">
        <v>7.7999999999999999E-5</v>
      </c>
      <c r="R701" s="6">
        <v>1.16E-4</v>
      </c>
      <c r="S701" s="6">
        <v>1.7000000000000001E-4</v>
      </c>
      <c r="T701" s="6">
        <v>2.4899999999999998E-4</v>
      </c>
      <c r="U701" s="6">
        <v>3.88E-4</v>
      </c>
      <c r="V701" s="6">
        <v>5.5800000000000001E-4</v>
      </c>
      <c r="W701" s="6">
        <v>7.8299999999999995E-4</v>
      </c>
      <c r="X701" s="6">
        <v>1.077E-3</v>
      </c>
      <c r="Y701" s="6">
        <v>1.457E-3</v>
      </c>
      <c r="Z701" s="6">
        <v>1.9350000000000001E-3</v>
      </c>
      <c r="AA701" s="6">
        <v>2.5500000000000002E-3</v>
      </c>
      <c r="AB701" s="6">
        <v>3.3340000000000002E-3</v>
      </c>
      <c r="AC701" s="6">
        <v>4.3080000000000002E-3</v>
      </c>
      <c r="AD701" s="6">
        <v>5.5230000000000001E-3</v>
      </c>
      <c r="AE701" s="6">
        <v>7.0070000000000002E-3</v>
      </c>
      <c r="AF701" s="15" t="s">
        <v>2584</v>
      </c>
    </row>
    <row r="702" spans="1:32" ht="13">
      <c r="A702" s="3" t="s">
        <v>1939</v>
      </c>
      <c r="B702" t="s">
        <v>1260</v>
      </c>
      <c r="C702" s="6">
        <v>65.410285999999999</v>
      </c>
      <c r="D702" s="6">
        <v>56.217495</v>
      </c>
      <c r="E702" s="6">
        <v>40.764034000000002</v>
      </c>
      <c r="F702" s="6">
        <v>50.931666999999997</v>
      </c>
      <c r="G702" s="6">
        <v>64.480423000000002</v>
      </c>
      <c r="H702" s="6">
        <v>79.791472999999996</v>
      </c>
      <c r="I702" s="6">
        <v>94.005225999999993</v>
      </c>
      <c r="J702" s="6">
        <v>107.731934</v>
      </c>
      <c r="K702" s="6">
        <v>125.00198399999999</v>
      </c>
      <c r="L702" s="6">
        <v>141.99316400000001</v>
      </c>
      <c r="M702" s="6">
        <v>145.806656</v>
      </c>
      <c r="N702" s="6">
        <v>155.21829199999999</v>
      </c>
      <c r="O702" s="6">
        <v>157.07162500000001</v>
      </c>
      <c r="P702" s="6">
        <v>155.28350800000001</v>
      </c>
      <c r="Q702" s="6">
        <v>151.50740099999999</v>
      </c>
      <c r="R702" s="6">
        <v>152.92292800000001</v>
      </c>
      <c r="S702" s="6">
        <v>146.61204499999999</v>
      </c>
      <c r="T702" s="6">
        <v>146.841049</v>
      </c>
      <c r="U702" s="6">
        <v>147.25161700000001</v>
      </c>
      <c r="V702" s="6">
        <v>147.532715</v>
      </c>
      <c r="W702" s="6">
        <v>147.75491299999999</v>
      </c>
      <c r="X702" s="6">
        <v>147.44525100000001</v>
      </c>
      <c r="Y702" s="6">
        <v>147.23199500000001</v>
      </c>
      <c r="Z702" s="6">
        <v>148.25663800000001</v>
      </c>
      <c r="AA702" s="6">
        <v>148.65820299999999</v>
      </c>
      <c r="AB702" s="6">
        <v>149.182953</v>
      </c>
      <c r="AC702" s="6">
        <v>150.39224200000001</v>
      </c>
      <c r="AD702" s="6">
        <v>151.95512400000001</v>
      </c>
      <c r="AE702" s="6">
        <v>153.21414200000001</v>
      </c>
      <c r="AF702" s="7">
        <v>3.7831999999999998E-2</v>
      </c>
    </row>
    <row r="704" spans="1:32" ht="13">
      <c r="A704" s="3" t="s">
        <v>1940</v>
      </c>
      <c r="B704" t="s">
        <v>1262</v>
      </c>
      <c r="C704" s="10">
        <v>13.635567999999999</v>
      </c>
      <c r="D704" s="10">
        <v>14.961921999999999</v>
      </c>
      <c r="E704" s="10">
        <v>14.393967999999999</v>
      </c>
      <c r="F704" s="10">
        <v>14.929346000000001</v>
      </c>
      <c r="G704" s="10">
        <v>14.719226000000001</v>
      </c>
      <c r="H704" s="10">
        <v>16.776031</v>
      </c>
      <c r="I704" s="10">
        <v>19.424004</v>
      </c>
      <c r="J704" s="10">
        <v>22.497450000000001</v>
      </c>
      <c r="K704" s="10">
        <v>26.323345</v>
      </c>
      <c r="L704" s="10">
        <v>30.688991999999999</v>
      </c>
      <c r="M704" s="10">
        <v>33.038052</v>
      </c>
      <c r="N704" s="10">
        <v>36.657905999999997</v>
      </c>
      <c r="O704" s="10">
        <v>37.853321000000001</v>
      </c>
      <c r="P704" s="10">
        <v>37.80941</v>
      </c>
      <c r="Q704" s="10">
        <v>37.794853000000003</v>
      </c>
      <c r="R704" s="10">
        <v>39.134853</v>
      </c>
      <c r="S704" s="10">
        <v>37.955353000000002</v>
      </c>
      <c r="T704" s="10">
        <v>37.871563000000002</v>
      </c>
      <c r="U704" s="10">
        <v>37.897522000000002</v>
      </c>
      <c r="V704" s="10">
        <v>37.924571999999998</v>
      </c>
      <c r="W704" s="10">
        <v>37.962318000000003</v>
      </c>
      <c r="X704" s="10">
        <v>37.992519000000001</v>
      </c>
      <c r="Y704" s="10">
        <v>38.087226999999999</v>
      </c>
      <c r="Z704" s="10">
        <v>38.214993</v>
      </c>
      <c r="AA704" s="10">
        <v>38.489238999999998</v>
      </c>
      <c r="AB704" s="10">
        <v>38.722785999999999</v>
      </c>
      <c r="AC704" s="10">
        <v>38.981754000000002</v>
      </c>
      <c r="AD704" s="10">
        <v>39.366905000000003</v>
      </c>
      <c r="AE704" s="10">
        <v>39.756045999999998</v>
      </c>
      <c r="AF704" s="7">
        <v>3.6858000000000002E-2</v>
      </c>
    </row>
    <row r="705" spans="1:32" ht="13">
      <c r="A705" s="3" t="s">
        <v>1941</v>
      </c>
      <c r="B705" s="2" t="s">
        <v>1264</v>
      </c>
      <c r="C705" s="8">
        <v>479.70343000000003</v>
      </c>
      <c r="D705" s="8">
        <v>375.737122</v>
      </c>
      <c r="E705" s="8">
        <v>283.20220899999998</v>
      </c>
      <c r="F705" s="8">
        <v>341.15136699999999</v>
      </c>
      <c r="G705" s="8">
        <v>438.06939699999998</v>
      </c>
      <c r="H705" s="8">
        <v>475.62780800000002</v>
      </c>
      <c r="I705" s="8">
        <v>483.964203</v>
      </c>
      <c r="J705" s="8">
        <v>478.86285400000003</v>
      </c>
      <c r="K705" s="8">
        <v>474.87118500000003</v>
      </c>
      <c r="L705" s="8">
        <v>462.68435699999998</v>
      </c>
      <c r="M705" s="8">
        <v>441.32946800000002</v>
      </c>
      <c r="N705" s="8">
        <v>423.42379799999998</v>
      </c>
      <c r="O705" s="8">
        <v>414.948059</v>
      </c>
      <c r="P705" s="8">
        <v>410.70068400000002</v>
      </c>
      <c r="Q705" s="8">
        <v>400.86779799999999</v>
      </c>
      <c r="R705" s="8">
        <v>390.75891100000001</v>
      </c>
      <c r="S705" s="8">
        <v>386.27502399999997</v>
      </c>
      <c r="T705" s="8">
        <v>387.73431399999998</v>
      </c>
      <c r="U705" s="8">
        <v>388.55209400000001</v>
      </c>
      <c r="V705" s="8">
        <v>389.01617399999998</v>
      </c>
      <c r="W705" s="8">
        <v>389.21466099999998</v>
      </c>
      <c r="X705" s="8">
        <v>388.09021000000001</v>
      </c>
      <c r="Y705" s="8">
        <v>386.56527699999998</v>
      </c>
      <c r="Z705" s="8">
        <v>387.95410199999998</v>
      </c>
      <c r="AA705" s="8">
        <v>386.23315400000001</v>
      </c>
      <c r="AB705" s="8">
        <v>385.25885</v>
      </c>
      <c r="AC705" s="8">
        <v>385.80163599999997</v>
      </c>
      <c r="AD705" s="8">
        <v>385.99713100000002</v>
      </c>
      <c r="AE705" s="8">
        <v>385.38577299999997</v>
      </c>
      <c r="AF705" s="9">
        <v>9.3899999999999995E-4</v>
      </c>
    </row>
    <row r="707" spans="1:32" ht="13">
      <c r="A707" s="3" t="s">
        <v>1942</v>
      </c>
      <c r="B707" s="2" t="s">
        <v>1266</v>
      </c>
      <c r="C707" s="11">
        <v>10.345477000000001</v>
      </c>
      <c r="D707" s="11">
        <v>12.245543</v>
      </c>
      <c r="E707" s="11">
        <v>13.297542</v>
      </c>
      <c r="F707" s="11">
        <v>14.452328</v>
      </c>
      <c r="G707" s="11">
        <v>15.210210999999999</v>
      </c>
      <c r="H707" s="11">
        <v>16.873342999999998</v>
      </c>
      <c r="I707" s="11">
        <v>19.385121999999999</v>
      </c>
      <c r="J707" s="11">
        <v>21.742538</v>
      </c>
      <c r="K707" s="11">
        <v>24.551245000000002</v>
      </c>
      <c r="L707" s="11">
        <v>26.107486999999999</v>
      </c>
      <c r="M707" s="11">
        <v>27.031794000000001</v>
      </c>
      <c r="N707" s="11">
        <v>28.723801000000002</v>
      </c>
      <c r="O707" s="11">
        <v>29.594760999999998</v>
      </c>
      <c r="P707" s="11">
        <v>29.637257000000002</v>
      </c>
      <c r="Q707" s="11">
        <v>29.755559999999999</v>
      </c>
      <c r="R707" s="11">
        <v>30.788903999999999</v>
      </c>
      <c r="S707" s="11">
        <v>30.122561999999999</v>
      </c>
      <c r="T707" s="11">
        <v>30.233086</v>
      </c>
      <c r="U707" s="11">
        <v>30.508338999999999</v>
      </c>
      <c r="V707" s="11">
        <v>30.730250999999999</v>
      </c>
      <c r="W707" s="11">
        <v>30.926110999999999</v>
      </c>
      <c r="X707" s="11">
        <v>31.121523</v>
      </c>
      <c r="Y707" s="11">
        <v>31.312318999999999</v>
      </c>
      <c r="Z707" s="11">
        <v>31.516725999999998</v>
      </c>
      <c r="AA707" s="11">
        <v>31.747388999999998</v>
      </c>
      <c r="AB707" s="11">
        <v>31.944513000000001</v>
      </c>
      <c r="AC707" s="11">
        <v>32.161811999999998</v>
      </c>
      <c r="AD707" s="11">
        <v>32.457026999999997</v>
      </c>
      <c r="AE707" s="11">
        <v>32.731796000000003</v>
      </c>
      <c r="AF707" s="9">
        <v>3.7085E-2</v>
      </c>
    </row>
    <row r="708" spans="1:32" ht="13">
      <c r="A708" s="3" t="s">
        <v>1943</v>
      </c>
      <c r="B708" t="s">
        <v>1268</v>
      </c>
      <c r="C708" s="10">
        <v>2.2467809999999999</v>
      </c>
      <c r="D708" s="10">
        <v>1.787228</v>
      </c>
      <c r="E708" s="10">
        <v>1.296468</v>
      </c>
      <c r="F708" s="10">
        <v>1.419575</v>
      </c>
      <c r="G708" s="10">
        <v>1.785094</v>
      </c>
      <c r="H708" s="10">
        <v>1.972002</v>
      </c>
      <c r="I708" s="10">
        <v>2.110506</v>
      </c>
      <c r="J708" s="10">
        <v>2.1677650000000002</v>
      </c>
      <c r="K708" s="10">
        <v>2.2115969999999998</v>
      </c>
      <c r="L708" s="10">
        <v>2.2102789999999999</v>
      </c>
      <c r="M708" s="10">
        <v>2.1722679999999999</v>
      </c>
      <c r="N708" s="10">
        <v>2.1466759999999998</v>
      </c>
      <c r="O708" s="10">
        <v>2.1700490000000001</v>
      </c>
      <c r="P708" s="10">
        <v>2.2310569999999998</v>
      </c>
      <c r="Q708" s="10">
        <v>2.2169759999999998</v>
      </c>
      <c r="R708" s="10">
        <v>2.1974930000000001</v>
      </c>
      <c r="S708" s="10">
        <v>2.200971</v>
      </c>
      <c r="T708" s="10">
        <v>2.229867</v>
      </c>
      <c r="U708" s="10">
        <v>2.2606609999999998</v>
      </c>
      <c r="V708" s="10">
        <v>2.282384</v>
      </c>
      <c r="W708" s="10">
        <v>2.3008890000000002</v>
      </c>
      <c r="X708" s="10">
        <v>2.3164690000000001</v>
      </c>
      <c r="Y708" s="10">
        <v>2.3285650000000002</v>
      </c>
      <c r="Z708" s="10">
        <v>2.3462809999999998</v>
      </c>
      <c r="AA708" s="10">
        <v>2.3539729999999999</v>
      </c>
      <c r="AB708" s="10">
        <v>2.3676300000000001</v>
      </c>
      <c r="AC708" s="10">
        <v>2.3858169999999999</v>
      </c>
      <c r="AD708" s="10">
        <v>2.4066290000000001</v>
      </c>
      <c r="AE708" s="10">
        <v>2.4258169999999999</v>
      </c>
      <c r="AF708" s="7">
        <v>1.1379E-2</v>
      </c>
    </row>
    <row r="709" spans="1:32" ht="13">
      <c r="A709" s="3" t="s">
        <v>1944</v>
      </c>
      <c r="B709" t="s">
        <v>1270</v>
      </c>
      <c r="C709" s="10">
        <v>0</v>
      </c>
      <c r="D709" s="10">
        <v>0</v>
      </c>
      <c r="E709" s="10">
        <v>0</v>
      </c>
      <c r="F709" s="10">
        <v>0</v>
      </c>
      <c r="G709" s="10">
        <v>0</v>
      </c>
      <c r="H709" s="10">
        <v>0</v>
      </c>
      <c r="I709" s="10">
        <v>0</v>
      </c>
      <c r="J709" s="10">
        <v>0</v>
      </c>
      <c r="K709" s="10">
        <v>0</v>
      </c>
      <c r="L709" s="10">
        <v>0</v>
      </c>
      <c r="M709" s="10">
        <v>0</v>
      </c>
      <c r="N709" s="10">
        <v>0</v>
      </c>
      <c r="O709" s="10">
        <v>0</v>
      </c>
      <c r="P709" s="10">
        <v>0</v>
      </c>
      <c r="Q709" s="10">
        <v>0</v>
      </c>
      <c r="R709" s="10">
        <v>0</v>
      </c>
      <c r="S709" s="10">
        <v>0</v>
      </c>
      <c r="T709" s="10">
        <v>0</v>
      </c>
      <c r="U709" s="10">
        <v>0</v>
      </c>
      <c r="V709" s="10">
        <v>0</v>
      </c>
      <c r="W709" s="10">
        <v>0</v>
      </c>
      <c r="X709" s="10">
        <v>0</v>
      </c>
      <c r="Y709" s="10">
        <v>0</v>
      </c>
      <c r="Z709" s="10">
        <v>0</v>
      </c>
      <c r="AA709" s="10">
        <v>0</v>
      </c>
      <c r="AB709" s="10">
        <v>0</v>
      </c>
      <c r="AC709" s="10">
        <v>0</v>
      </c>
      <c r="AD709" s="10">
        <v>0</v>
      </c>
      <c r="AE709" s="10">
        <v>0</v>
      </c>
      <c r="AF709" s="15" t="s">
        <v>2584</v>
      </c>
    </row>
    <row r="711" spans="1:32" ht="13">
      <c r="A711" s="3" t="s">
        <v>1945</v>
      </c>
      <c r="B711" s="2" t="s">
        <v>1272</v>
      </c>
      <c r="C711" s="8">
        <v>974.20410200000003</v>
      </c>
      <c r="D711" s="8">
        <v>801.989014</v>
      </c>
      <c r="E711" s="8">
        <v>595.22082499999999</v>
      </c>
      <c r="F711" s="8">
        <v>673.63171399999999</v>
      </c>
      <c r="G711" s="8">
        <v>866.660034</v>
      </c>
      <c r="H711" s="8">
        <v>966.66107199999999</v>
      </c>
      <c r="I711" s="8">
        <v>1025.517212</v>
      </c>
      <c r="J711" s="8">
        <v>1046.974121</v>
      </c>
      <c r="K711" s="8">
        <v>1063.560303</v>
      </c>
      <c r="L711" s="8">
        <v>1064.880737</v>
      </c>
      <c r="M711" s="8">
        <v>1041.953857</v>
      </c>
      <c r="N711" s="8">
        <v>1025.3480219999999</v>
      </c>
      <c r="O711" s="8">
        <v>1032.0593260000001</v>
      </c>
      <c r="P711" s="8">
        <v>1055.5529790000001</v>
      </c>
      <c r="Q711" s="8">
        <v>1046.779419</v>
      </c>
      <c r="R711" s="8">
        <v>1035.72876</v>
      </c>
      <c r="S711" s="8">
        <v>1036.106689</v>
      </c>
      <c r="T711" s="8">
        <v>1049.0458980000001</v>
      </c>
      <c r="U711" s="8">
        <v>1062.5272219999999</v>
      </c>
      <c r="V711" s="8">
        <v>1072.238525</v>
      </c>
      <c r="W711" s="8">
        <v>1080.5661620000001</v>
      </c>
      <c r="X711" s="8">
        <v>1087.2189940000001</v>
      </c>
      <c r="Y711" s="8">
        <v>1092.322754</v>
      </c>
      <c r="Z711" s="8">
        <v>1100.842163</v>
      </c>
      <c r="AA711" s="8">
        <v>1104.1132809999999</v>
      </c>
      <c r="AB711" s="8">
        <v>1110.1076660000001</v>
      </c>
      <c r="AC711" s="8">
        <v>1118.5410159999999</v>
      </c>
      <c r="AD711" s="8">
        <v>1127.929077</v>
      </c>
      <c r="AE711" s="8">
        <v>1136.36853</v>
      </c>
      <c r="AF711" s="9">
        <v>1.2991000000000001E-2</v>
      </c>
    </row>
    <row r="715" spans="1:32" ht="11" customHeight="1">
      <c r="B715" s="3" t="s">
        <v>1273</v>
      </c>
    </row>
    <row r="716" spans="1:32" ht="11" customHeight="1">
      <c r="B716" s="3" t="s">
        <v>1274</v>
      </c>
    </row>
    <row r="717" spans="1:32" ht="11" customHeight="1">
      <c r="B717" s="3" t="s">
        <v>774</v>
      </c>
    </row>
    <row r="718" spans="1:32" ht="11" customHeight="1">
      <c r="B718" s="3" t="s">
        <v>1275</v>
      </c>
    </row>
    <row r="719" spans="1:32" ht="11" customHeight="1">
      <c r="B719" s="3" t="s">
        <v>1276</v>
      </c>
    </row>
    <row r="720" spans="1:32" ht="11" customHeight="1">
      <c r="B720" s="3" t="s">
        <v>720</v>
      </c>
    </row>
    <row r="721" spans="2:2" ht="11" customHeight="1">
      <c r="B721" s="3" t="s">
        <v>1640</v>
      </c>
    </row>
    <row r="722" spans="2:2" ht="11" customHeight="1">
      <c r="B722" s="3"/>
    </row>
    <row r="723" spans="2:2" ht="11" customHeight="1">
      <c r="B723" s="3"/>
    </row>
    <row r="724" spans="2:2" ht="11" customHeight="1">
      <c r="B724" s="3"/>
    </row>
    <row r="725" spans="2:2" ht="11" customHeight="1">
      <c r="B725" s="3"/>
    </row>
    <row r="726" spans="2:2" ht="11" customHeight="1">
      <c r="B726" s="3"/>
    </row>
    <row r="750" spans="1:32" ht="16">
      <c r="A750" s="3" t="s">
        <v>1946</v>
      </c>
      <c r="B750" s="1" t="s">
        <v>2717</v>
      </c>
    </row>
    <row r="751" spans="1:32" ht="13">
      <c r="B751" s="2" t="s">
        <v>776</v>
      </c>
    </row>
    <row r="752" spans="1:32" ht="13">
      <c r="B752" s="2" t="s">
        <v>1645</v>
      </c>
      <c r="C752" s="4" t="s">
        <v>1035</v>
      </c>
      <c r="D752" s="4" t="s">
        <v>1035</v>
      </c>
      <c r="E752" s="4" t="s">
        <v>1035</v>
      </c>
      <c r="F752" s="4" t="s">
        <v>1035</v>
      </c>
      <c r="G752" s="4" t="s">
        <v>1035</v>
      </c>
      <c r="H752" s="4" t="s">
        <v>1035</v>
      </c>
      <c r="I752" s="4" t="s">
        <v>1035</v>
      </c>
      <c r="J752" s="4" t="s">
        <v>1035</v>
      </c>
      <c r="K752" s="4" t="s">
        <v>1035</v>
      </c>
      <c r="L752" s="4" t="s">
        <v>1035</v>
      </c>
      <c r="M752" s="4" t="s">
        <v>1035</v>
      </c>
      <c r="N752" s="4" t="s">
        <v>1035</v>
      </c>
      <c r="O752" s="4" t="s">
        <v>1035</v>
      </c>
      <c r="P752" s="4" t="s">
        <v>1035</v>
      </c>
      <c r="Q752" s="4" t="s">
        <v>1035</v>
      </c>
      <c r="R752" s="4" t="s">
        <v>1035</v>
      </c>
      <c r="S752" s="4" t="s">
        <v>1035</v>
      </c>
      <c r="T752" s="4" t="s">
        <v>1035</v>
      </c>
      <c r="U752" s="4" t="s">
        <v>1035</v>
      </c>
      <c r="V752" s="4" t="s">
        <v>1035</v>
      </c>
      <c r="W752" s="4" t="s">
        <v>1035</v>
      </c>
      <c r="X752" s="4" t="s">
        <v>1035</v>
      </c>
      <c r="Y752" s="4" t="s">
        <v>1035</v>
      </c>
      <c r="Z752" s="4" t="s">
        <v>1035</v>
      </c>
      <c r="AA752" s="4" t="s">
        <v>1035</v>
      </c>
      <c r="AB752" s="4" t="s">
        <v>1035</v>
      </c>
      <c r="AC752" s="4" t="s">
        <v>1035</v>
      </c>
      <c r="AD752" s="4" t="s">
        <v>1035</v>
      </c>
      <c r="AE752" s="4" t="s">
        <v>1035</v>
      </c>
      <c r="AF752" s="4" t="s">
        <v>1036</v>
      </c>
    </row>
    <row r="753" spans="1:32" ht="13">
      <c r="B753" s="5" t="s">
        <v>722</v>
      </c>
      <c r="C753" s="2">
        <v>2007</v>
      </c>
      <c r="D753" s="2">
        <v>2008</v>
      </c>
      <c r="E753" s="2">
        <v>2009</v>
      </c>
      <c r="F753" s="2">
        <v>2010</v>
      </c>
      <c r="G753" s="2">
        <v>2011</v>
      </c>
      <c r="H753" s="2">
        <v>2012</v>
      </c>
      <c r="I753" s="2">
        <v>2013</v>
      </c>
      <c r="J753" s="2">
        <v>2014</v>
      </c>
      <c r="K753" s="2">
        <v>2015</v>
      </c>
      <c r="L753" s="2">
        <v>2016</v>
      </c>
      <c r="M753" s="2">
        <v>2017</v>
      </c>
      <c r="N753" s="2">
        <v>2018</v>
      </c>
      <c r="O753" s="2">
        <v>2019</v>
      </c>
      <c r="P753" s="2">
        <v>2020</v>
      </c>
      <c r="Q753" s="2">
        <v>2021</v>
      </c>
      <c r="R753" s="2">
        <v>2022</v>
      </c>
      <c r="S753" s="2">
        <v>2023</v>
      </c>
      <c r="T753" s="2">
        <v>2024</v>
      </c>
      <c r="U753" s="2">
        <v>2025</v>
      </c>
      <c r="V753" s="2">
        <v>2026</v>
      </c>
      <c r="W753" s="2">
        <v>2027</v>
      </c>
      <c r="X753" s="2">
        <v>2028</v>
      </c>
      <c r="Y753" s="2">
        <v>2029</v>
      </c>
      <c r="Z753" s="2">
        <v>2030</v>
      </c>
      <c r="AA753" s="2">
        <v>2031</v>
      </c>
      <c r="AB753" s="2">
        <v>2032</v>
      </c>
      <c r="AC753" s="2">
        <v>2033</v>
      </c>
      <c r="AD753" s="2">
        <v>2034</v>
      </c>
      <c r="AE753" s="2">
        <v>2035</v>
      </c>
      <c r="AF753" s="2">
        <v>2035</v>
      </c>
    </row>
    <row r="755" spans="1:32" ht="13">
      <c r="B755" s="2" t="s">
        <v>777</v>
      </c>
    </row>
    <row r="756" spans="1:32" ht="13">
      <c r="B756" s="2" t="s">
        <v>778</v>
      </c>
    </row>
    <row r="757" spans="1:32" ht="13">
      <c r="A757" s="3" t="s">
        <v>1947</v>
      </c>
      <c r="B757" t="s">
        <v>780</v>
      </c>
      <c r="C757" s="6">
        <v>1422.568115</v>
      </c>
      <c r="D757" s="6">
        <v>1181.590942</v>
      </c>
      <c r="E757" s="6">
        <v>837.65881300000001</v>
      </c>
      <c r="F757" s="6">
        <v>872.080872</v>
      </c>
      <c r="G757" s="6">
        <v>1101.078857</v>
      </c>
      <c r="H757" s="6">
        <v>1242.7497559999999</v>
      </c>
      <c r="I757" s="6">
        <v>1332.212158</v>
      </c>
      <c r="J757" s="6">
        <v>1370.569702</v>
      </c>
      <c r="K757" s="6">
        <v>1387.4812010000001</v>
      </c>
      <c r="L757" s="6">
        <v>1445.0405270000001</v>
      </c>
      <c r="M757" s="6">
        <v>1434.9822999999999</v>
      </c>
      <c r="N757" s="6">
        <v>1434.4204099999999</v>
      </c>
      <c r="O757" s="6">
        <v>1470.588135</v>
      </c>
      <c r="P757" s="6">
        <v>1534.0855710000001</v>
      </c>
      <c r="Q757" s="6">
        <v>1535.6391599999999</v>
      </c>
      <c r="R757" s="6">
        <v>1531.5473629999999</v>
      </c>
      <c r="S757" s="6">
        <v>1541.713379</v>
      </c>
      <c r="T757" s="6">
        <v>1568.8233640000001</v>
      </c>
      <c r="U757" s="6">
        <v>1595.525269</v>
      </c>
      <c r="V757" s="6">
        <v>1615.834717</v>
      </c>
      <c r="W757" s="6">
        <v>1634.8129879999999</v>
      </c>
      <c r="X757" s="6">
        <v>1652.600586</v>
      </c>
      <c r="Y757" s="6">
        <v>1669.6866460000001</v>
      </c>
      <c r="Z757" s="6">
        <v>1689.5279539999999</v>
      </c>
      <c r="AA757" s="6">
        <v>1707.803467</v>
      </c>
      <c r="AB757" s="6">
        <v>1731.2274170000001</v>
      </c>
      <c r="AC757" s="6">
        <v>1758.040283</v>
      </c>
      <c r="AD757" s="6">
        <v>1788.872192</v>
      </c>
      <c r="AE757" s="6">
        <v>1820.517822</v>
      </c>
      <c r="AF757" s="7">
        <v>1.6138E-2</v>
      </c>
    </row>
    <row r="758" spans="1:32" ht="13">
      <c r="A758" s="3" t="s">
        <v>1948</v>
      </c>
      <c r="B758" t="s">
        <v>782</v>
      </c>
      <c r="C758" s="6">
        <v>1.5688470000000001</v>
      </c>
      <c r="D758" s="6">
        <v>1.53024</v>
      </c>
      <c r="E758" s="6">
        <v>1.2224390000000001</v>
      </c>
      <c r="F758" s="6">
        <v>1.3312980000000001</v>
      </c>
      <c r="G758" s="6">
        <v>1.702291</v>
      </c>
      <c r="H758" s="6">
        <v>2.644317</v>
      </c>
      <c r="I758" s="6">
        <v>4.3486359999999999</v>
      </c>
      <c r="J758" s="6">
        <v>6.3576870000000003</v>
      </c>
      <c r="K758" s="6">
        <v>7.964156</v>
      </c>
      <c r="L758" s="6">
        <v>10.603071999999999</v>
      </c>
      <c r="M758" s="6">
        <v>12.796355</v>
      </c>
      <c r="N758" s="6">
        <v>15.612962</v>
      </c>
      <c r="O758" s="6">
        <v>19.971520999999999</v>
      </c>
      <c r="P758" s="6">
        <v>26.25827</v>
      </c>
      <c r="Q758" s="6">
        <v>32.046405999999998</v>
      </c>
      <c r="R758" s="6">
        <v>38.213374999999999</v>
      </c>
      <c r="S758" s="6">
        <v>45.600388000000002</v>
      </c>
      <c r="T758" s="6">
        <v>52.478642000000001</v>
      </c>
      <c r="U758" s="6">
        <v>59.363129000000001</v>
      </c>
      <c r="V758" s="6">
        <v>66.819252000000006</v>
      </c>
      <c r="W758" s="6">
        <v>74.371643000000006</v>
      </c>
      <c r="X758" s="6">
        <v>82.388924000000003</v>
      </c>
      <c r="Y758" s="6">
        <v>89.750786000000005</v>
      </c>
      <c r="Z758" s="6">
        <v>96.442238000000003</v>
      </c>
      <c r="AA758" s="6">
        <v>101.232574</v>
      </c>
      <c r="AB758" s="6">
        <v>106.206017</v>
      </c>
      <c r="AC758" s="6">
        <v>110.209717</v>
      </c>
      <c r="AD758" s="6">
        <v>113.620422</v>
      </c>
      <c r="AE758" s="6">
        <v>116.355209</v>
      </c>
      <c r="AF758" s="7">
        <v>0.17399899999999999</v>
      </c>
    </row>
    <row r="759" spans="1:32" ht="13">
      <c r="A759" s="3" t="s">
        <v>1949</v>
      </c>
      <c r="B759" t="s">
        <v>784</v>
      </c>
      <c r="C759" s="6">
        <v>1424.1369629999999</v>
      </c>
      <c r="D759" s="6">
        <v>1183.121216</v>
      </c>
      <c r="E759" s="6">
        <v>838.88122599999997</v>
      </c>
      <c r="F759" s="6">
        <v>873.41216999999995</v>
      </c>
      <c r="G759" s="6">
        <v>1102.7811280000001</v>
      </c>
      <c r="H759" s="6">
        <v>1245.394043</v>
      </c>
      <c r="I759" s="6">
        <v>1336.5607910000001</v>
      </c>
      <c r="J759" s="6">
        <v>1376.9273679999999</v>
      </c>
      <c r="K759" s="6">
        <v>1395.4453120000001</v>
      </c>
      <c r="L759" s="6">
        <v>1455.6435550000001</v>
      </c>
      <c r="M759" s="6">
        <v>1447.778687</v>
      </c>
      <c r="N759" s="6">
        <v>1450.0333250000001</v>
      </c>
      <c r="O759" s="6">
        <v>1490.559692</v>
      </c>
      <c r="P759" s="6">
        <v>1560.3438719999999</v>
      </c>
      <c r="Q759" s="6">
        <v>1567.685547</v>
      </c>
      <c r="R759" s="6">
        <v>1569.7607419999999</v>
      </c>
      <c r="S759" s="6">
        <v>1587.313721</v>
      </c>
      <c r="T759" s="6">
        <v>1621.3020019999999</v>
      </c>
      <c r="U759" s="6">
        <v>1654.888428</v>
      </c>
      <c r="V759" s="6">
        <v>1682.6539310000001</v>
      </c>
      <c r="W759" s="6">
        <v>1709.1845699999999</v>
      </c>
      <c r="X759" s="6">
        <v>1734.9895019999999</v>
      </c>
      <c r="Y759" s="6">
        <v>1759.4373780000001</v>
      </c>
      <c r="Z759" s="6">
        <v>1785.9702150000001</v>
      </c>
      <c r="AA759" s="6">
        <v>1809.0360109999999</v>
      </c>
      <c r="AB759" s="6">
        <v>1837.4334719999999</v>
      </c>
      <c r="AC759" s="6">
        <v>1868.25</v>
      </c>
      <c r="AD759" s="6">
        <v>1902.4926760000001</v>
      </c>
      <c r="AE759" s="6">
        <v>1936.873047</v>
      </c>
      <c r="AF759" s="7">
        <v>1.8423999999999999E-2</v>
      </c>
    </row>
    <row r="761" spans="1:32" ht="13">
      <c r="B761" s="2" t="s">
        <v>785</v>
      </c>
    </row>
    <row r="762" spans="1:32" ht="13">
      <c r="A762" s="3" t="s">
        <v>1950</v>
      </c>
      <c r="B762" t="s">
        <v>787</v>
      </c>
      <c r="C762" s="6">
        <v>51.907921000000002</v>
      </c>
      <c r="D762" s="6">
        <v>79.208152999999996</v>
      </c>
      <c r="E762" s="6">
        <v>76.799171000000001</v>
      </c>
      <c r="F762" s="6">
        <v>100.56733699999999</v>
      </c>
      <c r="G762" s="6">
        <v>144.97032200000001</v>
      </c>
      <c r="H762" s="6">
        <v>180.25938400000001</v>
      </c>
      <c r="I762" s="6">
        <v>232.23155199999999</v>
      </c>
      <c r="J762" s="6">
        <v>265.83938599999999</v>
      </c>
      <c r="K762" s="6">
        <v>302.506775</v>
      </c>
      <c r="L762" s="6">
        <v>280.66107199999999</v>
      </c>
      <c r="M762" s="6">
        <v>286.65136699999999</v>
      </c>
      <c r="N762" s="6">
        <v>290.88519300000002</v>
      </c>
      <c r="O762" s="6">
        <v>299.59390300000001</v>
      </c>
      <c r="P762" s="6">
        <v>313.90780599999999</v>
      </c>
      <c r="Q762" s="6">
        <v>315.18774400000001</v>
      </c>
      <c r="R762" s="6">
        <v>316.197205</v>
      </c>
      <c r="S762" s="6">
        <v>319.56405599999999</v>
      </c>
      <c r="T762" s="6">
        <v>327.45495599999998</v>
      </c>
      <c r="U762" s="6">
        <v>333.67950400000001</v>
      </c>
      <c r="V762" s="6">
        <v>338.50485200000003</v>
      </c>
      <c r="W762" s="6">
        <v>343.27041600000001</v>
      </c>
      <c r="X762" s="6">
        <v>349.405823</v>
      </c>
      <c r="Y762" s="6">
        <v>354.49731400000002</v>
      </c>
      <c r="Z762" s="6">
        <v>360.30429099999998</v>
      </c>
      <c r="AA762" s="6">
        <v>366.68618800000002</v>
      </c>
      <c r="AB762" s="6">
        <v>374.00299100000001</v>
      </c>
      <c r="AC762" s="6">
        <v>382.27462800000001</v>
      </c>
      <c r="AD762" s="6">
        <v>391.81454500000001</v>
      </c>
      <c r="AE762" s="6">
        <v>401.87887599999999</v>
      </c>
      <c r="AF762" s="7">
        <v>6.1996999999999997E-2</v>
      </c>
    </row>
    <row r="763" spans="1:32" ht="13">
      <c r="A763" s="3" t="s">
        <v>1951</v>
      </c>
      <c r="B763" t="s">
        <v>789</v>
      </c>
      <c r="C763" s="6">
        <v>0</v>
      </c>
      <c r="D763" s="6">
        <v>0</v>
      </c>
      <c r="E763" s="6">
        <v>0</v>
      </c>
      <c r="F763" s="6">
        <v>0</v>
      </c>
      <c r="G763" s="6">
        <v>0</v>
      </c>
      <c r="H763" s="6">
        <v>0</v>
      </c>
      <c r="I763" s="6">
        <v>0</v>
      </c>
      <c r="J763" s="6">
        <v>0</v>
      </c>
      <c r="K763" s="6">
        <v>0</v>
      </c>
      <c r="L763" s="6">
        <v>0</v>
      </c>
      <c r="M763" s="6">
        <v>0</v>
      </c>
      <c r="N763" s="6">
        <v>0</v>
      </c>
      <c r="O763" s="6">
        <v>0</v>
      </c>
      <c r="P763" s="6">
        <v>0</v>
      </c>
      <c r="Q763" s="6">
        <v>0</v>
      </c>
      <c r="R763" s="6">
        <v>0</v>
      </c>
      <c r="S763" s="6">
        <v>0</v>
      </c>
      <c r="T763" s="6">
        <v>0</v>
      </c>
      <c r="U763" s="6">
        <v>0</v>
      </c>
      <c r="V763" s="6">
        <v>0</v>
      </c>
      <c r="W763" s="6">
        <v>0</v>
      </c>
      <c r="X763" s="6">
        <v>0</v>
      </c>
      <c r="Y763" s="6">
        <v>0</v>
      </c>
      <c r="Z763" s="6">
        <v>0</v>
      </c>
      <c r="AA763" s="6">
        <v>0</v>
      </c>
      <c r="AB763" s="6">
        <v>0</v>
      </c>
      <c r="AC763" s="6">
        <v>0</v>
      </c>
      <c r="AD763" s="6">
        <v>0</v>
      </c>
      <c r="AE763" s="6">
        <v>0</v>
      </c>
      <c r="AF763" s="15" t="s">
        <v>2584</v>
      </c>
    </row>
    <row r="764" spans="1:32" ht="13">
      <c r="A764" s="3" t="s">
        <v>1952</v>
      </c>
      <c r="B764" t="s">
        <v>791</v>
      </c>
      <c r="C764" s="6">
        <v>1.4954E-2</v>
      </c>
      <c r="D764" s="6">
        <v>1.2782E-2</v>
      </c>
      <c r="E764" s="6">
        <v>9.3069999999999993E-3</v>
      </c>
      <c r="F764" s="6">
        <v>9.8820000000000002E-3</v>
      </c>
      <c r="G764" s="6">
        <v>1.2716E-2</v>
      </c>
      <c r="H764" s="6">
        <v>1.4562E-2</v>
      </c>
      <c r="I764" s="6">
        <v>1.6070000000000001E-2</v>
      </c>
      <c r="J764" s="6">
        <v>1.6885000000000001E-2</v>
      </c>
      <c r="K764" s="6">
        <v>1.754E-2</v>
      </c>
      <c r="L764" s="6">
        <v>1.8003999999999999E-2</v>
      </c>
      <c r="M764" s="6">
        <v>1.804E-2</v>
      </c>
      <c r="N764" s="6">
        <v>1.8172000000000001E-2</v>
      </c>
      <c r="O764" s="6">
        <v>1.8733E-2</v>
      </c>
      <c r="P764" s="6">
        <v>1.9689999999999999E-2</v>
      </c>
      <c r="Q764" s="6">
        <v>1.9844000000000001E-2</v>
      </c>
      <c r="R764" s="6">
        <v>1.9942000000000001E-2</v>
      </c>
      <c r="S764" s="6">
        <v>2.0226000000000001E-2</v>
      </c>
      <c r="T764" s="6">
        <v>2.0725E-2</v>
      </c>
      <c r="U764" s="6">
        <v>2.1270000000000001E-2</v>
      </c>
      <c r="V764" s="6">
        <v>2.1715000000000002E-2</v>
      </c>
      <c r="W764" s="6">
        <v>2.2131000000000001E-2</v>
      </c>
      <c r="X764" s="6">
        <v>2.2540999999999999E-2</v>
      </c>
      <c r="Y764" s="6">
        <v>2.2918999999999998E-2</v>
      </c>
      <c r="Z764" s="6">
        <v>2.332E-2</v>
      </c>
      <c r="AA764" s="6">
        <v>2.3657000000000001E-2</v>
      </c>
      <c r="AB764" s="6">
        <v>2.4063999999999999E-2</v>
      </c>
      <c r="AC764" s="6">
        <v>2.4507999999999999E-2</v>
      </c>
      <c r="AD764" s="6">
        <v>2.5002E-2</v>
      </c>
      <c r="AE764" s="6">
        <v>2.5499000000000001E-2</v>
      </c>
      <c r="AF764" s="7">
        <v>2.5905999999999998E-2</v>
      </c>
    </row>
    <row r="765" spans="1:32" ht="13">
      <c r="A765" s="3" t="s">
        <v>1953</v>
      </c>
      <c r="B765" t="s">
        <v>793</v>
      </c>
      <c r="C765" s="6">
        <v>0</v>
      </c>
      <c r="D765" s="6">
        <v>0</v>
      </c>
      <c r="E765" s="6">
        <v>0</v>
      </c>
      <c r="F765" s="6">
        <v>0</v>
      </c>
      <c r="G765" s="6">
        <v>0.78631399999999996</v>
      </c>
      <c r="H765" s="6">
        <v>1.2344930000000001</v>
      </c>
      <c r="I765" s="6">
        <v>1.964445</v>
      </c>
      <c r="J765" s="6">
        <v>2.7440180000000001</v>
      </c>
      <c r="K765" s="6">
        <v>7.5243969999999996</v>
      </c>
      <c r="L765" s="6">
        <v>8.8911750000000005</v>
      </c>
      <c r="M765" s="6">
        <v>9.6857190000000006</v>
      </c>
      <c r="N765" s="6">
        <v>11.805842999999999</v>
      </c>
      <c r="O765" s="6">
        <v>12.889620000000001</v>
      </c>
      <c r="P765" s="6">
        <v>17.970880999999999</v>
      </c>
      <c r="Q765" s="6">
        <v>20.434891</v>
      </c>
      <c r="R765" s="6">
        <v>22.480715</v>
      </c>
      <c r="S765" s="6">
        <v>25.413601</v>
      </c>
      <c r="T765" s="6">
        <v>28.234749000000001</v>
      </c>
      <c r="U765" s="6">
        <v>36.235542000000002</v>
      </c>
      <c r="V765" s="6">
        <v>41.226233999999998</v>
      </c>
      <c r="W765" s="6">
        <v>45.588389999999997</v>
      </c>
      <c r="X765" s="6">
        <v>48.661822999999998</v>
      </c>
      <c r="Y765" s="6">
        <v>51.479636999999997</v>
      </c>
      <c r="Z765" s="6">
        <v>54.295948000000003</v>
      </c>
      <c r="AA765" s="6">
        <v>57.006152999999998</v>
      </c>
      <c r="AB765" s="6">
        <v>60.14217</v>
      </c>
      <c r="AC765" s="6">
        <v>63.600838000000003</v>
      </c>
      <c r="AD765" s="6">
        <v>67.342429999999993</v>
      </c>
      <c r="AE765" s="6">
        <v>71.251518000000004</v>
      </c>
      <c r="AF765" s="15" t="s">
        <v>2584</v>
      </c>
    </row>
    <row r="766" spans="1:32" ht="13">
      <c r="A766" s="3" t="s">
        <v>1954</v>
      </c>
      <c r="B766" t="s">
        <v>795</v>
      </c>
      <c r="C766" s="6">
        <v>0</v>
      </c>
      <c r="D766" s="6">
        <v>0</v>
      </c>
      <c r="E766" s="6">
        <v>0</v>
      </c>
      <c r="F766" s="6">
        <v>0</v>
      </c>
      <c r="G766" s="6">
        <v>6.4702999999999997E-2</v>
      </c>
      <c r="H766" s="6">
        <v>0.180729</v>
      </c>
      <c r="I766" s="6">
        <v>0.53276100000000004</v>
      </c>
      <c r="J766" s="6">
        <v>1.4317139999999999</v>
      </c>
      <c r="K766" s="6">
        <v>2.9253200000000001</v>
      </c>
      <c r="L766" s="6">
        <v>3.1060500000000002</v>
      </c>
      <c r="M766" s="6">
        <v>3.7770039999999998</v>
      </c>
      <c r="N766" s="6">
        <v>4.8639539999999997</v>
      </c>
      <c r="O766" s="6">
        <v>5.8068619999999997</v>
      </c>
      <c r="P766" s="6">
        <v>6.322076</v>
      </c>
      <c r="Q766" s="6">
        <v>7.2988920000000004</v>
      </c>
      <c r="R766" s="6">
        <v>8.5643419999999999</v>
      </c>
      <c r="S766" s="6">
        <v>9.2956769999999995</v>
      </c>
      <c r="T766" s="6">
        <v>10.005898999999999</v>
      </c>
      <c r="U766" s="6">
        <v>10.953697</v>
      </c>
      <c r="V766" s="6">
        <v>12.594481</v>
      </c>
      <c r="W766" s="6">
        <v>13.749104000000001</v>
      </c>
      <c r="X766" s="6">
        <v>15.203994</v>
      </c>
      <c r="Y766" s="6">
        <v>16.435244000000001</v>
      </c>
      <c r="Z766" s="6">
        <v>17.825842000000002</v>
      </c>
      <c r="AA766" s="6">
        <v>18.011382999999999</v>
      </c>
      <c r="AB766" s="6">
        <v>18.320022999999999</v>
      </c>
      <c r="AC766" s="6">
        <v>18.68646</v>
      </c>
      <c r="AD766" s="6">
        <v>19.060466999999999</v>
      </c>
      <c r="AE766" s="6">
        <v>19.46163</v>
      </c>
      <c r="AF766" s="15" t="s">
        <v>2584</v>
      </c>
    </row>
    <row r="767" spans="1:32" ht="13">
      <c r="A767" s="3" t="s">
        <v>1955</v>
      </c>
      <c r="B767" t="s">
        <v>797</v>
      </c>
      <c r="C767" s="6">
        <v>0</v>
      </c>
      <c r="D767" s="6">
        <v>0</v>
      </c>
      <c r="E767" s="6">
        <v>0</v>
      </c>
      <c r="F767" s="6">
        <v>0</v>
      </c>
      <c r="G767" s="6">
        <v>0</v>
      </c>
      <c r="H767" s="6">
        <v>0</v>
      </c>
      <c r="I767" s="6">
        <v>0</v>
      </c>
      <c r="J767" s="6">
        <v>0.55296800000000002</v>
      </c>
      <c r="K767" s="6">
        <v>0.56764499999999996</v>
      </c>
      <c r="L767" s="6">
        <v>0.61010699999999995</v>
      </c>
      <c r="M767" s="6">
        <v>0.62408699999999995</v>
      </c>
      <c r="N767" s="6">
        <v>0.62434400000000001</v>
      </c>
      <c r="O767" s="6">
        <v>1.3849100000000001</v>
      </c>
      <c r="P767" s="6">
        <v>1.459498</v>
      </c>
      <c r="Q767" s="6">
        <v>1.4775199999999999</v>
      </c>
      <c r="R767" s="6">
        <v>1.8399779999999999</v>
      </c>
      <c r="S767" s="6">
        <v>1.885189</v>
      </c>
      <c r="T767" s="6">
        <v>1.9410510000000001</v>
      </c>
      <c r="U767" s="6">
        <v>2.0187490000000001</v>
      </c>
      <c r="V767" s="6">
        <v>2.3213339999999998</v>
      </c>
      <c r="W767" s="6">
        <v>2.397265</v>
      </c>
      <c r="X767" s="6">
        <v>2.4861900000000001</v>
      </c>
      <c r="Y767" s="6">
        <v>2.5611679999999999</v>
      </c>
      <c r="Z767" s="6">
        <v>2.6185139999999998</v>
      </c>
      <c r="AA767" s="6">
        <v>2.6742810000000001</v>
      </c>
      <c r="AB767" s="6">
        <v>2.753654</v>
      </c>
      <c r="AC767" s="6">
        <v>2.8359390000000002</v>
      </c>
      <c r="AD767" s="6">
        <v>2.9382269999999999</v>
      </c>
      <c r="AE767" s="6">
        <v>3.0659000000000001</v>
      </c>
      <c r="AF767" s="15" t="s">
        <v>2584</v>
      </c>
    </row>
    <row r="768" spans="1:32" ht="13">
      <c r="A768" s="3" t="s">
        <v>1956</v>
      </c>
      <c r="B768" t="s">
        <v>799</v>
      </c>
      <c r="C768" s="6">
        <v>55.775063000000003</v>
      </c>
      <c r="D768" s="6">
        <v>49.269309999999997</v>
      </c>
      <c r="E768" s="6">
        <v>40.334071999999999</v>
      </c>
      <c r="F768" s="6">
        <v>42.302287999999997</v>
      </c>
      <c r="G768" s="6">
        <v>60.591537000000002</v>
      </c>
      <c r="H768" s="6">
        <v>73.805594999999997</v>
      </c>
      <c r="I768" s="6">
        <v>86.872710999999995</v>
      </c>
      <c r="J768" s="6">
        <v>96.690680999999998</v>
      </c>
      <c r="K768" s="6">
        <v>104.885628</v>
      </c>
      <c r="L768" s="6">
        <v>114.93961299999999</v>
      </c>
      <c r="M768" s="6">
        <v>121.185196</v>
      </c>
      <c r="N768" s="6">
        <v>127.238304</v>
      </c>
      <c r="O768" s="6">
        <v>135.61918600000001</v>
      </c>
      <c r="P768" s="6">
        <v>147.521469</v>
      </c>
      <c r="Q768" s="6">
        <v>153.75443999999999</v>
      </c>
      <c r="R768" s="6">
        <v>159.56230199999999</v>
      </c>
      <c r="S768" s="6">
        <v>166.89977999999999</v>
      </c>
      <c r="T768" s="6">
        <v>175.897278</v>
      </c>
      <c r="U768" s="6">
        <v>186.58363299999999</v>
      </c>
      <c r="V768" s="6">
        <v>196.13020299999999</v>
      </c>
      <c r="W768" s="6">
        <v>205.34596300000001</v>
      </c>
      <c r="X768" s="6">
        <v>214.43942300000001</v>
      </c>
      <c r="Y768" s="6">
        <v>223.23043799999999</v>
      </c>
      <c r="Z768" s="6">
        <v>231.527512</v>
      </c>
      <c r="AA768" s="6">
        <v>237.36496</v>
      </c>
      <c r="AB768" s="6">
        <v>243.87321499999999</v>
      </c>
      <c r="AC768" s="6">
        <v>250.58892800000001</v>
      </c>
      <c r="AD768" s="6">
        <v>257.71905500000003</v>
      </c>
      <c r="AE768" s="6">
        <v>264.32565299999999</v>
      </c>
      <c r="AF768" s="7">
        <v>6.4194000000000001E-2</v>
      </c>
    </row>
    <row r="769" spans="1:32" ht="13">
      <c r="A769" s="3" t="s">
        <v>1957</v>
      </c>
      <c r="B769" t="s">
        <v>801</v>
      </c>
      <c r="C769" s="6">
        <v>0.35645500000000002</v>
      </c>
      <c r="D769" s="6">
        <v>0.23077500000000001</v>
      </c>
      <c r="E769" s="6">
        <v>0.165849</v>
      </c>
      <c r="F769" s="6">
        <v>0.179285</v>
      </c>
      <c r="G769" s="6">
        <v>0.222611</v>
      </c>
      <c r="H769" s="6">
        <v>0.25436999999999999</v>
      </c>
      <c r="I769" s="6">
        <v>0.28465800000000002</v>
      </c>
      <c r="J769" s="6">
        <v>0.30318499999999998</v>
      </c>
      <c r="K769" s="6">
        <v>0.31504300000000002</v>
      </c>
      <c r="L769" s="6">
        <v>0.32516600000000001</v>
      </c>
      <c r="M769" s="6">
        <v>0.326013</v>
      </c>
      <c r="N769" s="6">
        <v>0.32935799999999998</v>
      </c>
      <c r="O769" s="6">
        <v>0.34068900000000002</v>
      </c>
      <c r="P769" s="6">
        <v>0.35776599999999997</v>
      </c>
      <c r="Q769" s="6">
        <v>0.36095699999999997</v>
      </c>
      <c r="R769" s="6">
        <v>0.36269200000000001</v>
      </c>
      <c r="S769" s="6">
        <v>0.36799300000000001</v>
      </c>
      <c r="T769" s="6">
        <v>0.37708700000000001</v>
      </c>
      <c r="U769" s="6">
        <v>0.38683499999999998</v>
      </c>
      <c r="V769" s="6">
        <v>0.39484900000000001</v>
      </c>
      <c r="W769" s="6">
        <v>0.402416</v>
      </c>
      <c r="X769" s="6">
        <v>0.40967799999999999</v>
      </c>
      <c r="Y769" s="6">
        <v>0.41663299999999998</v>
      </c>
      <c r="Z769" s="6">
        <v>0.42340299999999997</v>
      </c>
      <c r="AA769" s="6">
        <v>0.42825000000000002</v>
      </c>
      <c r="AB769" s="6">
        <v>0.43585800000000002</v>
      </c>
      <c r="AC769" s="6">
        <v>0.44489000000000001</v>
      </c>
      <c r="AD769" s="6">
        <v>0.454042</v>
      </c>
      <c r="AE769" s="6">
        <v>0.46395599999999998</v>
      </c>
      <c r="AF769" s="7">
        <v>2.6202E-2</v>
      </c>
    </row>
    <row r="770" spans="1:32" ht="13">
      <c r="A770" s="3" t="s">
        <v>0</v>
      </c>
      <c r="B770" t="s">
        <v>803</v>
      </c>
      <c r="C770" s="6">
        <v>1.321596</v>
      </c>
      <c r="D770" s="6">
        <v>0.44752799999999998</v>
      </c>
      <c r="E770" s="6">
        <v>0.310444</v>
      </c>
      <c r="F770" s="6">
        <v>0.33587099999999998</v>
      </c>
      <c r="G770" s="6">
        <v>0.41469800000000001</v>
      </c>
      <c r="H770" s="6">
        <v>0.47611199999999998</v>
      </c>
      <c r="I770" s="6">
        <v>0.54590300000000003</v>
      </c>
      <c r="J770" s="6">
        <v>0.58668299999999995</v>
      </c>
      <c r="K770" s="6">
        <v>0.60850700000000002</v>
      </c>
      <c r="L770" s="6">
        <v>0.63476600000000005</v>
      </c>
      <c r="M770" s="6">
        <v>0.63820900000000003</v>
      </c>
      <c r="N770" s="6">
        <v>0.64845299999999995</v>
      </c>
      <c r="O770" s="6">
        <v>0.67360500000000001</v>
      </c>
      <c r="P770" s="6">
        <v>0.710287</v>
      </c>
      <c r="Q770" s="6">
        <v>0.71804800000000002</v>
      </c>
      <c r="R770" s="6">
        <v>0.72343999999999997</v>
      </c>
      <c r="S770" s="6">
        <v>0.73485900000000004</v>
      </c>
      <c r="T770" s="6">
        <v>0.75317900000000004</v>
      </c>
      <c r="U770" s="6">
        <v>0.775335</v>
      </c>
      <c r="V770" s="6">
        <v>0.79255699999999996</v>
      </c>
      <c r="W770" s="6">
        <v>0.80862599999999996</v>
      </c>
      <c r="X770" s="6">
        <v>0.82430000000000003</v>
      </c>
      <c r="Y770" s="6">
        <v>0.83851699999999996</v>
      </c>
      <c r="Z770" s="6">
        <v>0.84829600000000005</v>
      </c>
      <c r="AA770" s="6">
        <v>0.85568699999999998</v>
      </c>
      <c r="AB770" s="6">
        <v>0.87269099999999999</v>
      </c>
      <c r="AC770" s="6">
        <v>0.89393699999999998</v>
      </c>
      <c r="AD770" s="6">
        <v>0.91443700000000006</v>
      </c>
      <c r="AE770" s="6">
        <v>0.93926600000000005</v>
      </c>
      <c r="AF770" s="7">
        <v>2.7838000000000002E-2</v>
      </c>
    </row>
    <row r="771" spans="1:32" ht="13">
      <c r="A771" s="3" t="s">
        <v>1</v>
      </c>
      <c r="B771" t="s">
        <v>805</v>
      </c>
      <c r="C771" s="6">
        <v>1.9999999999999999E-6</v>
      </c>
      <c r="D771" s="6">
        <v>1.9999999999999999E-6</v>
      </c>
      <c r="E771" s="6">
        <v>9.9999999999999995E-7</v>
      </c>
      <c r="F771" s="6">
        <v>9.9999999999999995E-7</v>
      </c>
      <c r="G771" s="6">
        <v>1.9999999999999999E-6</v>
      </c>
      <c r="H771" s="6">
        <v>1.9999999999999999E-6</v>
      </c>
      <c r="I771" s="6">
        <v>1.9999999999999999E-6</v>
      </c>
      <c r="J771" s="6">
        <v>1.9999999999999999E-6</v>
      </c>
      <c r="K771" s="6">
        <v>1.9999999999999999E-6</v>
      </c>
      <c r="L771" s="6">
        <v>1.9999999999999999E-6</v>
      </c>
      <c r="M771" s="6">
        <v>1.9999999999999999E-6</v>
      </c>
      <c r="N771" s="6">
        <v>1.9999999999999999E-6</v>
      </c>
      <c r="O771" s="6">
        <v>1.9999999999999999E-6</v>
      </c>
      <c r="P771" s="6">
        <v>1.9999999999999999E-6</v>
      </c>
      <c r="Q771" s="6">
        <v>1.9999999999999999E-6</v>
      </c>
      <c r="R771" s="6">
        <v>1.9999999999999999E-6</v>
      </c>
      <c r="S771" s="6">
        <v>1.9999999999999999E-6</v>
      </c>
      <c r="T771" s="6">
        <v>1.9999999999999999E-6</v>
      </c>
      <c r="U771" s="6">
        <v>3.0000000000000001E-6</v>
      </c>
      <c r="V771" s="6">
        <v>3.0000000000000001E-6</v>
      </c>
      <c r="W771" s="6">
        <v>3.0000000000000001E-6</v>
      </c>
      <c r="X771" s="6">
        <v>3.0000000000000001E-6</v>
      </c>
      <c r="Y771" s="6">
        <v>3.0000000000000001E-6</v>
      </c>
      <c r="Z771" s="6">
        <v>3.0000000000000001E-6</v>
      </c>
      <c r="AA771" s="6">
        <v>3.0000000000000001E-6</v>
      </c>
      <c r="AB771" s="6">
        <v>3.0000000000000001E-6</v>
      </c>
      <c r="AC771" s="6">
        <v>3.0000000000000001E-6</v>
      </c>
      <c r="AD771" s="6">
        <v>3.0000000000000001E-6</v>
      </c>
      <c r="AE771" s="6">
        <v>3.0000000000000001E-6</v>
      </c>
      <c r="AF771" s="7">
        <v>2.5905999999999998E-2</v>
      </c>
    </row>
    <row r="772" spans="1:32" ht="13">
      <c r="A772" s="3" t="s">
        <v>2</v>
      </c>
      <c r="B772" t="s">
        <v>807</v>
      </c>
      <c r="C772" s="6">
        <v>4.4679999999999997E-2</v>
      </c>
      <c r="D772" s="6">
        <v>3.6118999999999998E-2</v>
      </c>
      <c r="E772" s="6">
        <v>2.6540999999999999E-2</v>
      </c>
      <c r="F772" s="6">
        <v>2.8749E-2</v>
      </c>
      <c r="G772" s="6">
        <v>3.6201999999999998E-2</v>
      </c>
      <c r="H772" s="6">
        <v>4.1172E-2</v>
      </c>
      <c r="I772" s="6">
        <v>4.5108000000000002E-2</v>
      </c>
      <c r="J772" s="6">
        <v>4.7407999999999999E-2</v>
      </c>
      <c r="K772" s="6">
        <v>4.8944000000000001E-2</v>
      </c>
      <c r="L772" s="6">
        <v>5.0525E-2</v>
      </c>
      <c r="M772" s="6">
        <v>5.0603000000000002E-2</v>
      </c>
      <c r="N772" s="6">
        <v>5.0812000000000003E-2</v>
      </c>
      <c r="O772" s="6">
        <v>5.2372000000000002E-2</v>
      </c>
      <c r="P772" s="6">
        <v>5.4954999999999997E-2</v>
      </c>
      <c r="Q772" s="6">
        <v>5.5314000000000002E-2</v>
      </c>
      <c r="R772" s="6">
        <v>5.5503999999999998E-2</v>
      </c>
      <c r="S772" s="6">
        <v>5.6187000000000001E-2</v>
      </c>
      <c r="T772" s="6">
        <v>5.7460999999999998E-2</v>
      </c>
      <c r="U772" s="6">
        <v>5.8785999999999998E-2</v>
      </c>
      <c r="V772" s="6">
        <v>5.9947E-2</v>
      </c>
      <c r="W772" s="6">
        <v>6.0992999999999999E-2</v>
      </c>
      <c r="X772" s="6">
        <v>6.2052999999999997E-2</v>
      </c>
      <c r="Y772" s="6">
        <v>6.3039999999999999E-2</v>
      </c>
      <c r="Z772" s="6">
        <v>6.4088000000000006E-2</v>
      </c>
      <c r="AA772" s="6">
        <v>6.4952999999999997E-2</v>
      </c>
      <c r="AB772" s="6">
        <v>6.6082000000000002E-2</v>
      </c>
      <c r="AC772" s="6">
        <v>6.7322000000000007E-2</v>
      </c>
      <c r="AD772" s="6">
        <v>6.8696999999999994E-2</v>
      </c>
      <c r="AE772" s="6">
        <v>7.0129999999999998E-2</v>
      </c>
      <c r="AF772" s="7">
        <v>2.4878999999999998E-2</v>
      </c>
    </row>
    <row r="773" spans="1:32" ht="13">
      <c r="A773" s="3" t="s">
        <v>3</v>
      </c>
      <c r="B773" t="s">
        <v>809</v>
      </c>
      <c r="C773" s="6">
        <v>0</v>
      </c>
      <c r="D773" s="6">
        <v>0</v>
      </c>
      <c r="E773" s="6">
        <v>0</v>
      </c>
      <c r="F773" s="6">
        <v>0</v>
      </c>
      <c r="G773" s="6">
        <v>0</v>
      </c>
      <c r="H773" s="6">
        <v>0</v>
      </c>
      <c r="I773" s="6">
        <v>0</v>
      </c>
      <c r="J773" s="6">
        <v>0</v>
      </c>
      <c r="K773" s="6">
        <v>0</v>
      </c>
      <c r="L773" s="6">
        <v>0</v>
      </c>
      <c r="M773" s="6">
        <v>0</v>
      </c>
      <c r="N773" s="6">
        <v>0</v>
      </c>
      <c r="O773" s="6">
        <v>0</v>
      </c>
      <c r="P773" s="6">
        <v>0</v>
      </c>
      <c r="Q773" s="6">
        <v>0</v>
      </c>
      <c r="R773" s="6">
        <v>0</v>
      </c>
      <c r="S773" s="6">
        <v>0</v>
      </c>
      <c r="T773" s="6">
        <v>0</v>
      </c>
      <c r="U773" s="6">
        <v>0</v>
      </c>
      <c r="V773" s="6">
        <v>0</v>
      </c>
      <c r="W773" s="6">
        <v>0</v>
      </c>
      <c r="X773" s="6">
        <v>0</v>
      </c>
      <c r="Y773" s="6">
        <v>0</v>
      </c>
      <c r="Z773" s="6">
        <v>0</v>
      </c>
      <c r="AA773" s="6">
        <v>0</v>
      </c>
      <c r="AB773" s="6">
        <v>0</v>
      </c>
      <c r="AC773" s="6">
        <v>0</v>
      </c>
      <c r="AD773" s="6">
        <v>0</v>
      </c>
      <c r="AE773" s="6">
        <v>0</v>
      </c>
      <c r="AF773" s="15" t="s">
        <v>2584</v>
      </c>
    </row>
    <row r="774" spans="1:32" ht="13">
      <c r="A774" s="3" t="s">
        <v>4</v>
      </c>
      <c r="B774" t="s">
        <v>811</v>
      </c>
      <c r="C774" s="6">
        <v>0</v>
      </c>
      <c r="D774" s="6">
        <v>0</v>
      </c>
      <c r="E774" s="6">
        <v>0</v>
      </c>
      <c r="F774" s="6">
        <v>0</v>
      </c>
      <c r="G774" s="6">
        <v>0</v>
      </c>
      <c r="H774" s="6">
        <v>0</v>
      </c>
      <c r="I774" s="6">
        <v>0</v>
      </c>
      <c r="J774" s="6">
        <v>0</v>
      </c>
      <c r="K774" s="6">
        <v>0</v>
      </c>
      <c r="L774" s="6">
        <v>0</v>
      </c>
      <c r="M774" s="6">
        <v>0</v>
      </c>
      <c r="N774" s="6">
        <v>0</v>
      </c>
      <c r="O774" s="6">
        <v>0</v>
      </c>
      <c r="P774" s="6">
        <v>0</v>
      </c>
      <c r="Q774" s="6">
        <v>0</v>
      </c>
      <c r="R774" s="6">
        <v>0</v>
      </c>
      <c r="S774" s="6">
        <v>0</v>
      </c>
      <c r="T774" s="6">
        <v>0</v>
      </c>
      <c r="U774" s="6">
        <v>0</v>
      </c>
      <c r="V774" s="6">
        <v>0</v>
      </c>
      <c r="W774" s="6">
        <v>0</v>
      </c>
      <c r="X774" s="6">
        <v>0</v>
      </c>
      <c r="Y774" s="6">
        <v>0</v>
      </c>
      <c r="Z774" s="6">
        <v>0</v>
      </c>
      <c r="AA774" s="6">
        <v>0</v>
      </c>
      <c r="AB774" s="6">
        <v>0</v>
      </c>
      <c r="AC774" s="6">
        <v>0</v>
      </c>
      <c r="AD774" s="6">
        <v>0</v>
      </c>
      <c r="AE774" s="6">
        <v>0</v>
      </c>
      <c r="AF774" s="15" t="s">
        <v>2584</v>
      </c>
    </row>
    <row r="775" spans="1:32" ht="13">
      <c r="A775" s="3" t="s">
        <v>5</v>
      </c>
      <c r="B775" t="s">
        <v>813</v>
      </c>
      <c r="C775" s="6">
        <v>0</v>
      </c>
      <c r="D775" s="6">
        <v>0</v>
      </c>
      <c r="E775" s="6">
        <v>0</v>
      </c>
      <c r="F775" s="6">
        <v>0</v>
      </c>
      <c r="G775" s="6">
        <v>0</v>
      </c>
      <c r="H775" s="6">
        <v>9.9999999999999995E-7</v>
      </c>
      <c r="I775" s="6">
        <v>1.4E-5</v>
      </c>
      <c r="J775" s="6">
        <v>3.1999999999999999E-5</v>
      </c>
      <c r="K775" s="6">
        <v>6.8999999999999997E-5</v>
      </c>
      <c r="L775" s="6">
        <v>1.4200000000000001E-4</v>
      </c>
      <c r="M775" s="6">
        <v>2.6899999999999998E-4</v>
      </c>
      <c r="N775" s="6">
        <v>4.1100000000000002E-4</v>
      </c>
      <c r="O775" s="6">
        <v>6.4099999999999997E-4</v>
      </c>
      <c r="P775" s="6">
        <v>1.003E-3</v>
      </c>
      <c r="Q775" s="6">
        <v>1.4729999999999999E-3</v>
      </c>
      <c r="R775" s="6">
        <v>2.1419999999999998E-3</v>
      </c>
      <c r="S775" s="6">
        <v>3.052E-3</v>
      </c>
      <c r="T775" s="6">
        <v>4.3540000000000002E-3</v>
      </c>
      <c r="U775" s="6">
        <v>6.215E-3</v>
      </c>
      <c r="V775" s="6">
        <v>8.626E-3</v>
      </c>
      <c r="W775" s="6">
        <v>1.1712E-2</v>
      </c>
      <c r="X775" s="6">
        <v>1.5599E-2</v>
      </c>
      <c r="Y775" s="6">
        <v>2.0532999999999999E-2</v>
      </c>
      <c r="Z775" s="6">
        <v>2.6513999999999999E-2</v>
      </c>
      <c r="AA775" s="6">
        <v>3.3946999999999998E-2</v>
      </c>
      <c r="AB775" s="6">
        <v>4.3337000000000001E-2</v>
      </c>
      <c r="AC775" s="6">
        <v>5.4833E-2</v>
      </c>
      <c r="AD775" s="6">
        <v>6.8768999999999997E-2</v>
      </c>
      <c r="AE775" s="6">
        <v>8.5542000000000007E-2</v>
      </c>
      <c r="AF775" s="15" t="s">
        <v>2584</v>
      </c>
    </row>
    <row r="776" spans="1:32" ht="13">
      <c r="A776" s="3" t="s">
        <v>6</v>
      </c>
      <c r="B776" t="s">
        <v>815</v>
      </c>
      <c r="C776" s="6">
        <v>109.42066199999999</v>
      </c>
      <c r="D776" s="6">
        <v>129.20465100000001</v>
      </c>
      <c r="E776" s="6">
        <v>117.64537799999999</v>
      </c>
      <c r="F776" s="6">
        <v>143.423416</v>
      </c>
      <c r="G776" s="6">
        <v>207.09910600000001</v>
      </c>
      <c r="H776" s="6">
        <v>256.26638800000001</v>
      </c>
      <c r="I776" s="6">
        <v>322.493225</v>
      </c>
      <c r="J776" s="6">
        <v>368.21292099999999</v>
      </c>
      <c r="K776" s="6">
        <v>419.39987200000002</v>
      </c>
      <c r="L776" s="6">
        <v>409.23663299999998</v>
      </c>
      <c r="M776" s="6">
        <v>422.95651199999998</v>
      </c>
      <c r="N776" s="6">
        <v>436.46481299999999</v>
      </c>
      <c r="O776" s="6">
        <v>456.38055400000002</v>
      </c>
      <c r="P776" s="6">
        <v>488.32543900000002</v>
      </c>
      <c r="Q776" s="6">
        <v>499.30908199999999</v>
      </c>
      <c r="R776" s="6">
        <v>509.80822799999999</v>
      </c>
      <c r="S776" s="6">
        <v>524.24066200000004</v>
      </c>
      <c r="T776" s="6">
        <v>544.74664299999995</v>
      </c>
      <c r="U776" s="6">
        <v>570.71954300000004</v>
      </c>
      <c r="V776" s="6">
        <v>592.05474900000002</v>
      </c>
      <c r="W776" s="6">
        <v>611.65704300000004</v>
      </c>
      <c r="X776" s="6">
        <v>631.53143299999999</v>
      </c>
      <c r="Y776" s="6">
        <v>649.56536900000003</v>
      </c>
      <c r="Z776" s="6">
        <v>667.95764199999996</v>
      </c>
      <c r="AA776" s="6">
        <v>683.14941399999998</v>
      </c>
      <c r="AB776" s="6">
        <v>700.53411900000003</v>
      </c>
      <c r="AC776" s="6">
        <v>719.47222899999997</v>
      </c>
      <c r="AD776" s="6">
        <v>740.40570100000002</v>
      </c>
      <c r="AE776" s="6">
        <v>761.567993</v>
      </c>
      <c r="AF776" s="7">
        <v>6.7908999999999997E-2</v>
      </c>
    </row>
    <row r="778" spans="1:32" ht="13">
      <c r="A778" s="3" t="s">
        <v>7</v>
      </c>
      <c r="B778" t="s">
        <v>817</v>
      </c>
      <c r="C778" s="10">
        <v>7.1350870000000004</v>
      </c>
      <c r="D778" s="10">
        <v>9.8454689999999996</v>
      </c>
      <c r="E778" s="10">
        <v>12.299227</v>
      </c>
      <c r="F778" s="10">
        <v>14.104877</v>
      </c>
      <c r="G778" s="10">
        <v>15.810537</v>
      </c>
      <c r="H778" s="10">
        <v>17.065535000000001</v>
      </c>
      <c r="I778" s="10">
        <v>19.438381</v>
      </c>
      <c r="J778" s="10">
        <v>21.099330999999999</v>
      </c>
      <c r="K778" s="10">
        <v>23.109401999999999</v>
      </c>
      <c r="L778" s="10">
        <v>21.944393000000002</v>
      </c>
      <c r="M778" s="10">
        <v>22.609106000000001</v>
      </c>
      <c r="N778" s="10">
        <v>23.136244000000001</v>
      </c>
      <c r="O778" s="10">
        <v>23.440912000000001</v>
      </c>
      <c r="P778" s="10">
        <v>23.836224000000001</v>
      </c>
      <c r="Q778" s="10">
        <v>24.156283999999999</v>
      </c>
      <c r="R778" s="10">
        <v>24.515093</v>
      </c>
      <c r="S778" s="10">
        <v>24.827238000000001</v>
      </c>
      <c r="T778" s="10">
        <v>25.149325999999999</v>
      </c>
      <c r="U778" s="10">
        <v>25.643311000000001</v>
      </c>
      <c r="V778" s="10">
        <v>26.027718</v>
      </c>
      <c r="W778" s="10">
        <v>26.354966999999998</v>
      </c>
      <c r="X778" s="10">
        <v>26.686069</v>
      </c>
      <c r="Y778" s="10">
        <v>26.964079000000002</v>
      </c>
      <c r="Z778" s="10">
        <v>27.219940000000001</v>
      </c>
      <c r="AA778" s="10">
        <v>27.411659</v>
      </c>
      <c r="AB778" s="10">
        <v>27.602170999999998</v>
      </c>
      <c r="AC778" s="10">
        <v>27.803303</v>
      </c>
      <c r="AD778" s="10">
        <v>28.014914000000001</v>
      </c>
      <c r="AE778" s="10">
        <v>28.222518999999998</v>
      </c>
      <c r="AF778" s="7">
        <v>3.9774999999999998E-2</v>
      </c>
    </row>
    <row r="779" spans="1:32" ht="13">
      <c r="A779" s="3" t="s">
        <v>8</v>
      </c>
      <c r="B779" s="2" t="s">
        <v>819</v>
      </c>
      <c r="C779" s="8">
        <v>1533.5576169999999</v>
      </c>
      <c r="D779" s="8">
        <v>1312.325928</v>
      </c>
      <c r="E779" s="8">
        <v>956.526611</v>
      </c>
      <c r="F779" s="8">
        <v>1016.835571</v>
      </c>
      <c r="G779" s="8">
        <v>1309.880249</v>
      </c>
      <c r="H779" s="8">
        <v>1501.6604</v>
      </c>
      <c r="I779" s="8">
        <v>1659.0539550000001</v>
      </c>
      <c r="J779" s="8">
        <v>1745.140259</v>
      </c>
      <c r="K779" s="8">
        <v>1814.8452150000001</v>
      </c>
      <c r="L779" s="8">
        <v>1864.8801269999999</v>
      </c>
      <c r="M779" s="8">
        <v>1870.7352289999999</v>
      </c>
      <c r="N779" s="8">
        <v>1886.498169</v>
      </c>
      <c r="O779" s="8">
        <v>1946.940186</v>
      </c>
      <c r="P779" s="8">
        <v>2048.6694339999999</v>
      </c>
      <c r="Q779" s="8">
        <v>2066.9946289999998</v>
      </c>
      <c r="R779" s="8">
        <v>2079.5688479999999</v>
      </c>
      <c r="S779" s="8">
        <v>2111.554443</v>
      </c>
      <c r="T779" s="8">
        <v>2166.0485840000001</v>
      </c>
      <c r="U779" s="8">
        <v>2225.6079100000002</v>
      </c>
      <c r="V779" s="8">
        <v>2274.70874</v>
      </c>
      <c r="W779" s="8">
        <v>2320.8415530000002</v>
      </c>
      <c r="X779" s="8">
        <v>2366.5209960000002</v>
      </c>
      <c r="Y779" s="8">
        <v>2409.0026859999998</v>
      </c>
      <c r="Z779" s="8">
        <v>2453.9277339999999</v>
      </c>
      <c r="AA779" s="8">
        <v>2492.185547</v>
      </c>
      <c r="AB779" s="8">
        <v>2537.967529</v>
      </c>
      <c r="AC779" s="8">
        <v>2587.7221679999998</v>
      </c>
      <c r="AD779" s="8">
        <v>2642.8984380000002</v>
      </c>
      <c r="AE779" s="8">
        <v>2698.4409179999998</v>
      </c>
      <c r="AF779" s="9">
        <v>2.7059E-2</v>
      </c>
    </row>
    <row r="781" spans="1:32" ht="13">
      <c r="B781" s="2" t="s">
        <v>1238</v>
      </c>
    </row>
    <row r="782" spans="1:32" ht="13">
      <c r="B782" s="2" t="s">
        <v>1239</v>
      </c>
    </row>
    <row r="783" spans="1:32" ht="13">
      <c r="A783" s="3" t="s">
        <v>9</v>
      </c>
      <c r="B783" t="s">
        <v>780</v>
      </c>
      <c r="C783" s="6">
        <v>1284.673828</v>
      </c>
      <c r="D783" s="6">
        <v>983.54785200000003</v>
      </c>
      <c r="E783" s="6">
        <v>743.07409700000005</v>
      </c>
      <c r="F783" s="6">
        <v>884.75018299999999</v>
      </c>
      <c r="G783" s="6">
        <v>1139.462158</v>
      </c>
      <c r="H783" s="6">
        <v>1207.8889160000001</v>
      </c>
      <c r="I783" s="6">
        <v>1173.446655</v>
      </c>
      <c r="J783" s="6">
        <v>1116.0104980000001</v>
      </c>
      <c r="K783" s="6">
        <v>1052.600586</v>
      </c>
      <c r="L783" s="6">
        <v>982.350281</v>
      </c>
      <c r="M783" s="6">
        <v>892.92993200000001</v>
      </c>
      <c r="N783" s="6">
        <v>813.05627400000003</v>
      </c>
      <c r="O783" s="6">
        <v>798.71954300000004</v>
      </c>
      <c r="P783" s="6">
        <v>791.57928500000003</v>
      </c>
      <c r="Q783" s="6">
        <v>774.25921600000004</v>
      </c>
      <c r="R783" s="6">
        <v>754.54363999999998</v>
      </c>
      <c r="S783" s="6">
        <v>747.257385</v>
      </c>
      <c r="T783" s="6">
        <v>751.37170400000002</v>
      </c>
      <c r="U783" s="6">
        <v>754.26715100000001</v>
      </c>
      <c r="V783" s="6">
        <v>756.66693099999998</v>
      </c>
      <c r="W783" s="6">
        <v>759.33215299999995</v>
      </c>
      <c r="X783" s="6">
        <v>759.53234899999995</v>
      </c>
      <c r="Y783" s="6">
        <v>760.08099400000003</v>
      </c>
      <c r="Z783" s="6">
        <v>767.60119599999996</v>
      </c>
      <c r="AA783" s="6">
        <v>769.62554899999998</v>
      </c>
      <c r="AB783" s="6">
        <v>773.44421399999999</v>
      </c>
      <c r="AC783" s="6">
        <v>781.02624500000002</v>
      </c>
      <c r="AD783" s="6">
        <v>788.10589600000003</v>
      </c>
      <c r="AE783" s="6">
        <v>793.91894500000001</v>
      </c>
      <c r="AF783" s="7">
        <v>-7.901E-3</v>
      </c>
    </row>
    <row r="784" spans="1:32" ht="13">
      <c r="A784" s="3" t="s">
        <v>10</v>
      </c>
      <c r="B784" t="s">
        <v>782</v>
      </c>
      <c r="C784" s="6">
        <v>0.29083100000000001</v>
      </c>
      <c r="D784" s="6">
        <v>0.20178499999999999</v>
      </c>
      <c r="E784" s="6">
        <v>0.15588299999999999</v>
      </c>
      <c r="F784" s="6">
        <v>0.37202299999999999</v>
      </c>
      <c r="G784" s="6">
        <v>0.52151700000000001</v>
      </c>
      <c r="H784" s="6">
        <v>0.660304</v>
      </c>
      <c r="I784" s="6">
        <v>19.417746999999999</v>
      </c>
      <c r="J784" s="6">
        <v>24.269030000000001</v>
      </c>
      <c r="K784" s="6">
        <v>26.247672999999999</v>
      </c>
      <c r="L784" s="6">
        <v>28.035913000000001</v>
      </c>
      <c r="M784" s="6">
        <v>27.750294</v>
      </c>
      <c r="N784" s="6">
        <v>27.758994999999999</v>
      </c>
      <c r="O784" s="6">
        <v>31.059823999999999</v>
      </c>
      <c r="P784" s="6">
        <v>36.081032</v>
      </c>
      <c r="Q784" s="6">
        <v>40.113276999999997</v>
      </c>
      <c r="R784" s="6">
        <v>43.446765999999997</v>
      </c>
      <c r="S784" s="6">
        <v>48.251690000000004</v>
      </c>
      <c r="T784" s="6">
        <v>53.628718999999997</v>
      </c>
      <c r="U784" s="6">
        <v>58.706828999999999</v>
      </c>
      <c r="V784" s="6">
        <v>63.631259999999997</v>
      </c>
      <c r="W784" s="6">
        <v>67.698441000000003</v>
      </c>
      <c r="X784" s="6">
        <v>71.694519</v>
      </c>
      <c r="Y784" s="6">
        <v>73.747626999999994</v>
      </c>
      <c r="Z784" s="6">
        <v>74.809089999999998</v>
      </c>
      <c r="AA784" s="6">
        <v>73.768142999999995</v>
      </c>
      <c r="AB784" s="6">
        <v>72.550101999999995</v>
      </c>
      <c r="AC784" s="6">
        <v>70.394745</v>
      </c>
      <c r="AD784" s="6">
        <v>67.645949999999999</v>
      </c>
      <c r="AE784" s="6">
        <v>63.981636000000002</v>
      </c>
      <c r="AF784" s="7">
        <v>0.237758</v>
      </c>
    </row>
    <row r="785" spans="1:32" ht="13">
      <c r="A785" s="3" t="s">
        <v>11</v>
      </c>
      <c r="B785" t="s">
        <v>1243</v>
      </c>
      <c r="C785" s="6">
        <v>1284.9646</v>
      </c>
      <c r="D785" s="6">
        <v>983.74963400000001</v>
      </c>
      <c r="E785" s="6">
        <v>743.22997999999995</v>
      </c>
      <c r="F785" s="6">
        <v>885.12219200000004</v>
      </c>
      <c r="G785" s="6">
        <v>1139.983643</v>
      </c>
      <c r="H785" s="6">
        <v>1208.5491939999999</v>
      </c>
      <c r="I785" s="6">
        <v>1192.86438</v>
      </c>
      <c r="J785" s="6">
        <v>1140.2795410000001</v>
      </c>
      <c r="K785" s="6">
        <v>1078.8482670000001</v>
      </c>
      <c r="L785" s="6">
        <v>1010.386169</v>
      </c>
      <c r="M785" s="6">
        <v>920.68023700000003</v>
      </c>
      <c r="N785" s="6">
        <v>840.815247</v>
      </c>
      <c r="O785" s="6">
        <v>829.779358</v>
      </c>
      <c r="P785" s="6">
        <v>827.66033900000002</v>
      </c>
      <c r="Q785" s="6">
        <v>814.37249799999995</v>
      </c>
      <c r="R785" s="6">
        <v>797.99041699999998</v>
      </c>
      <c r="S785" s="6">
        <v>795.509094</v>
      </c>
      <c r="T785" s="6">
        <v>805.00042699999995</v>
      </c>
      <c r="U785" s="6">
        <v>812.97399900000005</v>
      </c>
      <c r="V785" s="6">
        <v>820.29821800000002</v>
      </c>
      <c r="W785" s="6">
        <v>827.03057899999999</v>
      </c>
      <c r="X785" s="6">
        <v>831.22686799999997</v>
      </c>
      <c r="Y785" s="6">
        <v>833.82861300000002</v>
      </c>
      <c r="Z785" s="6">
        <v>842.41027799999995</v>
      </c>
      <c r="AA785" s="6">
        <v>843.39367700000003</v>
      </c>
      <c r="AB785" s="6">
        <v>845.99432400000001</v>
      </c>
      <c r="AC785" s="6">
        <v>851.421021</v>
      </c>
      <c r="AD785" s="6">
        <v>855.75183100000004</v>
      </c>
      <c r="AE785" s="6">
        <v>857.90057400000001</v>
      </c>
      <c r="AF785" s="7">
        <v>-5.0569999999999999E-3</v>
      </c>
    </row>
    <row r="787" spans="1:32" ht="13">
      <c r="B787" s="2" t="s">
        <v>1244</v>
      </c>
    </row>
    <row r="788" spans="1:32" ht="13">
      <c r="A788" s="3" t="s">
        <v>12</v>
      </c>
      <c r="B788" t="s">
        <v>787</v>
      </c>
      <c r="C788" s="6">
        <v>186.92308</v>
      </c>
      <c r="D788" s="6">
        <v>159.54188500000001</v>
      </c>
      <c r="E788" s="6">
        <v>113.709999</v>
      </c>
      <c r="F788" s="6">
        <v>143.66804500000001</v>
      </c>
      <c r="G788" s="6">
        <v>174.040344</v>
      </c>
      <c r="H788" s="6">
        <v>211.24939000000001</v>
      </c>
      <c r="I788" s="6">
        <v>250.46876499999999</v>
      </c>
      <c r="J788" s="6">
        <v>288.45150799999999</v>
      </c>
      <c r="K788" s="6">
        <v>334.94586199999998</v>
      </c>
      <c r="L788" s="6">
        <v>373.27654999999999</v>
      </c>
      <c r="M788" s="6">
        <v>402.90670799999998</v>
      </c>
      <c r="N788" s="6">
        <v>435.00210600000003</v>
      </c>
      <c r="O788" s="6">
        <v>426.16317700000002</v>
      </c>
      <c r="P788" s="6">
        <v>421.482574</v>
      </c>
      <c r="Q788" s="6">
        <v>410.59249899999998</v>
      </c>
      <c r="R788" s="6">
        <v>398.80248999999998</v>
      </c>
      <c r="S788" s="6">
        <v>393.37341300000003</v>
      </c>
      <c r="T788" s="6">
        <v>394.80865499999999</v>
      </c>
      <c r="U788" s="6">
        <v>394.731628</v>
      </c>
      <c r="V788" s="6">
        <v>394.50088499999998</v>
      </c>
      <c r="W788" s="6">
        <v>394.51254299999999</v>
      </c>
      <c r="X788" s="6">
        <v>392.87957799999998</v>
      </c>
      <c r="Y788" s="6">
        <v>391.956818</v>
      </c>
      <c r="Z788" s="6">
        <v>394.81484999999998</v>
      </c>
      <c r="AA788" s="6">
        <v>396.016052</v>
      </c>
      <c r="AB788" s="6">
        <v>398.05917399999998</v>
      </c>
      <c r="AC788" s="6">
        <v>402.28576700000002</v>
      </c>
      <c r="AD788" s="6">
        <v>406.465149</v>
      </c>
      <c r="AE788" s="6">
        <v>410.33175699999998</v>
      </c>
      <c r="AF788" s="7">
        <v>3.5607E-2</v>
      </c>
    </row>
    <row r="789" spans="1:32" ht="13">
      <c r="A789" s="3" t="s">
        <v>13</v>
      </c>
      <c r="B789" t="s">
        <v>789</v>
      </c>
      <c r="C789" s="6">
        <v>0</v>
      </c>
      <c r="D789" s="6">
        <v>0</v>
      </c>
      <c r="E789" s="6">
        <v>0</v>
      </c>
      <c r="F789" s="6">
        <v>0</v>
      </c>
      <c r="G789" s="6">
        <v>0</v>
      </c>
      <c r="H789" s="6">
        <v>0</v>
      </c>
      <c r="I789" s="6">
        <v>0</v>
      </c>
      <c r="J789" s="6">
        <v>0</v>
      </c>
      <c r="K789" s="6">
        <v>0</v>
      </c>
      <c r="L789" s="6">
        <v>0</v>
      </c>
      <c r="M789" s="6">
        <v>0</v>
      </c>
      <c r="N789" s="6">
        <v>0</v>
      </c>
      <c r="O789" s="6">
        <v>0</v>
      </c>
      <c r="P789" s="6">
        <v>0</v>
      </c>
      <c r="Q789" s="6">
        <v>0</v>
      </c>
      <c r="R789" s="6">
        <v>0</v>
      </c>
      <c r="S789" s="6">
        <v>0</v>
      </c>
      <c r="T789" s="6">
        <v>0</v>
      </c>
      <c r="U789" s="6">
        <v>0</v>
      </c>
      <c r="V789" s="6">
        <v>0</v>
      </c>
      <c r="W789" s="6">
        <v>0</v>
      </c>
      <c r="X789" s="6">
        <v>0</v>
      </c>
      <c r="Y789" s="6">
        <v>0</v>
      </c>
      <c r="Z789" s="6">
        <v>0</v>
      </c>
      <c r="AA789" s="6">
        <v>0</v>
      </c>
      <c r="AB789" s="6">
        <v>0</v>
      </c>
      <c r="AC789" s="6">
        <v>0</v>
      </c>
      <c r="AD789" s="6">
        <v>0</v>
      </c>
      <c r="AE789" s="6">
        <v>0</v>
      </c>
      <c r="AF789" s="15" t="s">
        <v>2584</v>
      </c>
    </row>
    <row r="790" spans="1:32" ht="13">
      <c r="A790" s="3" t="s">
        <v>14</v>
      </c>
      <c r="B790" t="s">
        <v>791</v>
      </c>
      <c r="C790" s="6">
        <v>1.5684E-2</v>
      </c>
      <c r="D790" s="6">
        <v>1.1103E-2</v>
      </c>
      <c r="E790" s="6">
        <v>7.9229999999999995E-3</v>
      </c>
      <c r="F790" s="6">
        <v>9.0279999999999996E-3</v>
      </c>
      <c r="G790" s="6">
        <v>1.0952999999999999E-2</v>
      </c>
      <c r="H790" s="6">
        <v>1.1441E-2</v>
      </c>
      <c r="I790" s="6">
        <v>1.1662E-2</v>
      </c>
      <c r="J790" s="6">
        <v>1.157E-2</v>
      </c>
      <c r="K790" s="6">
        <v>1.1514999999999999E-2</v>
      </c>
      <c r="L790" s="6">
        <v>1.1039999999999999E-2</v>
      </c>
      <c r="M790" s="6">
        <v>1.0591E-2</v>
      </c>
      <c r="N790" s="6">
        <v>1.0225E-2</v>
      </c>
      <c r="O790" s="6">
        <v>1.0087E-2</v>
      </c>
      <c r="P790" s="6">
        <v>1.0052999999999999E-2</v>
      </c>
      <c r="Q790" s="6">
        <v>9.8840000000000004E-3</v>
      </c>
      <c r="R790" s="6">
        <v>9.7079999999999996E-3</v>
      </c>
      <c r="S790" s="6">
        <v>9.6710000000000008E-3</v>
      </c>
      <c r="T790" s="6">
        <v>9.7850000000000003E-3</v>
      </c>
      <c r="U790" s="6">
        <v>9.8860000000000007E-3</v>
      </c>
      <c r="V790" s="6">
        <v>9.9799999999999993E-3</v>
      </c>
      <c r="W790" s="6">
        <v>1.0067E-2</v>
      </c>
      <c r="X790" s="6">
        <v>1.0122000000000001E-2</v>
      </c>
      <c r="Y790" s="6">
        <v>1.0167000000000001E-2</v>
      </c>
      <c r="Z790" s="6">
        <v>1.0290000000000001E-2</v>
      </c>
      <c r="AA790" s="6">
        <v>1.0331E-2</v>
      </c>
      <c r="AB790" s="6">
        <v>1.0394E-2</v>
      </c>
      <c r="AC790" s="6">
        <v>1.0498E-2</v>
      </c>
      <c r="AD790" s="6">
        <v>1.0593999999999999E-2</v>
      </c>
      <c r="AE790" s="6">
        <v>1.0670000000000001E-2</v>
      </c>
      <c r="AF790" s="7">
        <v>-1.4729999999999999E-3</v>
      </c>
    </row>
    <row r="791" spans="1:32" ht="13">
      <c r="A791" s="3" t="s">
        <v>15</v>
      </c>
      <c r="B791" t="s">
        <v>793</v>
      </c>
      <c r="C791" s="6">
        <v>0</v>
      </c>
      <c r="D791" s="6">
        <v>0</v>
      </c>
      <c r="E791" s="6">
        <v>0</v>
      </c>
      <c r="F791" s="6">
        <v>0</v>
      </c>
      <c r="G791" s="6">
        <v>4.0446359999999997</v>
      </c>
      <c r="H791" s="6">
        <v>5.0357419999999999</v>
      </c>
      <c r="I791" s="6">
        <v>5.9758040000000001</v>
      </c>
      <c r="J791" s="6">
        <v>6.7407069999999996</v>
      </c>
      <c r="K791" s="6">
        <v>7.381329</v>
      </c>
      <c r="L791" s="6">
        <v>5.6632699999999998</v>
      </c>
      <c r="M791" s="6">
        <v>5.4889859999999997</v>
      </c>
      <c r="N791" s="6">
        <v>5.5014839999999996</v>
      </c>
      <c r="O791" s="6">
        <v>5.3676820000000003</v>
      </c>
      <c r="P791" s="6">
        <v>5.0692779999999997</v>
      </c>
      <c r="Q791" s="6">
        <v>5.3003520000000002</v>
      </c>
      <c r="R791" s="6">
        <v>8.3892790000000002</v>
      </c>
      <c r="S791" s="6">
        <v>8.8514029999999995</v>
      </c>
      <c r="T791" s="6">
        <v>9.2613070000000004</v>
      </c>
      <c r="U791" s="6">
        <v>10.519855</v>
      </c>
      <c r="V791" s="6">
        <v>11.631247</v>
      </c>
      <c r="W791" s="6">
        <v>12.430065000000001</v>
      </c>
      <c r="X791" s="6">
        <v>13.610471</v>
      </c>
      <c r="Y791" s="6">
        <v>14.034221000000001</v>
      </c>
      <c r="Z791" s="6">
        <v>14.50292</v>
      </c>
      <c r="AA791" s="6">
        <v>14.927009999999999</v>
      </c>
      <c r="AB791" s="6">
        <v>15.403238</v>
      </c>
      <c r="AC791" s="6">
        <v>15.954086</v>
      </c>
      <c r="AD791" s="6">
        <v>16.543119000000001</v>
      </c>
      <c r="AE791" s="6">
        <v>17.128059</v>
      </c>
      <c r="AF791" s="15" t="s">
        <v>2584</v>
      </c>
    </row>
    <row r="792" spans="1:32" ht="13">
      <c r="A792" s="3" t="s">
        <v>16</v>
      </c>
      <c r="B792" t="s">
        <v>795</v>
      </c>
      <c r="C792" s="6">
        <v>0</v>
      </c>
      <c r="D792" s="6">
        <v>0</v>
      </c>
      <c r="E792" s="6">
        <v>0</v>
      </c>
      <c r="F792" s="6">
        <v>0</v>
      </c>
      <c r="G792" s="6">
        <v>0</v>
      </c>
      <c r="H792" s="6">
        <v>0</v>
      </c>
      <c r="I792" s="6">
        <v>0</v>
      </c>
      <c r="J792" s="6">
        <v>0</v>
      </c>
      <c r="K792" s="6">
        <v>0</v>
      </c>
      <c r="L792" s="6">
        <v>0</v>
      </c>
      <c r="M792" s="6">
        <v>0</v>
      </c>
      <c r="N792" s="6">
        <v>0</v>
      </c>
      <c r="O792" s="6">
        <v>0</v>
      </c>
      <c r="P792" s="6">
        <v>0</v>
      </c>
      <c r="Q792" s="6">
        <v>0</v>
      </c>
      <c r="R792" s="6">
        <v>0</v>
      </c>
      <c r="S792" s="6">
        <v>0</v>
      </c>
      <c r="T792" s="6">
        <v>0</v>
      </c>
      <c r="U792" s="6">
        <v>0</v>
      </c>
      <c r="V792" s="6">
        <v>0</v>
      </c>
      <c r="W792" s="6">
        <v>0</v>
      </c>
      <c r="X792" s="6">
        <v>0</v>
      </c>
      <c r="Y792" s="6">
        <v>0</v>
      </c>
      <c r="Z792" s="6">
        <v>0</v>
      </c>
      <c r="AA792" s="6">
        <v>0</v>
      </c>
      <c r="AB792" s="6">
        <v>0</v>
      </c>
      <c r="AC792" s="6">
        <v>0</v>
      </c>
      <c r="AD792" s="6">
        <v>0</v>
      </c>
      <c r="AE792" s="6">
        <v>0</v>
      </c>
      <c r="AF792" s="15" t="s">
        <v>2584</v>
      </c>
    </row>
    <row r="793" spans="1:32" ht="13">
      <c r="A793" s="3" t="s">
        <v>17</v>
      </c>
      <c r="B793" t="s">
        <v>797</v>
      </c>
      <c r="C793" s="6">
        <v>0</v>
      </c>
      <c r="D793" s="6">
        <v>0</v>
      </c>
      <c r="E793" s="6">
        <v>0</v>
      </c>
      <c r="F793" s="6">
        <v>0</v>
      </c>
      <c r="G793" s="6">
        <v>0</v>
      </c>
      <c r="H793" s="6">
        <v>0</v>
      </c>
      <c r="I793" s="6">
        <v>0</v>
      </c>
      <c r="J793" s="6">
        <v>0</v>
      </c>
      <c r="K793" s="6">
        <v>0.105646</v>
      </c>
      <c r="L793" s="6">
        <v>9.7061999999999996E-2</v>
      </c>
      <c r="M793" s="6">
        <v>0.44994499999999998</v>
      </c>
      <c r="N793" s="6">
        <v>0.40296100000000001</v>
      </c>
      <c r="O793" s="6">
        <v>0.37798700000000002</v>
      </c>
      <c r="P793" s="6">
        <v>0.69452100000000005</v>
      </c>
      <c r="Q793" s="6">
        <v>0.65963099999999997</v>
      </c>
      <c r="R793" s="6">
        <v>0.63051900000000005</v>
      </c>
      <c r="S793" s="6">
        <v>0.60893799999999998</v>
      </c>
      <c r="T793" s="6">
        <v>0.59412699999999996</v>
      </c>
      <c r="U793" s="6">
        <v>0.58587</v>
      </c>
      <c r="V793" s="6">
        <v>0.57740599999999997</v>
      </c>
      <c r="W793" s="6">
        <v>0.56839300000000004</v>
      </c>
      <c r="X793" s="6">
        <v>0.55879199999999996</v>
      </c>
      <c r="Y793" s="6">
        <v>0.54743399999999998</v>
      </c>
      <c r="Z793" s="6">
        <v>0.53575600000000001</v>
      </c>
      <c r="AA793" s="6">
        <v>0.522675</v>
      </c>
      <c r="AB793" s="6">
        <v>0.51300999999999997</v>
      </c>
      <c r="AC793" s="6">
        <v>0.504328</v>
      </c>
      <c r="AD793" s="6">
        <v>0.49789899999999998</v>
      </c>
      <c r="AE793" s="6">
        <v>0.49390499999999998</v>
      </c>
      <c r="AF793" s="15" t="s">
        <v>2584</v>
      </c>
    </row>
    <row r="794" spans="1:32" ht="13">
      <c r="A794" s="3" t="s">
        <v>18</v>
      </c>
      <c r="B794" t="s">
        <v>799</v>
      </c>
      <c r="C794" s="6">
        <v>13.847681</v>
      </c>
      <c r="D794" s="6">
        <v>12.552002999999999</v>
      </c>
      <c r="E794" s="6">
        <v>10.569487000000001</v>
      </c>
      <c r="F794" s="6">
        <v>13.783818</v>
      </c>
      <c r="G794" s="6">
        <v>19.832135999999998</v>
      </c>
      <c r="H794" s="6">
        <v>28.718385999999999</v>
      </c>
      <c r="I794" s="6">
        <v>32.293556000000002</v>
      </c>
      <c r="J794" s="6">
        <v>34.490532000000002</v>
      </c>
      <c r="K794" s="6">
        <v>41.668334999999999</v>
      </c>
      <c r="L794" s="6">
        <v>42.445557000000001</v>
      </c>
      <c r="M794" s="6">
        <v>44.131892999999998</v>
      </c>
      <c r="N794" s="6">
        <v>44.439537000000001</v>
      </c>
      <c r="O794" s="6">
        <v>46.555655999999999</v>
      </c>
      <c r="P794" s="6">
        <v>48.987800999999997</v>
      </c>
      <c r="Q794" s="6">
        <v>51.029845999999999</v>
      </c>
      <c r="R794" s="6">
        <v>53.250458000000002</v>
      </c>
      <c r="S794" s="6">
        <v>55.960213000000003</v>
      </c>
      <c r="T794" s="6">
        <v>59.449421000000001</v>
      </c>
      <c r="U794" s="6">
        <v>63.393951000000001</v>
      </c>
      <c r="V794" s="6">
        <v>67.290085000000005</v>
      </c>
      <c r="W794" s="6">
        <v>71.142273000000003</v>
      </c>
      <c r="X794" s="6">
        <v>74.490829000000005</v>
      </c>
      <c r="Y794" s="6">
        <v>78.209586999999999</v>
      </c>
      <c r="Z794" s="6">
        <v>82.24485</v>
      </c>
      <c r="AA794" s="6">
        <v>85.057288999999997</v>
      </c>
      <c r="AB794" s="6">
        <v>88.029060000000001</v>
      </c>
      <c r="AC794" s="6">
        <v>91.369536999999994</v>
      </c>
      <c r="AD794" s="6">
        <v>94.768051</v>
      </c>
      <c r="AE794" s="6">
        <v>97.936356000000004</v>
      </c>
      <c r="AF794" s="7">
        <v>7.9060000000000005E-2</v>
      </c>
    </row>
    <row r="795" spans="1:32" ht="13">
      <c r="A795" s="3" t="s">
        <v>19</v>
      </c>
      <c r="B795" t="s">
        <v>801</v>
      </c>
      <c r="C795" s="6">
        <v>0.51060799999999995</v>
      </c>
      <c r="D795" s="6">
        <v>0.30838700000000002</v>
      </c>
      <c r="E795" s="6">
        <v>0.21701400000000001</v>
      </c>
      <c r="F795" s="6">
        <v>0.24702099999999999</v>
      </c>
      <c r="G795" s="6">
        <v>0.29804700000000001</v>
      </c>
      <c r="H795" s="6">
        <v>0.312469</v>
      </c>
      <c r="I795" s="6">
        <v>0.323131</v>
      </c>
      <c r="J795" s="6">
        <v>0.32241700000000001</v>
      </c>
      <c r="K795" s="6">
        <v>0.31918000000000002</v>
      </c>
      <c r="L795" s="6">
        <v>0.30671300000000001</v>
      </c>
      <c r="M795" s="6">
        <v>0.29357800000000001</v>
      </c>
      <c r="N795" s="6">
        <v>0.28348699999999999</v>
      </c>
      <c r="O795" s="6">
        <v>0.28072799999999998</v>
      </c>
      <c r="P795" s="6">
        <v>0.28057599999999999</v>
      </c>
      <c r="Q795" s="6">
        <v>0.27644400000000002</v>
      </c>
      <c r="R795" s="6">
        <v>0.27174799999999999</v>
      </c>
      <c r="S795" s="6">
        <v>0.27072499999999999</v>
      </c>
      <c r="T795" s="6">
        <v>0.27386700000000003</v>
      </c>
      <c r="U795" s="6">
        <v>0.27699099999999999</v>
      </c>
      <c r="V795" s="6">
        <v>0.27975800000000001</v>
      </c>
      <c r="W795" s="6">
        <v>0.282522</v>
      </c>
      <c r="X795" s="6">
        <v>0.283999</v>
      </c>
      <c r="Y795" s="6">
        <v>0.285526</v>
      </c>
      <c r="Z795" s="6">
        <v>0.288692</v>
      </c>
      <c r="AA795" s="6">
        <v>0.28982799999999997</v>
      </c>
      <c r="AB795" s="6">
        <v>0.29206100000000002</v>
      </c>
      <c r="AC795" s="6">
        <v>0.29582900000000001</v>
      </c>
      <c r="AD795" s="6">
        <v>0.29908400000000002</v>
      </c>
      <c r="AE795" s="6">
        <v>0.30207600000000001</v>
      </c>
      <c r="AF795" s="7">
        <v>-7.6599999999999997E-4</v>
      </c>
    </row>
    <row r="796" spans="1:32" ht="13">
      <c r="A796" s="3" t="s">
        <v>20</v>
      </c>
      <c r="B796" t="s">
        <v>803</v>
      </c>
      <c r="C796" s="6">
        <v>1.375721</v>
      </c>
      <c r="D796" s="6">
        <v>0.61155899999999996</v>
      </c>
      <c r="E796" s="6">
        <v>0.43239499999999997</v>
      </c>
      <c r="F796" s="6">
        <v>0.49446899999999999</v>
      </c>
      <c r="G796" s="6">
        <v>0.59888600000000003</v>
      </c>
      <c r="H796" s="6">
        <v>0.62686200000000003</v>
      </c>
      <c r="I796" s="6">
        <v>0.64575499999999997</v>
      </c>
      <c r="J796" s="6">
        <v>0.64318200000000003</v>
      </c>
      <c r="K796" s="6">
        <v>0.63831000000000004</v>
      </c>
      <c r="L796" s="6">
        <v>0.61304800000000004</v>
      </c>
      <c r="M796" s="6">
        <v>0.58776700000000004</v>
      </c>
      <c r="N796" s="6">
        <v>0.56732899999999997</v>
      </c>
      <c r="O796" s="6">
        <v>0.56081400000000003</v>
      </c>
      <c r="P796" s="6">
        <v>0.559998</v>
      </c>
      <c r="Q796" s="6">
        <v>0.55118500000000004</v>
      </c>
      <c r="R796" s="6">
        <v>0.54205800000000004</v>
      </c>
      <c r="S796" s="6">
        <v>0.54038699999999995</v>
      </c>
      <c r="T796" s="6">
        <v>0.54695499999999997</v>
      </c>
      <c r="U796" s="6">
        <v>0.55376899999999996</v>
      </c>
      <c r="V796" s="6">
        <v>0.55979900000000005</v>
      </c>
      <c r="W796" s="6">
        <v>0.56548799999999999</v>
      </c>
      <c r="X796" s="6">
        <v>0.56935500000000006</v>
      </c>
      <c r="Y796" s="6">
        <v>0.57265500000000003</v>
      </c>
      <c r="Z796" s="6">
        <v>0.57893700000000003</v>
      </c>
      <c r="AA796" s="6">
        <v>0.58138500000000004</v>
      </c>
      <c r="AB796" s="6">
        <v>0.58611599999999997</v>
      </c>
      <c r="AC796" s="6">
        <v>0.593746</v>
      </c>
      <c r="AD796" s="6">
        <v>0.60060500000000006</v>
      </c>
      <c r="AE796" s="6">
        <v>0.60734699999999997</v>
      </c>
      <c r="AF796" s="7">
        <v>-2.5599999999999999E-4</v>
      </c>
    </row>
    <row r="797" spans="1:32" ht="13">
      <c r="A797" s="3" t="s">
        <v>21</v>
      </c>
      <c r="B797" t="s">
        <v>805</v>
      </c>
      <c r="C797" s="6">
        <v>2.0486000000000001E-2</v>
      </c>
      <c r="D797" s="6">
        <v>2.1315000000000001E-2</v>
      </c>
      <c r="E797" s="6">
        <v>1.5147000000000001E-2</v>
      </c>
      <c r="F797" s="6">
        <v>2.4073000000000001E-2</v>
      </c>
      <c r="G797" s="6">
        <v>3.4146000000000003E-2</v>
      </c>
      <c r="H797" s="6">
        <v>3.7479999999999999E-2</v>
      </c>
      <c r="I797" s="6">
        <v>3.9427999999999998E-2</v>
      </c>
      <c r="J797" s="6">
        <v>3.7635000000000002E-2</v>
      </c>
      <c r="K797" s="6">
        <v>3.4932999999999999E-2</v>
      </c>
      <c r="L797" s="6">
        <v>3.3127999999999998E-2</v>
      </c>
      <c r="M797" s="6">
        <v>3.1015999999999998E-2</v>
      </c>
      <c r="N797" s="6">
        <v>2.9073999999999999E-2</v>
      </c>
      <c r="O797" s="6">
        <v>2.8364E-2</v>
      </c>
      <c r="P797" s="6">
        <v>2.7571999999999999E-2</v>
      </c>
      <c r="Q797" s="6">
        <v>2.6485000000000002E-2</v>
      </c>
      <c r="R797" s="6">
        <v>2.6262000000000001E-2</v>
      </c>
      <c r="S797" s="6">
        <v>2.6464000000000001E-2</v>
      </c>
      <c r="T797" s="6">
        <v>2.6891000000000002E-2</v>
      </c>
      <c r="U797" s="6">
        <v>2.7545E-2</v>
      </c>
      <c r="V797" s="6">
        <v>2.8235E-2</v>
      </c>
      <c r="W797" s="6">
        <v>2.8466000000000002E-2</v>
      </c>
      <c r="X797" s="6">
        <v>2.8694000000000001E-2</v>
      </c>
      <c r="Y797" s="6">
        <v>2.8882000000000001E-2</v>
      </c>
      <c r="Z797" s="6">
        <v>2.9121000000000001E-2</v>
      </c>
      <c r="AA797" s="6">
        <v>2.9456E-2</v>
      </c>
      <c r="AB797" s="6">
        <v>2.9690999999999999E-2</v>
      </c>
      <c r="AC797" s="6">
        <v>2.9687000000000002E-2</v>
      </c>
      <c r="AD797" s="6">
        <v>2.9873E-2</v>
      </c>
      <c r="AE797" s="6">
        <v>3.0023000000000001E-2</v>
      </c>
      <c r="AF797" s="7">
        <v>1.2767000000000001E-2</v>
      </c>
    </row>
    <row r="798" spans="1:32" ht="13">
      <c r="A798" s="3" t="s">
        <v>22</v>
      </c>
      <c r="B798" t="s">
        <v>807</v>
      </c>
      <c r="C798" s="6">
        <v>9.9000000000000008E-3</v>
      </c>
      <c r="D798" s="6">
        <v>6.9800000000000001E-3</v>
      </c>
      <c r="E798" s="6">
        <v>4.9769999999999997E-3</v>
      </c>
      <c r="F798" s="6">
        <v>5.7400000000000003E-3</v>
      </c>
      <c r="G798" s="6">
        <v>7.0150000000000004E-3</v>
      </c>
      <c r="H798" s="6">
        <v>7.3330000000000001E-3</v>
      </c>
      <c r="I798" s="6">
        <v>7.4770000000000001E-3</v>
      </c>
      <c r="J798" s="6">
        <v>7.3829999999999998E-3</v>
      </c>
      <c r="K798" s="6">
        <v>7.2870000000000001E-3</v>
      </c>
      <c r="L798" s="6">
        <v>6.9709999999999998E-3</v>
      </c>
      <c r="M798" s="6">
        <v>6.6559999999999996E-3</v>
      </c>
      <c r="N798" s="6">
        <v>6.3949999999999996E-3</v>
      </c>
      <c r="O798" s="6">
        <v>6.3150000000000003E-3</v>
      </c>
      <c r="P798" s="6">
        <v>6.2979999999999998E-3</v>
      </c>
      <c r="Q798" s="6">
        <v>6.1960000000000001E-3</v>
      </c>
      <c r="R798" s="6">
        <v>6.0920000000000002E-3</v>
      </c>
      <c r="S798" s="6">
        <v>6.0720000000000001E-3</v>
      </c>
      <c r="T798" s="6">
        <v>6.1419999999999999E-3</v>
      </c>
      <c r="U798" s="6">
        <v>6.2090000000000001E-3</v>
      </c>
      <c r="V798" s="6">
        <v>6.2729999999999999E-3</v>
      </c>
      <c r="W798" s="6">
        <v>6.3299999999999997E-3</v>
      </c>
      <c r="X798" s="6">
        <v>6.3680000000000004E-3</v>
      </c>
      <c r="Y798" s="6">
        <v>6.4000000000000003E-3</v>
      </c>
      <c r="Z798" s="6">
        <v>6.476E-3</v>
      </c>
      <c r="AA798" s="6">
        <v>6.5059999999999996E-3</v>
      </c>
      <c r="AB798" s="6">
        <v>6.5500000000000003E-3</v>
      </c>
      <c r="AC798" s="6">
        <v>6.6169999999999996E-3</v>
      </c>
      <c r="AD798" s="6">
        <v>6.6819999999999996E-3</v>
      </c>
      <c r="AE798" s="6">
        <v>6.7349999999999997E-3</v>
      </c>
      <c r="AF798" s="7">
        <v>-1.3209999999999999E-3</v>
      </c>
    </row>
    <row r="799" spans="1:32" ht="13">
      <c r="A799" s="3" t="s">
        <v>23</v>
      </c>
      <c r="B799" t="s">
        <v>809</v>
      </c>
      <c r="C799" s="6">
        <v>0</v>
      </c>
      <c r="D799" s="6">
        <v>0</v>
      </c>
      <c r="E799" s="6">
        <v>0</v>
      </c>
      <c r="F799" s="6">
        <v>0</v>
      </c>
      <c r="G799" s="6">
        <v>0</v>
      </c>
      <c r="H799" s="6">
        <v>0</v>
      </c>
      <c r="I799" s="6">
        <v>0</v>
      </c>
      <c r="J799" s="6">
        <v>0</v>
      </c>
      <c r="K799" s="6">
        <v>0</v>
      </c>
      <c r="L799" s="6">
        <v>0</v>
      </c>
      <c r="M799" s="6">
        <v>0</v>
      </c>
      <c r="N799" s="6">
        <v>0</v>
      </c>
      <c r="O799" s="6">
        <v>0</v>
      </c>
      <c r="P799" s="6">
        <v>0</v>
      </c>
      <c r="Q799" s="6">
        <v>0</v>
      </c>
      <c r="R799" s="6">
        <v>0</v>
      </c>
      <c r="S799" s="6">
        <v>0</v>
      </c>
      <c r="T799" s="6">
        <v>0</v>
      </c>
      <c r="U799" s="6">
        <v>0</v>
      </c>
      <c r="V799" s="6">
        <v>0</v>
      </c>
      <c r="W799" s="6">
        <v>0</v>
      </c>
      <c r="X799" s="6">
        <v>0</v>
      </c>
      <c r="Y799" s="6">
        <v>0</v>
      </c>
      <c r="Z799" s="6">
        <v>0</v>
      </c>
      <c r="AA799" s="6">
        <v>0</v>
      </c>
      <c r="AB799" s="6">
        <v>0</v>
      </c>
      <c r="AC799" s="6">
        <v>0</v>
      </c>
      <c r="AD799" s="6">
        <v>0</v>
      </c>
      <c r="AE799" s="6">
        <v>0</v>
      </c>
      <c r="AF799" s="15" t="s">
        <v>2584</v>
      </c>
    </row>
    <row r="800" spans="1:32" ht="13">
      <c r="A800" s="3" t="s">
        <v>24</v>
      </c>
      <c r="B800" t="s">
        <v>811</v>
      </c>
      <c r="C800" s="6">
        <v>0</v>
      </c>
      <c r="D800" s="6">
        <v>0</v>
      </c>
      <c r="E800" s="6">
        <v>0</v>
      </c>
      <c r="F800" s="6">
        <v>0</v>
      </c>
      <c r="G800" s="6">
        <v>0</v>
      </c>
      <c r="H800" s="6">
        <v>0</v>
      </c>
      <c r="I800" s="6">
        <v>0</v>
      </c>
      <c r="J800" s="6">
        <v>0</v>
      </c>
      <c r="K800" s="6">
        <v>0</v>
      </c>
      <c r="L800" s="6">
        <v>0</v>
      </c>
      <c r="M800" s="6">
        <v>0</v>
      </c>
      <c r="N800" s="6">
        <v>0</v>
      </c>
      <c r="O800" s="6">
        <v>0</v>
      </c>
      <c r="P800" s="6">
        <v>0</v>
      </c>
      <c r="Q800" s="6">
        <v>0</v>
      </c>
      <c r="R800" s="6">
        <v>0</v>
      </c>
      <c r="S800" s="6">
        <v>0</v>
      </c>
      <c r="T800" s="6">
        <v>0</v>
      </c>
      <c r="U800" s="6">
        <v>0</v>
      </c>
      <c r="V800" s="6">
        <v>0</v>
      </c>
      <c r="W800" s="6">
        <v>0</v>
      </c>
      <c r="X800" s="6">
        <v>0</v>
      </c>
      <c r="Y800" s="6">
        <v>0</v>
      </c>
      <c r="Z800" s="6">
        <v>0</v>
      </c>
      <c r="AA800" s="6">
        <v>0</v>
      </c>
      <c r="AB800" s="6">
        <v>0</v>
      </c>
      <c r="AC800" s="6">
        <v>0</v>
      </c>
      <c r="AD800" s="6">
        <v>0</v>
      </c>
      <c r="AE800" s="6">
        <v>0</v>
      </c>
      <c r="AF800" s="15" t="s">
        <v>2584</v>
      </c>
    </row>
    <row r="801" spans="1:32" ht="13">
      <c r="A801" s="3" t="s">
        <v>25</v>
      </c>
      <c r="B801" t="s">
        <v>813</v>
      </c>
      <c r="C801" s="6">
        <v>0</v>
      </c>
      <c r="D801" s="6">
        <v>0</v>
      </c>
      <c r="E801" s="6">
        <v>0</v>
      </c>
      <c r="F801" s="6">
        <v>0</v>
      </c>
      <c r="G801" s="6">
        <v>0</v>
      </c>
      <c r="H801" s="6">
        <v>0</v>
      </c>
      <c r="I801" s="6">
        <v>0</v>
      </c>
      <c r="J801" s="6">
        <v>0</v>
      </c>
      <c r="K801" s="6">
        <v>1.2E-5</v>
      </c>
      <c r="L801" s="6">
        <v>2.3E-5</v>
      </c>
      <c r="M801" s="6">
        <v>4.1E-5</v>
      </c>
      <c r="N801" s="6">
        <v>6.7000000000000002E-5</v>
      </c>
      <c r="O801" s="6">
        <v>1.07E-4</v>
      </c>
      <c r="P801" s="6">
        <v>1.6799999999999999E-4</v>
      </c>
      <c r="Q801" s="6">
        <v>2.5399999999999999E-4</v>
      </c>
      <c r="R801" s="6">
        <v>3.8200000000000002E-4</v>
      </c>
      <c r="S801" s="6">
        <v>5.6300000000000002E-4</v>
      </c>
      <c r="T801" s="6">
        <v>8.2899999999999998E-4</v>
      </c>
      <c r="U801" s="6">
        <v>1.302E-3</v>
      </c>
      <c r="V801" s="6">
        <v>1.8860000000000001E-3</v>
      </c>
      <c r="W801" s="6">
        <v>2.6700000000000001E-3</v>
      </c>
      <c r="X801" s="6">
        <v>3.7030000000000001E-3</v>
      </c>
      <c r="Y801" s="6">
        <v>5.0530000000000002E-3</v>
      </c>
      <c r="Z801" s="6">
        <v>6.77E-3</v>
      </c>
      <c r="AA801" s="6">
        <v>9.0080000000000004E-3</v>
      </c>
      <c r="AB801" s="6">
        <v>1.1882E-2</v>
      </c>
      <c r="AC801" s="6">
        <v>1.5497E-2</v>
      </c>
      <c r="AD801" s="6">
        <v>2.0067000000000002E-2</v>
      </c>
      <c r="AE801" s="6">
        <v>2.5714000000000001E-2</v>
      </c>
      <c r="AF801" s="15" t="s">
        <v>2584</v>
      </c>
    </row>
    <row r="802" spans="1:32" ht="13">
      <c r="A802" s="3" t="s">
        <v>26</v>
      </c>
      <c r="B802" t="s">
        <v>1260</v>
      </c>
      <c r="C802" s="6">
        <v>202.703171</v>
      </c>
      <c r="D802" s="6">
        <v>173.053223</v>
      </c>
      <c r="E802" s="6">
        <v>124.95693199999999</v>
      </c>
      <c r="F802" s="6">
        <v>158.23220800000001</v>
      </c>
      <c r="G802" s="6">
        <v>198.86618000000001</v>
      </c>
      <c r="H802" s="6">
        <v>245.9991</v>
      </c>
      <c r="I802" s="6">
        <v>289.76556399999998</v>
      </c>
      <c r="J802" s="6">
        <v>330.704926</v>
      </c>
      <c r="K802" s="6">
        <v>385.11239599999999</v>
      </c>
      <c r="L802" s="6">
        <v>422.45336900000001</v>
      </c>
      <c r="M802" s="6">
        <v>453.90716600000002</v>
      </c>
      <c r="N802" s="6">
        <v>486.24267600000002</v>
      </c>
      <c r="O802" s="6">
        <v>479.35092200000003</v>
      </c>
      <c r="P802" s="6">
        <v>477.11877399999997</v>
      </c>
      <c r="Q802" s="6">
        <v>468.452789</v>
      </c>
      <c r="R802" s="6">
        <v>461.92904700000003</v>
      </c>
      <c r="S802" s="6">
        <v>459.64782700000001</v>
      </c>
      <c r="T802" s="6">
        <v>464.97799700000002</v>
      </c>
      <c r="U802" s="6">
        <v>470.10702500000002</v>
      </c>
      <c r="V802" s="6">
        <v>474.88552900000002</v>
      </c>
      <c r="W802" s="6">
        <v>479.54879799999998</v>
      </c>
      <c r="X802" s="6">
        <v>482.44192500000003</v>
      </c>
      <c r="Y802" s="6">
        <v>485.65673800000002</v>
      </c>
      <c r="Z802" s="6">
        <v>493.01867700000003</v>
      </c>
      <c r="AA802" s="6">
        <v>497.449524</v>
      </c>
      <c r="AB802" s="6">
        <v>502.94116200000002</v>
      </c>
      <c r="AC802" s="6">
        <v>511.06564300000002</v>
      </c>
      <c r="AD802" s="6">
        <v>519.24102800000003</v>
      </c>
      <c r="AE802" s="6">
        <v>526.87261999999998</v>
      </c>
      <c r="AF802" s="7">
        <v>4.2097999999999997E-2</v>
      </c>
    </row>
    <row r="804" spans="1:32" ht="13">
      <c r="A804" s="3" t="s">
        <v>27</v>
      </c>
      <c r="B804" t="s">
        <v>1262</v>
      </c>
      <c r="C804" s="10">
        <v>13.625567</v>
      </c>
      <c r="D804" s="10">
        <v>14.959612</v>
      </c>
      <c r="E804" s="10">
        <v>14.392861</v>
      </c>
      <c r="F804" s="10">
        <v>15.165721</v>
      </c>
      <c r="G804" s="10">
        <v>14.853509000000001</v>
      </c>
      <c r="H804" s="10">
        <v>16.912405</v>
      </c>
      <c r="I804" s="10">
        <v>19.544025000000001</v>
      </c>
      <c r="J804" s="10">
        <v>22.481876</v>
      </c>
      <c r="K804" s="10">
        <v>26.306197999999998</v>
      </c>
      <c r="L804" s="10">
        <v>29.483646</v>
      </c>
      <c r="M804" s="10">
        <v>33.021338999999998</v>
      </c>
      <c r="N804" s="10">
        <v>36.640656</v>
      </c>
      <c r="O804" s="10">
        <v>36.615982000000002</v>
      </c>
      <c r="P804" s="10">
        <v>36.567017</v>
      </c>
      <c r="Q804" s="10">
        <v>36.517268999999999</v>
      </c>
      <c r="R804" s="10">
        <v>36.663379999999997</v>
      </c>
      <c r="S804" s="10">
        <v>36.620742999999997</v>
      </c>
      <c r="T804" s="10">
        <v>36.613064000000001</v>
      </c>
      <c r="U804" s="10">
        <v>36.638919999999999</v>
      </c>
      <c r="V804" s="10">
        <v>36.665497000000002</v>
      </c>
      <c r="W804" s="10">
        <v>36.702618000000001</v>
      </c>
      <c r="X804" s="10">
        <v>36.724777000000003</v>
      </c>
      <c r="Y804" s="10">
        <v>36.806525999999998</v>
      </c>
      <c r="Z804" s="10">
        <v>36.918377</v>
      </c>
      <c r="AA804" s="10">
        <v>37.099750999999998</v>
      </c>
      <c r="AB804" s="10">
        <v>37.284298</v>
      </c>
      <c r="AC804" s="10">
        <v>37.509768999999999</v>
      </c>
      <c r="AD804" s="10">
        <v>37.763179999999998</v>
      </c>
      <c r="AE804" s="10">
        <v>38.047576999999997</v>
      </c>
      <c r="AF804" s="7">
        <v>3.5178000000000001E-2</v>
      </c>
    </row>
    <row r="805" spans="1:32" ht="13">
      <c r="A805" s="3" t="s">
        <v>28</v>
      </c>
      <c r="B805" s="2" t="s">
        <v>1264</v>
      </c>
      <c r="C805" s="8">
        <v>1487.667725</v>
      </c>
      <c r="D805" s="8">
        <v>1156.802856</v>
      </c>
      <c r="E805" s="8">
        <v>868.18688999999995</v>
      </c>
      <c r="F805" s="8">
        <v>1043.35437</v>
      </c>
      <c r="G805" s="8">
        <v>1338.8498540000001</v>
      </c>
      <c r="H805" s="8">
        <v>1454.5483400000001</v>
      </c>
      <c r="I805" s="8">
        <v>1482.6298830000001</v>
      </c>
      <c r="J805" s="8">
        <v>1470.9844969999999</v>
      </c>
      <c r="K805" s="8">
        <v>1463.960693</v>
      </c>
      <c r="L805" s="8">
        <v>1432.8396</v>
      </c>
      <c r="M805" s="8">
        <v>1374.5874020000001</v>
      </c>
      <c r="N805" s="8">
        <v>1327.057861</v>
      </c>
      <c r="O805" s="8">
        <v>1309.130249</v>
      </c>
      <c r="P805" s="8">
        <v>1304.779053</v>
      </c>
      <c r="Q805" s="8">
        <v>1282.825317</v>
      </c>
      <c r="R805" s="8">
        <v>1259.9194339999999</v>
      </c>
      <c r="S805" s="8">
        <v>1255.156982</v>
      </c>
      <c r="T805" s="8">
        <v>1269.978394</v>
      </c>
      <c r="U805" s="8">
        <v>1283.0810550000001</v>
      </c>
      <c r="V805" s="8">
        <v>1295.183716</v>
      </c>
      <c r="W805" s="8">
        <v>1306.579346</v>
      </c>
      <c r="X805" s="8">
        <v>1313.668823</v>
      </c>
      <c r="Y805" s="8">
        <v>1319.4853519999999</v>
      </c>
      <c r="Z805" s="8">
        <v>1335.4289550000001</v>
      </c>
      <c r="AA805" s="8">
        <v>1340.8432620000001</v>
      </c>
      <c r="AB805" s="8">
        <v>1348.935547</v>
      </c>
      <c r="AC805" s="8">
        <v>1362.4866939999999</v>
      </c>
      <c r="AD805" s="8">
        <v>1374.9929199999999</v>
      </c>
      <c r="AE805" s="8">
        <v>1384.773193</v>
      </c>
      <c r="AF805" s="9">
        <v>6.6839999999999998E-3</v>
      </c>
    </row>
    <row r="807" spans="1:32" ht="13">
      <c r="A807" s="3" t="s">
        <v>29</v>
      </c>
      <c r="B807" s="2" t="s">
        <v>1266</v>
      </c>
      <c r="C807" s="11">
        <v>10.331035</v>
      </c>
      <c r="D807" s="11">
        <v>12.241479999999999</v>
      </c>
      <c r="E807" s="11">
        <v>13.295366</v>
      </c>
      <c r="F807" s="11">
        <v>14.642125</v>
      </c>
      <c r="G807" s="11">
        <v>15.326789</v>
      </c>
      <c r="H807" s="11">
        <v>16.990190999999999</v>
      </c>
      <c r="I807" s="11">
        <v>19.488235</v>
      </c>
      <c r="J807" s="11">
        <v>21.731680000000001</v>
      </c>
      <c r="K807" s="11">
        <v>24.536745</v>
      </c>
      <c r="L807" s="11">
        <v>25.220151999999999</v>
      </c>
      <c r="M807" s="11">
        <v>27.019306</v>
      </c>
      <c r="N807" s="11">
        <v>28.712971</v>
      </c>
      <c r="O807" s="11">
        <v>28.738064000000001</v>
      </c>
      <c r="P807" s="11">
        <v>28.7896</v>
      </c>
      <c r="Q807" s="11">
        <v>28.889973000000001</v>
      </c>
      <c r="R807" s="11">
        <v>29.098389000000001</v>
      </c>
      <c r="S807" s="11">
        <v>29.224024</v>
      </c>
      <c r="T807" s="11">
        <v>29.386398</v>
      </c>
      <c r="U807" s="11">
        <v>29.664261</v>
      </c>
      <c r="V807" s="11">
        <v>29.887184000000001</v>
      </c>
      <c r="W807" s="11">
        <v>30.082139999999999</v>
      </c>
      <c r="X807" s="11">
        <v>30.269459000000001</v>
      </c>
      <c r="Y807" s="11">
        <v>30.447255999999999</v>
      </c>
      <c r="Z807" s="11">
        <v>30.637819</v>
      </c>
      <c r="AA807" s="11">
        <v>30.800685999999999</v>
      </c>
      <c r="AB807" s="11">
        <v>30.962315</v>
      </c>
      <c r="AC807" s="11">
        <v>31.151211</v>
      </c>
      <c r="AD807" s="11">
        <v>31.350943000000001</v>
      </c>
      <c r="AE807" s="11">
        <v>31.554565</v>
      </c>
      <c r="AF807" s="9">
        <v>3.5692000000000002E-2</v>
      </c>
    </row>
    <row r="808" spans="1:32" ht="13">
      <c r="A808" s="3" t="s">
        <v>30</v>
      </c>
      <c r="B808" t="s">
        <v>1268</v>
      </c>
      <c r="C808" s="10">
        <v>6.9677699999999998</v>
      </c>
      <c r="D808" s="10">
        <v>5.5024389999999999</v>
      </c>
      <c r="E808" s="10">
        <v>3.9744619999999999</v>
      </c>
      <c r="F808" s="10">
        <v>4.3415319999999999</v>
      </c>
      <c r="G808" s="10">
        <v>5.4556940000000003</v>
      </c>
      <c r="H808" s="10">
        <v>6.0307060000000003</v>
      </c>
      <c r="I808" s="10">
        <v>6.4655610000000001</v>
      </c>
      <c r="J808" s="10">
        <v>6.6590020000000001</v>
      </c>
      <c r="K808" s="10">
        <v>6.818041</v>
      </c>
      <c r="L808" s="10">
        <v>6.8447849999999999</v>
      </c>
      <c r="M808" s="10">
        <v>6.7658569999999996</v>
      </c>
      <c r="N808" s="10">
        <v>6.7279239999999998</v>
      </c>
      <c r="O808" s="10">
        <v>6.8463440000000002</v>
      </c>
      <c r="P808" s="10">
        <v>7.0879760000000003</v>
      </c>
      <c r="Q808" s="10">
        <v>7.0945900000000002</v>
      </c>
      <c r="R808" s="10">
        <v>7.0853510000000002</v>
      </c>
      <c r="S808" s="10">
        <v>7.1518050000000004</v>
      </c>
      <c r="T808" s="10">
        <v>7.303668</v>
      </c>
      <c r="U808" s="10">
        <v>7.4651779999999999</v>
      </c>
      <c r="V808" s="10">
        <v>7.5989310000000003</v>
      </c>
      <c r="W808" s="10">
        <v>7.7239990000000001</v>
      </c>
      <c r="X808" s="10">
        <v>7.8411460000000002</v>
      </c>
      <c r="Y808" s="10">
        <v>7.9482249999999999</v>
      </c>
      <c r="Z808" s="10">
        <v>8.0764490000000002</v>
      </c>
      <c r="AA808" s="10">
        <v>8.1720299999999995</v>
      </c>
      <c r="AB808" s="10">
        <v>8.2899600000000007</v>
      </c>
      <c r="AC808" s="10">
        <v>8.4256879999999992</v>
      </c>
      <c r="AD808" s="10">
        <v>8.5728539999999995</v>
      </c>
      <c r="AE808" s="10">
        <v>8.7164760000000001</v>
      </c>
      <c r="AF808" s="7">
        <v>1.7184000000000001E-2</v>
      </c>
    </row>
    <row r="809" spans="1:32" ht="13">
      <c r="A809" s="3" t="s">
        <v>31</v>
      </c>
      <c r="B809" t="s">
        <v>1270</v>
      </c>
      <c r="C809" s="10">
        <v>0</v>
      </c>
      <c r="D809" s="10">
        <v>0</v>
      </c>
      <c r="E809" s="10">
        <v>0</v>
      </c>
      <c r="F809" s="10">
        <v>0</v>
      </c>
      <c r="G809" s="10">
        <v>0</v>
      </c>
      <c r="H809" s="10">
        <v>0</v>
      </c>
      <c r="I809" s="10">
        <v>0</v>
      </c>
      <c r="J809" s="10">
        <v>0</v>
      </c>
      <c r="K809" s="10">
        <v>0</v>
      </c>
      <c r="L809" s="10">
        <v>0</v>
      </c>
      <c r="M809" s="10">
        <v>0</v>
      </c>
      <c r="N809" s="10">
        <v>0</v>
      </c>
      <c r="O809" s="10">
        <v>0</v>
      </c>
      <c r="P809" s="10">
        <v>0</v>
      </c>
      <c r="Q809" s="10">
        <v>0</v>
      </c>
      <c r="R809" s="10">
        <v>0</v>
      </c>
      <c r="S809" s="10">
        <v>0</v>
      </c>
      <c r="T809" s="10">
        <v>0</v>
      </c>
      <c r="U809" s="10">
        <v>0</v>
      </c>
      <c r="V809" s="10">
        <v>0</v>
      </c>
      <c r="W809" s="10">
        <v>0</v>
      </c>
      <c r="X809" s="10">
        <v>0</v>
      </c>
      <c r="Y809" s="10">
        <v>0</v>
      </c>
      <c r="Z809" s="10">
        <v>0</v>
      </c>
      <c r="AA809" s="10">
        <v>0</v>
      </c>
      <c r="AB809" s="10">
        <v>0</v>
      </c>
      <c r="AC809" s="10">
        <v>0</v>
      </c>
      <c r="AD809" s="10">
        <v>0</v>
      </c>
      <c r="AE809" s="10">
        <v>0</v>
      </c>
      <c r="AF809" s="15" t="s">
        <v>2584</v>
      </c>
    </row>
    <row r="811" spans="1:32" ht="13">
      <c r="A811" s="3" t="s">
        <v>32</v>
      </c>
      <c r="B811" s="2" t="s">
        <v>1272</v>
      </c>
      <c r="C811" s="8">
        <v>3021.2253420000002</v>
      </c>
      <c r="D811" s="8">
        <v>2469.1289059999999</v>
      </c>
      <c r="E811" s="8">
        <v>1824.713501</v>
      </c>
      <c r="F811" s="8">
        <v>2060.1899410000001</v>
      </c>
      <c r="G811" s="8">
        <v>2648.7299800000001</v>
      </c>
      <c r="H811" s="8">
        <v>2956.20874</v>
      </c>
      <c r="I811" s="8">
        <v>3141.6838379999999</v>
      </c>
      <c r="J811" s="8">
        <v>3216.1247560000002</v>
      </c>
      <c r="K811" s="8">
        <v>3278.8059079999998</v>
      </c>
      <c r="L811" s="8">
        <v>3297.7197270000001</v>
      </c>
      <c r="M811" s="8">
        <v>3245.3227539999998</v>
      </c>
      <c r="N811" s="8">
        <v>3213.5561520000001</v>
      </c>
      <c r="O811" s="8">
        <v>3256.0703119999998</v>
      </c>
      <c r="P811" s="8">
        <v>3353.4484859999998</v>
      </c>
      <c r="Q811" s="8">
        <v>3349.8198240000002</v>
      </c>
      <c r="R811" s="8">
        <v>3339.4882809999999</v>
      </c>
      <c r="S811" s="8">
        <v>3366.7114259999998</v>
      </c>
      <c r="T811" s="8">
        <v>3436.0268550000001</v>
      </c>
      <c r="U811" s="8">
        <v>3508.6889649999998</v>
      </c>
      <c r="V811" s="8">
        <v>3569.892578</v>
      </c>
      <c r="W811" s="8">
        <v>3627.4208979999999</v>
      </c>
      <c r="X811" s="8">
        <v>3680.1899410000001</v>
      </c>
      <c r="Y811" s="8">
        <v>3728.4880370000001</v>
      </c>
      <c r="Z811" s="8">
        <v>3789.3566890000002</v>
      </c>
      <c r="AA811" s="8">
        <v>3833.0288089999999</v>
      </c>
      <c r="AB811" s="8">
        <v>3886.9030760000001</v>
      </c>
      <c r="AC811" s="8">
        <v>3950.2089839999999</v>
      </c>
      <c r="AD811" s="8">
        <v>4017.891357</v>
      </c>
      <c r="AE811" s="8">
        <v>4083.2141109999998</v>
      </c>
      <c r="AF811" s="9">
        <v>1.8804999999999999E-2</v>
      </c>
    </row>
    <row r="815" spans="1:32" ht="11" customHeight="1">
      <c r="B815" s="3" t="s">
        <v>1273</v>
      </c>
    </row>
    <row r="816" spans="1:32" ht="11" customHeight="1">
      <c r="B816" s="3" t="s">
        <v>1274</v>
      </c>
    </row>
    <row r="817" spans="2:2" ht="11" customHeight="1">
      <c r="B817" s="3" t="s">
        <v>774</v>
      </c>
    </row>
    <row r="818" spans="2:2" ht="11" customHeight="1">
      <c r="B818" s="3" t="s">
        <v>1275</v>
      </c>
    </row>
    <row r="819" spans="2:2" ht="11" customHeight="1">
      <c r="B819" s="3" t="s">
        <v>1276</v>
      </c>
    </row>
    <row r="820" spans="2:2" ht="11" customHeight="1">
      <c r="B820" s="3" t="s">
        <v>720</v>
      </c>
    </row>
    <row r="821" spans="2:2" ht="11" customHeight="1">
      <c r="B821" s="3" t="s">
        <v>1640</v>
      </c>
    </row>
    <row r="822" spans="2:2" ht="11" customHeight="1">
      <c r="B822" s="3"/>
    </row>
    <row r="823" spans="2:2" ht="11" customHeight="1">
      <c r="B823" s="3"/>
    </row>
    <row r="824" spans="2:2" ht="11" customHeight="1">
      <c r="B824" s="3"/>
    </row>
    <row r="825" spans="2:2" ht="11" customHeight="1">
      <c r="B825" s="3"/>
    </row>
    <row r="826" spans="2:2" ht="11" customHeight="1">
      <c r="B826" s="3"/>
    </row>
    <row r="850" spans="1:32" ht="16">
      <c r="A850" s="3" t="s">
        <v>33</v>
      </c>
      <c r="B850" s="1" t="s">
        <v>2718</v>
      </c>
    </row>
    <row r="851" spans="1:32" ht="13">
      <c r="B851" s="2" t="s">
        <v>776</v>
      </c>
    </row>
    <row r="852" spans="1:32" ht="13">
      <c r="B852" s="2" t="s">
        <v>1646</v>
      </c>
      <c r="C852" s="4" t="s">
        <v>1035</v>
      </c>
      <c r="D852" s="4" t="s">
        <v>1035</v>
      </c>
      <c r="E852" s="4" t="s">
        <v>1035</v>
      </c>
      <c r="F852" s="4" t="s">
        <v>1035</v>
      </c>
      <c r="G852" s="4" t="s">
        <v>1035</v>
      </c>
      <c r="H852" s="4" t="s">
        <v>1035</v>
      </c>
      <c r="I852" s="4" t="s">
        <v>1035</v>
      </c>
      <c r="J852" s="4" t="s">
        <v>1035</v>
      </c>
      <c r="K852" s="4" t="s">
        <v>1035</v>
      </c>
      <c r="L852" s="4" t="s">
        <v>1035</v>
      </c>
      <c r="M852" s="4" t="s">
        <v>1035</v>
      </c>
      <c r="N852" s="4" t="s">
        <v>1035</v>
      </c>
      <c r="O852" s="4" t="s">
        <v>1035</v>
      </c>
      <c r="P852" s="4" t="s">
        <v>1035</v>
      </c>
      <c r="Q852" s="4" t="s">
        <v>1035</v>
      </c>
      <c r="R852" s="4" t="s">
        <v>1035</v>
      </c>
      <c r="S852" s="4" t="s">
        <v>1035</v>
      </c>
      <c r="T852" s="4" t="s">
        <v>1035</v>
      </c>
      <c r="U852" s="4" t="s">
        <v>1035</v>
      </c>
      <c r="V852" s="4" t="s">
        <v>1035</v>
      </c>
      <c r="W852" s="4" t="s">
        <v>1035</v>
      </c>
      <c r="X852" s="4" t="s">
        <v>1035</v>
      </c>
      <c r="Y852" s="4" t="s">
        <v>1035</v>
      </c>
      <c r="Z852" s="4" t="s">
        <v>1035</v>
      </c>
      <c r="AA852" s="4" t="s">
        <v>1035</v>
      </c>
      <c r="AB852" s="4" t="s">
        <v>1035</v>
      </c>
      <c r="AC852" s="4" t="s">
        <v>1035</v>
      </c>
      <c r="AD852" s="4" t="s">
        <v>1035</v>
      </c>
      <c r="AE852" s="4" t="s">
        <v>1035</v>
      </c>
      <c r="AF852" s="4" t="s">
        <v>1036</v>
      </c>
    </row>
    <row r="853" spans="1:32" ht="13">
      <c r="B853" s="5" t="s">
        <v>722</v>
      </c>
      <c r="C853" s="2">
        <v>2007</v>
      </c>
      <c r="D853" s="2">
        <v>2008</v>
      </c>
      <c r="E853" s="2">
        <v>2009</v>
      </c>
      <c r="F853" s="2">
        <v>2010</v>
      </c>
      <c r="G853" s="2">
        <v>2011</v>
      </c>
      <c r="H853" s="2">
        <v>2012</v>
      </c>
      <c r="I853" s="2">
        <v>2013</v>
      </c>
      <c r="J853" s="2">
        <v>2014</v>
      </c>
      <c r="K853" s="2">
        <v>2015</v>
      </c>
      <c r="L853" s="2">
        <v>2016</v>
      </c>
      <c r="M853" s="2">
        <v>2017</v>
      </c>
      <c r="N853" s="2">
        <v>2018</v>
      </c>
      <c r="O853" s="2">
        <v>2019</v>
      </c>
      <c r="P853" s="2">
        <v>2020</v>
      </c>
      <c r="Q853" s="2">
        <v>2021</v>
      </c>
      <c r="R853" s="2">
        <v>2022</v>
      </c>
      <c r="S853" s="2">
        <v>2023</v>
      </c>
      <c r="T853" s="2">
        <v>2024</v>
      </c>
      <c r="U853" s="2">
        <v>2025</v>
      </c>
      <c r="V853" s="2">
        <v>2026</v>
      </c>
      <c r="W853" s="2">
        <v>2027</v>
      </c>
      <c r="X853" s="2">
        <v>2028</v>
      </c>
      <c r="Y853" s="2">
        <v>2029</v>
      </c>
      <c r="Z853" s="2">
        <v>2030</v>
      </c>
      <c r="AA853" s="2">
        <v>2031</v>
      </c>
      <c r="AB853" s="2">
        <v>2032</v>
      </c>
      <c r="AC853" s="2">
        <v>2033</v>
      </c>
      <c r="AD853" s="2">
        <v>2034</v>
      </c>
      <c r="AE853" s="2">
        <v>2035</v>
      </c>
      <c r="AF853" s="2">
        <v>2035</v>
      </c>
    </row>
    <row r="855" spans="1:32" ht="13">
      <c r="B855" s="2" t="s">
        <v>777</v>
      </c>
    </row>
    <row r="856" spans="1:32" ht="13">
      <c r="B856" s="2" t="s">
        <v>778</v>
      </c>
    </row>
    <row r="857" spans="1:32" ht="13">
      <c r="A857" s="3" t="s">
        <v>34</v>
      </c>
      <c r="B857" t="s">
        <v>780</v>
      </c>
      <c r="C857" s="6">
        <v>383.54174799999998</v>
      </c>
      <c r="D857" s="6">
        <v>319.29022200000003</v>
      </c>
      <c r="E857" s="6">
        <v>228.257553</v>
      </c>
      <c r="F857" s="6">
        <v>238.501205</v>
      </c>
      <c r="G857" s="6">
        <v>301.83566300000001</v>
      </c>
      <c r="H857" s="6">
        <v>340.89520299999998</v>
      </c>
      <c r="I857" s="6">
        <v>365.27316300000001</v>
      </c>
      <c r="J857" s="6">
        <v>374.84646600000002</v>
      </c>
      <c r="K857" s="6">
        <v>378.57754499999999</v>
      </c>
      <c r="L857" s="6">
        <v>393.053833</v>
      </c>
      <c r="M857" s="6">
        <v>388.74084499999998</v>
      </c>
      <c r="N857" s="6">
        <v>386.73199499999998</v>
      </c>
      <c r="O857" s="6">
        <v>394.48208599999998</v>
      </c>
      <c r="P857" s="6">
        <v>409.27331500000003</v>
      </c>
      <c r="Q857" s="6">
        <v>407.298248</v>
      </c>
      <c r="R857" s="6">
        <v>403.73464999999999</v>
      </c>
      <c r="S857" s="6">
        <v>403.84414700000002</v>
      </c>
      <c r="T857" s="6">
        <v>408.21911599999999</v>
      </c>
      <c r="U857" s="6">
        <v>412.34271200000001</v>
      </c>
      <c r="V857" s="6">
        <v>414.71997099999999</v>
      </c>
      <c r="W857" s="6">
        <v>416.65527300000002</v>
      </c>
      <c r="X857" s="6">
        <v>418.22906499999999</v>
      </c>
      <c r="Y857" s="6">
        <v>419.53994799999998</v>
      </c>
      <c r="Z857" s="6">
        <v>421.47247299999998</v>
      </c>
      <c r="AA857" s="6">
        <v>422.941193</v>
      </c>
      <c r="AB857" s="6">
        <v>425.62091099999998</v>
      </c>
      <c r="AC857" s="6">
        <v>429.07318099999998</v>
      </c>
      <c r="AD857" s="6">
        <v>433.23358200000001</v>
      </c>
      <c r="AE857" s="6">
        <v>437.07193000000001</v>
      </c>
      <c r="AF857" s="7">
        <v>1.1697000000000001E-2</v>
      </c>
    </row>
    <row r="858" spans="1:32" ht="13">
      <c r="A858" s="3" t="s">
        <v>35</v>
      </c>
      <c r="B858" t="s">
        <v>782</v>
      </c>
      <c r="C858" s="6">
        <v>0.42162500000000003</v>
      </c>
      <c r="D858" s="6">
        <v>0.48554799999999998</v>
      </c>
      <c r="E858" s="6">
        <v>0.37169400000000002</v>
      </c>
      <c r="F858" s="6">
        <v>0.39244000000000001</v>
      </c>
      <c r="G858" s="6">
        <v>0.45666600000000002</v>
      </c>
      <c r="H858" s="6">
        <v>0.70950599999999997</v>
      </c>
      <c r="I858" s="6">
        <v>1.1587829999999999</v>
      </c>
      <c r="J858" s="6">
        <v>1.688083</v>
      </c>
      <c r="K858" s="6">
        <v>2.1067680000000002</v>
      </c>
      <c r="L858" s="6">
        <v>2.7978010000000002</v>
      </c>
      <c r="M858" s="6">
        <v>3.364668</v>
      </c>
      <c r="N858" s="6">
        <v>4.0887710000000004</v>
      </c>
      <c r="O858" s="6">
        <v>5.2034989999999999</v>
      </c>
      <c r="P858" s="6">
        <v>6.8021919999999998</v>
      </c>
      <c r="Q858" s="6">
        <v>8.2584569999999999</v>
      </c>
      <c r="R858" s="6">
        <v>9.7872029999999999</v>
      </c>
      <c r="S858" s="6">
        <v>11.599318999999999</v>
      </c>
      <c r="T858" s="6">
        <v>13.261767000000001</v>
      </c>
      <c r="U858" s="6">
        <v>14.892756</v>
      </c>
      <c r="V858" s="6">
        <v>16.628895</v>
      </c>
      <c r="W858" s="6">
        <v>18.374300000000002</v>
      </c>
      <c r="X858" s="6">
        <v>20.196400000000001</v>
      </c>
      <c r="Y858" s="6">
        <v>21.834852000000001</v>
      </c>
      <c r="Z858" s="6">
        <v>23.290807999999998</v>
      </c>
      <c r="AA858" s="6">
        <v>24.268378999999999</v>
      </c>
      <c r="AB858" s="6">
        <v>25.267482999999999</v>
      </c>
      <c r="AC858" s="6">
        <v>26.018840999999998</v>
      </c>
      <c r="AD858" s="6">
        <v>26.614806999999999</v>
      </c>
      <c r="AE858" s="6">
        <v>27.005168999999999</v>
      </c>
      <c r="AF858" s="7">
        <v>0.16048000000000001</v>
      </c>
    </row>
    <row r="859" spans="1:32" ht="13">
      <c r="A859" s="3" t="s">
        <v>36</v>
      </c>
      <c r="B859" t="s">
        <v>784</v>
      </c>
      <c r="C859" s="6">
        <v>383.96337899999997</v>
      </c>
      <c r="D859" s="6">
        <v>319.775757</v>
      </c>
      <c r="E859" s="6">
        <v>228.629242</v>
      </c>
      <c r="F859" s="6">
        <v>238.89364599999999</v>
      </c>
      <c r="G859" s="6">
        <v>302.292328</v>
      </c>
      <c r="H859" s="6">
        <v>341.60470600000002</v>
      </c>
      <c r="I859" s="6">
        <v>366.43194599999998</v>
      </c>
      <c r="J859" s="6">
        <v>376.53454599999998</v>
      </c>
      <c r="K859" s="6">
        <v>380.684326</v>
      </c>
      <c r="L859" s="6">
        <v>395.85162400000002</v>
      </c>
      <c r="M859" s="6">
        <v>392.10549900000001</v>
      </c>
      <c r="N859" s="6">
        <v>390.82076999999998</v>
      </c>
      <c r="O859" s="6">
        <v>399.68557700000002</v>
      </c>
      <c r="P859" s="6">
        <v>416.07549999999998</v>
      </c>
      <c r="Q859" s="6">
        <v>415.55670199999997</v>
      </c>
      <c r="R859" s="6">
        <v>413.52185100000003</v>
      </c>
      <c r="S859" s="6">
        <v>415.44348100000002</v>
      </c>
      <c r="T859" s="6">
        <v>421.48089599999997</v>
      </c>
      <c r="U859" s="6">
        <v>427.23547400000001</v>
      </c>
      <c r="V859" s="6">
        <v>431.34887700000002</v>
      </c>
      <c r="W859" s="6">
        <v>435.02957199999997</v>
      </c>
      <c r="X859" s="6">
        <v>438.425476</v>
      </c>
      <c r="Y859" s="6">
        <v>441.37478599999997</v>
      </c>
      <c r="Z859" s="6">
        <v>444.76327500000002</v>
      </c>
      <c r="AA859" s="6">
        <v>447.209564</v>
      </c>
      <c r="AB859" s="6">
        <v>450.888397</v>
      </c>
      <c r="AC859" s="6">
        <v>455.09201000000002</v>
      </c>
      <c r="AD859" s="6">
        <v>459.848389</v>
      </c>
      <c r="AE859" s="6">
        <v>464.07708700000001</v>
      </c>
      <c r="AF859" s="7">
        <v>1.3889E-2</v>
      </c>
    </row>
    <row r="861" spans="1:32" ht="13">
      <c r="B861" s="2" t="s">
        <v>785</v>
      </c>
    </row>
    <row r="862" spans="1:32" ht="13">
      <c r="A862" s="3" t="s">
        <v>37</v>
      </c>
      <c r="B862" t="s">
        <v>787</v>
      </c>
      <c r="C862" s="6">
        <v>13.994311</v>
      </c>
      <c r="D862" s="6">
        <v>22.81786</v>
      </c>
      <c r="E862" s="6">
        <v>20.929893</v>
      </c>
      <c r="F862" s="6">
        <v>27.06155</v>
      </c>
      <c r="G862" s="6">
        <v>39.322639000000002</v>
      </c>
      <c r="H862" s="6">
        <v>48.961029000000003</v>
      </c>
      <c r="I862" s="6">
        <v>63.165421000000002</v>
      </c>
      <c r="J862" s="6">
        <v>72.709427000000005</v>
      </c>
      <c r="K862" s="6">
        <v>82.545670000000001</v>
      </c>
      <c r="L862" s="6">
        <v>76.350234999999998</v>
      </c>
      <c r="M862" s="6">
        <v>77.669112999999996</v>
      </c>
      <c r="N862" s="6">
        <v>78.440582000000006</v>
      </c>
      <c r="O862" s="6">
        <v>80.382277999999999</v>
      </c>
      <c r="P862" s="6">
        <v>83.765952999999996</v>
      </c>
      <c r="Q862" s="6">
        <v>83.617294000000001</v>
      </c>
      <c r="R862" s="6">
        <v>83.375420000000005</v>
      </c>
      <c r="S862" s="6">
        <v>83.732697000000002</v>
      </c>
      <c r="T862" s="6">
        <v>85.230025999999995</v>
      </c>
      <c r="U862" s="6">
        <v>86.259506000000002</v>
      </c>
      <c r="V862" s="6">
        <v>86.906447999999997</v>
      </c>
      <c r="W862" s="6">
        <v>87.513130000000004</v>
      </c>
      <c r="X862" s="6">
        <v>88.452529999999996</v>
      </c>
      <c r="Y862" s="6">
        <v>89.101310999999995</v>
      </c>
      <c r="Z862" s="6">
        <v>89.909194999999997</v>
      </c>
      <c r="AA862" s="6">
        <v>90.836501999999996</v>
      </c>
      <c r="AB862" s="6">
        <v>91.972862000000006</v>
      </c>
      <c r="AC862" s="6">
        <v>93.323623999999995</v>
      </c>
      <c r="AD862" s="6">
        <v>95.159706</v>
      </c>
      <c r="AE862" s="6">
        <v>97.581710999999999</v>
      </c>
      <c r="AF862" s="7">
        <v>5.5294999999999997E-2</v>
      </c>
    </row>
    <row r="863" spans="1:32" ht="13">
      <c r="A863" s="3" t="s">
        <v>38</v>
      </c>
      <c r="B863" t="s">
        <v>789</v>
      </c>
      <c r="C863" s="6">
        <v>0</v>
      </c>
      <c r="D863" s="6">
        <v>0</v>
      </c>
      <c r="E863" s="6">
        <v>0</v>
      </c>
      <c r="F863" s="6">
        <v>0</v>
      </c>
      <c r="G863" s="6">
        <v>0</v>
      </c>
      <c r="H863" s="6">
        <v>0</v>
      </c>
      <c r="I863" s="6">
        <v>0</v>
      </c>
      <c r="J863" s="6">
        <v>0</v>
      </c>
      <c r="K863" s="6">
        <v>0</v>
      </c>
      <c r="L863" s="6">
        <v>0</v>
      </c>
      <c r="M863" s="6">
        <v>0</v>
      </c>
      <c r="N863" s="6">
        <v>0</v>
      </c>
      <c r="O863" s="6">
        <v>0</v>
      </c>
      <c r="P863" s="6">
        <v>0</v>
      </c>
      <c r="Q863" s="6">
        <v>0</v>
      </c>
      <c r="R863" s="6">
        <v>0</v>
      </c>
      <c r="S863" s="6">
        <v>0</v>
      </c>
      <c r="T863" s="6">
        <v>0</v>
      </c>
      <c r="U863" s="6">
        <v>0</v>
      </c>
      <c r="V863" s="6">
        <v>0</v>
      </c>
      <c r="W863" s="6">
        <v>0</v>
      </c>
      <c r="X863" s="6">
        <v>0</v>
      </c>
      <c r="Y863" s="6">
        <v>0</v>
      </c>
      <c r="Z863" s="6">
        <v>0</v>
      </c>
      <c r="AA863" s="6">
        <v>0</v>
      </c>
      <c r="AB863" s="6">
        <v>0</v>
      </c>
      <c r="AC863" s="6">
        <v>0</v>
      </c>
      <c r="AD863" s="6">
        <v>0</v>
      </c>
      <c r="AE863" s="6">
        <v>0</v>
      </c>
      <c r="AF863" s="15" t="s">
        <v>2584</v>
      </c>
    </row>
    <row r="864" spans="1:32" ht="13">
      <c r="A864" s="3" t="s">
        <v>39</v>
      </c>
      <c r="B864" t="s">
        <v>791</v>
      </c>
      <c r="C864" s="6">
        <v>4.032E-3</v>
      </c>
      <c r="D864" s="6">
        <v>3.47E-3</v>
      </c>
      <c r="E864" s="6">
        <v>2.5370000000000002E-3</v>
      </c>
      <c r="F864" s="6">
        <v>2.7000000000000001E-3</v>
      </c>
      <c r="G864" s="6">
        <v>3.4810000000000002E-3</v>
      </c>
      <c r="H864" s="6">
        <v>3.9890000000000004E-3</v>
      </c>
      <c r="I864" s="6">
        <v>4.4010000000000004E-3</v>
      </c>
      <c r="J864" s="6">
        <v>4.6179999999999997E-3</v>
      </c>
      <c r="K864" s="6">
        <v>4.7860000000000003E-3</v>
      </c>
      <c r="L864" s="6">
        <v>4.8970000000000003E-3</v>
      </c>
      <c r="M864" s="6">
        <v>4.8869999999999999E-3</v>
      </c>
      <c r="N864" s="6">
        <v>4.8989999999999997E-3</v>
      </c>
      <c r="O864" s="6">
        <v>5.0239999999999998E-3</v>
      </c>
      <c r="P864" s="6">
        <v>5.2519999999999997E-3</v>
      </c>
      <c r="Q864" s="6">
        <v>5.2620000000000002E-3</v>
      </c>
      <c r="R864" s="6">
        <v>5.2550000000000001E-3</v>
      </c>
      <c r="S864" s="6">
        <v>5.2950000000000002E-3</v>
      </c>
      <c r="T864" s="6">
        <v>5.3899999999999998E-3</v>
      </c>
      <c r="U864" s="6">
        <v>5.4939999999999998E-3</v>
      </c>
      <c r="V864" s="6">
        <v>5.5700000000000003E-3</v>
      </c>
      <c r="W864" s="6">
        <v>5.6369999999999996E-3</v>
      </c>
      <c r="X864" s="6">
        <v>5.7000000000000002E-3</v>
      </c>
      <c r="Y864" s="6">
        <v>5.7540000000000004E-3</v>
      </c>
      <c r="Z864" s="6">
        <v>5.8129999999999996E-3</v>
      </c>
      <c r="AA864" s="6">
        <v>5.8539999999999998E-3</v>
      </c>
      <c r="AB864" s="6">
        <v>5.9109999999999996E-3</v>
      </c>
      <c r="AC864" s="6">
        <v>5.9760000000000004E-3</v>
      </c>
      <c r="AD864" s="6">
        <v>6.0520000000000001E-3</v>
      </c>
      <c r="AE864" s="6">
        <v>6.1269999999999996E-3</v>
      </c>
      <c r="AF864" s="7">
        <v>2.1278999999999999E-2</v>
      </c>
    </row>
    <row r="865" spans="1:32" ht="13">
      <c r="A865" s="3" t="s">
        <v>40</v>
      </c>
      <c r="B865" t="s">
        <v>793</v>
      </c>
      <c r="C865" s="6">
        <v>0</v>
      </c>
      <c r="D865" s="6">
        <v>0</v>
      </c>
      <c r="E865" s="6">
        <v>0</v>
      </c>
      <c r="F865" s="6">
        <v>0</v>
      </c>
      <c r="G865" s="6">
        <v>0.21790100000000001</v>
      </c>
      <c r="H865" s="6">
        <v>0.34350999999999998</v>
      </c>
      <c r="I865" s="6">
        <v>0.54757900000000004</v>
      </c>
      <c r="J865" s="6">
        <v>0.76197700000000002</v>
      </c>
      <c r="K865" s="6">
        <v>2.0726469999999999</v>
      </c>
      <c r="L865" s="6">
        <v>2.4428740000000002</v>
      </c>
      <c r="M865" s="6">
        <v>2.6491820000000001</v>
      </c>
      <c r="N865" s="6">
        <v>3.2118690000000001</v>
      </c>
      <c r="O865" s="6">
        <v>3.4889540000000001</v>
      </c>
      <c r="P865" s="6">
        <v>4.835159</v>
      </c>
      <c r="Q865" s="6">
        <v>5.4607039999999998</v>
      </c>
      <c r="R865" s="6">
        <v>5.9595609999999999</v>
      </c>
      <c r="S865" s="6">
        <v>6.6855250000000002</v>
      </c>
      <c r="T865" s="6">
        <v>7.3840950000000003</v>
      </c>
      <c r="U865" s="6">
        <v>9.4135869999999997</v>
      </c>
      <c r="V865" s="6">
        <v>10.639608000000001</v>
      </c>
      <c r="W865" s="6">
        <v>11.688136999999999</v>
      </c>
      <c r="X865" s="6">
        <v>12.388847</v>
      </c>
      <c r="Y865" s="6">
        <v>13.017823999999999</v>
      </c>
      <c r="Z865" s="6">
        <v>13.634145999999999</v>
      </c>
      <c r="AA865" s="6">
        <v>14.218127000000001</v>
      </c>
      <c r="AB865" s="6">
        <v>14.900411</v>
      </c>
      <c r="AC865" s="6">
        <v>15.643902000000001</v>
      </c>
      <c r="AD865" s="6">
        <v>16.440802000000001</v>
      </c>
      <c r="AE865" s="6">
        <v>17.262165</v>
      </c>
      <c r="AF865" s="15" t="s">
        <v>2584</v>
      </c>
    </row>
    <row r="866" spans="1:32" ht="13">
      <c r="A866" s="3" t="s">
        <v>41</v>
      </c>
      <c r="B866" t="s">
        <v>795</v>
      </c>
      <c r="C866" s="6">
        <v>0</v>
      </c>
      <c r="D866" s="6">
        <v>0</v>
      </c>
      <c r="E866" s="6">
        <v>0</v>
      </c>
      <c r="F866" s="6">
        <v>0</v>
      </c>
      <c r="G866" s="6">
        <v>1.8270999999999999E-2</v>
      </c>
      <c r="H866" s="6">
        <v>5.1457000000000003E-2</v>
      </c>
      <c r="I866" s="6">
        <v>0.152472</v>
      </c>
      <c r="J866" s="6">
        <v>0.40719899999999998</v>
      </c>
      <c r="K866" s="6">
        <v>0.829461</v>
      </c>
      <c r="L866" s="6">
        <v>0.877938</v>
      </c>
      <c r="M866" s="6">
        <v>1.0611090000000001</v>
      </c>
      <c r="N866" s="6">
        <v>1.358706</v>
      </c>
      <c r="O866" s="6">
        <v>1.612646</v>
      </c>
      <c r="P866" s="6">
        <v>1.745395</v>
      </c>
      <c r="Q866" s="6">
        <v>1.9973860000000001</v>
      </c>
      <c r="R866" s="6">
        <v>2.3155749999999999</v>
      </c>
      <c r="S866" s="6">
        <v>2.486831</v>
      </c>
      <c r="T866" s="6">
        <v>2.6665459999999999</v>
      </c>
      <c r="U866" s="6">
        <v>2.9049640000000001</v>
      </c>
      <c r="V866" s="6">
        <v>3.3252069999999998</v>
      </c>
      <c r="W866" s="6">
        <v>3.613191</v>
      </c>
      <c r="X866" s="6">
        <v>3.9710999999999999</v>
      </c>
      <c r="Y866" s="6">
        <v>4.2712719999999997</v>
      </c>
      <c r="Z866" s="6">
        <v>4.6059289999999997</v>
      </c>
      <c r="AA866" s="6">
        <v>4.6302770000000004</v>
      </c>
      <c r="AB866" s="6">
        <v>4.6889859999999999</v>
      </c>
      <c r="AC866" s="6">
        <v>4.7513379999999996</v>
      </c>
      <c r="AD866" s="6">
        <v>4.8127190000000004</v>
      </c>
      <c r="AE866" s="6">
        <v>4.8859440000000003</v>
      </c>
      <c r="AF866" s="15" t="s">
        <v>2584</v>
      </c>
    </row>
    <row r="867" spans="1:32" ht="13">
      <c r="A867" s="3" t="s">
        <v>42</v>
      </c>
      <c r="B867" t="s">
        <v>797</v>
      </c>
      <c r="C867" s="6">
        <v>0</v>
      </c>
      <c r="D867" s="6">
        <v>0</v>
      </c>
      <c r="E867" s="6">
        <v>0</v>
      </c>
      <c r="F867" s="6">
        <v>0</v>
      </c>
      <c r="G867" s="6">
        <v>0</v>
      </c>
      <c r="H867" s="6">
        <v>0</v>
      </c>
      <c r="I867" s="6">
        <v>0</v>
      </c>
      <c r="J867" s="6">
        <v>0.146569</v>
      </c>
      <c r="K867" s="6">
        <v>0.14982300000000001</v>
      </c>
      <c r="L867" s="6">
        <v>0.16058600000000001</v>
      </c>
      <c r="M867" s="6">
        <v>0.16358500000000001</v>
      </c>
      <c r="N867" s="6">
        <v>0.16297500000000001</v>
      </c>
      <c r="O867" s="6">
        <v>0.36196400000000001</v>
      </c>
      <c r="P867" s="6">
        <v>0.37924400000000003</v>
      </c>
      <c r="Q867" s="6">
        <v>0.38194</v>
      </c>
      <c r="R867" s="6">
        <v>0.47285700000000003</v>
      </c>
      <c r="S867" s="6">
        <v>0.48109400000000002</v>
      </c>
      <c r="T867" s="6">
        <v>0.49218099999999998</v>
      </c>
      <c r="U867" s="6">
        <v>0.50830399999999998</v>
      </c>
      <c r="V867" s="6">
        <v>0.57938999999999996</v>
      </c>
      <c r="W867" s="6">
        <v>0.59411199999999997</v>
      </c>
      <c r="X867" s="6">
        <v>0.61138000000000003</v>
      </c>
      <c r="Y867" s="6">
        <v>0.62511799999999995</v>
      </c>
      <c r="Z867" s="6">
        <v>0.63449100000000003</v>
      </c>
      <c r="AA867" s="6">
        <v>0.643289</v>
      </c>
      <c r="AB867" s="6">
        <v>0.65744999999999998</v>
      </c>
      <c r="AC867" s="6">
        <v>0.67194299999999996</v>
      </c>
      <c r="AD867" s="6">
        <v>0.690909</v>
      </c>
      <c r="AE867" s="6">
        <v>0.71428499999999995</v>
      </c>
      <c r="AF867" s="15" t="s">
        <v>2584</v>
      </c>
    </row>
    <row r="868" spans="1:32" ht="13">
      <c r="A868" s="3" t="s">
        <v>43</v>
      </c>
      <c r="B868" t="s">
        <v>799</v>
      </c>
      <c r="C868" s="6">
        <v>15.019073000000001</v>
      </c>
      <c r="D868" s="6">
        <v>13.478388000000001</v>
      </c>
      <c r="E868" s="6">
        <v>11.072735</v>
      </c>
      <c r="F868" s="6">
        <v>11.685444</v>
      </c>
      <c r="G868" s="6">
        <v>16.563496000000001</v>
      </c>
      <c r="H868" s="6">
        <v>20.191393000000001</v>
      </c>
      <c r="I868" s="6">
        <v>23.756792000000001</v>
      </c>
      <c r="J868" s="6">
        <v>26.387830999999998</v>
      </c>
      <c r="K868" s="6">
        <v>28.564675999999999</v>
      </c>
      <c r="L868" s="6">
        <v>31.209555000000002</v>
      </c>
      <c r="M868" s="6">
        <v>32.775455000000001</v>
      </c>
      <c r="N868" s="6">
        <v>34.253532</v>
      </c>
      <c r="O868" s="6">
        <v>36.327784999999999</v>
      </c>
      <c r="P868" s="6">
        <v>39.300789000000002</v>
      </c>
      <c r="Q868" s="6">
        <v>40.726607999999999</v>
      </c>
      <c r="R868" s="6">
        <v>42.006115000000001</v>
      </c>
      <c r="S868" s="6">
        <v>43.656306999999998</v>
      </c>
      <c r="T868" s="6">
        <v>45.711086000000002</v>
      </c>
      <c r="U868" s="6">
        <v>48.167427000000004</v>
      </c>
      <c r="V868" s="6">
        <v>50.288437000000002</v>
      </c>
      <c r="W868" s="6">
        <v>52.291344000000002</v>
      </c>
      <c r="X868" s="6">
        <v>54.225203999999998</v>
      </c>
      <c r="Y868" s="6">
        <v>56.051417999999998</v>
      </c>
      <c r="Z868" s="6">
        <v>57.724220000000003</v>
      </c>
      <c r="AA868" s="6">
        <v>58.758411000000002</v>
      </c>
      <c r="AB868" s="6">
        <v>59.939171000000002</v>
      </c>
      <c r="AC868" s="6">
        <v>61.14555</v>
      </c>
      <c r="AD868" s="6">
        <v>62.417126000000003</v>
      </c>
      <c r="AE868" s="6">
        <v>63.507899999999999</v>
      </c>
      <c r="AF868" s="7">
        <v>5.9089999999999997E-2</v>
      </c>
    </row>
    <row r="869" spans="1:32" ht="13">
      <c r="A869" s="3" t="s">
        <v>44</v>
      </c>
      <c r="B869" t="s">
        <v>801</v>
      </c>
      <c r="C869" s="6">
        <v>9.5828999999999998E-2</v>
      </c>
      <c r="D869" s="6">
        <v>6.7083000000000004E-2</v>
      </c>
      <c r="E869" s="6">
        <v>4.8307999999999997E-2</v>
      </c>
      <c r="F869" s="6">
        <v>5.2743999999999999E-2</v>
      </c>
      <c r="G869" s="6">
        <v>6.4449000000000006E-2</v>
      </c>
      <c r="H869" s="6">
        <v>7.3666999999999996E-2</v>
      </c>
      <c r="I869" s="6">
        <v>8.2516000000000006E-2</v>
      </c>
      <c r="J869" s="6">
        <v>8.7870000000000004E-2</v>
      </c>
      <c r="K869" s="6">
        <v>9.0942999999999996E-2</v>
      </c>
      <c r="L869" s="6">
        <v>9.3562999999999993E-2</v>
      </c>
      <c r="M869" s="6">
        <v>9.3220999999999998E-2</v>
      </c>
      <c r="N869" s="6">
        <v>9.3688999999999995E-2</v>
      </c>
      <c r="O869" s="6">
        <v>9.6444000000000002E-2</v>
      </c>
      <c r="P869" s="6">
        <v>0.100662</v>
      </c>
      <c r="Q869" s="6">
        <v>0.100947</v>
      </c>
      <c r="R869" s="6">
        <v>0.100775</v>
      </c>
      <c r="S869" s="6">
        <v>0.101572</v>
      </c>
      <c r="T869" s="6">
        <v>0.103377</v>
      </c>
      <c r="U869" s="6">
        <v>0.10530299999999999</v>
      </c>
      <c r="V869" s="6">
        <v>0.106728</v>
      </c>
      <c r="W869" s="6">
        <v>0.107999</v>
      </c>
      <c r="X869" s="6">
        <v>0.10913100000000001</v>
      </c>
      <c r="Y869" s="6">
        <v>0.110178</v>
      </c>
      <c r="Z869" s="6">
        <v>0.111042</v>
      </c>
      <c r="AA869" s="6">
        <v>0.11143699999999999</v>
      </c>
      <c r="AB869" s="6">
        <v>0.11261</v>
      </c>
      <c r="AC869" s="6">
        <v>0.114179</v>
      </c>
      <c r="AD869" s="6">
        <v>0.115617</v>
      </c>
      <c r="AE869" s="6">
        <v>0.117122</v>
      </c>
      <c r="AF869" s="7">
        <v>2.0854000000000001E-2</v>
      </c>
    </row>
    <row r="870" spans="1:32" ht="13">
      <c r="A870" s="3" t="s">
        <v>45</v>
      </c>
      <c r="B870" t="s">
        <v>803</v>
      </c>
      <c r="C870" s="6">
        <v>0.35419800000000001</v>
      </c>
      <c r="D870" s="6">
        <v>0.14827000000000001</v>
      </c>
      <c r="E870" s="6">
        <v>0.100284</v>
      </c>
      <c r="F870" s="6">
        <v>0.110876</v>
      </c>
      <c r="G870" s="6">
        <v>0.13062000000000001</v>
      </c>
      <c r="H870" s="6">
        <v>0.15044299999999999</v>
      </c>
      <c r="I870" s="6">
        <v>0.17543800000000001</v>
      </c>
      <c r="J870" s="6">
        <v>0.18956100000000001</v>
      </c>
      <c r="K870" s="6">
        <v>0.19492100000000001</v>
      </c>
      <c r="L870" s="6">
        <v>0.203515</v>
      </c>
      <c r="M870" s="6">
        <v>0.20268900000000001</v>
      </c>
      <c r="N870" s="6">
        <v>0.20513400000000001</v>
      </c>
      <c r="O870" s="6">
        <v>0.21244099999999999</v>
      </c>
      <c r="P870" s="6">
        <v>0.22284399999999999</v>
      </c>
      <c r="Q870" s="6">
        <v>0.223996</v>
      </c>
      <c r="R870" s="6">
        <v>0.224357</v>
      </c>
      <c r="S870" s="6">
        <v>0.22639899999999999</v>
      </c>
      <c r="T870" s="6">
        <v>0.230407</v>
      </c>
      <c r="U870" s="6">
        <v>0.23577200000000001</v>
      </c>
      <c r="V870" s="6">
        <v>0.23941200000000001</v>
      </c>
      <c r="W870" s="6">
        <v>0.24257799999999999</v>
      </c>
      <c r="X870" s="6">
        <v>0.245416</v>
      </c>
      <c r="Y870" s="6">
        <v>0.24776500000000001</v>
      </c>
      <c r="Z870" s="6">
        <v>0.24751999999999999</v>
      </c>
      <c r="AA870" s="6">
        <v>0.24726000000000001</v>
      </c>
      <c r="AB870" s="6">
        <v>0.250695</v>
      </c>
      <c r="AC870" s="6">
        <v>0.25575100000000001</v>
      </c>
      <c r="AD870" s="6">
        <v>0.25949499999999998</v>
      </c>
      <c r="AE870" s="6">
        <v>0.26383899999999999</v>
      </c>
      <c r="AF870" s="7">
        <v>2.1573999999999999E-2</v>
      </c>
    </row>
    <row r="871" spans="1:32" ht="13">
      <c r="A871" s="3" t="s">
        <v>46</v>
      </c>
      <c r="B871" t="s">
        <v>805</v>
      </c>
      <c r="C871" s="6">
        <v>0</v>
      </c>
      <c r="D871" s="6">
        <v>0</v>
      </c>
      <c r="E871" s="6">
        <v>0</v>
      </c>
      <c r="F871" s="6">
        <v>0</v>
      </c>
      <c r="G871" s="6">
        <v>0</v>
      </c>
      <c r="H871" s="6">
        <v>0</v>
      </c>
      <c r="I871" s="6">
        <v>9.9999999999999995E-7</v>
      </c>
      <c r="J871" s="6">
        <v>9.9999999999999995E-7</v>
      </c>
      <c r="K871" s="6">
        <v>9.9999999999999995E-7</v>
      </c>
      <c r="L871" s="6">
        <v>9.9999999999999995E-7</v>
      </c>
      <c r="M871" s="6">
        <v>9.9999999999999995E-7</v>
      </c>
      <c r="N871" s="6">
        <v>9.9999999999999995E-7</v>
      </c>
      <c r="O871" s="6">
        <v>9.9999999999999995E-7</v>
      </c>
      <c r="P871" s="6">
        <v>9.9999999999999995E-7</v>
      </c>
      <c r="Q871" s="6">
        <v>9.9999999999999995E-7</v>
      </c>
      <c r="R871" s="6">
        <v>9.9999999999999995E-7</v>
      </c>
      <c r="S871" s="6">
        <v>9.9999999999999995E-7</v>
      </c>
      <c r="T871" s="6">
        <v>9.9999999999999995E-7</v>
      </c>
      <c r="U871" s="6">
        <v>9.9999999999999995E-7</v>
      </c>
      <c r="V871" s="6">
        <v>9.9999999999999995E-7</v>
      </c>
      <c r="W871" s="6">
        <v>9.9999999999999995E-7</v>
      </c>
      <c r="X871" s="6">
        <v>9.9999999999999995E-7</v>
      </c>
      <c r="Y871" s="6">
        <v>9.9999999999999995E-7</v>
      </c>
      <c r="Z871" s="6">
        <v>9.9999999999999995E-7</v>
      </c>
      <c r="AA871" s="6">
        <v>9.9999999999999995E-7</v>
      </c>
      <c r="AB871" s="6">
        <v>9.9999999999999995E-7</v>
      </c>
      <c r="AC871" s="6">
        <v>9.9999999999999995E-7</v>
      </c>
      <c r="AD871" s="6">
        <v>9.9999999999999995E-7</v>
      </c>
      <c r="AE871" s="6">
        <v>9.9999999999999995E-7</v>
      </c>
      <c r="AF871" s="7">
        <v>2.1278999999999999E-2</v>
      </c>
    </row>
    <row r="872" spans="1:32" ht="13">
      <c r="A872" s="3" t="s">
        <v>47</v>
      </c>
      <c r="B872" t="s">
        <v>807</v>
      </c>
      <c r="C872" s="6">
        <v>1.2009000000000001E-2</v>
      </c>
      <c r="D872" s="6">
        <v>9.7990000000000004E-3</v>
      </c>
      <c r="E872" s="6">
        <v>7.2399999999999999E-3</v>
      </c>
      <c r="F872" s="6">
        <v>7.8300000000000002E-3</v>
      </c>
      <c r="G872" s="6">
        <v>9.8469999999999999E-3</v>
      </c>
      <c r="H872" s="6">
        <v>1.1207999999999999E-2</v>
      </c>
      <c r="I872" s="6">
        <v>1.2269E-2</v>
      </c>
      <c r="J872" s="6">
        <v>1.2873000000000001E-2</v>
      </c>
      <c r="K872" s="6">
        <v>1.3264E-2</v>
      </c>
      <c r="L872" s="6">
        <v>1.3650000000000001E-2</v>
      </c>
      <c r="M872" s="6">
        <v>1.3618E-2</v>
      </c>
      <c r="N872" s="6">
        <v>1.3612000000000001E-2</v>
      </c>
      <c r="O872" s="6">
        <v>1.3958E-2</v>
      </c>
      <c r="P872" s="6">
        <v>1.4565E-2</v>
      </c>
      <c r="Q872" s="6">
        <v>1.4574999999999999E-2</v>
      </c>
      <c r="R872" s="6">
        <v>1.4532E-2</v>
      </c>
      <c r="S872" s="6">
        <v>1.4618000000000001E-2</v>
      </c>
      <c r="T872" s="6">
        <v>1.4853E-2</v>
      </c>
      <c r="U872" s="6">
        <v>1.5092E-2</v>
      </c>
      <c r="V872" s="6">
        <v>1.5278999999999999E-2</v>
      </c>
      <c r="W872" s="6">
        <v>1.5436999999999999E-2</v>
      </c>
      <c r="X872" s="6">
        <v>1.559E-2</v>
      </c>
      <c r="Y872" s="6">
        <v>1.5723999999999998E-2</v>
      </c>
      <c r="Z872" s="6">
        <v>1.5873999999999999E-2</v>
      </c>
      <c r="AA872" s="6">
        <v>1.5970999999999999E-2</v>
      </c>
      <c r="AB872" s="6">
        <v>1.6129000000000001E-2</v>
      </c>
      <c r="AC872" s="6">
        <v>1.6313000000000001E-2</v>
      </c>
      <c r="AD872" s="6">
        <v>1.6521999999999998E-2</v>
      </c>
      <c r="AE872" s="6">
        <v>1.6736000000000001E-2</v>
      </c>
      <c r="AF872" s="7">
        <v>2.0021000000000001E-2</v>
      </c>
    </row>
    <row r="873" spans="1:32" ht="13">
      <c r="A873" s="3" t="s">
        <v>48</v>
      </c>
      <c r="B873" t="s">
        <v>809</v>
      </c>
      <c r="C873" s="6">
        <v>0</v>
      </c>
      <c r="D873" s="6">
        <v>0</v>
      </c>
      <c r="E873" s="6">
        <v>0</v>
      </c>
      <c r="F873" s="6">
        <v>0</v>
      </c>
      <c r="G873" s="6">
        <v>0</v>
      </c>
      <c r="H873" s="6">
        <v>0</v>
      </c>
      <c r="I873" s="6">
        <v>0</v>
      </c>
      <c r="J873" s="6">
        <v>0</v>
      </c>
      <c r="K873" s="6">
        <v>0</v>
      </c>
      <c r="L873" s="6">
        <v>0</v>
      </c>
      <c r="M873" s="6">
        <v>0</v>
      </c>
      <c r="N873" s="6">
        <v>0</v>
      </c>
      <c r="O873" s="6">
        <v>0</v>
      </c>
      <c r="P873" s="6">
        <v>0</v>
      </c>
      <c r="Q873" s="6">
        <v>0</v>
      </c>
      <c r="R873" s="6">
        <v>0</v>
      </c>
      <c r="S873" s="6">
        <v>0</v>
      </c>
      <c r="T873" s="6">
        <v>0</v>
      </c>
      <c r="U873" s="6">
        <v>0</v>
      </c>
      <c r="V873" s="6">
        <v>0</v>
      </c>
      <c r="W873" s="6">
        <v>0</v>
      </c>
      <c r="X873" s="6">
        <v>0</v>
      </c>
      <c r="Y873" s="6">
        <v>0</v>
      </c>
      <c r="Z873" s="6">
        <v>0</v>
      </c>
      <c r="AA873" s="6">
        <v>0</v>
      </c>
      <c r="AB873" s="6">
        <v>0</v>
      </c>
      <c r="AC873" s="6">
        <v>0</v>
      </c>
      <c r="AD873" s="6">
        <v>0</v>
      </c>
      <c r="AE873" s="6">
        <v>0</v>
      </c>
      <c r="AF873" s="15" t="s">
        <v>2584</v>
      </c>
    </row>
    <row r="874" spans="1:32" ht="13">
      <c r="A874" s="3" t="s">
        <v>49</v>
      </c>
      <c r="B874" t="s">
        <v>811</v>
      </c>
      <c r="C874" s="6">
        <v>0</v>
      </c>
      <c r="D874" s="6">
        <v>0</v>
      </c>
      <c r="E874" s="6">
        <v>0</v>
      </c>
      <c r="F874" s="6">
        <v>0</v>
      </c>
      <c r="G874" s="6">
        <v>0</v>
      </c>
      <c r="H874" s="6">
        <v>0</v>
      </c>
      <c r="I874" s="6">
        <v>0</v>
      </c>
      <c r="J874" s="6">
        <v>0</v>
      </c>
      <c r="K874" s="6">
        <v>0</v>
      </c>
      <c r="L874" s="6">
        <v>0</v>
      </c>
      <c r="M874" s="6">
        <v>0</v>
      </c>
      <c r="N874" s="6">
        <v>0</v>
      </c>
      <c r="O874" s="6">
        <v>0</v>
      </c>
      <c r="P874" s="6">
        <v>0</v>
      </c>
      <c r="Q874" s="6">
        <v>0</v>
      </c>
      <c r="R874" s="6">
        <v>0</v>
      </c>
      <c r="S874" s="6">
        <v>0</v>
      </c>
      <c r="T874" s="6">
        <v>0</v>
      </c>
      <c r="U874" s="6">
        <v>0</v>
      </c>
      <c r="V874" s="6">
        <v>0</v>
      </c>
      <c r="W874" s="6">
        <v>0</v>
      </c>
      <c r="X874" s="6">
        <v>0</v>
      </c>
      <c r="Y874" s="6">
        <v>0</v>
      </c>
      <c r="Z874" s="6">
        <v>0</v>
      </c>
      <c r="AA874" s="6">
        <v>0</v>
      </c>
      <c r="AB874" s="6">
        <v>0</v>
      </c>
      <c r="AC874" s="6">
        <v>0</v>
      </c>
      <c r="AD874" s="6">
        <v>0</v>
      </c>
      <c r="AE874" s="6">
        <v>0</v>
      </c>
      <c r="AF874" s="15" t="s">
        <v>2584</v>
      </c>
    </row>
    <row r="875" spans="1:32" ht="13">
      <c r="A875" s="3" t="s">
        <v>50</v>
      </c>
      <c r="B875" t="s">
        <v>813</v>
      </c>
      <c r="C875" s="6">
        <v>0</v>
      </c>
      <c r="D875" s="6">
        <v>0</v>
      </c>
      <c r="E875" s="6">
        <v>0</v>
      </c>
      <c r="F875" s="6">
        <v>0</v>
      </c>
      <c r="G875" s="6">
        <v>0</v>
      </c>
      <c r="H875" s="6">
        <v>0</v>
      </c>
      <c r="I875" s="6">
        <v>3.9999999999999998E-6</v>
      </c>
      <c r="J875" s="6">
        <v>9.0000000000000002E-6</v>
      </c>
      <c r="K875" s="6">
        <v>1.9000000000000001E-5</v>
      </c>
      <c r="L875" s="6">
        <v>3.8000000000000002E-5</v>
      </c>
      <c r="M875" s="6">
        <v>7.2000000000000002E-5</v>
      </c>
      <c r="N875" s="6">
        <v>1.1E-4</v>
      </c>
      <c r="O875" s="6">
        <v>1.7100000000000001E-4</v>
      </c>
      <c r="P875" s="6">
        <v>2.6499999999999999E-4</v>
      </c>
      <c r="Q875" s="6">
        <v>3.88E-4</v>
      </c>
      <c r="R875" s="6">
        <v>5.5999999999999995E-4</v>
      </c>
      <c r="S875" s="6">
        <v>7.9299999999999998E-4</v>
      </c>
      <c r="T875" s="6">
        <v>1.124E-3</v>
      </c>
      <c r="U875" s="6">
        <v>1.5939999999999999E-3</v>
      </c>
      <c r="V875" s="6">
        <v>2.196E-3</v>
      </c>
      <c r="W875" s="6">
        <v>2.96E-3</v>
      </c>
      <c r="X875" s="6">
        <v>3.9139999999999999E-3</v>
      </c>
      <c r="Y875" s="6">
        <v>5.1149999999999998E-3</v>
      </c>
      <c r="Z875" s="6">
        <v>6.5570000000000003E-3</v>
      </c>
      <c r="AA875" s="6">
        <v>8.3350000000000004E-3</v>
      </c>
      <c r="AB875" s="6">
        <v>1.0562E-2</v>
      </c>
      <c r="AC875" s="6">
        <v>1.3264E-2</v>
      </c>
      <c r="AD875" s="6">
        <v>1.6511000000000001E-2</v>
      </c>
      <c r="AE875" s="6">
        <v>2.0372000000000001E-2</v>
      </c>
      <c r="AF875" s="15" t="s">
        <v>2584</v>
      </c>
    </row>
    <row r="876" spans="1:32" ht="13">
      <c r="A876" s="3" t="s">
        <v>51</v>
      </c>
      <c r="B876" t="s">
        <v>815</v>
      </c>
      <c r="C876" s="6">
        <v>29.47945</v>
      </c>
      <c r="D876" s="6">
        <v>36.524872000000002</v>
      </c>
      <c r="E876" s="6">
        <v>32.160998999999997</v>
      </c>
      <c r="F876" s="6">
        <v>38.921146</v>
      </c>
      <c r="G876" s="6">
        <v>56.330708000000001</v>
      </c>
      <c r="H876" s="6">
        <v>69.786697000000004</v>
      </c>
      <c r="I876" s="6">
        <v>87.896895999999998</v>
      </c>
      <c r="J876" s="6">
        <v>100.70792400000001</v>
      </c>
      <c r="K876" s="6">
        <v>114.46620900000001</v>
      </c>
      <c r="L876" s="6">
        <v>111.356842</v>
      </c>
      <c r="M876" s="6">
        <v>114.632935</v>
      </c>
      <c r="N876" s="6">
        <v>117.74509399999999</v>
      </c>
      <c r="O876" s="6">
        <v>122.501656</v>
      </c>
      <c r="P876" s="6">
        <v>130.37011699999999</v>
      </c>
      <c r="Q876" s="6">
        <v>132.529099</v>
      </c>
      <c r="R876" s="6">
        <v>134.47499099999999</v>
      </c>
      <c r="S876" s="6">
        <v>137.39112900000001</v>
      </c>
      <c r="T876" s="6">
        <v>141.83908099999999</v>
      </c>
      <c r="U876" s="6">
        <v>147.61703499999999</v>
      </c>
      <c r="V876" s="6">
        <v>152.10827599999999</v>
      </c>
      <c r="W876" s="6">
        <v>156.07453899999999</v>
      </c>
      <c r="X876" s="6">
        <v>160.02882399999999</v>
      </c>
      <c r="Y876" s="6">
        <v>163.45147700000001</v>
      </c>
      <c r="Z876" s="6">
        <v>166.89477500000001</v>
      </c>
      <c r="AA876" s="6">
        <v>169.475449</v>
      </c>
      <c r="AB876" s="6">
        <v>172.55479399999999</v>
      </c>
      <c r="AC876" s="6">
        <v>175.941833</v>
      </c>
      <c r="AD876" s="6">
        <v>179.93545499999999</v>
      </c>
      <c r="AE876" s="6">
        <v>184.376205</v>
      </c>
      <c r="AF876" s="7">
        <v>6.1796999999999998E-2</v>
      </c>
    </row>
    <row r="878" spans="1:32" ht="13">
      <c r="A878" s="3" t="s">
        <v>52</v>
      </c>
      <c r="B878" t="s">
        <v>817</v>
      </c>
      <c r="C878" s="10">
        <v>7.130236</v>
      </c>
      <c r="D878" s="10">
        <v>10.251139</v>
      </c>
      <c r="E878" s="10">
        <v>12.332132</v>
      </c>
      <c r="F878" s="10">
        <v>14.009746</v>
      </c>
      <c r="G878" s="10">
        <v>15.707497999999999</v>
      </c>
      <c r="H878" s="10">
        <v>16.963577000000001</v>
      </c>
      <c r="I878" s="10">
        <v>19.346537000000001</v>
      </c>
      <c r="J878" s="10">
        <v>21.102045</v>
      </c>
      <c r="K878" s="10">
        <v>23.117456000000001</v>
      </c>
      <c r="L878" s="10">
        <v>21.954847000000001</v>
      </c>
      <c r="M878" s="10">
        <v>22.621717</v>
      </c>
      <c r="N878" s="10">
        <v>23.152377999999999</v>
      </c>
      <c r="O878" s="10">
        <v>23.459334999999999</v>
      </c>
      <c r="P878" s="10">
        <v>23.857839999999999</v>
      </c>
      <c r="Q878" s="10">
        <v>24.180354999999999</v>
      </c>
      <c r="R878" s="10">
        <v>24.539373000000001</v>
      </c>
      <c r="S878" s="10">
        <v>24.852121</v>
      </c>
      <c r="T878" s="10">
        <v>25.179131999999999</v>
      </c>
      <c r="U878" s="10">
        <v>25.679113000000001</v>
      </c>
      <c r="V878" s="10">
        <v>26.070170999999998</v>
      </c>
      <c r="W878" s="10">
        <v>26.4039</v>
      </c>
      <c r="X878" s="10">
        <v>26.740358000000001</v>
      </c>
      <c r="Y878" s="10">
        <v>27.024532000000001</v>
      </c>
      <c r="Z878" s="10">
        <v>27.285633000000001</v>
      </c>
      <c r="AA878" s="10">
        <v>27.481687999999998</v>
      </c>
      <c r="AB878" s="10">
        <v>27.677710000000001</v>
      </c>
      <c r="AC878" s="10">
        <v>27.881523000000001</v>
      </c>
      <c r="AD878" s="10">
        <v>28.124414000000002</v>
      </c>
      <c r="AE878" s="10">
        <v>28.433228</v>
      </c>
      <c r="AF878" s="7">
        <v>3.8507E-2</v>
      </c>
    </row>
    <row r="879" spans="1:32" ht="13">
      <c r="A879" s="3" t="s">
        <v>53</v>
      </c>
      <c r="B879" s="2" t="s">
        <v>819</v>
      </c>
      <c r="C879" s="8">
        <v>413.44284099999999</v>
      </c>
      <c r="D879" s="8">
        <v>356.30062900000001</v>
      </c>
      <c r="E879" s="8">
        <v>260.79025300000001</v>
      </c>
      <c r="F879" s="8">
        <v>277.81478900000002</v>
      </c>
      <c r="G879" s="8">
        <v>358.62304699999999</v>
      </c>
      <c r="H879" s="8">
        <v>411.39141799999999</v>
      </c>
      <c r="I879" s="8">
        <v>454.32885700000003</v>
      </c>
      <c r="J879" s="8">
        <v>477.24246199999999</v>
      </c>
      <c r="K879" s="8">
        <v>495.15054300000003</v>
      </c>
      <c r="L879" s="8">
        <v>507.20846599999999</v>
      </c>
      <c r="M879" s="8">
        <v>506.73843399999998</v>
      </c>
      <c r="N879" s="8">
        <v>508.56585699999999</v>
      </c>
      <c r="O879" s="8">
        <v>522.18725600000005</v>
      </c>
      <c r="P879" s="8">
        <v>546.44561799999997</v>
      </c>
      <c r="Q879" s="8">
        <v>548.08581500000003</v>
      </c>
      <c r="R879" s="8">
        <v>547.99682600000006</v>
      </c>
      <c r="S879" s="8">
        <v>552.83459500000004</v>
      </c>
      <c r="T879" s="8">
        <v>563.31994599999996</v>
      </c>
      <c r="U879" s="8">
        <v>574.85253899999998</v>
      </c>
      <c r="V879" s="8">
        <v>583.45715299999995</v>
      </c>
      <c r="W879" s="8">
        <v>591.10412599999995</v>
      </c>
      <c r="X879" s="8">
        <v>598.45428500000003</v>
      </c>
      <c r="Y879" s="8">
        <v>604.82629399999996</v>
      </c>
      <c r="Z879" s="8">
        <v>611.65808100000004</v>
      </c>
      <c r="AA879" s="8">
        <v>616.68499799999995</v>
      </c>
      <c r="AB879" s="8">
        <v>623.44317599999999</v>
      </c>
      <c r="AC879" s="8">
        <v>631.03381300000001</v>
      </c>
      <c r="AD879" s="8">
        <v>639.78381300000001</v>
      </c>
      <c r="AE879" s="8">
        <v>648.45330799999999</v>
      </c>
      <c r="AF879" s="9">
        <v>2.2426000000000001E-2</v>
      </c>
    </row>
    <row r="881" spans="1:32" ht="13">
      <c r="B881" s="2" t="s">
        <v>1238</v>
      </c>
    </row>
    <row r="882" spans="1:32" ht="13">
      <c r="B882" s="2" t="s">
        <v>1239</v>
      </c>
    </row>
    <row r="883" spans="1:32" ht="13">
      <c r="A883" s="3" t="s">
        <v>54</v>
      </c>
      <c r="B883" t="s">
        <v>780</v>
      </c>
      <c r="C883" s="6">
        <v>346.35501099999999</v>
      </c>
      <c r="D883" s="6">
        <v>263.35257000000001</v>
      </c>
      <c r="E883" s="6">
        <v>202.54977400000001</v>
      </c>
      <c r="F883" s="6">
        <v>242.31733700000001</v>
      </c>
      <c r="G883" s="6">
        <v>312.47848499999998</v>
      </c>
      <c r="H883" s="6">
        <v>331.482147</v>
      </c>
      <c r="I883" s="6">
        <v>322.013306</v>
      </c>
      <c r="J883" s="6">
        <v>305.36682100000002</v>
      </c>
      <c r="K883" s="6">
        <v>287.37222300000002</v>
      </c>
      <c r="L883" s="6">
        <v>267.36682100000002</v>
      </c>
      <c r="M883" s="6">
        <v>242.04920999999999</v>
      </c>
      <c r="N883" s="6">
        <v>219.34288000000001</v>
      </c>
      <c r="O883" s="6">
        <v>214.397446</v>
      </c>
      <c r="P883" s="6">
        <v>211.33989</v>
      </c>
      <c r="Q883" s="6">
        <v>205.515839</v>
      </c>
      <c r="R883" s="6">
        <v>199.05645799999999</v>
      </c>
      <c r="S883" s="6">
        <v>195.88996900000001</v>
      </c>
      <c r="T883" s="6">
        <v>195.67124899999999</v>
      </c>
      <c r="U883" s="6">
        <v>195.10230999999999</v>
      </c>
      <c r="V883" s="6">
        <v>194.39262400000001</v>
      </c>
      <c r="W883" s="6">
        <v>193.72022999999999</v>
      </c>
      <c r="X883" s="6">
        <v>192.41532900000001</v>
      </c>
      <c r="Y883" s="6">
        <v>191.18277</v>
      </c>
      <c r="Z883" s="6">
        <v>191.681534</v>
      </c>
      <c r="AA883" s="6">
        <v>190.783783</v>
      </c>
      <c r="AB883" s="6">
        <v>190.327393</v>
      </c>
      <c r="AC883" s="6">
        <v>190.78358499999999</v>
      </c>
      <c r="AD883" s="6">
        <v>190.91738900000001</v>
      </c>
      <c r="AE883" s="6">
        <v>190.32515000000001</v>
      </c>
      <c r="AF883" s="7">
        <v>-1.1956E-2</v>
      </c>
    </row>
    <row r="884" spans="1:32" ht="13">
      <c r="A884" s="3" t="s">
        <v>55</v>
      </c>
      <c r="B884" t="s">
        <v>782</v>
      </c>
      <c r="C884" s="6">
        <v>7.7963000000000005E-2</v>
      </c>
      <c r="D884" s="6">
        <v>6.6600000000000006E-2</v>
      </c>
      <c r="E884" s="6">
        <v>4.9062000000000001E-2</v>
      </c>
      <c r="F884" s="6">
        <v>0.111581</v>
      </c>
      <c r="G884" s="6">
        <v>0.13914599999999999</v>
      </c>
      <c r="H884" s="6">
        <v>0.17615700000000001</v>
      </c>
      <c r="I884" s="6">
        <v>5.1441530000000002</v>
      </c>
      <c r="J884" s="6">
        <v>6.4014189999999997</v>
      </c>
      <c r="K884" s="6">
        <v>6.8968540000000003</v>
      </c>
      <c r="L884" s="6">
        <v>7.3498960000000002</v>
      </c>
      <c r="M884" s="6">
        <v>7.2496499999999999</v>
      </c>
      <c r="N884" s="6">
        <v>7.2258810000000002</v>
      </c>
      <c r="O884" s="6">
        <v>8.0451870000000003</v>
      </c>
      <c r="P884" s="6">
        <v>9.2943719999999992</v>
      </c>
      <c r="Q884" s="6">
        <v>10.282591</v>
      </c>
      <c r="R884" s="6">
        <v>11.070626000000001</v>
      </c>
      <c r="S884" s="6">
        <v>12.214276999999999</v>
      </c>
      <c r="T884" s="6">
        <v>13.493933</v>
      </c>
      <c r="U884" s="6">
        <v>14.671246</v>
      </c>
      <c r="V884" s="6">
        <v>15.779443000000001</v>
      </c>
      <c r="W884" s="6">
        <v>16.671371000000001</v>
      </c>
      <c r="X884" s="6">
        <v>17.522751</v>
      </c>
      <c r="Y884" s="6">
        <v>17.891221999999999</v>
      </c>
      <c r="Z884" s="6">
        <v>18.016774999999999</v>
      </c>
      <c r="AA884" s="6">
        <v>17.636168000000001</v>
      </c>
      <c r="AB884" s="6">
        <v>17.213442000000001</v>
      </c>
      <c r="AC884" s="6">
        <v>16.571655</v>
      </c>
      <c r="AD884" s="6">
        <v>15.790509</v>
      </c>
      <c r="AE884" s="6">
        <v>14.770137999999999</v>
      </c>
      <c r="AF884" s="7">
        <v>0.22147800000000001</v>
      </c>
    </row>
    <row r="885" spans="1:32" ht="13">
      <c r="A885" s="3" t="s">
        <v>56</v>
      </c>
      <c r="B885" t="s">
        <v>1243</v>
      </c>
      <c r="C885" s="6">
        <v>346.43298299999998</v>
      </c>
      <c r="D885" s="6">
        <v>263.41915899999998</v>
      </c>
      <c r="E885" s="6">
        <v>202.59883099999999</v>
      </c>
      <c r="F885" s="6">
        <v>242.42892499999999</v>
      </c>
      <c r="G885" s="6">
        <v>312.61764499999998</v>
      </c>
      <c r="H885" s="6">
        <v>331.65829500000001</v>
      </c>
      <c r="I885" s="6">
        <v>327.15747099999999</v>
      </c>
      <c r="J885" s="6">
        <v>311.76825000000002</v>
      </c>
      <c r="K885" s="6">
        <v>294.26907299999999</v>
      </c>
      <c r="L885" s="6">
        <v>274.71670499999999</v>
      </c>
      <c r="M885" s="6">
        <v>249.29885899999999</v>
      </c>
      <c r="N885" s="6">
        <v>226.56875600000001</v>
      </c>
      <c r="O885" s="6">
        <v>222.44262699999999</v>
      </c>
      <c r="P885" s="6">
        <v>220.63426200000001</v>
      </c>
      <c r="Q885" s="6">
        <v>215.79843099999999</v>
      </c>
      <c r="R885" s="6">
        <v>210.12709000000001</v>
      </c>
      <c r="S885" s="6">
        <v>208.10424800000001</v>
      </c>
      <c r="T885" s="6">
        <v>209.165176</v>
      </c>
      <c r="U885" s="6">
        <v>209.77356</v>
      </c>
      <c r="V885" s="6">
        <v>210.17207300000001</v>
      </c>
      <c r="W885" s="6">
        <v>210.39160200000001</v>
      </c>
      <c r="X885" s="6">
        <v>209.93808000000001</v>
      </c>
      <c r="Y885" s="6">
        <v>209.07399000000001</v>
      </c>
      <c r="Z885" s="6">
        <v>209.69830300000001</v>
      </c>
      <c r="AA885" s="6">
        <v>208.41995199999999</v>
      </c>
      <c r="AB885" s="6">
        <v>207.54083299999999</v>
      </c>
      <c r="AC885" s="6">
        <v>207.35524000000001</v>
      </c>
      <c r="AD885" s="6">
        <v>206.70790099999999</v>
      </c>
      <c r="AE885" s="6">
        <v>205.095291</v>
      </c>
      <c r="AF885" s="7">
        <v>-9.2270000000000008E-3</v>
      </c>
    </row>
    <row r="887" spans="1:32" ht="13">
      <c r="B887" s="2" t="s">
        <v>1244</v>
      </c>
    </row>
    <row r="888" spans="1:32" ht="13">
      <c r="A888" s="3" t="s">
        <v>57</v>
      </c>
      <c r="B888" t="s">
        <v>787</v>
      </c>
      <c r="C888" s="6">
        <v>50.391209000000003</v>
      </c>
      <c r="D888" s="6">
        <v>46.967441999999998</v>
      </c>
      <c r="E888" s="6">
        <v>31.010323</v>
      </c>
      <c r="F888" s="6">
        <v>38.592875999999997</v>
      </c>
      <c r="G888" s="6">
        <v>47.128779999999999</v>
      </c>
      <c r="H888" s="6">
        <v>57.293007000000003</v>
      </c>
      <c r="I888" s="6">
        <v>68.071297000000001</v>
      </c>
      <c r="J888" s="6">
        <v>78.930015999999995</v>
      </c>
      <c r="K888" s="6">
        <v>91.447929000000002</v>
      </c>
      <c r="L888" s="6">
        <v>101.60199</v>
      </c>
      <c r="M888" s="6">
        <v>109.22627300000001</v>
      </c>
      <c r="N888" s="6">
        <v>117.364288</v>
      </c>
      <c r="O888" s="6">
        <v>114.409004</v>
      </c>
      <c r="P888" s="6">
        <v>112.550842</v>
      </c>
      <c r="Q888" s="6">
        <v>109.01192500000001</v>
      </c>
      <c r="R888" s="6">
        <v>105.237724</v>
      </c>
      <c r="S888" s="6">
        <v>103.156578</v>
      </c>
      <c r="T888" s="6">
        <v>102.856117</v>
      </c>
      <c r="U888" s="6">
        <v>102.148079</v>
      </c>
      <c r="V888" s="6">
        <v>101.39952099999999</v>
      </c>
      <c r="W888" s="6">
        <v>100.70076</v>
      </c>
      <c r="X888" s="6">
        <v>99.587249999999997</v>
      </c>
      <c r="Y888" s="6">
        <v>98.647743000000006</v>
      </c>
      <c r="Z888" s="6">
        <v>98.650504999999995</v>
      </c>
      <c r="AA888" s="6">
        <v>98.226883000000001</v>
      </c>
      <c r="AB888" s="6">
        <v>98.009688999999995</v>
      </c>
      <c r="AC888" s="6">
        <v>98.321442000000005</v>
      </c>
      <c r="AD888" s="6">
        <v>98.809151</v>
      </c>
      <c r="AE888" s="6">
        <v>99.676925999999995</v>
      </c>
      <c r="AF888" s="7">
        <v>2.8261999999999999E-2</v>
      </c>
    </row>
    <row r="889" spans="1:32" ht="13">
      <c r="A889" s="3" t="s">
        <v>58</v>
      </c>
      <c r="B889" t="s">
        <v>789</v>
      </c>
      <c r="C889" s="6">
        <v>0</v>
      </c>
      <c r="D889" s="6">
        <v>0</v>
      </c>
      <c r="E889" s="6">
        <v>0</v>
      </c>
      <c r="F889" s="6">
        <v>0</v>
      </c>
      <c r="G889" s="6">
        <v>0</v>
      </c>
      <c r="H889" s="6">
        <v>0</v>
      </c>
      <c r="I889" s="6">
        <v>0</v>
      </c>
      <c r="J889" s="6">
        <v>0</v>
      </c>
      <c r="K889" s="6">
        <v>0</v>
      </c>
      <c r="L889" s="6">
        <v>0</v>
      </c>
      <c r="M889" s="6">
        <v>0</v>
      </c>
      <c r="N889" s="6">
        <v>0</v>
      </c>
      <c r="O889" s="6">
        <v>0</v>
      </c>
      <c r="P889" s="6">
        <v>0</v>
      </c>
      <c r="Q889" s="6">
        <v>0</v>
      </c>
      <c r="R889" s="6">
        <v>0</v>
      </c>
      <c r="S889" s="6">
        <v>0</v>
      </c>
      <c r="T889" s="6">
        <v>0</v>
      </c>
      <c r="U889" s="6">
        <v>0</v>
      </c>
      <c r="V889" s="6">
        <v>0</v>
      </c>
      <c r="W889" s="6">
        <v>0</v>
      </c>
      <c r="X889" s="6">
        <v>0</v>
      </c>
      <c r="Y889" s="6">
        <v>0</v>
      </c>
      <c r="Z889" s="6">
        <v>0</v>
      </c>
      <c r="AA889" s="6">
        <v>0</v>
      </c>
      <c r="AB889" s="6">
        <v>0</v>
      </c>
      <c r="AC889" s="6">
        <v>0</v>
      </c>
      <c r="AD889" s="6">
        <v>0</v>
      </c>
      <c r="AE889" s="6">
        <v>0</v>
      </c>
      <c r="AF889" s="15" t="s">
        <v>2584</v>
      </c>
    </row>
    <row r="890" spans="1:32" ht="13">
      <c r="A890" s="3" t="s">
        <v>59</v>
      </c>
      <c r="B890" t="s">
        <v>791</v>
      </c>
      <c r="C890" s="6">
        <v>4.228E-3</v>
      </c>
      <c r="D890" s="6">
        <v>3.0140000000000002E-3</v>
      </c>
      <c r="E890" s="6">
        <v>2.16E-3</v>
      </c>
      <c r="F890" s="6">
        <v>2.467E-3</v>
      </c>
      <c r="G890" s="6">
        <v>2.9989999999999999E-3</v>
      </c>
      <c r="H890" s="6">
        <v>3.1340000000000001E-3</v>
      </c>
      <c r="I890" s="6">
        <v>3.1939999999999998E-3</v>
      </c>
      <c r="J890" s="6">
        <v>3.1640000000000001E-3</v>
      </c>
      <c r="K890" s="6">
        <v>3.1419999999999998E-3</v>
      </c>
      <c r="L890" s="6">
        <v>3.003E-3</v>
      </c>
      <c r="M890" s="6">
        <v>2.869E-3</v>
      </c>
      <c r="N890" s="6">
        <v>2.7569999999999999E-3</v>
      </c>
      <c r="O890" s="6">
        <v>2.7049999999999999E-3</v>
      </c>
      <c r="P890" s="6">
        <v>2.6819999999999999E-3</v>
      </c>
      <c r="Q890" s="6">
        <v>2.6210000000000001E-3</v>
      </c>
      <c r="R890" s="6">
        <v>2.5579999999999999E-3</v>
      </c>
      <c r="S890" s="6">
        <v>2.532E-3</v>
      </c>
      <c r="T890" s="6">
        <v>2.545E-3</v>
      </c>
      <c r="U890" s="6">
        <v>2.5539999999999998E-3</v>
      </c>
      <c r="V890" s="6">
        <v>2.5600000000000002E-3</v>
      </c>
      <c r="W890" s="6">
        <v>2.5639999999999999E-3</v>
      </c>
      <c r="X890" s="6">
        <v>2.5600000000000002E-3</v>
      </c>
      <c r="Y890" s="6">
        <v>2.5530000000000001E-3</v>
      </c>
      <c r="Z890" s="6">
        <v>2.565E-3</v>
      </c>
      <c r="AA890" s="6">
        <v>2.5560000000000001E-3</v>
      </c>
      <c r="AB890" s="6">
        <v>2.5530000000000001E-3</v>
      </c>
      <c r="AC890" s="6">
        <v>2.5600000000000002E-3</v>
      </c>
      <c r="AD890" s="6">
        <v>2.565E-3</v>
      </c>
      <c r="AE890" s="6">
        <v>2.5639999999999999E-3</v>
      </c>
      <c r="AF890" s="7">
        <v>-5.9769999999999997E-3</v>
      </c>
    </row>
    <row r="891" spans="1:32" ht="13">
      <c r="A891" s="3" t="s">
        <v>60</v>
      </c>
      <c r="B891" t="s">
        <v>793</v>
      </c>
      <c r="C891" s="6">
        <v>0</v>
      </c>
      <c r="D891" s="6">
        <v>0</v>
      </c>
      <c r="E891" s="6">
        <v>0</v>
      </c>
      <c r="F891" s="6">
        <v>0</v>
      </c>
      <c r="G891" s="6">
        <v>1.115378</v>
      </c>
      <c r="H891" s="6">
        <v>1.3923030000000001</v>
      </c>
      <c r="I891" s="6">
        <v>1.6542159999999999</v>
      </c>
      <c r="J891" s="6">
        <v>1.8599680000000001</v>
      </c>
      <c r="K891" s="6">
        <v>2.0320839999999998</v>
      </c>
      <c r="L891" s="6">
        <v>1.555701</v>
      </c>
      <c r="M891" s="6">
        <v>1.5020849999999999</v>
      </c>
      <c r="N891" s="6">
        <v>1.4980819999999999</v>
      </c>
      <c r="O891" s="6">
        <v>1.4542409999999999</v>
      </c>
      <c r="P891" s="6">
        <v>1.36619</v>
      </c>
      <c r="Q891" s="6">
        <v>1.41892</v>
      </c>
      <c r="R891" s="6">
        <v>2.2284410000000001</v>
      </c>
      <c r="S891" s="6">
        <v>2.3330489999999999</v>
      </c>
      <c r="T891" s="6">
        <v>2.4275310000000001</v>
      </c>
      <c r="U891" s="6">
        <v>2.7404269999999999</v>
      </c>
      <c r="V891" s="6">
        <v>3.0113080000000001</v>
      </c>
      <c r="W891" s="6">
        <v>3.1981679999999999</v>
      </c>
      <c r="X891" s="6">
        <v>3.4793799999999999</v>
      </c>
      <c r="Y891" s="6">
        <v>3.5649999999999999</v>
      </c>
      <c r="Z891" s="6">
        <v>3.659662</v>
      </c>
      <c r="AA891" s="6">
        <v>3.7421709999999999</v>
      </c>
      <c r="AB891" s="6">
        <v>3.8372220000000001</v>
      </c>
      <c r="AC891" s="6">
        <v>3.946183</v>
      </c>
      <c r="AD891" s="6">
        <v>4.0607300000000004</v>
      </c>
      <c r="AE891" s="6">
        <v>4.1704160000000003</v>
      </c>
      <c r="AF891" s="15" t="s">
        <v>2584</v>
      </c>
    </row>
    <row r="892" spans="1:32" ht="13">
      <c r="A892" s="3" t="s">
        <v>61</v>
      </c>
      <c r="B892" t="s">
        <v>795</v>
      </c>
      <c r="C892" s="6">
        <v>0</v>
      </c>
      <c r="D892" s="6">
        <v>0</v>
      </c>
      <c r="E892" s="6">
        <v>0</v>
      </c>
      <c r="F892" s="6">
        <v>0</v>
      </c>
      <c r="G892" s="6">
        <v>0</v>
      </c>
      <c r="H892" s="6">
        <v>0</v>
      </c>
      <c r="I892" s="6">
        <v>0</v>
      </c>
      <c r="J892" s="6">
        <v>0</v>
      </c>
      <c r="K892" s="6">
        <v>0</v>
      </c>
      <c r="L892" s="6">
        <v>0</v>
      </c>
      <c r="M892" s="6">
        <v>0</v>
      </c>
      <c r="N892" s="6">
        <v>0</v>
      </c>
      <c r="O892" s="6">
        <v>0</v>
      </c>
      <c r="P892" s="6">
        <v>0</v>
      </c>
      <c r="Q892" s="6">
        <v>0</v>
      </c>
      <c r="R892" s="6">
        <v>0</v>
      </c>
      <c r="S892" s="6">
        <v>0</v>
      </c>
      <c r="T892" s="6">
        <v>0</v>
      </c>
      <c r="U892" s="6">
        <v>0</v>
      </c>
      <c r="V892" s="6">
        <v>0</v>
      </c>
      <c r="W892" s="6">
        <v>0</v>
      </c>
      <c r="X892" s="6">
        <v>0</v>
      </c>
      <c r="Y892" s="6">
        <v>0</v>
      </c>
      <c r="Z892" s="6">
        <v>0</v>
      </c>
      <c r="AA892" s="6">
        <v>0</v>
      </c>
      <c r="AB892" s="6">
        <v>0</v>
      </c>
      <c r="AC892" s="6">
        <v>0</v>
      </c>
      <c r="AD892" s="6">
        <v>0</v>
      </c>
      <c r="AE892" s="6">
        <v>0</v>
      </c>
      <c r="AF892" s="15" t="s">
        <v>2584</v>
      </c>
    </row>
    <row r="893" spans="1:32" ht="13">
      <c r="A893" s="3" t="s">
        <v>62</v>
      </c>
      <c r="B893" t="s">
        <v>797</v>
      </c>
      <c r="C893" s="6">
        <v>0</v>
      </c>
      <c r="D893" s="6">
        <v>0</v>
      </c>
      <c r="E893" s="6">
        <v>0</v>
      </c>
      <c r="F893" s="6">
        <v>0</v>
      </c>
      <c r="G893" s="6">
        <v>0</v>
      </c>
      <c r="H893" s="6">
        <v>0</v>
      </c>
      <c r="I893" s="6">
        <v>0</v>
      </c>
      <c r="J893" s="6">
        <v>0</v>
      </c>
      <c r="K893" s="6">
        <v>2.7810000000000001E-2</v>
      </c>
      <c r="L893" s="6">
        <v>2.5474E-2</v>
      </c>
      <c r="M893" s="6">
        <v>0.118136</v>
      </c>
      <c r="N893" s="6">
        <v>0.105365</v>
      </c>
      <c r="O893" s="6">
        <v>9.8323999999999995E-2</v>
      </c>
      <c r="P893" s="6">
        <v>0.180229</v>
      </c>
      <c r="Q893" s="6">
        <v>0.17028499999999999</v>
      </c>
      <c r="R893" s="6">
        <v>0.16177800000000001</v>
      </c>
      <c r="S893" s="6">
        <v>0.15517</v>
      </c>
      <c r="T893" s="6">
        <v>0.150447</v>
      </c>
      <c r="U893" s="6">
        <v>0.14732999999999999</v>
      </c>
      <c r="V893" s="6">
        <v>0.14408099999999999</v>
      </c>
      <c r="W893" s="6">
        <v>0.14083200000000001</v>
      </c>
      <c r="X893" s="6">
        <v>0.13738300000000001</v>
      </c>
      <c r="Y893" s="6">
        <v>0.13358600000000001</v>
      </c>
      <c r="Z893" s="6">
        <v>0.129777</v>
      </c>
      <c r="AA893" s="6">
        <v>0.12568299999999999</v>
      </c>
      <c r="AB893" s="6">
        <v>0.122431</v>
      </c>
      <c r="AC893" s="6">
        <v>0.11942999999999999</v>
      </c>
      <c r="AD893" s="6">
        <v>0.11698</v>
      </c>
      <c r="AE893" s="6">
        <v>0.114899</v>
      </c>
      <c r="AF893" s="15" t="s">
        <v>2584</v>
      </c>
    </row>
    <row r="894" spans="1:32" ht="13">
      <c r="A894" s="3" t="s">
        <v>63</v>
      </c>
      <c r="B894" t="s">
        <v>799</v>
      </c>
      <c r="C894" s="6">
        <v>3.7281849999999999</v>
      </c>
      <c r="D894" s="6">
        <v>3.416004</v>
      </c>
      <c r="E894" s="6">
        <v>2.9047339999999999</v>
      </c>
      <c r="F894" s="6">
        <v>3.8163870000000002</v>
      </c>
      <c r="G894" s="6">
        <v>5.4253309999999999</v>
      </c>
      <c r="H894" s="6">
        <v>7.859775</v>
      </c>
      <c r="I894" s="6">
        <v>8.8388349999999996</v>
      </c>
      <c r="J894" s="6">
        <v>9.4181799999999996</v>
      </c>
      <c r="K894" s="6">
        <v>11.352893</v>
      </c>
      <c r="L894" s="6">
        <v>11.526937</v>
      </c>
      <c r="M894" s="6">
        <v>11.935980000000001</v>
      </c>
      <c r="N894" s="6">
        <v>11.962952</v>
      </c>
      <c r="O894" s="6">
        <v>12.468778</v>
      </c>
      <c r="P894" s="6">
        <v>13.04842</v>
      </c>
      <c r="Q894" s="6">
        <v>13.514111</v>
      </c>
      <c r="R894" s="6">
        <v>14.016209</v>
      </c>
      <c r="S894" s="6">
        <v>14.634919999999999</v>
      </c>
      <c r="T894" s="6">
        <v>15.446440000000001</v>
      </c>
      <c r="U894" s="6">
        <v>16.360859000000001</v>
      </c>
      <c r="V894" s="6">
        <v>17.246191</v>
      </c>
      <c r="W894" s="6">
        <v>18.107018</v>
      </c>
      <c r="X894" s="6">
        <v>18.823601</v>
      </c>
      <c r="Y894" s="6">
        <v>19.621918000000001</v>
      </c>
      <c r="Z894" s="6">
        <v>20.485847</v>
      </c>
      <c r="AA894" s="6">
        <v>21.033177999999999</v>
      </c>
      <c r="AB894" s="6">
        <v>21.609563999999999</v>
      </c>
      <c r="AC894" s="6">
        <v>22.264872</v>
      </c>
      <c r="AD894" s="6">
        <v>22.912046</v>
      </c>
      <c r="AE894" s="6">
        <v>23.463621</v>
      </c>
      <c r="AF894" s="7">
        <v>7.3978000000000002E-2</v>
      </c>
    </row>
    <row r="895" spans="1:32" ht="13">
      <c r="A895" s="3" t="s">
        <v>2601</v>
      </c>
      <c r="B895" t="s">
        <v>801</v>
      </c>
      <c r="C895" s="6">
        <v>0.13716700000000001</v>
      </c>
      <c r="D895" s="6">
        <v>8.8117000000000001E-2</v>
      </c>
      <c r="E895" s="6">
        <v>6.2077E-2</v>
      </c>
      <c r="F895" s="6">
        <v>7.1815000000000004E-2</v>
      </c>
      <c r="G895" s="6">
        <v>8.6652000000000007E-2</v>
      </c>
      <c r="H895" s="6">
        <v>9.1398999999999994E-2</v>
      </c>
      <c r="I895" s="6">
        <v>9.5173999999999995E-2</v>
      </c>
      <c r="J895" s="6">
        <v>9.4865000000000005E-2</v>
      </c>
      <c r="K895" s="6">
        <v>9.3117000000000005E-2</v>
      </c>
      <c r="L895" s="6">
        <v>8.9090000000000003E-2</v>
      </c>
      <c r="M895" s="6">
        <v>8.4559999999999996E-2</v>
      </c>
      <c r="N895" s="6">
        <v>8.1041000000000002E-2</v>
      </c>
      <c r="O895" s="6">
        <v>7.9857999999999998E-2</v>
      </c>
      <c r="P895" s="6">
        <v>7.9313999999999996E-2</v>
      </c>
      <c r="Q895" s="6">
        <v>7.7625E-2</v>
      </c>
      <c r="R895" s="6">
        <v>7.5829999999999995E-2</v>
      </c>
      <c r="S895" s="6">
        <v>7.5052999999999995E-2</v>
      </c>
      <c r="T895" s="6">
        <v>7.5407000000000002E-2</v>
      </c>
      <c r="U895" s="6">
        <v>7.5796000000000002E-2</v>
      </c>
      <c r="V895" s="6">
        <v>7.6073000000000002E-2</v>
      </c>
      <c r="W895" s="6">
        <v>7.6308000000000001E-2</v>
      </c>
      <c r="X895" s="6">
        <v>7.6147999999999993E-2</v>
      </c>
      <c r="Y895" s="6">
        <v>7.6027999999999998E-2</v>
      </c>
      <c r="Z895" s="6">
        <v>7.6226000000000002E-2</v>
      </c>
      <c r="AA895" s="6">
        <v>7.5978000000000004E-2</v>
      </c>
      <c r="AB895" s="6">
        <v>7.6060000000000003E-2</v>
      </c>
      <c r="AC895" s="6">
        <v>7.6547000000000004E-2</v>
      </c>
      <c r="AD895" s="6">
        <v>7.6814999999999994E-2</v>
      </c>
      <c r="AE895" s="6">
        <v>7.6945E-2</v>
      </c>
      <c r="AF895" s="7">
        <v>-5.0090000000000004E-3</v>
      </c>
    </row>
    <row r="896" spans="1:32" ht="13">
      <c r="A896" s="3" t="s">
        <v>2602</v>
      </c>
      <c r="B896" t="s">
        <v>803</v>
      </c>
      <c r="C896" s="6">
        <v>0.36876199999999998</v>
      </c>
      <c r="D896" s="6">
        <v>0.175208</v>
      </c>
      <c r="E896" s="6">
        <v>0.122331</v>
      </c>
      <c r="F896" s="6">
        <v>0.141678</v>
      </c>
      <c r="G896" s="6">
        <v>0.16994500000000001</v>
      </c>
      <c r="H896" s="6">
        <v>0.17874100000000001</v>
      </c>
      <c r="I896" s="6">
        <v>0.18717500000000001</v>
      </c>
      <c r="J896" s="6">
        <v>0.18714</v>
      </c>
      <c r="K896" s="6">
        <v>0.18410299999999999</v>
      </c>
      <c r="L896" s="6">
        <v>0.17652899999999999</v>
      </c>
      <c r="M896" s="6">
        <v>0.168047</v>
      </c>
      <c r="N896" s="6">
        <v>0.161166</v>
      </c>
      <c r="O896" s="6">
        <v>0.15885099999999999</v>
      </c>
      <c r="P896" s="6">
        <v>0.15806300000000001</v>
      </c>
      <c r="Q896" s="6">
        <v>0.15479499999999999</v>
      </c>
      <c r="R896" s="6">
        <v>0.15146699999999999</v>
      </c>
      <c r="S896" s="6">
        <v>0.15006800000000001</v>
      </c>
      <c r="T896" s="6">
        <v>0.15087400000000001</v>
      </c>
      <c r="U896" s="6">
        <v>0.152089</v>
      </c>
      <c r="V896" s="6">
        <v>0.152944</v>
      </c>
      <c r="W896" s="6">
        <v>0.15365500000000001</v>
      </c>
      <c r="X896" s="6">
        <v>0.15382899999999999</v>
      </c>
      <c r="Y896" s="6">
        <v>0.15385199999999999</v>
      </c>
      <c r="Z896" s="6">
        <v>0.15396899999999999</v>
      </c>
      <c r="AA896" s="6">
        <v>0.153502</v>
      </c>
      <c r="AB896" s="6">
        <v>0.15404999999999999</v>
      </c>
      <c r="AC896" s="6">
        <v>0.15556200000000001</v>
      </c>
      <c r="AD896" s="6">
        <v>0.15647</v>
      </c>
      <c r="AE896" s="6">
        <v>0.157273</v>
      </c>
      <c r="AF896" s="7">
        <v>-3.9919999999999999E-3</v>
      </c>
    </row>
    <row r="897" spans="1:32" ht="13">
      <c r="A897" s="3" t="s">
        <v>2603</v>
      </c>
      <c r="B897" t="s">
        <v>805</v>
      </c>
      <c r="C897" s="6">
        <v>5.9179999999999996E-3</v>
      </c>
      <c r="D897" s="6">
        <v>4.8390000000000004E-3</v>
      </c>
      <c r="E897" s="6">
        <v>3.2130000000000001E-3</v>
      </c>
      <c r="F897" s="6">
        <v>4.4660000000000004E-3</v>
      </c>
      <c r="G897" s="6">
        <v>5.7460000000000002E-3</v>
      </c>
      <c r="H897" s="6">
        <v>5.9439999999999996E-3</v>
      </c>
      <c r="I897" s="6">
        <v>5.9760000000000004E-3</v>
      </c>
      <c r="J897" s="6">
        <v>5.6169999999999996E-3</v>
      </c>
      <c r="K897" s="6">
        <v>5.3200000000000001E-3</v>
      </c>
      <c r="L897" s="6">
        <v>5.117E-3</v>
      </c>
      <c r="M897" s="6">
        <v>4.9230000000000003E-3</v>
      </c>
      <c r="N897" s="6">
        <v>4.7149999999999996E-3</v>
      </c>
      <c r="O897" s="6">
        <v>4.6420000000000003E-3</v>
      </c>
      <c r="P897" s="6">
        <v>4.5710000000000004E-3</v>
      </c>
      <c r="Q897" s="6">
        <v>4.4409999999999996E-3</v>
      </c>
      <c r="R897" s="6">
        <v>4.4050000000000001E-3</v>
      </c>
      <c r="S897" s="6">
        <v>4.4089999999999997E-3</v>
      </c>
      <c r="T897" s="6">
        <v>4.4419999999999998E-3</v>
      </c>
      <c r="U897" s="6">
        <v>4.496E-3</v>
      </c>
      <c r="V897" s="6">
        <v>4.5490000000000001E-3</v>
      </c>
      <c r="W897" s="6">
        <v>4.5389999999999996E-3</v>
      </c>
      <c r="X897" s="6">
        <v>4.5389999999999996E-3</v>
      </c>
      <c r="Y897" s="6">
        <v>4.5319999999999996E-3</v>
      </c>
      <c r="Z897" s="6">
        <v>4.5519999999999996E-3</v>
      </c>
      <c r="AA897" s="6">
        <v>4.5729999999999998E-3</v>
      </c>
      <c r="AB897" s="6">
        <v>4.5640000000000003E-3</v>
      </c>
      <c r="AC897" s="6">
        <v>4.5189999999999996E-3</v>
      </c>
      <c r="AD897" s="6">
        <v>4.5180000000000003E-3</v>
      </c>
      <c r="AE897" s="6">
        <v>4.5240000000000002E-3</v>
      </c>
      <c r="AF897" s="7">
        <v>-2.4889999999999999E-3</v>
      </c>
    </row>
    <row r="898" spans="1:32" ht="13">
      <c r="A898" s="3" t="s">
        <v>2604</v>
      </c>
      <c r="B898" t="s">
        <v>807</v>
      </c>
      <c r="C898" s="6">
        <v>2.6649999999999998E-3</v>
      </c>
      <c r="D898" s="6">
        <v>1.895E-3</v>
      </c>
      <c r="E898" s="6">
        <v>1.3569999999999999E-3</v>
      </c>
      <c r="F898" s="6">
        <v>1.565E-3</v>
      </c>
      <c r="G898" s="6">
        <v>1.9120000000000001E-3</v>
      </c>
      <c r="H898" s="6">
        <v>2E-3</v>
      </c>
      <c r="I898" s="6">
        <v>2.0370000000000002E-3</v>
      </c>
      <c r="J898" s="6">
        <v>2.0089999999999999E-3</v>
      </c>
      <c r="K898" s="6">
        <v>1.98E-3</v>
      </c>
      <c r="L898" s="6">
        <v>1.8879999999999999E-3</v>
      </c>
      <c r="M898" s="6">
        <v>1.7960000000000001E-3</v>
      </c>
      <c r="N898" s="6">
        <v>1.7179999999999999E-3</v>
      </c>
      <c r="O898" s="6">
        <v>1.688E-3</v>
      </c>
      <c r="P898" s="6">
        <v>1.6739999999999999E-3</v>
      </c>
      <c r="Q898" s="6">
        <v>1.637E-3</v>
      </c>
      <c r="R898" s="6">
        <v>1.5989999999999999E-3</v>
      </c>
      <c r="S898" s="6">
        <v>1.5839999999999999E-3</v>
      </c>
      <c r="T898" s="6">
        <v>1.591E-3</v>
      </c>
      <c r="U898" s="6">
        <v>1.598E-3</v>
      </c>
      <c r="V898" s="6">
        <v>1.603E-3</v>
      </c>
      <c r="W898" s="6">
        <v>1.606E-3</v>
      </c>
      <c r="X898" s="6">
        <v>1.604E-3</v>
      </c>
      <c r="Y898" s="6">
        <v>1.6000000000000001E-3</v>
      </c>
      <c r="Z898" s="6">
        <v>1.6080000000000001E-3</v>
      </c>
      <c r="AA898" s="6">
        <v>1.603E-3</v>
      </c>
      <c r="AB898" s="6">
        <v>1.6019999999999999E-3</v>
      </c>
      <c r="AC898" s="6">
        <v>1.6069999999999999E-3</v>
      </c>
      <c r="AD898" s="6">
        <v>1.6100000000000001E-3</v>
      </c>
      <c r="AE898" s="6">
        <v>1.611E-3</v>
      </c>
      <c r="AF898" s="7">
        <v>-6.0089999999999996E-3</v>
      </c>
    </row>
    <row r="899" spans="1:32" ht="13">
      <c r="A899" s="3" t="s">
        <v>2605</v>
      </c>
      <c r="B899" t="s">
        <v>809</v>
      </c>
      <c r="C899" s="6">
        <v>0</v>
      </c>
      <c r="D899" s="6">
        <v>0</v>
      </c>
      <c r="E899" s="6">
        <v>0</v>
      </c>
      <c r="F899" s="6">
        <v>0</v>
      </c>
      <c r="G899" s="6">
        <v>0</v>
      </c>
      <c r="H899" s="6">
        <v>0</v>
      </c>
      <c r="I899" s="6">
        <v>0</v>
      </c>
      <c r="J899" s="6">
        <v>0</v>
      </c>
      <c r="K899" s="6">
        <v>0</v>
      </c>
      <c r="L899" s="6">
        <v>0</v>
      </c>
      <c r="M899" s="6">
        <v>0</v>
      </c>
      <c r="N899" s="6">
        <v>0</v>
      </c>
      <c r="O899" s="6">
        <v>0</v>
      </c>
      <c r="P899" s="6">
        <v>0</v>
      </c>
      <c r="Q899" s="6">
        <v>0</v>
      </c>
      <c r="R899" s="6">
        <v>0</v>
      </c>
      <c r="S899" s="6">
        <v>0</v>
      </c>
      <c r="T899" s="6">
        <v>0</v>
      </c>
      <c r="U899" s="6">
        <v>0</v>
      </c>
      <c r="V899" s="6">
        <v>0</v>
      </c>
      <c r="W899" s="6">
        <v>0</v>
      </c>
      <c r="X899" s="6">
        <v>0</v>
      </c>
      <c r="Y899" s="6">
        <v>0</v>
      </c>
      <c r="Z899" s="6">
        <v>0</v>
      </c>
      <c r="AA899" s="6">
        <v>0</v>
      </c>
      <c r="AB899" s="6">
        <v>0</v>
      </c>
      <c r="AC899" s="6">
        <v>0</v>
      </c>
      <c r="AD899" s="6">
        <v>0</v>
      </c>
      <c r="AE899" s="6">
        <v>0</v>
      </c>
      <c r="AF899" s="15" t="s">
        <v>2584</v>
      </c>
    </row>
    <row r="900" spans="1:32" ht="13">
      <c r="A900" s="3" t="s">
        <v>2606</v>
      </c>
      <c r="B900" t="s">
        <v>811</v>
      </c>
      <c r="C900" s="6">
        <v>0</v>
      </c>
      <c r="D900" s="6">
        <v>0</v>
      </c>
      <c r="E900" s="6">
        <v>0</v>
      </c>
      <c r="F900" s="6">
        <v>0</v>
      </c>
      <c r="G900" s="6">
        <v>0</v>
      </c>
      <c r="H900" s="6">
        <v>0</v>
      </c>
      <c r="I900" s="6">
        <v>0</v>
      </c>
      <c r="J900" s="6">
        <v>0</v>
      </c>
      <c r="K900" s="6">
        <v>0</v>
      </c>
      <c r="L900" s="6">
        <v>0</v>
      </c>
      <c r="M900" s="6">
        <v>0</v>
      </c>
      <c r="N900" s="6">
        <v>0</v>
      </c>
      <c r="O900" s="6">
        <v>0</v>
      </c>
      <c r="P900" s="6">
        <v>0</v>
      </c>
      <c r="Q900" s="6">
        <v>0</v>
      </c>
      <c r="R900" s="6">
        <v>0</v>
      </c>
      <c r="S900" s="6">
        <v>0</v>
      </c>
      <c r="T900" s="6">
        <v>0</v>
      </c>
      <c r="U900" s="6">
        <v>0</v>
      </c>
      <c r="V900" s="6">
        <v>0</v>
      </c>
      <c r="W900" s="6">
        <v>0</v>
      </c>
      <c r="X900" s="6">
        <v>0</v>
      </c>
      <c r="Y900" s="6">
        <v>0</v>
      </c>
      <c r="Z900" s="6">
        <v>0</v>
      </c>
      <c r="AA900" s="6">
        <v>0</v>
      </c>
      <c r="AB900" s="6">
        <v>0</v>
      </c>
      <c r="AC900" s="6">
        <v>0</v>
      </c>
      <c r="AD900" s="6">
        <v>0</v>
      </c>
      <c r="AE900" s="6">
        <v>0</v>
      </c>
      <c r="AF900" s="15" t="s">
        <v>2584</v>
      </c>
    </row>
    <row r="901" spans="1:32" ht="13">
      <c r="A901" s="3" t="s">
        <v>2607</v>
      </c>
      <c r="B901" t="s">
        <v>813</v>
      </c>
      <c r="C901" s="6">
        <v>0</v>
      </c>
      <c r="D901" s="6">
        <v>0</v>
      </c>
      <c r="E901" s="6">
        <v>0</v>
      </c>
      <c r="F901" s="6">
        <v>0</v>
      </c>
      <c r="G901" s="6">
        <v>0</v>
      </c>
      <c r="H901" s="6">
        <v>0</v>
      </c>
      <c r="I901" s="6">
        <v>0</v>
      </c>
      <c r="J901" s="6">
        <v>0</v>
      </c>
      <c r="K901" s="6">
        <v>3.0000000000000001E-6</v>
      </c>
      <c r="L901" s="6">
        <v>6.0000000000000002E-6</v>
      </c>
      <c r="M901" s="6">
        <v>1.1E-5</v>
      </c>
      <c r="N901" s="6">
        <v>1.8E-5</v>
      </c>
      <c r="O901" s="6">
        <v>2.8E-5</v>
      </c>
      <c r="P901" s="6">
        <v>4.3999999999999999E-5</v>
      </c>
      <c r="Q901" s="6">
        <v>6.7000000000000002E-5</v>
      </c>
      <c r="R901" s="6">
        <v>1E-4</v>
      </c>
      <c r="S901" s="6">
        <v>1.46E-4</v>
      </c>
      <c r="T901" s="6">
        <v>2.14E-4</v>
      </c>
      <c r="U901" s="6">
        <v>3.3399999999999999E-4</v>
      </c>
      <c r="V901" s="6">
        <v>4.8000000000000001E-4</v>
      </c>
      <c r="W901" s="6">
        <v>6.7500000000000004E-4</v>
      </c>
      <c r="X901" s="6">
        <v>9.3000000000000005E-4</v>
      </c>
      <c r="Y901" s="6">
        <v>1.2600000000000001E-3</v>
      </c>
      <c r="Z901" s="6">
        <v>1.676E-3</v>
      </c>
      <c r="AA901" s="6">
        <v>2.2130000000000001E-3</v>
      </c>
      <c r="AB901" s="6">
        <v>2.898E-3</v>
      </c>
      <c r="AC901" s="6">
        <v>3.7520000000000001E-3</v>
      </c>
      <c r="AD901" s="6">
        <v>4.8199999999999996E-3</v>
      </c>
      <c r="AE901" s="6">
        <v>6.1209999999999997E-3</v>
      </c>
      <c r="AF901" s="15" t="s">
        <v>2584</v>
      </c>
    </row>
    <row r="902" spans="1:32" ht="13">
      <c r="A902" s="3" t="s">
        <v>2608</v>
      </c>
      <c r="B902" t="s">
        <v>1260</v>
      </c>
      <c r="C902" s="6">
        <v>54.638129999999997</v>
      </c>
      <c r="D902" s="6">
        <v>50.656520999999998</v>
      </c>
      <c r="E902" s="6">
        <v>34.106194000000002</v>
      </c>
      <c r="F902" s="6">
        <v>42.631256</v>
      </c>
      <c r="G902" s="6">
        <v>53.936740999999998</v>
      </c>
      <c r="H902" s="6">
        <v>66.826301999999998</v>
      </c>
      <c r="I902" s="6">
        <v>78.857902999999993</v>
      </c>
      <c r="J902" s="6">
        <v>90.500961000000004</v>
      </c>
      <c r="K902" s="6">
        <v>105.148369</v>
      </c>
      <c r="L902" s="6">
        <v>114.985741</v>
      </c>
      <c r="M902" s="6">
        <v>123.044662</v>
      </c>
      <c r="N902" s="6">
        <v>131.182098</v>
      </c>
      <c r="O902" s="6">
        <v>128.67813100000001</v>
      </c>
      <c r="P902" s="6">
        <v>127.39202899999999</v>
      </c>
      <c r="Q902" s="6">
        <v>124.356438</v>
      </c>
      <c r="R902" s="6">
        <v>121.880112</v>
      </c>
      <c r="S902" s="6">
        <v>120.513504</v>
      </c>
      <c r="T902" s="6">
        <v>121.11560799999999</v>
      </c>
      <c r="U902" s="6">
        <v>121.63356</v>
      </c>
      <c r="V902" s="6">
        <v>122.039314</v>
      </c>
      <c r="W902" s="6">
        <v>122.386116</v>
      </c>
      <c r="X902" s="6">
        <v>122.26722700000001</v>
      </c>
      <c r="Y902" s="6">
        <v>122.20807600000001</v>
      </c>
      <c r="Z902" s="6">
        <v>123.166389</v>
      </c>
      <c r="AA902" s="6">
        <v>123.368347</v>
      </c>
      <c r="AB902" s="6">
        <v>123.820633</v>
      </c>
      <c r="AC902" s="6">
        <v>124.896477</v>
      </c>
      <c r="AD902" s="6">
        <v>126.145706</v>
      </c>
      <c r="AE902" s="6">
        <v>127.674896</v>
      </c>
      <c r="AF902" s="7">
        <v>3.4831000000000001E-2</v>
      </c>
    </row>
    <row r="904" spans="1:32" ht="13">
      <c r="A904" s="3" t="s">
        <v>2609</v>
      </c>
      <c r="B904" t="s">
        <v>1262</v>
      </c>
      <c r="C904" s="10">
        <v>13.623054</v>
      </c>
      <c r="D904" s="10">
        <v>16.128762999999999</v>
      </c>
      <c r="E904" s="10">
        <v>14.408732000000001</v>
      </c>
      <c r="F904" s="10">
        <v>14.955177000000001</v>
      </c>
      <c r="G904" s="10">
        <v>14.714525999999999</v>
      </c>
      <c r="H904" s="10">
        <v>16.770109000000001</v>
      </c>
      <c r="I904" s="10">
        <v>19.422394000000001</v>
      </c>
      <c r="J904" s="10">
        <v>22.497610000000002</v>
      </c>
      <c r="K904" s="10">
        <v>26.325431999999999</v>
      </c>
      <c r="L904" s="10">
        <v>29.506035000000001</v>
      </c>
      <c r="M904" s="10">
        <v>33.046008999999998</v>
      </c>
      <c r="N904" s="10">
        <v>36.668564000000003</v>
      </c>
      <c r="O904" s="10">
        <v>36.647826999999999</v>
      </c>
      <c r="P904" s="10">
        <v>36.604137000000001</v>
      </c>
      <c r="Q904" s="10">
        <v>36.558768999999998</v>
      </c>
      <c r="R904" s="10">
        <v>36.710079</v>
      </c>
      <c r="S904" s="10">
        <v>36.672854999999998</v>
      </c>
      <c r="T904" s="10">
        <v>36.670498000000002</v>
      </c>
      <c r="U904" s="10">
        <v>36.702159999999999</v>
      </c>
      <c r="V904" s="10">
        <v>36.735439</v>
      </c>
      <c r="W904" s="10">
        <v>36.777138000000001</v>
      </c>
      <c r="X904" s="10">
        <v>36.804718000000001</v>
      </c>
      <c r="Y904" s="10">
        <v>36.889431000000002</v>
      </c>
      <c r="Z904" s="10">
        <v>37.001938000000003</v>
      </c>
      <c r="AA904" s="10">
        <v>37.182850000000002</v>
      </c>
      <c r="AB904" s="10">
        <v>37.367241</v>
      </c>
      <c r="AC904" s="10">
        <v>37.590919</v>
      </c>
      <c r="AD904" s="10">
        <v>37.898254000000001</v>
      </c>
      <c r="AE904" s="10">
        <v>38.367286999999997</v>
      </c>
      <c r="AF904" s="7">
        <v>3.2617E-2</v>
      </c>
    </row>
    <row r="905" spans="1:32" ht="13">
      <c r="A905" s="3" t="s">
        <v>2610</v>
      </c>
      <c r="B905" s="2" t="s">
        <v>1264</v>
      </c>
      <c r="C905" s="8">
        <v>401.07110599999999</v>
      </c>
      <c r="D905" s="8">
        <v>314.07568400000002</v>
      </c>
      <c r="E905" s="8">
        <v>236.705017</v>
      </c>
      <c r="F905" s="8">
        <v>285.060181</v>
      </c>
      <c r="G905" s="8">
        <v>366.55438199999998</v>
      </c>
      <c r="H905" s="8">
        <v>398.48458900000003</v>
      </c>
      <c r="I905" s="8">
        <v>406.01538099999999</v>
      </c>
      <c r="J905" s="8">
        <v>402.269226</v>
      </c>
      <c r="K905" s="8">
        <v>399.41744999999997</v>
      </c>
      <c r="L905" s="8">
        <v>389.70245399999999</v>
      </c>
      <c r="M905" s="8">
        <v>372.34350599999999</v>
      </c>
      <c r="N905" s="8">
        <v>357.750854</v>
      </c>
      <c r="O905" s="8">
        <v>351.12075800000002</v>
      </c>
      <c r="P905" s="8">
        <v>348.02630599999998</v>
      </c>
      <c r="Q905" s="8">
        <v>340.154877</v>
      </c>
      <c r="R905" s="8">
        <v>332.00720200000001</v>
      </c>
      <c r="S905" s="8">
        <v>328.61773699999998</v>
      </c>
      <c r="T905" s="8">
        <v>330.28079200000002</v>
      </c>
      <c r="U905" s="8">
        <v>331.407104</v>
      </c>
      <c r="V905" s="8">
        <v>332.21139499999998</v>
      </c>
      <c r="W905" s="8">
        <v>332.77771000000001</v>
      </c>
      <c r="X905" s="8">
        <v>332.20532200000002</v>
      </c>
      <c r="Y905" s="8">
        <v>331.28207400000002</v>
      </c>
      <c r="Z905" s="8">
        <v>332.86468500000001</v>
      </c>
      <c r="AA905" s="8">
        <v>331.78829999999999</v>
      </c>
      <c r="AB905" s="8">
        <v>331.36144999999999</v>
      </c>
      <c r="AC905" s="8">
        <v>332.25170900000001</v>
      </c>
      <c r="AD905" s="8">
        <v>332.85360700000001</v>
      </c>
      <c r="AE905" s="8">
        <v>332.77020299999998</v>
      </c>
      <c r="AF905" s="9">
        <v>2.1440000000000001E-3</v>
      </c>
    </row>
    <row r="907" spans="1:32" ht="13">
      <c r="A907" s="3" t="s">
        <v>2611</v>
      </c>
      <c r="B907" s="2" t="s">
        <v>1266</v>
      </c>
      <c r="C907" s="11">
        <v>10.327335</v>
      </c>
      <c r="D907" s="11">
        <v>13.004844</v>
      </c>
      <c r="E907" s="11">
        <v>13.320168000000001</v>
      </c>
      <c r="F907" s="11">
        <v>14.488545999999999</v>
      </c>
      <c r="G907" s="11">
        <v>15.205582</v>
      </c>
      <c r="H907" s="11">
        <v>16.868383000000001</v>
      </c>
      <c r="I907" s="11">
        <v>19.382334</v>
      </c>
      <c r="J907" s="11">
        <v>21.740351</v>
      </c>
      <c r="K907" s="11">
        <v>24.549795</v>
      </c>
      <c r="L907" s="11">
        <v>25.235790000000001</v>
      </c>
      <c r="M907" s="11">
        <v>27.037025</v>
      </c>
      <c r="N907" s="11">
        <v>28.733974</v>
      </c>
      <c r="O907" s="11">
        <v>28.761879</v>
      </c>
      <c r="P907" s="11">
        <v>28.817245</v>
      </c>
      <c r="Q907" s="11">
        <v>28.92071</v>
      </c>
      <c r="R907" s="11">
        <v>29.131129999999999</v>
      </c>
      <c r="S907" s="11">
        <v>29.259062</v>
      </c>
      <c r="T907" s="11">
        <v>29.426421999999999</v>
      </c>
      <c r="U907" s="11">
        <v>29.710096</v>
      </c>
      <c r="V907" s="11">
        <v>29.939608</v>
      </c>
      <c r="W907" s="11">
        <v>30.140287000000001</v>
      </c>
      <c r="X907" s="11">
        <v>30.332899000000001</v>
      </c>
      <c r="Y907" s="11">
        <v>30.515647999999999</v>
      </c>
      <c r="Z907" s="11">
        <v>30.709811999999999</v>
      </c>
      <c r="AA907" s="11">
        <v>30.875284000000001</v>
      </c>
      <c r="AB907" s="11">
        <v>31.040426</v>
      </c>
      <c r="AC907" s="11">
        <v>31.230437999999999</v>
      </c>
      <c r="AD907" s="11">
        <v>31.469190999999999</v>
      </c>
      <c r="AE907" s="11">
        <v>31.802242</v>
      </c>
      <c r="AF907" s="9">
        <v>3.3674000000000003E-2</v>
      </c>
    </row>
    <row r="908" spans="1:32" ht="13">
      <c r="A908" s="3" t="s">
        <v>2612</v>
      </c>
      <c r="B908" t="s">
        <v>1268</v>
      </c>
      <c r="C908" s="10">
        <v>1.8784920000000001</v>
      </c>
      <c r="D908" s="10">
        <v>1.49393</v>
      </c>
      <c r="E908" s="10">
        <v>1.083609</v>
      </c>
      <c r="F908" s="10">
        <v>1.186172</v>
      </c>
      <c r="G908" s="10">
        <v>1.493676</v>
      </c>
      <c r="H908" s="10">
        <v>1.652158</v>
      </c>
      <c r="I908" s="10">
        <v>1.7705820000000001</v>
      </c>
      <c r="J908" s="10">
        <v>1.8210329999999999</v>
      </c>
      <c r="K908" s="10">
        <v>1.86019</v>
      </c>
      <c r="L908" s="10">
        <v>1.861639</v>
      </c>
      <c r="M908" s="10">
        <v>1.8327119999999999</v>
      </c>
      <c r="N908" s="10">
        <v>1.8137270000000001</v>
      </c>
      <c r="O908" s="10">
        <v>1.836252</v>
      </c>
      <c r="P908" s="10">
        <v>1.89059</v>
      </c>
      <c r="Q908" s="10">
        <v>1.8812059999999999</v>
      </c>
      <c r="R908" s="10">
        <v>1.867094</v>
      </c>
      <c r="S908" s="10">
        <v>1.8724430000000001</v>
      </c>
      <c r="T908" s="10">
        <v>1.8994500000000001</v>
      </c>
      <c r="U908" s="10">
        <v>1.9281820000000001</v>
      </c>
      <c r="V908" s="10">
        <v>1.9491069999999999</v>
      </c>
      <c r="W908" s="10">
        <v>1.967255</v>
      </c>
      <c r="X908" s="10">
        <v>1.982898</v>
      </c>
      <c r="Y908" s="10">
        <v>1.9955540000000001</v>
      </c>
      <c r="Z908" s="10">
        <v>2.0131100000000002</v>
      </c>
      <c r="AA908" s="10">
        <v>2.0221480000000001</v>
      </c>
      <c r="AB908" s="10">
        <v>2.0364010000000001</v>
      </c>
      <c r="AC908" s="10">
        <v>2.054662</v>
      </c>
      <c r="AD908" s="10">
        <v>2.0752869999999999</v>
      </c>
      <c r="AE908" s="10">
        <v>2.094627</v>
      </c>
      <c r="AF908" s="7">
        <v>1.2596E-2</v>
      </c>
    </row>
    <row r="909" spans="1:32" ht="13">
      <c r="A909" s="3" t="s">
        <v>2613</v>
      </c>
      <c r="B909" t="s">
        <v>1270</v>
      </c>
      <c r="C909" s="10">
        <v>0</v>
      </c>
      <c r="D909" s="10">
        <v>0</v>
      </c>
      <c r="E909" s="10">
        <v>0</v>
      </c>
      <c r="F909" s="10">
        <v>0</v>
      </c>
      <c r="G909" s="10">
        <v>0</v>
      </c>
      <c r="H909" s="10">
        <v>0</v>
      </c>
      <c r="I909" s="10">
        <v>0</v>
      </c>
      <c r="J909" s="10">
        <v>0</v>
      </c>
      <c r="K909" s="10">
        <v>0</v>
      </c>
      <c r="L909" s="10">
        <v>0</v>
      </c>
      <c r="M909" s="10">
        <v>0</v>
      </c>
      <c r="N909" s="10">
        <v>0</v>
      </c>
      <c r="O909" s="10">
        <v>0</v>
      </c>
      <c r="P909" s="10">
        <v>0</v>
      </c>
      <c r="Q909" s="10">
        <v>0</v>
      </c>
      <c r="R909" s="10">
        <v>0</v>
      </c>
      <c r="S909" s="10">
        <v>0</v>
      </c>
      <c r="T909" s="10">
        <v>0</v>
      </c>
      <c r="U909" s="10">
        <v>0</v>
      </c>
      <c r="V909" s="10">
        <v>0</v>
      </c>
      <c r="W909" s="10">
        <v>0</v>
      </c>
      <c r="X909" s="10">
        <v>0</v>
      </c>
      <c r="Y909" s="10">
        <v>0</v>
      </c>
      <c r="Z909" s="10">
        <v>0</v>
      </c>
      <c r="AA909" s="10">
        <v>0</v>
      </c>
      <c r="AB909" s="10">
        <v>0</v>
      </c>
      <c r="AC909" s="10">
        <v>0</v>
      </c>
      <c r="AD909" s="10">
        <v>0</v>
      </c>
      <c r="AE909" s="10">
        <v>0</v>
      </c>
      <c r="AF909" s="15" t="s">
        <v>2584</v>
      </c>
    </row>
    <row r="911" spans="1:32" ht="13">
      <c r="A911" s="3" t="s">
        <v>2614</v>
      </c>
      <c r="B911" s="2" t="s">
        <v>1272</v>
      </c>
      <c r="C911" s="8">
        <v>814.51391599999999</v>
      </c>
      <c r="D911" s="8">
        <v>670.37634300000002</v>
      </c>
      <c r="E911" s="8">
        <v>497.49527</v>
      </c>
      <c r="F911" s="8">
        <v>562.875</v>
      </c>
      <c r="G911" s="8">
        <v>725.17742899999996</v>
      </c>
      <c r="H911" s="8">
        <v>809.87597700000003</v>
      </c>
      <c r="I911" s="8">
        <v>860.34423800000002</v>
      </c>
      <c r="J911" s="8">
        <v>879.51171899999997</v>
      </c>
      <c r="K911" s="8">
        <v>894.567993</v>
      </c>
      <c r="L911" s="8">
        <v>896.910889</v>
      </c>
      <c r="M911" s="8">
        <v>879.081909</v>
      </c>
      <c r="N911" s="8">
        <v>866.31671100000005</v>
      </c>
      <c r="O911" s="8">
        <v>873.30798300000004</v>
      </c>
      <c r="P911" s="8">
        <v>894.47192399999994</v>
      </c>
      <c r="Q911" s="8">
        <v>888.240723</v>
      </c>
      <c r="R911" s="8">
        <v>880.00402799999995</v>
      </c>
      <c r="S911" s="8">
        <v>881.45233199999996</v>
      </c>
      <c r="T911" s="8">
        <v>893.60070800000005</v>
      </c>
      <c r="U911" s="8">
        <v>906.25964399999998</v>
      </c>
      <c r="V911" s="8">
        <v>915.66857900000002</v>
      </c>
      <c r="W911" s="8">
        <v>923.88183600000002</v>
      </c>
      <c r="X911" s="8">
        <v>930.65960700000005</v>
      </c>
      <c r="Y911" s="8">
        <v>936.10839799999997</v>
      </c>
      <c r="Z911" s="8">
        <v>944.52276600000005</v>
      </c>
      <c r="AA911" s="8">
        <v>948.47326699999996</v>
      </c>
      <c r="AB911" s="8">
        <v>954.80462599999998</v>
      </c>
      <c r="AC911" s="8">
        <v>963.28552200000001</v>
      </c>
      <c r="AD911" s="8">
        <v>972.63745100000006</v>
      </c>
      <c r="AE911" s="8">
        <v>981.22351100000003</v>
      </c>
      <c r="AF911" s="9">
        <v>1.421E-2</v>
      </c>
    </row>
    <row r="915" spans="2:2" ht="11" customHeight="1">
      <c r="B915" s="3" t="s">
        <v>1273</v>
      </c>
    </row>
    <row r="916" spans="2:2" ht="11" customHeight="1">
      <c r="B916" s="3" t="s">
        <v>1274</v>
      </c>
    </row>
    <row r="917" spans="2:2" ht="11" customHeight="1">
      <c r="B917" s="3" t="s">
        <v>774</v>
      </c>
    </row>
    <row r="918" spans="2:2" ht="11" customHeight="1">
      <c r="B918" s="3" t="s">
        <v>1275</v>
      </c>
    </row>
    <row r="919" spans="2:2" ht="11" customHeight="1">
      <c r="B919" s="3" t="s">
        <v>1276</v>
      </c>
    </row>
    <row r="920" spans="2:2" ht="11" customHeight="1">
      <c r="B920" s="3" t="s">
        <v>720</v>
      </c>
    </row>
    <row r="921" spans="2:2" ht="11" customHeight="1">
      <c r="B921" s="3" t="s">
        <v>1640</v>
      </c>
    </row>
    <row r="922" spans="2:2" ht="11" customHeight="1">
      <c r="B922" s="3"/>
    </row>
    <row r="923" spans="2:2" ht="11" customHeight="1">
      <c r="B923" s="3"/>
    </row>
    <row r="924" spans="2:2" ht="11" customHeight="1">
      <c r="B924" s="3"/>
    </row>
    <row r="925" spans="2:2" ht="11" customHeight="1">
      <c r="B925" s="3"/>
    </row>
    <row r="926" spans="2:2" ht="11" customHeight="1">
      <c r="B926" s="3"/>
    </row>
    <row r="950" spans="1:32" ht="16">
      <c r="A950" s="3" t="s">
        <v>2615</v>
      </c>
      <c r="B950" s="1" t="s">
        <v>2719</v>
      </c>
    </row>
    <row r="951" spans="1:32" ht="13">
      <c r="B951" s="2" t="s">
        <v>776</v>
      </c>
    </row>
    <row r="952" spans="1:32" ht="13">
      <c r="B952" s="2" t="s">
        <v>1647</v>
      </c>
      <c r="C952" s="4" t="s">
        <v>1035</v>
      </c>
      <c r="D952" s="4" t="s">
        <v>1035</v>
      </c>
      <c r="E952" s="4" t="s">
        <v>1035</v>
      </c>
      <c r="F952" s="4" t="s">
        <v>1035</v>
      </c>
      <c r="G952" s="4" t="s">
        <v>1035</v>
      </c>
      <c r="H952" s="4" t="s">
        <v>1035</v>
      </c>
      <c r="I952" s="4" t="s">
        <v>1035</v>
      </c>
      <c r="J952" s="4" t="s">
        <v>1035</v>
      </c>
      <c r="K952" s="4" t="s">
        <v>1035</v>
      </c>
      <c r="L952" s="4" t="s">
        <v>1035</v>
      </c>
      <c r="M952" s="4" t="s">
        <v>1035</v>
      </c>
      <c r="N952" s="4" t="s">
        <v>1035</v>
      </c>
      <c r="O952" s="4" t="s">
        <v>1035</v>
      </c>
      <c r="P952" s="4" t="s">
        <v>1035</v>
      </c>
      <c r="Q952" s="4" t="s">
        <v>1035</v>
      </c>
      <c r="R952" s="4" t="s">
        <v>1035</v>
      </c>
      <c r="S952" s="4" t="s">
        <v>1035</v>
      </c>
      <c r="T952" s="4" t="s">
        <v>1035</v>
      </c>
      <c r="U952" s="4" t="s">
        <v>1035</v>
      </c>
      <c r="V952" s="4" t="s">
        <v>1035</v>
      </c>
      <c r="W952" s="4" t="s">
        <v>1035</v>
      </c>
      <c r="X952" s="4" t="s">
        <v>1035</v>
      </c>
      <c r="Y952" s="4" t="s">
        <v>1035</v>
      </c>
      <c r="Z952" s="4" t="s">
        <v>1035</v>
      </c>
      <c r="AA952" s="4" t="s">
        <v>1035</v>
      </c>
      <c r="AB952" s="4" t="s">
        <v>1035</v>
      </c>
      <c r="AC952" s="4" t="s">
        <v>1035</v>
      </c>
      <c r="AD952" s="4" t="s">
        <v>1035</v>
      </c>
      <c r="AE952" s="4" t="s">
        <v>1035</v>
      </c>
      <c r="AF952" s="4" t="s">
        <v>1036</v>
      </c>
    </row>
    <row r="953" spans="1:32" ht="13">
      <c r="B953" s="5" t="s">
        <v>722</v>
      </c>
      <c r="C953" s="2">
        <v>2007</v>
      </c>
      <c r="D953" s="2">
        <v>2008</v>
      </c>
      <c r="E953" s="2">
        <v>2009</v>
      </c>
      <c r="F953" s="2">
        <v>2010</v>
      </c>
      <c r="G953" s="2">
        <v>2011</v>
      </c>
      <c r="H953" s="2">
        <v>2012</v>
      </c>
      <c r="I953" s="2">
        <v>2013</v>
      </c>
      <c r="J953" s="2">
        <v>2014</v>
      </c>
      <c r="K953" s="2">
        <v>2015</v>
      </c>
      <c r="L953" s="2">
        <v>2016</v>
      </c>
      <c r="M953" s="2">
        <v>2017</v>
      </c>
      <c r="N953" s="2">
        <v>2018</v>
      </c>
      <c r="O953" s="2">
        <v>2019</v>
      </c>
      <c r="P953" s="2">
        <v>2020</v>
      </c>
      <c r="Q953" s="2">
        <v>2021</v>
      </c>
      <c r="R953" s="2">
        <v>2022</v>
      </c>
      <c r="S953" s="2">
        <v>2023</v>
      </c>
      <c r="T953" s="2">
        <v>2024</v>
      </c>
      <c r="U953" s="2">
        <v>2025</v>
      </c>
      <c r="V953" s="2">
        <v>2026</v>
      </c>
      <c r="W953" s="2">
        <v>2027</v>
      </c>
      <c r="X953" s="2">
        <v>2028</v>
      </c>
      <c r="Y953" s="2">
        <v>2029</v>
      </c>
      <c r="Z953" s="2">
        <v>2030</v>
      </c>
      <c r="AA953" s="2">
        <v>2031</v>
      </c>
      <c r="AB953" s="2">
        <v>2032</v>
      </c>
      <c r="AC953" s="2">
        <v>2033</v>
      </c>
      <c r="AD953" s="2">
        <v>2034</v>
      </c>
      <c r="AE953" s="2">
        <v>2035</v>
      </c>
      <c r="AF953" s="2">
        <v>2035</v>
      </c>
    </row>
    <row r="955" spans="1:32" ht="13">
      <c r="B955" s="2" t="s">
        <v>777</v>
      </c>
    </row>
    <row r="956" spans="1:32" ht="13">
      <c r="B956" s="2" t="s">
        <v>778</v>
      </c>
    </row>
    <row r="957" spans="1:32" ht="13">
      <c r="A957" s="3" t="s">
        <v>2616</v>
      </c>
      <c r="B957" t="s">
        <v>780</v>
      </c>
      <c r="C957" s="6">
        <v>787.14727800000003</v>
      </c>
      <c r="D957" s="6">
        <v>657.71771200000001</v>
      </c>
      <c r="E957" s="6">
        <v>469.04998799999998</v>
      </c>
      <c r="F957" s="6">
        <v>488.179688</v>
      </c>
      <c r="G957" s="6">
        <v>618.71209699999997</v>
      </c>
      <c r="H957" s="6">
        <v>700.85070800000005</v>
      </c>
      <c r="I957" s="6">
        <v>756.41272000000004</v>
      </c>
      <c r="J957" s="6">
        <v>778.77862500000003</v>
      </c>
      <c r="K957" s="6">
        <v>789.39910899999995</v>
      </c>
      <c r="L957" s="6">
        <v>822.94641100000001</v>
      </c>
      <c r="M957" s="6">
        <v>817.62725799999998</v>
      </c>
      <c r="N957" s="6">
        <v>817.730591</v>
      </c>
      <c r="O957" s="6">
        <v>838.83514400000001</v>
      </c>
      <c r="P957" s="6">
        <v>875.45385699999997</v>
      </c>
      <c r="Q957" s="6">
        <v>876.618469</v>
      </c>
      <c r="R957" s="6">
        <v>874.51293899999996</v>
      </c>
      <c r="S957" s="6">
        <v>880.49017300000003</v>
      </c>
      <c r="T957" s="6">
        <v>896.05828899999995</v>
      </c>
      <c r="U957" s="6">
        <v>911.44232199999999</v>
      </c>
      <c r="V957" s="6">
        <v>923.08880599999998</v>
      </c>
      <c r="W957" s="6">
        <v>933.896118</v>
      </c>
      <c r="X957" s="6">
        <v>943.97607400000004</v>
      </c>
      <c r="Y957" s="6">
        <v>953.62487799999997</v>
      </c>
      <c r="Z957" s="6">
        <v>964.84637499999997</v>
      </c>
      <c r="AA957" s="6">
        <v>975.09442100000001</v>
      </c>
      <c r="AB957" s="6">
        <v>988.24176</v>
      </c>
      <c r="AC957" s="6">
        <v>1003.282776</v>
      </c>
      <c r="AD957" s="6">
        <v>1020.584473</v>
      </c>
      <c r="AE957" s="6">
        <v>1038.3194579999999</v>
      </c>
      <c r="AF957" s="7">
        <v>1.7054E-2</v>
      </c>
    </row>
    <row r="958" spans="1:32" ht="13">
      <c r="A958" s="3" t="s">
        <v>2617</v>
      </c>
      <c r="B958" t="s">
        <v>782</v>
      </c>
      <c r="C958" s="6">
        <v>0.84639500000000001</v>
      </c>
      <c r="D958" s="6">
        <v>0.89116300000000004</v>
      </c>
      <c r="E958" s="6">
        <v>0.70774700000000001</v>
      </c>
      <c r="F958" s="6">
        <v>0.79804200000000003</v>
      </c>
      <c r="G958" s="6">
        <v>0.93876400000000004</v>
      </c>
      <c r="H958" s="6">
        <v>1.4635419999999999</v>
      </c>
      <c r="I958" s="6">
        <v>2.4235310000000001</v>
      </c>
      <c r="J958" s="6">
        <v>3.5469040000000001</v>
      </c>
      <c r="K958" s="6">
        <v>4.4486169999999996</v>
      </c>
      <c r="L958" s="6">
        <v>5.926952</v>
      </c>
      <c r="M958" s="6">
        <v>7.1663990000000002</v>
      </c>
      <c r="N958" s="6">
        <v>8.7484660000000005</v>
      </c>
      <c r="O958" s="6">
        <v>11.199616000000001</v>
      </c>
      <c r="P958" s="6">
        <v>14.737415</v>
      </c>
      <c r="Q958" s="6">
        <v>17.989996000000001</v>
      </c>
      <c r="R958" s="6">
        <v>21.460352</v>
      </c>
      <c r="S958" s="6">
        <v>25.609853999999999</v>
      </c>
      <c r="T958" s="6">
        <v>29.460152000000001</v>
      </c>
      <c r="U958" s="6">
        <v>33.325274999999998</v>
      </c>
      <c r="V958" s="6">
        <v>37.522948999999997</v>
      </c>
      <c r="W958" s="6">
        <v>41.757885000000002</v>
      </c>
      <c r="X958" s="6">
        <v>46.254322000000002</v>
      </c>
      <c r="Y958" s="6">
        <v>50.382275</v>
      </c>
      <c r="Z958" s="6">
        <v>54.128386999999996</v>
      </c>
      <c r="AA958" s="6">
        <v>56.796505000000003</v>
      </c>
      <c r="AB958" s="6">
        <v>59.577385</v>
      </c>
      <c r="AC958" s="6">
        <v>61.817661000000001</v>
      </c>
      <c r="AD958" s="6">
        <v>63.713462999999997</v>
      </c>
      <c r="AE958" s="6">
        <v>65.248665000000003</v>
      </c>
      <c r="AF958" s="7">
        <v>0.17235700000000001</v>
      </c>
    </row>
    <row r="959" spans="1:32" ht="13">
      <c r="A959" s="3" t="s">
        <v>2618</v>
      </c>
      <c r="B959" t="s">
        <v>784</v>
      </c>
      <c r="C959" s="6">
        <v>787.993652</v>
      </c>
      <c r="D959" s="6">
        <v>658.60888699999998</v>
      </c>
      <c r="E959" s="6">
        <v>469.757721</v>
      </c>
      <c r="F959" s="6">
        <v>488.97772200000003</v>
      </c>
      <c r="G959" s="6">
        <v>619.65087900000003</v>
      </c>
      <c r="H959" s="6">
        <v>702.31426999999996</v>
      </c>
      <c r="I959" s="6">
        <v>758.83624299999997</v>
      </c>
      <c r="J959" s="6">
        <v>782.32550000000003</v>
      </c>
      <c r="K959" s="6">
        <v>793.84771699999999</v>
      </c>
      <c r="L959" s="6">
        <v>828.87335199999995</v>
      </c>
      <c r="M959" s="6">
        <v>824.79363999999998</v>
      </c>
      <c r="N959" s="6">
        <v>826.47906499999999</v>
      </c>
      <c r="O959" s="6">
        <v>850.03479000000004</v>
      </c>
      <c r="P959" s="6">
        <v>890.191284</v>
      </c>
      <c r="Q959" s="6">
        <v>894.60845900000004</v>
      </c>
      <c r="R959" s="6">
        <v>895.97326699999996</v>
      </c>
      <c r="S959" s="6">
        <v>906.10003700000004</v>
      </c>
      <c r="T959" s="6">
        <v>925.51843299999996</v>
      </c>
      <c r="U959" s="6">
        <v>944.76757799999996</v>
      </c>
      <c r="V959" s="6">
        <v>960.61175500000002</v>
      </c>
      <c r="W959" s="6">
        <v>975.65399200000002</v>
      </c>
      <c r="X959" s="6">
        <v>990.23040800000001</v>
      </c>
      <c r="Y959" s="6">
        <v>1004.007141</v>
      </c>
      <c r="Z959" s="6">
        <v>1018.974731</v>
      </c>
      <c r="AA959" s="6">
        <v>1031.8908690000001</v>
      </c>
      <c r="AB959" s="6">
        <v>1047.819092</v>
      </c>
      <c r="AC959" s="6">
        <v>1065.1004640000001</v>
      </c>
      <c r="AD959" s="6">
        <v>1084.2979740000001</v>
      </c>
      <c r="AE959" s="6">
        <v>1103.568115</v>
      </c>
      <c r="AF959" s="7">
        <v>1.9300999999999999E-2</v>
      </c>
    </row>
    <row r="961" spans="1:32" ht="13">
      <c r="B961" s="2" t="s">
        <v>785</v>
      </c>
    </row>
    <row r="962" spans="1:32" ht="13">
      <c r="A962" s="3" t="s">
        <v>2619</v>
      </c>
      <c r="B962" t="s">
        <v>787</v>
      </c>
      <c r="C962" s="6">
        <v>28.716660000000001</v>
      </c>
      <c r="D962" s="6">
        <v>44.782153999999998</v>
      </c>
      <c r="E962" s="6">
        <v>43.004078</v>
      </c>
      <c r="F962" s="6">
        <v>57.926730999999997</v>
      </c>
      <c r="G962" s="6">
        <v>84.038207999999997</v>
      </c>
      <c r="H962" s="6">
        <v>104.169083</v>
      </c>
      <c r="I962" s="6">
        <v>130.80995200000001</v>
      </c>
      <c r="J962" s="6">
        <v>151.07214400000001</v>
      </c>
      <c r="K962" s="6">
        <v>172.14953600000001</v>
      </c>
      <c r="L962" s="6">
        <v>159.896805</v>
      </c>
      <c r="M962" s="6">
        <v>163.410721</v>
      </c>
      <c r="N962" s="6">
        <v>165.92439300000001</v>
      </c>
      <c r="O962" s="6">
        <v>170.999222</v>
      </c>
      <c r="P962" s="6">
        <v>179.26432800000001</v>
      </c>
      <c r="Q962" s="6">
        <v>180.062836</v>
      </c>
      <c r="R962" s="6">
        <v>180.69804400000001</v>
      </c>
      <c r="S962" s="6">
        <v>182.66618299999999</v>
      </c>
      <c r="T962" s="6">
        <v>187.19795199999999</v>
      </c>
      <c r="U962" s="6">
        <v>190.796707</v>
      </c>
      <c r="V962" s="6">
        <v>193.57489000000001</v>
      </c>
      <c r="W962" s="6">
        <v>196.29982000000001</v>
      </c>
      <c r="X962" s="6">
        <v>199.796875</v>
      </c>
      <c r="Y962" s="6">
        <v>202.688828</v>
      </c>
      <c r="Z962" s="6">
        <v>205.992569</v>
      </c>
      <c r="AA962" s="6">
        <v>209.60095200000001</v>
      </c>
      <c r="AB962" s="6">
        <v>213.73329200000001</v>
      </c>
      <c r="AC962" s="6">
        <v>218.40226699999999</v>
      </c>
      <c r="AD962" s="6">
        <v>223.786484</v>
      </c>
      <c r="AE962" s="6">
        <v>229.460464</v>
      </c>
      <c r="AF962" s="7">
        <v>6.2384000000000002E-2</v>
      </c>
    </row>
    <row r="963" spans="1:32" ht="13">
      <c r="A963" s="3" t="s">
        <v>2620</v>
      </c>
      <c r="B963" t="s">
        <v>789</v>
      </c>
      <c r="C963" s="6">
        <v>0</v>
      </c>
      <c r="D963" s="6">
        <v>0</v>
      </c>
      <c r="E963" s="6">
        <v>0</v>
      </c>
      <c r="F963" s="6">
        <v>0</v>
      </c>
      <c r="G963" s="6">
        <v>0</v>
      </c>
      <c r="H963" s="6">
        <v>0</v>
      </c>
      <c r="I963" s="6">
        <v>0</v>
      </c>
      <c r="J963" s="6">
        <v>0</v>
      </c>
      <c r="K963" s="6">
        <v>0</v>
      </c>
      <c r="L963" s="6">
        <v>0</v>
      </c>
      <c r="M963" s="6">
        <v>0</v>
      </c>
      <c r="N963" s="6">
        <v>0</v>
      </c>
      <c r="O963" s="6">
        <v>0</v>
      </c>
      <c r="P963" s="6">
        <v>0</v>
      </c>
      <c r="Q963" s="6">
        <v>0</v>
      </c>
      <c r="R963" s="6">
        <v>0</v>
      </c>
      <c r="S963" s="6">
        <v>0</v>
      </c>
      <c r="T963" s="6">
        <v>0</v>
      </c>
      <c r="U963" s="6">
        <v>0</v>
      </c>
      <c r="V963" s="6">
        <v>0</v>
      </c>
      <c r="W963" s="6">
        <v>0</v>
      </c>
      <c r="X963" s="6">
        <v>0</v>
      </c>
      <c r="Y963" s="6">
        <v>0</v>
      </c>
      <c r="Z963" s="6">
        <v>0</v>
      </c>
      <c r="AA963" s="6">
        <v>0</v>
      </c>
      <c r="AB963" s="6">
        <v>0</v>
      </c>
      <c r="AC963" s="6">
        <v>0</v>
      </c>
      <c r="AD963" s="6">
        <v>0</v>
      </c>
      <c r="AE963" s="6">
        <v>0</v>
      </c>
      <c r="AF963" s="15" t="s">
        <v>2584</v>
      </c>
    </row>
    <row r="964" spans="1:32" ht="13">
      <c r="A964" s="3" t="s">
        <v>2621</v>
      </c>
      <c r="B964" t="s">
        <v>791</v>
      </c>
      <c r="C964" s="6">
        <v>8.2719999999999998E-3</v>
      </c>
      <c r="D964" s="6">
        <v>7.123E-3</v>
      </c>
      <c r="E964" s="6">
        <v>5.2119999999999996E-3</v>
      </c>
      <c r="F964" s="6">
        <v>5.5510000000000004E-3</v>
      </c>
      <c r="G964" s="6">
        <v>7.169E-3</v>
      </c>
      <c r="H964" s="6">
        <v>8.2349999999999993E-3</v>
      </c>
      <c r="I964" s="6">
        <v>9.1109999999999993E-3</v>
      </c>
      <c r="J964" s="6">
        <v>9.5919999999999998E-3</v>
      </c>
      <c r="K964" s="6">
        <v>9.9760000000000005E-3</v>
      </c>
      <c r="L964" s="6">
        <v>1.0248E-2</v>
      </c>
      <c r="M964" s="6">
        <v>1.0274E-2</v>
      </c>
      <c r="N964" s="6">
        <v>1.0352999999999999E-2</v>
      </c>
      <c r="O964" s="6">
        <v>1.0677000000000001E-2</v>
      </c>
      <c r="P964" s="6">
        <v>1.1225000000000001E-2</v>
      </c>
      <c r="Q964" s="6">
        <v>1.1313E-2</v>
      </c>
      <c r="R964" s="6">
        <v>1.137E-2</v>
      </c>
      <c r="S964" s="6">
        <v>1.1531E-2</v>
      </c>
      <c r="T964" s="6">
        <v>1.1815000000000001E-2</v>
      </c>
      <c r="U964" s="6">
        <v>1.2125E-2</v>
      </c>
      <c r="V964" s="6">
        <v>1.2376E-2</v>
      </c>
      <c r="W964" s="6">
        <v>1.261E-2</v>
      </c>
      <c r="X964" s="6">
        <v>1.2841E-2</v>
      </c>
      <c r="Y964" s="6">
        <v>1.3053E-2</v>
      </c>
      <c r="Z964" s="6">
        <v>1.3277000000000001E-2</v>
      </c>
      <c r="AA964" s="6">
        <v>1.3465E-2</v>
      </c>
      <c r="AB964" s="6">
        <v>1.3691999999999999E-2</v>
      </c>
      <c r="AC964" s="6">
        <v>1.3941E-2</v>
      </c>
      <c r="AD964" s="6">
        <v>1.4217E-2</v>
      </c>
      <c r="AE964" s="6">
        <v>1.4494E-2</v>
      </c>
      <c r="AF964" s="7">
        <v>2.6662000000000002E-2</v>
      </c>
    </row>
    <row r="965" spans="1:32" ht="13">
      <c r="A965" s="3" t="s">
        <v>2622</v>
      </c>
      <c r="B965" t="s">
        <v>793</v>
      </c>
      <c r="C965" s="6">
        <v>0</v>
      </c>
      <c r="D965" s="6">
        <v>0</v>
      </c>
      <c r="E965" s="6">
        <v>0</v>
      </c>
      <c r="F965" s="6">
        <v>0</v>
      </c>
      <c r="G965" s="6">
        <v>0.43882700000000002</v>
      </c>
      <c r="H965" s="6">
        <v>0.68667500000000004</v>
      </c>
      <c r="I965" s="6">
        <v>1.102122</v>
      </c>
      <c r="J965" s="6">
        <v>1.54213</v>
      </c>
      <c r="K965" s="6">
        <v>4.2397260000000001</v>
      </c>
      <c r="L965" s="6">
        <v>4.984038</v>
      </c>
      <c r="M965" s="6">
        <v>5.4108890000000001</v>
      </c>
      <c r="N965" s="6">
        <v>6.5790509999999998</v>
      </c>
      <c r="O965" s="6">
        <v>7.1485469999999998</v>
      </c>
      <c r="P965" s="6">
        <v>9.923038</v>
      </c>
      <c r="Q965" s="6">
        <v>11.260187</v>
      </c>
      <c r="R965" s="6">
        <v>12.359126</v>
      </c>
      <c r="S965" s="6">
        <v>13.946669</v>
      </c>
      <c r="T965" s="6">
        <v>15.494063000000001</v>
      </c>
      <c r="U965" s="6">
        <v>19.928822</v>
      </c>
      <c r="V965" s="6">
        <v>22.696103999999998</v>
      </c>
      <c r="W965" s="6">
        <v>25.118155000000002</v>
      </c>
      <c r="X965" s="6">
        <v>26.823982000000001</v>
      </c>
      <c r="Y965" s="6">
        <v>28.377628000000001</v>
      </c>
      <c r="Z965" s="6">
        <v>29.926753999999999</v>
      </c>
      <c r="AA965" s="6">
        <v>31.399823999999999</v>
      </c>
      <c r="AB965" s="6">
        <v>33.111033999999997</v>
      </c>
      <c r="AC965" s="6">
        <v>35.009932999999997</v>
      </c>
      <c r="AD965" s="6">
        <v>37.075291</v>
      </c>
      <c r="AE965" s="6">
        <v>39.233738000000002</v>
      </c>
      <c r="AF965" s="15" t="s">
        <v>2584</v>
      </c>
    </row>
    <row r="966" spans="1:32" ht="13">
      <c r="A966" s="3" t="s">
        <v>2623</v>
      </c>
      <c r="B966" t="s">
        <v>795</v>
      </c>
      <c r="C966" s="6">
        <v>0</v>
      </c>
      <c r="D966" s="6">
        <v>0</v>
      </c>
      <c r="E966" s="6">
        <v>0</v>
      </c>
      <c r="F966" s="6">
        <v>0</v>
      </c>
      <c r="G966" s="6">
        <v>3.6151000000000003E-2</v>
      </c>
      <c r="H966" s="6">
        <v>9.9737000000000006E-2</v>
      </c>
      <c r="I966" s="6">
        <v>0.29744900000000002</v>
      </c>
      <c r="J966" s="6">
        <v>0.80121100000000001</v>
      </c>
      <c r="K966" s="6">
        <v>1.6286510000000001</v>
      </c>
      <c r="L966" s="6">
        <v>1.69781</v>
      </c>
      <c r="M966" s="6">
        <v>2.0384920000000002</v>
      </c>
      <c r="N966" s="6">
        <v>2.5969159999999998</v>
      </c>
      <c r="O966" s="6">
        <v>3.0521569999999998</v>
      </c>
      <c r="P966" s="6">
        <v>3.267976</v>
      </c>
      <c r="Q966" s="6">
        <v>3.738518</v>
      </c>
      <c r="R966" s="6">
        <v>4.3418989999999997</v>
      </c>
      <c r="S966" s="6">
        <v>4.6754090000000001</v>
      </c>
      <c r="T966" s="6">
        <v>5.025474</v>
      </c>
      <c r="U966" s="6">
        <v>5.5040719999999999</v>
      </c>
      <c r="V966" s="6">
        <v>6.3276940000000002</v>
      </c>
      <c r="W966" s="6">
        <v>6.9140040000000003</v>
      </c>
      <c r="X966" s="6">
        <v>7.6462009999999996</v>
      </c>
      <c r="Y966" s="6">
        <v>8.2558559999999996</v>
      </c>
      <c r="Z966" s="6">
        <v>8.9374739999999999</v>
      </c>
      <c r="AA966" s="6">
        <v>9.0072700000000001</v>
      </c>
      <c r="AB966" s="6">
        <v>9.141966</v>
      </c>
      <c r="AC966" s="6">
        <v>9.3174720000000004</v>
      </c>
      <c r="AD966" s="6">
        <v>9.5094270000000005</v>
      </c>
      <c r="AE966" s="6">
        <v>9.7122340000000005</v>
      </c>
      <c r="AF966" s="15" t="s">
        <v>2584</v>
      </c>
    </row>
    <row r="967" spans="1:32" ht="13">
      <c r="A967" s="3" t="s">
        <v>2624</v>
      </c>
      <c r="B967" t="s">
        <v>797</v>
      </c>
      <c r="C967" s="6">
        <v>0</v>
      </c>
      <c r="D967" s="6">
        <v>0</v>
      </c>
      <c r="E967" s="6">
        <v>0</v>
      </c>
      <c r="F967" s="6">
        <v>0</v>
      </c>
      <c r="G967" s="6">
        <v>0</v>
      </c>
      <c r="H967" s="6">
        <v>0</v>
      </c>
      <c r="I967" s="6">
        <v>0</v>
      </c>
      <c r="J967" s="6">
        <v>0.30780600000000002</v>
      </c>
      <c r="K967" s="6">
        <v>0.316278</v>
      </c>
      <c r="L967" s="6">
        <v>0.340088</v>
      </c>
      <c r="M967" s="6">
        <v>0.34847899999999998</v>
      </c>
      <c r="N967" s="6">
        <v>0.34862500000000002</v>
      </c>
      <c r="O967" s="6">
        <v>0.77597499999999997</v>
      </c>
      <c r="P967" s="6">
        <v>0.81808000000000003</v>
      </c>
      <c r="Q967" s="6">
        <v>0.82793899999999998</v>
      </c>
      <c r="R967" s="6">
        <v>1.0309330000000001</v>
      </c>
      <c r="S967" s="6">
        <v>1.05566</v>
      </c>
      <c r="T967" s="6">
        <v>1.086171</v>
      </c>
      <c r="U967" s="6">
        <v>1.128563</v>
      </c>
      <c r="V967" s="6">
        <v>1.2965679999999999</v>
      </c>
      <c r="W967" s="6">
        <v>1.3381749999999999</v>
      </c>
      <c r="X967" s="6">
        <v>1.3870549999999999</v>
      </c>
      <c r="Y967" s="6">
        <v>1.4281699999999999</v>
      </c>
      <c r="Z967" s="6">
        <v>1.45919</v>
      </c>
      <c r="AA967" s="6">
        <v>1.489231</v>
      </c>
      <c r="AB967" s="6">
        <v>1.532683</v>
      </c>
      <c r="AC967" s="6">
        <v>1.577896</v>
      </c>
      <c r="AD967" s="6">
        <v>1.633966</v>
      </c>
      <c r="AE967" s="6">
        <v>1.7030879999999999</v>
      </c>
      <c r="AF967" s="15" t="s">
        <v>2584</v>
      </c>
    </row>
    <row r="968" spans="1:32" ht="13">
      <c r="A968" s="3" t="s">
        <v>2625</v>
      </c>
      <c r="B968" t="s">
        <v>799</v>
      </c>
      <c r="C968" s="6">
        <v>30.709669000000002</v>
      </c>
      <c r="D968" s="6">
        <v>27.475294000000002</v>
      </c>
      <c r="E968" s="6">
        <v>22.612169000000002</v>
      </c>
      <c r="F968" s="6">
        <v>23.920680999999998</v>
      </c>
      <c r="G968" s="6">
        <v>33.940005999999997</v>
      </c>
      <c r="H968" s="6">
        <v>41.482548000000001</v>
      </c>
      <c r="I968" s="6">
        <v>49.072937000000003</v>
      </c>
      <c r="J968" s="6">
        <v>54.691462999999999</v>
      </c>
      <c r="K968" s="6">
        <v>59.400196000000001</v>
      </c>
      <c r="L968" s="6">
        <v>65.151275999999996</v>
      </c>
      <c r="M968" s="6">
        <v>68.741623000000004</v>
      </c>
      <c r="N968" s="6">
        <v>72.193023999999994</v>
      </c>
      <c r="O968" s="6">
        <v>76.980255</v>
      </c>
      <c r="P968" s="6">
        <v>83.743819999999999</v>
      </c>
      <c r="Q968" s="6">
        <v>87.275917000000007</v>
      </c>
      <c r="R968" s="6">
        <v>90.556190000000001</v>
      </c>
      <c r="S968" s="6">
        <v>94.701667999999998</v>
      </c>
      <c r="T968" s="6">
        <v>99.791893000000002</v>
      </c>
      <c r="U968" s="6">
        <v>105.79145800000001</v>
      </c>
      <c r="V968" s="6">
        <v>111.155968</v>
      </c>
      <c r="W968" s="6">
        <v>116.333855</v>
      </c>
      <c r="X968" s="6">
        <v>121.44358800000001</v>
      </c>
      <c r="Y968" s="6">
        <v>126.378906</v>
      </c>
      <c r="Z968" s="6">
        <v>131.02139299999999</v>
      </c>
      <c r="AA968" s="6">
        <v>134.27384900000001</v>
      </c>
      <c r="AB968" s="6">
        <v>137.902008</v>
      </c>
      <c r="AC968" s="6">
        <v>141.641617</v>
      </c>
      <c r="AD968" s="6">
        <v>145.61489900000001</v>
      </c>
      <c r="AE968" s="6">
        <v>149.289886</v>
      </c>
      <c r="AF968" s="7">
        <v>6.4696000000000004E-2</v>
      </c>
    </row>
    <row r="969" spans="1:32" ht="13">
      <c r="A969" s="3" t="s">
        <v>2626</v>
      </c>
      <c r="B969" t="s">
        <v>801</v>
      </c>
      <c r="C969" s="6">
        <v>0.194269</v>
      </c>
      <c r="D969" s="6">
        <v>0.13053200000000001</v>
      </c>
      <c r="E969" s="6">
        <v>9.4816999999999999E-2</v>
      </c>
      <c r="F969" s="6">
        <v>0.103631</v>
      </c>
      <c r="G969" s="6">
        <v>0.12770899999999999</v>
      </c>
      <c r="H969" s="6">
        <v>0.14641199999999999</v>
      </c>
      <c r="I969" s="6">
        <v>0.16425799999999999</v>
      </c>
      <c r="J969" s="6">
        <v>0.17530799999999999</v>
      </c>
      <c r="K969" s="6">
        <v>0.18223800000000001</v>
      </c>
      <c r="L969" s="6">
        <v>0.188171</v>
      </c>
      <c r="M969" s="6">
        <v>0.18859000000000001</v>
      </c>
      <c r="N969" s="6">
        <v>0.19051399999999999</v>
      </c>
      <c r="O969" s="6">
        <v>0.197135</v>
      </c>
      <c r="P969" s="6">
        <v>0.20702599999999999</v>
      </c>
      <c r="Q969" s="6">
        <v>0.208842</v>
      </c>
      <c r="R969" s="6">
        <v>0.209815</v>
      </c>
      <c r="S969" s="6">
        <v>0.21285799999999999</v>
      </c>
      <c r="T969" s="6">
        <v>0.218083</v>
      </c>
      <c r="U969" s="6">
        <v>0.223688</v>
      </c>
      <c r="V969" s="6">
        <v>0.228325</v>
      </c>
      <c r="W969" s="6">
        <v>0.232659</v>
      </c>
      <c r="X969" s="6">
        <v>0.23678299999999999</v>
      </c>
      <c r="Y969" s="6">
        <v>0.24075299999999999</v>
      </c>
      <c r="Z969" s="6">
        <v>0.24443599999999999</v>
      </c>
      <c r="AA969" s="6">
        <v>0.247137</v>
      </c>
      <c r="AB969" s="6">
        <v>0.25151499999999999</v>
      </c>
      <c r="AC969" s="6">
        <v>0.25675599999999998</v>
      </c>
      <c r="AD969" s="6">
        <v>0.26185399999999998</v>
      </c>
      <c r="AE969" s="6">
        <v>0.26720300000000002</v>
      </c>
      <c r="AF969" s="7">
        <v>2.6887999999999999E-2</v>
      </c>
    </row>
    <row r="970" spans="1:32" ht="13">
      <c r="A970" s="3" t="s">
        <v>2627</v>
      </c>
      <c r="B970" t="s">
        <v>803</v>
      </c>
      <c r="C970" s="6">
        <v>0.71409699999999998</v>
      </c>
      <c r="D970" s="6">
        <v>0.26286599999999999</v>
      </c>
      <c r="E970" s="6">
        <v>0.18451699999999999</v>
      </c>
      <c r="F970" s="6">
        <v>0.20419799999999999</v>
      </c>
      <c r="G970" s="6">
        <v>0.24587500000000001</v>
      </c>
      <c r="H970" s="6">
        <v>0.28366200000000003</v>
      </c>
      <c r="I970" s="6">
        <v>0.32797900000000002</v>
      </c>
      <c r="J970" s="6">
        <v>0.35404400000000003</v>
      </c>
      <c r="K970" s="6">
        <v>0.366647</v>
      </c>
      <c r="L970" s="6">
        <v>0.38306499999999999</v>
      </c>
      <c r="M970" s="6">
        <v>0.38462499999999999</v>
      </c>
      <c r="N970" s="6">
        <v>0.39082299999999998</v>
      </c>
      <c r="O970" s="6">
        <v>0.40631299999999998</v>
      </c>
      <c r="P970" s="6">
        <v>0.42852099999999999</v>
      </c>
      <c r="Q970" s="6">
        <v>0.43302200000000002</v>
      </c>
      <c r="R970" s="6">
        <v>0.43621399999999999</v>
      </c>
      <c r="S970" s="6">
        <v>0.44301499999999999</v>
      </c>
      <c r="T970" s="6">
        <v>0.45385900000000001</v>
      </c>
      <c r="U970" s="6">
        <v>0.46728799999999998</v>
      </c>
      <c r="V970" s="6">
        <v>0.47789199999999998</v>
      </c>
      <c r="W970" s="6">
        <v>0.48755799999999999</v>
      </c>
      <c r="X970" s="6">
        <v>0.49685099999999999</v>
      </c>
      <c r="Y970" s="6">
        <v>0.50533799999999995</v>
      </c>
      <c r="Z970" s="6">
        <v>0.50965400000000005</v>
      </c>
      <c r="AA970" s="6">
        <v>0.51355799999999996</v>
      </c>
      <c r="AB970" s="6">
        <v>0.52416700000000005</v>
      </c>
      <c r="AC970" s="6">
        <v>0.53773199999999999</v>
      </c>
      <c r="AD970" s="6">
        <v>0.54944300000000001</v>
      </c>
      <c r="AE970" s="6">
        <v>0.56273499999999999</v>
      </c>
      <c r="AF970" s="7">
        <v>2.8591999999999999E-2</v>
      </c>
    </row>
    <row r="971" spans="1:32" ht="13">
      <c r="A971" s="3" t="s">
        <v>2628</v>
      </c>
      <c r="B971" t="s">
        <v>805</v>
      </c>
      <c r="C971" s="6">
        <v>9.9999999999999995E-7</v>
      </c>
      <c r="D971" s="6">
        <v>9.9999999999999995E-7</v>
      </c>
      <c r="E971" s="6">
        <v>9.9999999999999995E-7</v>
      </c>
      <c r="F971" s="6">
        <v>9.9999999999999995E-7</v>
      </c>
      <c r="G971" s="6">
        <v>9.9999999999999995E-7</v>
      </c>
      <c r="H971" s="6">
        <v>9.9999999999999995E-7</v>
      </c>
      <c r="I971" s="6">
        <v>9.9999999999999995E-7</v>
      </c>
      <c r="J971" s="6">
        <v>9.9999999999999995E-7</v>
      </c>
      <c r="K971" s="6">
        <v>9.9999999999999995E-7</v>
      </c>
      <c r="L971" s="6">
        <v>9.9999999999999995E-7</v>
      </c>
      <c r="M971" s="6">
        <v>9.9999999999999995E-7</v>
      </c>
      <c r="N971" s="6">
        <v>9.9999999999999995E-7</v>
      </c>
      <c r="O971" s="6">
        <v>9.9999999999999995E-7</v>
      </c>
      <c r="P971" s="6">
        <v>9.9999999999999995E-7</v>
      </c>
      <c r="Q971" s="6">
        <v>9.9999999999999995E-7</v>
      </c>
      <c r="R971" s="6">
        <v>9.9999999999999995E-7</v>
      </c>
      <c r="S971" s="6">
        <v>9.9999999999999995E-7</v>
      </c>
      <c r="T971" s="6">
        <v>9.9999999999999995E-7</v>
      </c>
      <c r="U971" s="6">
        <v>9.9999999999999995E-7</v>
      </c>
      <c r="V971" s="6">
        <v>9.9999999999999995E-7</v>
      </c>
      <c r="W971" s="6">
        <v>9.9999999999999995E-7</v>
      </c>
      <c r="X971" s="6">
        <v>1.9999999999999999E-6</v>
      </c>
      <c r="Y971" s="6">
        <v>1.9999999999999999E-6</v>
      </c>
      <c r="Z971" s="6">
        <v>1.9999999999999999E-6</v>
      </c>
      <c r="AA971" s="6">
        <v>1.9999999999999999E-6</v>
      </c>
      <c r="AB971" s="6">
        <v>1.9999999999999999E-6</v>
      </c>
      <c r="AC971" s="6">
        <v>1.9999999999999999E-6</v>
      </c>
      <c r="AD971" s="6">
        <v>1.9999999999999999E-6</v>
      </c>
      <c r="AE971" s="6">
        <v>1.9999999999999999E-6</v>
      </c>
      <c r="AF971" s="7">
        <v>2.6662000000000002E-2</v>
      </c>
    </row>
    <row r="972" spans="1:32" ht="13">
      <c r="A972" s="3" t="s">
        <v>2629</v>
      </c>
      <c r="B972" t="s">
        <v>807</v>
      </c>
      <c r="C972" s="6">
        <v>2.47E-2</v>
      </c>
      <c r="D972" s="6">
        <v>2.0160000000000001E-2</v>
      </c>
      <c r="E972" s="6">
        <v>1.4884E-2</v>
      </c>
      <c r="F972" s="6">
        <v>1.6136000000000001E-2</v>
      </c>
      <c r="G972" s="6">
        <v>2.0316000000000001E-2</v>
      </c>
      <c r="H972" s="6">
        <v>2.3184E-2</v>
      </c>
      <c r="I972" s="6">
        <v>2.5486999999999999E-2</v>
      </c>
      <c r="J972" s="6">
        <v>2.683E-2</v>
      </c>
      <c r="K972" s="6">
        <v>2.7739E-2</v>
      </c>
      <c r="L972" s="6">
        <v>2.8659E-2</v>
      </c>
      <c r="M972" s="6">
        <v>2.8721E-2</v>
      </c>
      <c r="N972" s="6">
        <v>2.8854000000000001E-2</v>
      </c>
      <c r="O972" s="6">
        <v>2.9753000000000002E-2</v>
      </c>
      <c r="P972" s="6">
        <v>3.1229E-2</v>
      </c>
      <c r="Q972" s="6">
        <v>3.1439000000000002E-2</v>
      </c>
      <c r="R972" s="6">
        <v>3.1545999999999998E-2</v>
      </c>
      <c r="S972" s="6">
        <v>3.1937E-2</v>
      </c>
      <c r="T972" s="6">
        <v>3.2665E-2</v>
      </c>
      <c r="U972" s="6">
        <v>3.3417000000000002E-2</v>
      </c>
      <c r="V972" s="6">
        <v>3.4067E-2</v>
      </c>
      <c r="W972" s="6">
        <v>3.4655999999999999E-2</v>
      </c>
      <c r="X972" s="6">
        <v>3.5244999999999999E-2</v>
      </c>
      <c r="Y972" s="6">
        <v>3.5795E-2</v>
      </c>
      <c r="Z972" s="6">
        <v>3.6387999999999997E-2</v>
      </c>
      <c r="AA972" s="6">
        <v>3.6867999999999998E-2</v>
      </c>
      <c r="AB972" s="6">
        <v>3.7496000000000002E-2</v>
      </c>
      <c r="AC972" s="6">
        <v>3.8189000000000001E-2</v>
      </c>
      <c r="AD972" s="6">
        <v>3.8954000000000003E-2</v>
      </c>
      <c r="AE972" s="6">
        <v>3.9752000000000003E-2</v>
      </c>
      <c r="AF972" s="7">
        <v>2.5465000000000002E-2</v>
      </c>
    </row>
    <row r="973" spans="1:32" ht="13">
      <c r="A973" s="3" t="s">
        <v>2630</v>
      </c>
      <c r="B973" t="s">
        <v>809</v>
      </c>
      <c r="C973" s="6">
        <v>0</v>
      </c>
      <c r="D973" s="6">
        <v>0</v>
      </c>
      <c r="E973" s="6">
        <v>0</v>
      </c>
      <c r="F973" s="6">
        <v>0</v>
      </c>
      <c r="G973" s="6">
        <v>0</v>
      </c>
      <c r="H973" s="6">
        <v>0</v>
      </c>
      <c r="I973" s="6">
        <v>0</v>
      </c>
      <c r="J973" s="6">
        <v>0</v>
      </c>
      <c r="K973" s="6">
        <v>0</v>
      </c>
      <c r="L973" s="6">
        <v>0</v>
      </c>
      <c r="M973" s="6">
        <v>0</v>
      </c>
      <c r="N973" s="6">
        <v>0</v>
      </c>
      <c r="O973" s="6">
        <v>0</v>
      </c>
      <c r="P973" s="6">
        <v>0</v>
      </c>
      <c r="Q973" s="6">
        <v>0</v>
      </c>
      <c r="R973" s="6">
        <v>0</v>
      </c>
      <c r="S973" s="6">
        <v>0</v>
      </c>
      <c r="T973" s="6">
        <v>0</v>
      </c>
      <c r="U973" s="6">
        <v>0</v>
      </c>
      <c r="V973" s="6">
        <v>0</v>
      </c>
      <c r="W973" s="6">
        <v>0</v>
      </c>
      <c r="X973" s="6">
        <v>0</v>
      </c>
      <c r="Y973" s="6">
        <v>0</v>
      </c>
      <c r="Z973" s="6">
        <v>0</v>
      </c>
      <c r="AA973" s="6">
        <v>0</v>
      </c>
      <c r="AB973" s="6">
        <v>0</v>
      </c>
      <c r="AC973" s="6">
        <v>0</v>
      </c>
      <c r="AD973" s="6">
        <v>0</v>
      </c>
      <c r="AE973" s="6">
        <v>0</v>
      </c>
      <c r="AF973" s="15" t="s">
        <v>2584</v>
      </c>
    </row>
    <row r="974" spans="1:32" ht="13">
      <c r="A974" s="3" t="s">
        <v>2631</v>
      </c>
      <c r="B974" t="s">
        <v>811</v>
      </c>
      <c r="C974" s="6">
        <v>0</v>
      </c>
      <c r="D974" s="6">
        <v>0</v>
      </c>
      <c r="E974" s="6">
        <v>0</v>
      </c>
      <c r="F974" s="6">
        <v>0</v>
      </c>
      <c r="G974" s="6">
        <v>0</v>
      </c>
      <c r="H974" s="6">
        <v>0</v>
      </c>
      <c r="I974" s="6">
        <v>0</v>
      </c>
      <c r="J974" s="6">
        <v>0</v>
      </c>
      <c r="K974" s="6">
        <v>0</v>
      </c>
      <c r="L974" s="6">
        <v>0</v>
      </c>
      <c r="M974" s="6">
        <v>0</v>
      </c>
      <c r="N974" s="6">
        <v>0</v>
      </c>
      <c r="O974" s="6">
        <v>0</v>
      </c>
      <c r="P974" s="6">
        <v>0</v>
      </c>
      <c r="Q974" s="6">
        <v>0</v>
      </c>
      <c r="R974" s="6">
        <v>0</v>
      </c>
      <c r="S974" s="6">
        <v>0</v>
      </c>
      <c r="T974" s="6">
        <v>0</v>
      </c>
      <c r="U974" s="6">
        <v>0</v>
      </c>
      <c r="V974" s="6">
        <v>0</v>
      </c>
      <c r="W974" s="6">
        <v>0</v>
      </c>
      <c r="X974" s="6">
        <v>0</v>
      </c>
      <c r="Y974" s="6">
        <v>0</v>
      </c>
      <c r="Z974" s="6">
        <v>0</v>
      </c>
      <c r="AA974" s="6">
        <v>0</v>
      </c>
      <c r="AB974" s="6">
        <v>0</v>
      </c>
      <c r="AC974" s="6">
        <v>0</v>
      </c>
      <c r="AD974" s="6">
        <v>0</v>
      </c>
      <c r="AE974" s="6">
        <v>0</v>
      </c>
      <c r="AF974" s="15" t="s">
        <v>2584</v>
      </c>
    </row>
    <row r="975" spans="1:32" ht="13">
      <c r="A975" s="3" t="s">
        <v>2632</v>
      </c>
      <c r="B975" t="s">
        <v>813</v>
      </c>
      <c r="C975" s="6">
        <v>0</v>
      </c>
      <c r="D975" s="6">
        <v>0</v>
      </c>
      <c r="E975" s="6">
        <v>0</v>
      </c>
      <c r="F975" s="6">
        <v>0</v>
      </c>
      <c r="G975" s="6">
        <v>0</v>
      </c>
      <c r="H975" s="6">
        <v>0</v>
      </c>
      <c r="I975" s="6">
        <v>7.9999999999999996E-6</v>
      </c>
      <c r="J975" s="6">
        <v>1.8E-5</v>
      </c>
      <c r="K975" s="6">
        <v>3.8999999999999999E-5</v>
      </c>
      <c r="L975" s="6">
        <v>8.0000000000000007E-5</v>
      </c>
      <c r="M975" s="6">
        <v>1.5100000000000001E-4</v>
      </c>
      <c r="N975" s="6">
        <v>2.31E-4</v>
      </c>
      <c r="O975" s="6">
        <v>3.6000000000000002E-4</v>
      </c>
      <c r="P975" s="6">
        <v>5.6400000000000005E-4</v>
      </c>
      <c r="Q975" s="6">
        <v>8.2899999999999998E-4</v>
      </c>
      <c r="R975" s="6">
        <v>1.206E-3</v>
      </c>
      <c r="S975" s="6">
        <v>1.7179999999999999E-3</v>
      </c>
      <c r="T975" s="6">
        <v>2.4510000000000001E-3</v>
      </c>
      <c r="U975" s="6">
        <v>3.5000000000000001E-3</v>
      </c>
      <c r="V975" s="6">
        <v>4.8599999999999997E-3</v>
      </c>
      <c r="W975" s="6">
        <v>6.5979999999999997E-3</v>
      </c>
      <c r="X975" s="6">
        <v>8.7880000000000007E-3</v>
      </c>
      <c r="Y975" s="6">
        <v>1.1568E-2</v>
      </c>
      <c r="Z975" s="6">
        <v>1.4936E-2</v>
      </c>
      <c r="AA975" s="6">
        <v>1.9119000000000001E-2</v>
      </c>
      <c r="AB975" s="6">
        <v>2.4403000000000001E-2</v>
      </c>
      <c r="AC975" s="6">
        <v>3.0866999999999999E-2</v>
      </c>
      <c r="AD975" s="6">
        <v>3.8699999999999998E-2</v>
      </c>
      <c r="AE975" s="6">
        <v>4.8126000000000002E-2</v>
      </c>
      <c r="AF975" s="15" t="s">
        <v>2584</v>
      </c>
    </row>
    <row r="976" spans="1:32" ht="13">
      <c r="A976" s="3" t="s">
        <v>2633</v>
      </c>
      <c r="B976" t="s">
        <v>815</v>
      </c>
      <c r="C976" s="6">
        <v>60.367663999999998</v>
      </c>
      <c r="D976" s="6">
        <v>72.678122999999999</v>
      </c>
      <c r="E976" s="6">
        <v>65.915679999999995</v>
      </c>
      <c r="F976" s="6">
        <v>82.176933000000005</v>
      </c>
      <c r="G976" s="6">
        <v>118.85425600000001</v>
      </c>
      <c r="H976" s="6">
        <v>146.89952099999999</v>
      </c>
      <c r="I976" s="6">
        <v>181.80931100000001</v>
      </c>
      <c r="J976" s="6">
        <v>208.98054500000001</v>
      </c>
      <c r="K976" s="6">
        <v>238.321045</v>
      </c>
      <c r="L976" s="6">
        <v>232.680252</v>
      </c>
      <c r="M976" s="6">
        <v>240.56256099999999</v>
      </c>
      <c r="N976" s="6">
        <v>248.26280199999999</v>
      </c>
      <c r="O976" s="6">
        <v>259.60040300000003</v>
      </c>
      <c r="P976" s="6">
        <v>277.69580100000002</v>
      </c>
      <c r="Q976" s="6">
        <v>283.85082999999997</v>
      </c>
      <c r="R976" s="6">
        <v>289.67636099999999</v>
      </c>
      <c r="S976" s="6">
        <v>297.74667399999998</v>
      </c>
      <c r="T976" s="6">
        <v>309.314392</v>
      </c>
      <c r="U976" s="6">
        <v>323.88964800000002</v>
      </c>
      <c r="V976" s="6">
        <v>335.80874599999999</v>
      </c>
      <c r="W976" s="6">
        <v>346.778076</v>
      </c>
      <c r="X976" s="6">
        <v>357.888214</v>
      </c>
      <c r="Y976" s="6">
        <v>367.93591300000003</v>
      </c>
      <c r="Z976" s="6">
        <v>378.15603599999997</v>
      </c>
      <c r="AA976" s="6">
        <v>386.60122699999999</v>
      </c>
      <c r="AB976" s="6">
        <v>396.27227800000003</v>
      </c>
      <c r="AC976" s="6">
        <v>406.82663000000002</v>
      </c>
      <c r="AD976" s="6">
        <v>418.52322400000003</v>
      </c>
      <c r="AE976" s="6">
        <v>430.33175699999998</v>
      </c>
      <c r="AF976" s="7">
        <v>6.8088999999999997E-2</v>
      </c>
    </row>
    <row r="978" spans="1:32" ht="13">
      <c r="A978" s="3" t="s">
        <v>2634</v>
      </c>
      <c r="B978" t="s">
        <v>817</v>
      </c>
      <c r="C978" s="10">
        <v>7.1157969999999997</v>
      </c>
      <c r="D978" s="10">
        <v>9.9383859999999995</v>
      </c>
      <c r="E978" s="10">
        <v>12.305199999999999</v>
      </c>
      <c r="F978" s="10">
        <v>14.38786</v>
      </c>
      <c r="G978" s="10">
        <v>16.093896999999998</v>
      </c>
      <c r="H978" s="10">
        <v>17.298296000000001</v>
      </c>
      <c r="I978" s="10">
        <v>19.328142</v>
      </c>
      <c r="J978" s="10">
        <v>21.081334999999999</v>
      </c>
      <c r="K978" s="10">
        <v>23.08935</v>
      </c>
      <c r="L978" s="10">
        <v>21.918842000000001</v>
      </c>
      <c r="M978" s="10">
        <v>22.580482</v>
      </c>
      <c r="N978" s="10">
        <v>23.099761999999998</v>
      </c>
      <c r="O978" s="10">
        <v>23.395111</v>
      </c>
      <c r="P978" s="10">
        <v>23.777623999999999</v>
      </c>
      <c r="Q978" s="10">
        <v>24.086604999999999</v>
      </c>
      <c r="R978" s="10">
        <v>24.431868000000001</v>
      </c>
      <c r="S978" s="10">
        <v>24.732938999999998</v>
      </c>
      <c r="T978" s="10">
        <v>25.049091000000001</v>
      </c>
      <c r="U978" s="10">
        <v>25.530114999999999</v>
      </c>
      <c r="V978" s="10">
        <v>25.902763</v>
      </c>
      <c r="W978" s="10">
        <v>26.222750000000001</v>
      </c>
      <c r="X978" s="10">
        <v>26.547234</v>
      </c>
      <c r="Y978" s="10">
        <v>26.818598000000001</v>
      </c>
      <c r="Z978" s="10">
        <v>27.066617999999998</v>
      </c>
      <c r="AA978" s="10">
        <v>27.254380999999999</v>
      </c>
      <c r="AB978" s="10">
        <v>27.440943000000001</v>
      </c>
      <c r="AC978" s="10">
        <v>27.639047999999999</v>
      </c>
      <c r="AD978" s="10">
        <v>27.849170999999998</v>
      </c>
      <c r="AE978" s="10">
        <v>28.054749000000001</v>
      </c>
      <c r="AF978" s="7">
        <v>3.9183000000000003E-2</v>
      </c>
    </row>
    <row r="979" spans="1:32" ht="13">
      <c r="A979" s="3" t="s">
        <v>2635</v>
      </c>
      <c r="B979" s="2" t="s">
        <v>819</v>
      </c>
      <c r="C979" s="8">
        <v>848.36132799999996</v>
      </c>
      <c r="D979" s="8">
        <v>731.28698699999995</v>
      </c>
      <c r="E979" s="8">
        <v>535.67340100000001</v>
      </c>
      <c r="F979" s="8">
        <v>571.15466300000003</v>
      </c>
      <c r="G979" s="8">
        <v>738.50512700000002</v>
      </c>
      <c r="H979" s="8">
        <v>849.21380599999998</v>
      </c>
      <c r="I979" s="8">
        <v>940.64556900000002</v>
      </c>
      <c r="J979" s="8">
        <v>991.30602999999996</v>
      </c>
      <c r="K979" s="8">
        <v>1032.1687010000001</v>
      </c>
      <c r="L979" s="8">
        <v>1061.5535890000001</v>
      </c>
      <c r="M979" s="8">
        <v>1065.3562010000001</v>
      </c>
      <c r="N979" s="8">
        <v>1074.7418210000001</v>
      </c>
      <c r="O979" s="8">
        <v>1109.635254</v>
      </c>
      <c r="P979" s="8">
        <v>1167.8870850000001</v>
      </c>
      <c r="Q979" s="8">
        <v>1178.4592290000001</v>
      </c>
      <c r="R979" s="8">
        <v>1185.649658</v>
      </c>
      <c r="S979" s="8">
        <v>1203.8466800000001</v>
      </c>
      <c r="T979" s="8">
        <v>1234.832764</v>
      </c>
      <c r="U979" s="8">
        <v>1268.6572269999999</v>
      </c>
      <c r="V979" s="8">
        <v>1296.4205320000001</v>
      </c>
      <c r="W979" s="8">
        <v>1322.432129</v>
      </c>
      <c r="X979" s="8">
        <v>1348.1186520000001</v>
      </c>
      <c r="Y979" s="8">
        <v>1371.943115</v>
      </c>
      <c r="Z979" s="8">
        <v>1397.130737</v>
      </c>
      <c r="AA979" s="8">
        <v>1418.4920649999999</v>
      </c>
      <c r="AB979" s="8">
        <v>1444.0913089999999</v>
      </c>
      <c r="AC979" s="8">
        <v>1471.927124</v>
      </c>
      <c r="AD979" s="8">
        <v>1502.8211670000001</v>
      </c>
      <c r="AE979" s="8">
        <v>1533.8999020000001</v>
      </c>
      <c r="AF979" s="9">
        <v>2.7814999999999999E-2</v>
      </c>
    </row>
    <row r="981" spans="1:32" ht="13">
      <c r="B981" s="2" t="s">
        <v>1238</v>
      </c>
    </row>
    <row r="982" spans="1:32" ht="13">
      <c r="B982" s="2" t="s">
        <v>1239</v>
      </c>
    </row>
    <row r="983" spans="1:32" ht="13">
      <c r="A983" s="3" t="s">
        <v>2636</v>
      </c>
      <c r="B983" t="s">
        <v>780</v>
      </c>
      <c r="C983" s="6">
        <v>710.59704599999998</v>
      </c>
      <c r="D983" s="6">
        <v>546.15429700000004</v>
      </c>
      <c r="E983" s="6">
        <v>416.03463699999998</v>
      </c>
      <c r="F983" s="6">
        <v>494.26123000000001</v>
      </c>
      <c r="G983" s="6">
        <v>639.19549600000005</v>
      </c>
      <c r="H983" s="6">
        <v>680.15258800000004</v>
      </c>
      <c r="I983" s="6">
        <v>666.60070800000005</v>
      </c>
      <c r="J983" s="6">
        <v>634.17724599999997</v>
      </c>
      <c r="K983" s="6">
        <v>598.95239300000003</v>
      </c>
      <c r="L983" s="6">
        <v>559.51501499999995</v>
      </c>
      <c r="M983" s="6">
        <v>508.82751500000001</v>
      </c>
      <c r="N983" s="6">
        <v>463.51998900000001</v>
      </c>
      <c r="O983" s="6">
        <v>455.582245</v>
      </c>
      <c r="P983" s="6">
        <v>451.66824300000002</v>
      </c>
      <c r="Q983" s="6">
        <v>441.88867199999999</v>
      </c>
      <c r="R983" s="6">
        <v>430.73452800000001</v>
      </c>
      <c r="S983" s="6">
        <v>426.61337300000002</v>
      </c>
      <c r="T983" s="6">
        <v>428.97985799999998</v>
      </c>
      <c r="U983" s="6">
        <v>430.64178500000003</v>
      </c>
      <c r="V983" s="6">
        <v>431.97534200000001</v>
      </c>
      <c r="W983" s="6">
        <v>433.440338</v>
      </c>
      <c r="X983" s="6">
        <v>433.49099699999999</v>
      </c>
      <c r="Y983" s="6">
        <v>433.70660400000003</v>
      </c>
      <c r="Z983" s="6">
        <v>437.88955700000002</v>
      </c>
      <c r="AA983" s="6">
        <v>438.92233299999998</v>
      </c>
      <c r="AB983" s="6">
        <v>440.95873999999998</v>
      </c>
      <c r="AC983" s="6">
        <v>445.12695300000001</v>
      </c>
      <c r="AD983" s="6">
        <v>449.00308200000001</v>
      </c>
      <c r="AE983" s="6">
        <v>452.145172</v>
      </c>
      <c r="AF983" s="7">
        <v>-6.9719999999999999E-3</v>
      </c>
    </row>
    <row r="984" spans="1:32" ht="13">
      <c r="A984" s="3" t="s">
        <v>2637</v>
      </c>
      <c r="B984" t="s">
        <v>782</v>
      </c>
      <c r="C984" s="6">
        <v>0.15534000000000001</v>
      </c>
      <c r="D984" s="6">
        <v>0.118676</v>
      </c>
      <c r="E984" s="6">
        <v>9.1066999999999995E-2</v>
      </c>
      <c r="F984" s="6">
        <v>0.22570100000000001</v>
      </c>
      <c r="G984" s="6">
        <v>0.28559499999999999</v>
      </c>
      <c r="H984" s="6">
        <v>0.36282799999999998</v>
      </c>
      <c r="I984" s="6">
        <v>10.776840999999999</v>
      </c>
      <c r="J984" s="6">
        <v>13.476886</v>
      </c>
      <c r="K984" s="6">
        <v>14.593353</v>
      </c>
      <c r="L984" s="6">
        <v>15.598582</v>
      </c>
      <c r="M984" s="6">
        <v>15.472659999999999</v>
      </c>
      <c r="N984" s="6">
        <v>15.48667</v>
      </c>
      <c r="O984" s="6">
        <v>17.341145000000001</v>
      </c>
      <c r="P984" s="6">
        <v>20.160101000000001</v>
      </c>
      <c r="Q984" s="6">
        <v>22.415731000000001</v>
      </c>
      <c r="R984" s="6">
        <v>24.291219999999999</v>
      </c>
      <c r="S984" s="6">
        <v>26.981781000000002</v>
      </c>
      <c r="T984" s="6">
        <v>29.981089000000001</v>
      </c>
      <c r="U984" s="6">
        <v>32.820605999999998</v>
      </c>
      <c r="V984" s="6">
        <v>35.587097</v>
      </c>
      <c r="W984" s="6">
        <v>37.857242999999997</v>
      </c>
      <c r="X984" s="6">
        <v>40.086964000000002</v>
      </c>
      <c r="Y984" s="6">
        <v>41.228245000000001</v>
      </c>
      <c r="Z984" s="6">
        <v>41.807254999999998</v>
      </c>
      <c r="AA984" s="6">
        <v>41.207664000000001</v>
      </c>
      <c r="AB984" s="6">
        <v>40.518031999999998</v>
      </c>
      <c r="AC984" s="6">
        <v>39.307403999999998</v>
      </c>
      <c r="AD984" s="6">
        <v>37.758750999999997</v>
      </c>
      <c r="AE984" s="6">
        <v>35.710208999999999</v>
      </c>
      <c r="AF984" s="7">
        <v>0.23536099999999999</v>
      </c>
    </row>
    <row r="985" spans="1:32" ht="13">
      <c r="A985" s="3" t="s">
        <v>2638</v>
      </c>
      <c r="B985" t="s">
        <v>1243</v>
      </c>
      <c r="C985" s="6">
        <v>710.75238000000002</v>
      </c>
      <c r="D985" s="6">
        <v>546.27294900000004</v>
      </c>
      <c r="E985" s="6">
        <v>416.12570199999999</v>
      </c>
      <c r="F985" s="6">
        <v>494.48693800000001</v>
      </c>
      <c r="G985" s="6">
        <v>639.48107900000002</v>
      </c>
      <c r="H985" s="6">
        <v>680.51544200000001</v>
      </c>
      <c r="I985" s="6">
        <v>677.37756300000001</v>
      </c>
      <c r="J985" s="6">
        <v>647.65411400000005</v>
      </c>
      <c r="K985" s="6">
        <v>613.54577600000005</v>
      </c>
      <c r="L985" s="6">
        <v>575.11358600000005</v>
      </c>
      <c r="M985" s="6">
        <v>524.30017099999998</v>
      </c>
      <c r="N985" s="6">
        <v>479.00665300000003</v>
      </c>
      <c r="O985" s="6">
        <v>472.92340100000001</v>
      </c>
      <c r="P985" s="6">
        <v>471.82833900000003</v>
      </c>
      <c r="Q985" s="6">
        <v>464.30441300000001</v>
      </c>
      <c r="R985" s="6">
        <v>455.025757</v>
      </c>
      <c r="S985" s="6">
        <v>453.59515399999998</v>
      </c>
      <c r="T985" s="6">
        <v>458.960938</v>
      </c>
      <c r="U985" s="6">
        <v>463.462402</v>
      </c>
      <c r="V985" s="6">
        <v>467.56243899999998</v>
      </c>
      <c r="W985" s="6">
        <v>471.29757699999999</v>
      </c>
      <c r="X985" s="6">
        <v>473.57797199999999</v>
      </c>
      <c r="Y985" s="6">
        <v>474.934845</v>
      </c>
      <c r="Z985" s="6">
        <v>479.69680799999998</v>
      </c>
      <c r="AA985" s="6">
        <v>480.13000499999998</v>
      </c>
      <c r="AB985" s="6">
        <v>481.47677599999997</v>
      </c>
      <c r="AC985" s="6">
        <v>484.43435699999998</v>
      </c>
      <c r="AD985" s="6">
        <v>486.761841</v>
      </c>
      <c r="AE985" s="6">
        <v>487.85537699999998</v>
      </c>
      <c r="AF985" s="7">
        <v>-4.1799999999999997E-3</v>
      </c>
    </row>
    <row r="987" spans="1:32" ht="13">
      <c r="B987" s="2" t="s">
        <v>1244</v>
      </c>
    </row>
    <row r="988" spans="1:32" ht="13">
      <c r="A988" s="3" t="s">
        <v>2639</v>
      </c>
      <c r="B988" t="s">
        <v>787</v>
      </c>
      <c r="C988" s="6">
        <v>103.368584</v>
      </c>
      <c r="D988" s="6">
        <v>90.661591000000001</v>
      </c>
      <c r="E988" s="6">
        <v>63.676459999999999</v>
      </c>
      <c r="F988" s="6">
        <v>83.193977000000004</v>
      </c>
      <c r="G988" s="6">
        <v>101.300377</v>
      </c>
      <c r="H988" s="6">
        <v>122.405846</v>
      </c>
      <c r="I988" s="6">
        <v>140.89498900000001</v>
      </c>
      <c r="J988" s="6">
        <v>163.89196799999999</v>
      </c>
      <c r="K988" s="6">
        <v>190.56153900000001</v>
      </c>
      <c r="L988" s="6">
        <v>212.573792</v>
      </c>
      <c r="M988" s="6">
        <v>229.55702199999999</v>
      </c>
      <c r="N988" s="6">
        <v>247.956863</v>
      </c>
      <c r="O988" s="6">
        <v>243.05302399999999</v>
      </c>
      <c r="P988" s="6">
        <v>240.47702000000001</v>
      </c>
      <c r="Q988" s="6">
        <v>234.32862900000001</v>
      </c>
      <c r="R988" s="6">
        <v>227.67141699999999</v>
      </c>
      <c r="S988" s="6">
        <v>224.60449199999999</v>
      </c>
      <c r="T988" s="6">
        <v>225.44375600000001</v>
      </c>
      <c r="U988" s="6">
        <v>225.41563400000001</v>
      </c>
      <c r="V988" s="6">
        <v>225.273605</v>
      </c>
      <c r="W988" s="6">
        <v>225.25926200000001</v>
      </c>
      <c r="X988" s="6">
        <v>224.29977400000001</v>
      </c>
      <c r="Y988" s="6">
        <v>223.72721899999999</v>
      </c>
      <c r="Z988" s="6">
        <v>225.30595400000001</v>
      </c>
      <c r="AA988" s="6">
        <v>225.93019100000001</v>
      </c>
      <c r="AB988" s="6">
        <v>227.023132</v>
      </c>
      <c r="AC988" s="6">
        <v>229.350998</v>
      </c>
      <c r="AD988" s="6">
        <v>231.649429</v>
      </c>
      <c r="AE988" s="6">
        <v>233.75831600000001</v>
      </c>
      <c r="AF988" s="7">
        <v>3.5701999999999998E-2</v>
      </c>
    </row>
    <row r="989" spans="1:32" ht="13">
      <c r="A989" s="3" t="s">
        <v>2640</v>
      </c>
      <c r="B989" t="s">
        <v>789</v>
      </c>
      <c r="C989" s="6">
        <v>0</v>
      </c>
      <c r="D989" s="6">
        <v>0</v>
      </c>
      <c r="E989" s="6">
        <v>0</v>
      </c>
      <c r="F989" s="6">
        <v>0</v>
      </c>
      <c r="G989" s="6">
        <v>0</v>
      </c>
      <c r="H989" s="6">
        <v>0</v>
      </c>
      <c r="I989" s="6">
        <v>0</v>
      </c>
      <c r="J989" s="6">
        <v>0</v>
      </c>
      <c r="K989" s="6">
        <v>0</v>
      </c>
      <c r="L989" s="6">
        <v>0</v>
      </c>
      <c r="M989" s="6">
        <v>0</v>
      </c>
      <c r="N989" s="6">
        <v>0</v>
      </c>
      <c r="O989" s="6">
        <v>0</v>
      </c>
      <c r="P989" s="6">
        <v>0</v>
      </c>
      <c r="Q989" s="6">
        <v>0</v>
      </c>
      <c r="R989" s="6">
        <v>0</v>
      </c>
      <c r="S989" s="6">
        <v>0</v>
      </c>
      <c r="T989" s="6">
        <v>0</v>
      </c>
      <c r="U989" s="6">
        <v>0</v>
      </c>
      <c r="V989" s="6">
        <v>0</v>
      </c>
      <c r="W989" s="6">
        <v>0</v>
      </c>
      <c r="X989" s="6">
        <v>0</v>
      </c>
      <c r="Y989" s="6">
        <v>0</v>
      </c>
      <c r="Z989" s="6">
        <v>0</v>
      </c>
      <c r="AA989" s="6">
        <v>0</v>
      </c>
      <c r="AB989" s="6">
        <v>0</v>
      </c>
      <c r="AC989" s="6">
        <v>0</v>
      </c>
      <c r="AD989" s="6">
        <v>0</v>
      </c>
      <c r="AE989" s="6">
        <v>0</v>
      </c>
      <c r="AF989" s="15" t="s">
        <v>2584</v>
      </c>
    </row>
    <row r="990" spans="1:32" ht="13">
      <c r="A990" s="3" t="s">
        <v>2641</v>
      </c>
      <c r="B990" t="s">
        <v>791</v>
      </c>
      <c r="C990" s="6">
        <v>8.6770000000000007E-3</v>
      </c>
      <c r="D990" s="6">
        <v>6.1869999999999998E-3</v>
      </c>
      <c r="E990" s="6">
        <v>4.437E-3</v>
      </c>
      <c r="F990" s="6">
        <v>5.071E-3</v>
      </c>
      <c r="G990" s="6">
        <v>6.1749999999999999E-3</v>
      </c>
      <c r="H990" s="6">
        <v>6.4700000000000001E-3</v>
      </c>
      <c r="I990" s="6">
        <v>6.6119999999999998E-3</v>
      </c>
      <c r="J990" s="6">
        <v>6.5719999999999997E-3</v>
      </c>
      <c r="K990" s="6">
        <v>6.5490000000000001E-3</v>
      </c>
      <c r="L990" s="6">
        <v>6.2839999999999997E-3</v>
      </c>
      <c r="M990" s="6">
        <v>6.032E-3</v>
      </c>
      <c r="N990" s="6">
        <v>5.8250000000000003E-3</v>
      </c>
      <c r="O990" s="6">
        <v>5.7489999999999998E-3</v>
      </c>
      <c r="P990" s="6">
        <v>5.731E-3</v>
      </c>
      <c r="Q990" s="6">
        <v>5.6350000000000003E-3</v>
      </c>
      <c r="R990" s="6">
        <v>5.535E-3</v>
      </c>
      <c r="S990" s="6">
        <v>5.5139999999999998E-3</v>
      </c>
      <c r="T990" s="6">
        <v>5.5779999999999996E-3</v>
      </c>
      <c r="U990" s="6">
        <v>5.6350000000000003E-3</v>
      </c>
      <c r="V990" s="6">
        <v>5.6880000000000003E-3</v>
      </c>
      <c r="W990" s="6">
        <v>5.7359999999999998E-3</v>
      </c>
      <c r="X990" s="6">
        <v>5.7660000000000003E-3</v>
      </c>
      <c r="Y990" s="6">
        <v>5.79E-3</v>
      </c>
      <c r="Z990" s="6">
        <v>5.8580000000000004E-3</v>
      </c>
      <c r="AA990" s="6">
        <v>5.8799999999999998E-3</v>
      </c>
      <c r="AB990" s="6">
        <v>5.914E-3</v>
      </c>
      <c r="AC990" s="6">
        <v>5.9709999999999997E-3</v>
      </c>
      <c r="AD990" s="6">
        <v>6.0239999999999998E-3</v>
      </c>
      <c r="AE990" s="6">
        <v>6.0650000000000001E-3</v>
      </c>
      <c r="AF990" s="7">
        <v>-7.3700000000000002E-4</v>
      </c>
    </row>
    <row r="991" spans="1:32" ht="13">
      <c r="A991" s="3" t="s">
        <v>2642</v>
      </c>
      <c r="B991" t="s">
        <v>793</v>
      </c>
      <c r="C991" s="6">
        <v>0</v>
      </c>
      <c r="D991" s="6">
        <v>0</v>
      </c>
      <c r="E991" s="6">
        <v>0</v>
      </c>
      <c r="F991" s="6">
        <v>0</v>
      </c>
      <c r="G991" s="6">
        <v>2.2611569999999999</v>
      </c>
      <c r="H991" s="6">
        <v>2.8135439999999998</v>
      </c>
      <c r="I991" s="6">
        <v>3.365297</v>
      </c>
      <c r="J991" s="6">
        <v>3.8013319999999999</v>
      </c>
      <c r="K991" s="6">
        <v>4.1609780000000001</v>
      </c>
      <c r="L991" s="6">
        <v>3.1768890000000001</v>
      </c>
      <c r="M991" s="6">
        <v>3.0661429999999998</v>
      </c>
      <c r="N991" s="6">
        <v>3.0636649999999999</v>
      </c>
      <c r="O991" s="6">
        <v>2.9744449999999998</v>
      </c>
      <c r="P991" s="6">
        <v>2.7940140000000002</v>
      </c>
      <c r="Q991" s="6">
        <v>2.9131819999999999</v>
      </c>
      <c r="R991" s="6">
        <v>4.5855810000000004</v>
      </c>
      <c r="S991" s="6">
        <v>4.8259610000000004</v>
      </c>
      <c r="T991" s="6">
        <v>5.0469369999999998</v>
      </c>
      <c r="U991" s="6">
        <v>5.7360990000000003</v>
      </c>
      <c r="V991" s="6">
        <v>6.3435290000000002</v>
      </c>
      <c r="W991" s="6">
        <v>6.7813109999999996</v>
      </c>
      <c r="X991" s="6">
        <v>7.4064920000000001</v>
      </c>
      <c r="Y991" s="6">
        <v>7.6312720000000001</v>
      </c>
      <c r="Z991" s="6">
        <v>7.8775320000000004</v>
      </c>
      <c r="AA991" s="6">
        <v>8.0992510000000006</v>
      </c>
      <c r="AB991" s="6">
        <v>8.3500160000000001</v>
      </c>
      <c r="AC991" s="6">
        <v>8.6445340000000002</v>
      </c>
      <c r="AD991" s="6">
        <v>8.9639740000000003</v>
      </c>
      <c r="AE991" s="6">
        <v>9.2806040000000003</v>
      </c>
      <c r="AF991" s="15" t="s">
        <v>2584</v>
      </c>
    </row>
    <row r="992" spans="1:32" ht="13">
      <c r="A992" s="3" t="s">
        <v>2643</v>
      </c>
      <c r="B992" t="s">
        <v>795</v>
      </c>
      <c r="C992" s="6">
        <v>0</v>
      </c>
      <c r="D992" s="6">
        <v>0</v>
      </c>
      <c r="E992" s="6">
        <v>0</v>
      </c>
      <c r="F992" s="6">
        <v>0</v>
      </c>
      <c r="G992" s="6">
        <v>0</v>
      </c>
      <c r="H992" s="6">
        <v>0</v>
      </c>
      <c r="I992" s="6">
        <v>0</v>
      </c>
      <c r="J992" s="6">
        <v>0</v>
      </c>
      <c r="K992" s="6">
        <v>0</v>
      </c>
      <c r="L992" s="6">
        <v>0</v>
      </c>
      <c r="M992" s="6">
        <v>0</v>
      </c>
      <c r="N992" s="6">
        <v>0</v>
      </c>
      <c r="O992" s="6">
        <v>0</v>
      </c>
      <c r="P992" s="6">
        <v>0</v>
      </c>
      <c r="Q992" s="6">
        <v>0</v>
      </c>
      <c r="R992" s="6">
        <v>0</v>
      </c>
      <c r="S992" s="6">
        <v>0</v>
      </c>
      <c r="T992" s="6">
        <v>0</v>
      </c>
      <c r="U992" s="6">
        <v>0</v>
      </c>
      <c r="V992" s="6">
        <v>0</v>
      </c>
      <c r="W992" s="6">
        <v>0</v>
      </c>
      <c r="X992" s="6">
        <v>0</v>
      </c>
      <c r="Y992" s="6">
        <v>0</v>
      </c>
      <c r="Z992" s="6">
        <v>0</v>
      </c>
      <c r="AA992" s="6">
        <v>0</v>
      </c>
      <c r="AB992" s="6">
        <v>0</v>
      </c>
      <c r="AC992" s="6">
        <v>0</v>
      </c>
      <c r="AD992" s="6">
        <v>0</v>
      </c>
      <c r="AE992" s="6">
        <v>0</v>
      </c>
      <c r="AF992" s="15" t="s">
        <v>2584</v>
      </c>
    </row>
    <row r="993" spans="1:32" ht="13">
      <c r="A993" s="3" t="s">
        <v>2644</v>
      </c>
      <c r="B993" t="s">
        <v>797</v>
      </c>
      <c r="C993" s="6">
        <v>0</v>
      </c>
      <c r="D993" s="6">
        <v>0</v>
      </c>
      <c r="E993" s="6">
        <v>0</v>
      </c>
      <c r="F993" s="6">
        <v>0</v>
      </c>
      <c r="G993" s="6">
        <v>0</v>
      </c>
      <c r="H993" s="6">
        <v>0</v>
      </c>
      <c r="I993" s="6">
        <v>0</v>
      </c>
      <c r="J993" s="6">
        <v>0</v>
      </c>
      <c r="K993" s="6">
        <v>5.8747000000000001E-2</v>
      </c>
      <c r="L993" s="6">
        <v>5.3987E-2</v>
      </c>
      <c r="M993" s="6">
        <v>0.25119399999999997</v>
      </c>
      <c r="N993" s="6">
        <v>0.22503200000000001</v>
      </c>
      <c r="O993" s="6">
        <v>0.21121400000000001</v>
      </c>
      <c r="P993" s="6">
        <v>0.388625</v>
      </c>
      <c r="Q993" s="6">
        <v>0.36907800000000002</v>
      </c>
      <c r="R993" s="6">
        <v>0.352628</v>
      </c>
      <c r="S993" s="6">
        <v>0.34049000000000001</v>
      </c>
      <c r="T993" s="6">
        <v>0.33209100000000003</v>
      </c>
      <c r="U993" s="6">
        <v>0.32734099999999999</v>
      </c>
      <c r="V993" s="6">
        <v>0.32260699999999998</v>
      </c>
      <c r="W993" s="6">
        <v>0.31747999999999998</v>
      </c>
      <c r="X993" s="6">
        <v>0.31212499999999999</v>
      </c>
      <c r="Y993" s="6">
        <v>0.30571300000000001</v>
      </c>
      <c r="Z993" s="6">
        <v>0.29907699999999998</v>
      </c>
      <c r="AA993" s="6">
        <v>0.29163</v>
      </c>
      <c r="AB993" s="6">
        <v>0.28615099999999999</v>
      </c>
      <c r="AC993" s="6">
        <v>0.28124300000000002</v>
      </c>
      <c r="AD993" s="6">
        <v>0.27755400000000002</v>
      </c>
      <c r="AE993" s="6">
        <v>0.27511099999999999</v>
      </c>
      <c r="AF993" s="15" t="s">
        <v>2584</v>
      </c>
    </row>
    <row r="994" spans="1:32" ht="13">
      <c r="A994" s="3" t="s">
        <v>2645</v>
      </c>
      <c r="B994" t="s">
        <v>799</v>
      </c>
      <c r="C994" s="6">
        <v>7.6186699999999998</v>
      </c>
      <c r="D994" s="6">
        <v>6.9904070000000003</v>
      </c>
      <c r="E994" s="6">
        <v>5.9266490000000003</v>
      </c>
      <c r="F994" s="6">
        <v>7.7966620000000004</v>
      </c>
      <c r="G994" s="6">
        <v>11.095938</v>
      </c>
      <c r="H994" s="6">
        <v>16.10652</v>
      </c>
      <c r="I994" s="6">
        <v>18.224363</v>
      </c>
      <c r="J994" s="6">
        <v>19.484342999999999</v>
      </c>
      <c r="K994" s="6">
        <v>23.560735999999999</v>
      </c>
      <c r="L994" s="6">
        <v>24.019945</v>
      </c>
      <c r="M994" s="6">
        <v>24.993807</v>
      </c>
      <c r="N994" s="6">
        <v>25.177927</v>
      </c>
      <c r="O994" s="6">
        <v>26.389434999999999</v>
      </c>
      <c r="P994" s="6">
        <v>27.780048000000001</v>
      </c>
      <c r="Q994" s="6">
        <v>28.942142</v>
      </c>
      <c r="R994" s="6">
        <v>30.194465999999998</v>
      </c>
      <c r="S994" s="6">
        <v>31.731966</v>
      </c>
      <c r="T994" s="6">
        <v>33.712359999999997</v>
      </c>
      <c r="U994" s="6">
        <v>35.944057000000001</v>
      </c>
      <c r="V994" s="6">
        <v>38.148257999999998</v>
      </c>
      <c r="W994" s="6">
        <v>40.325938999999998</v>
      </c>
      <c r="X994" s="6">
        <v>42.231236000000003</v>
      </c>
      <c r="Y994" s="6">
        <v>44.332413000000003</v>
      </c>
      <c r="Z994" s="6">
        <v>46.609921</v>
      </c>
      <c r="AA994" s="6">
        <v>48.191142999999997</v>
      </c>
      <c r="AB994" s="6">
        <v>49.862133</v>
      </c>
      <c r="AC994" s="6">
        <v>51.738750000000003</v>
      </c>
      <c r="AD994" s="6">
        <v>53.647010999999999</v>
      </c>
      <c r="AE994" s="6">
        <v>55.424309000000001</v>
      </c>
      <c r="AF994" s="7">
        <v>7.9700999999999994E-2</v>
      </c>
    </row>
    <row r="995" spans="1:32" ht="13">
      <c r="A995" s="3" t="s">
        <v>2646</v>
      </c>
      <c r="B995" t="s">
        <v>801</v>
      </c>
      <c r="C995" s="6">
        <v>0.229966</v>
      </c>
      <c r="D995" s="6">
        <v>0.158743</v>
      </c>
      <c r="E995" s="6">
        <v>0.11385000000000001</v>
      </c>
      <c r="F995" s="6">
        <v>0.130189</v>
      </c>
      <c r="G995" s="6">
        <v>0.158413</v>
      </c>
      <c r="H995" s="6">
        <v>0.166153</v>
      </c>
      <c r="I995" s="6">
        <v>0.17019100000000001</v>
      </c>
      <c r="J995" s="6">
        <v>0.169381</v>
      </c>
      <c r="K995" s="6">
        <v>0.16872599999999999</v>
      </c>
      <c r="L995" s="6">
        <v>0.16207099999999999</v>
      </c>
      <c r="M995" s="6">
        <v>0.15568599999999999</v>
      </c>
      <c r="N995" s="6">
        <v>0.150724</v>
      </c>
      <c r="O995" s="6">
        <v>0.149586</v>
      </c>
      <c r="P995" s="6">
        <v>0.150728</v>
      </c>
      <c r="Q995" s="6">
        <v>0.15101400000000001</v>
      </c>
      <c r="R995" s="6">
        <v>0.15171499999999999</v>
      </c>
      <c r="S995" s="6">
        <v>0.15396799999999999</v>
      </c>
      <c r="T995" s="6">
        <v>0.15750700000000001</v>
      </c>
      <c r="U995" s="6">
        <v>0.16020200000000001</v>
      </c>
      <c r="V995" s="6">
        <v>0.16223699999999999</v>
      </c>
      <c r="W995" s="6">
        <v>0.16400799999999999</v>
      </c>
      <c r="X995" s="6">
        <v>0.164907</v>
      </c>
      <c r="Y995" s="6">
        <v>0.16580300000000001</v>
      </c>
      <c r="Z995" s="6">
        <v>0.167488</v>
      </c>
      <c r="AA995" s="6">
        <v>0.16811000000000001</v>
      </c>
      <c r="AB995" s="6">
        <v>0.16942299999999999</v>
      </c>
      <c r="AC995" s="6">
        <v>0.17164299999999999</v>
      </c>
      <c r="AD995" s="6">
        <v>0.17344000000000001</v>
      </c>
      <c r="AE995" s="6">
        <v>0.17496600000000001</v>
      </c>
      <c r="AF995" s="7">
        <v>3.6099999999999999E-3</v>
      </c>
    </row>
    <row r="996" spans="1:32" ht="13">
      <c r="A996" s="3" t="s">
        <v>2647</v>
      </c>
      <c r="B996" t="s">
        <v>803</v>
      </c>
      <c r="C996" s="6">
        <v>0.74369499999999999</v>
      </c>
      <c r="D996" s="6">
        <v>0.34458800000000001</v>
      </c>
      <c r="E996" s="6">
        <v>0.24468400000000001</v>
      </c>
      <c r="F996" s="6">
        <v>0.28230699999999997</v>
      </c>
      <c r="G996" s="6">
        <v>0.34128900000000001</v>
      </c>
      <c r="H996" s="6">
        <v>0.35882599999999998</v>
      </c>
      <c r="I996" s="6">
        <v>0.37237999999999999</v>
      </c>
      <c r="J996" s="6">
        <v>0.37217899999999998</v>
      </c>
      <c r="K996" s="6">
        <v>0.369062</v>
      </c>
      <c r="L996" s="6">
        <v>0.35483700000000001</v>
      </c>
      <c r="M996" s="6">
        <v>0.34007900000000002</v>
      </c>
      <c r="N996" s="6">
        <v>0.32817000000000002</v>
      </c>
      <c r="O996" s="6">
        <v>0.32471800000000001</v>
      </c>
      <c r="P996" s="6">
        <v>0.32449299999999998</v>
      </c>
      <c r="Q996" s="6">
        <v>0.31944499999999998</v>
      </c>
      <c r="R996" s="6">
        <v>0.31424299999999999</v>
      </c>
      <c r="S996" s="6">
        <v>0.313282</v>
      </c>
      <c r="T996" s="6">
        <v>0.31704300000000002</v>
      </c>
      <c r="U996" s="6">
        <v>0.32118099999999999</v>
      </c>
      <c r="V996" s="6">
        <v>0.32483600000000001</v>
      </c>
      <c r="W996" s="6">
        <v>0.32822600000000002</v>
      </c>
      <c r="X996" s="6">
        <v>0.330542</v>
      </c>
      <c r="Y996" s="6">
        <v>0.33254400000000001</v>
      </c>
      <c r="Z996" s="6">
        <v>0.33570299999999997</v>
      </c>
      <c r="AA996" s="6">
        <v>0.337038</v>
      </c>
      <c r="AB996" s="6">
        <v>0.34001799999999999</v>
      </c>
      <c r="AC996" s="6">
        <v>0.344837</v>
      </c>
      <c r="AD996" s="6">
        <v>0.34882299999999999</v>
      </c>
      <c r="AE996" s="6">
        <v>0.35257500000000003</v>
      </c>
      <c r="AF996" s="7">
        <v>8.4900000000000004E-4</v>
      </c>
    </row>
    <row r="997" spans="1:32" ht="13">
      <c r="A997" s="3" t="s">
        <v>2648</v>
      </c>
      <c r="B997" t="s">
        <v>805</v>
      </c>
      <c r="C997" s="6">
        <v>0.24775700000000001</v>
      </c>
      <c r="D997" s="6">
        <v>0.184249</v>
      </c>
      <c r="E997" s="6">
        <v>0.106891</v>
      </c>
      <c r="F997" s="6">
        <v>0.151861</v>
      </c>
      <c r="G997" s="6">
        <v>0.189691</v>
      </c>
      <c r="H997" s="6">
        <v>0.19408800000000001</v>
      </c>
      <c r="I997" s="6">
        <v>0.201574</v>
      </c>
      <c r="J997" s="6">
        <v>0.191023</v>
      </c>
      <c r="K997" s="6">
        <v>0.17150899999999999</v>
      </c>
      <c r="L997" s="6">
        <v>0.15581400000000001</v>
      </c>
      <c r="M997" s="6">
        <v>0.13319300000000001</v>
      </c>
      <c r="N997" s="6">
        <v>0.109191</v>
      </c>
      <c r="O997" s="6">
        <v>8.7899000000000005E-2</v>
      </c>
      <c r="P997" s="6">
        <v>6.4118999999999995E-2</v>
      </c>
      <c r="Q997" s="6">
        <v>4.2248000000000001E-2</v>
      </c>
      <c r="R997" s="6">
        <v>2.7989E-2</v>
      </c>
      <c r="S997" s="6">
        <v>1.9931000000000001E-2</v>
      </c>
      <c r="T997" s="6">
        <v>1.5996E-2</v>
      </c>
      <c r="U997" s="6">
        <v>1.4395E-2</v>
      </c>
      <c r="V997" s="6">
        <v>1.3854E-2</v>
      </c>
      <c r="W997" s="6">
        <v>1.3566999999999999E-2</v>
      </c>
      <c r="X997" s="6">
        <v>1.3517E-2</v>
      </c>
      <c r="Y997" s="6">
        <v>1.3528999999999999E-2</v>
      </c>
      <c r="Z997" s="6">
        <v>1.3643000000000001E-2</v>
      </c>
      <c r="AA997" s="6">
        <v>1.3793E-2</v>
      </c>
      <c r="AB997" s="6">
        <v>1.3872000000000001E-2</v>
      </c>
      <c r="AC997" s="6">
        <v>1.3827000000000001E-2</v>
      </c>
      <c r="AD997" s="6">
        <v>1.3911E-2</v>
      </c>
      <c r="AE997" s="6">
        <v>1.4030000000000001E-2</v>
      </c>
      <c r="AF997" s="7">
        <v>-9.0967999999999993E-2</v>
      </c>
    </row>
    <row r="998" spans="1:32" ht="13">
      <c r="A998" s="3" t="s">
        <v>2649</v>
      </c>
      <c r="B998" t="s">
        <v>807</v>
      </c>
      <c r="C998" s="6">
        <v>5.4739999999999997E-3</v>
      </c>
      <c r="D998" s="6">
        <v>3.8930000000000002E-3</v>
      </c>
      <c r="E998" s="6">
        <v>2.7889999999999998E-3</v>
      </c>
      <c r="F998" s="6">
        <v>3.2239999999999999E-3</v>
      </c>
      <c r="G998" s="6">
        <v>3.9430000000000003E-3</v>
      </c>
      <c r="H998" s="6">
        <v>4.1339999999999997E-3</v>
      </c>
      <c r="I998" s="6">
        <v>4.2269999999999999E-3</v>
      </c>
      <c r="J998" s="6">
        <v>4.182E-3</v>
      </c>
      <c r="K998" s="6">
        <v>4.1339999999999997E-3</v>
      </c>
      <c r="L998" s="6">
        <v>3.9589999999999998E-3</v>
      </c>
      <c r="M998" s="6">
        <v>3.7820000000000002E-3</v>
      </c>
      <c r="N998" s="6">
        <v>3.6359999999999999E-3</v>
      </c>
      <c r="O998" s="6">
        <v>3.5920000000000001E-3</v>
      </c>
      <c r="P998" s="6">
        <v>3.5829999999999998E-3</v>
      </c>
      <c r="Q998" s="6">
        <v>3.5260000000000001E-3</v>
      </c>
      <c r="R998" s="6">
        <v>3.4659999999999999E-3</v>
      </c>
      <c r="S998" s="6">
        <v>3.454E-3</v>
      </c>
      <c r="T998" s="6">
        <v>3.4940000000000001E-3</v>
      </c>
      <c r="U998" s="6">
        <v>3.532E-3</v>
      </c>
      <c r="V998" s="6">
        <v>3.5669999999999999E-3</v>
      </c>
      <c r="W998" s="6">
        <v>3.5990000000000002E-3</v>
      </c>
      <c r="X998" s="6">
        <v>3.6189999999999998E-3</v>
      </c>
      <c r="Y998" s="6">
        <v>3.6359999999999999E-3</v>
      </c>
      <c r="Z998" s="6">
        <v>3.6779999999999998E-3</v>
      </c>
      <c r="AA998" s="6">
        <v>3.6939999999999998E-3</v>
      </c>
      <c r="AB998" s="6">
        <v>3.718E-3</v>
      </c>
      <c r="AC998" s="6">
        <v>3.7550000000000001E-3</v>
      </c>
      <c r="AD998" s="6">
        <v>3.79E-3</v>
      </c>
      <c r="AE998" s="6">
        <v>3.8189999999999999E-3</v>
      </c>
      <c r="AF998" s="7">
        <v>-7.1500000000000003E-4</v>
      </c>
    </row>
    <row r="999" spans="1:32" ht="13">
      <c r="A999" s="3" t="s">
        <v>2650</v>
      </c>
      <c r="B999" t="s">
        <v>809</v>
      </c>
      <c r="C999" s="6">
        <v>0</v>
      </c>
      <c r="D999" s="6">
        <v>0</v>
      </c>
      <c r="E999" s="6">
        <v>0</v>
      </c>
      <c r="F999" s="6">
        <v>0</v>
      </c>
      <c r="G999" s="6">
        <v>0</v>
      </c>
      <c r="H999" s="6">
        <v>0</v>
      </c>
      <c r="I999" s="6">
        <v>0</v>
      </c>
      <c r="J999" s="6">
        <v>0</v>
      </c>
      <c r="K999" s="6">
        <v>0</v>
      </c>
      <c r="L999" s="6">
        <v>0</v>
      </c>
      <c r="M999" s="6">
        <v>0</v>
      </c>
      <c r="N999" s="6">
        <v>0</v>
      </c>
      <c r="O999" s="6">
        <v>0</v>
      </c>
      <c r="P999" s="6">
        <v>0</v>
      </c>
      <c r="Q999" s="6">
        <v>0</v>
      </c>
      <c r="R999" s="6">
        <v>0</v>
      </c>
      <c r="S999" s="6">
        <v>0</v>
      </c>
      <c r="T999" s="6">
        <v>0</v>
      </c>
      <c r="U999" s="6">
        <v>0</v>
      </c>
      <c r="V999" s="6">
        <v>0</v>
      </c>
      <c r="W999" s="6">
        <v>0</v>
      </c>
      <c r="X999" s="6">
        <v>0</v>
      </c>
      <c r="Y999" s="6">
        <v>0</v>
      </c>
      <c r="Z999" s="6">
        <v>0</v>
      </c>
      <c r="AA999" s="6">
        <v>0</v>
      </c>
      <c r="AB999" s="6">
        <v>0</v>
      </c>
      <c r="AC999" s="6">
        <v>0</v>
      </c>
      <c r="AD999" s="6">
        <v>0</v>
      </c>
      <c r="AE999" s="6">
        <v>0</v>
      </c>
      <c r="AF999" s="15" t="s">
        <v>2584</v>
      </c>
    </row>
    <row r="1000" spans="1:32" ht="13">
      <c r="A1000" s="3" t="s">
        <v>2651</v>
      </c>
      <c r="B1000" t="s">
        <v>811</v>
      </c>
      <c r="C1000" s="6">
        <v>0</v>
      </c>
      <c r="D1000" s="6">
        <v>0</v>
      </c>
      <c r="E1000" s="6">
        <v>0</v>
      </c>
      <c r="F1000" s="6">
        <v>0</v>
      </c>
      <c r="G1000" s="6">
        <v>0</v>
      </c>
      <c r="H1000" s="6">
        <v>0</v>
      </c>
      <c r="I1000" s="6">
        <v>0</v>
      </c>
      <c r="J1000" s="6">
        <v>0</v>
      </c>
      <c r="K1000" s="6">
        <v>0</v>
      </c>
      <c r="L1000" s="6">
        <v>0</v>
      </c>
      <c r="M1000" s="6">
        <v>0</v>
      </c>
      <c r="N1000" s="6">
        <v>0</v>
      </c>
      <c r="O1000" s="6">
        <v>0</v>
      </c>
      <c r="P1000" s="6">
        <v>0</v>
      </c>
      <c r="Q1000" s="6">
        <v>0</v>
      </c>
      <c r="R1000" s="6">
        <v>0</v>
      </c>
      <c r="S1000" s="6">
        <v>0</v>
      </c>
      <c r="T1000" s="6">
        <v>0</v>
      </c>
      <c r="U1000" s="6">
        <v>0</v>
      </c>
      <c r="V1000" s="6">
        <v>0</v>
      </c>
      <c r="W1000" s="6">
        <v>0</v>
      </c>
      <c r="X1000" s="6">
        <v>0</v>
      </c>
      <c r="Y1000" s="6">
        <v>0</v>
      </c>
      <c r="Z1000" s="6">
        <v>0</v>
      </c>
      <c r="AA1000" s="6">
        <v>0</v>
      </c>
      <c r="AB1000" s="6">
        <v>0</v>
      </c>
      <c r="AC1000" s="6">
        <v>0</v>
      </c>
      <c r="AD1000" s="6">
        <v>0</v>
      </c>
      <c r="AE1000" s="6">
        <v>0</v>
      </c>
      <c r="AF1000" s="15" t="s">
        <v>2584</v>
      </c>
    </row>
    <row r="1001" spans="1:32" ht="13">
      <c r="A1001" s="3" t="s">
        <v>2652</v>
      </c>
      <c r="B1001" t="s">
        <v>813</v>
      </c>
      <c r="C1001" s="6">
        <v>0</v>
      </c>
      <c r="D1001" s="6">
        <v>0</v>
      </c>
      <c r="E1001" s="6">
        <v>0</v>
      </c>
      <c r="F1001" s="6">
        <v>0</v>
      </c>
      <c r="G1001" s="6">
        <v>0</v>
      </c>
      <c r="H1001" s="6">
        <v>0</v>
      </c>
      <c r="I1001" s="6">
        <v>0</v>
      </c>
      <c r="J1001" s="6">
        <v>0</v>
      </c>
      <c r="K1001" s="6">
        <v>6.9999999999999999E-6</v>
      </c>
      <c r="L1001" s="6">
        <v>1.2999999999999999E-5</v>
      </c>
      <c r="M1001" s="6">
        <v>2.3E-5</v>
      </c>
      <c r="N1001" s="6">
        <v>3.8000000000000002E-5</v>
      </c>
      <c r="O1001" s="6">
        <v>6.0000000000000002E-5</v>
      </c>
      <c r="P1001" s="6">
        <v>9.3999999999999994E-5</v>
      </c>
      <c r="Q1001" s="6">
        <v>1.4300000000000001E-4</v>
      </c>
      <c r="R1001" s="6">
        <v>2.1499999999999999E-4</v>
      </c>
      <c r="S1001" s="6">
        <v>3.1599999999999998E-4</v>
      </c>
      <c r="T1001" s="6">
        <v>4.66E-4</v>
      </c>
      <c r="U1001" s="6">
        <v>7.3099999999999999E-4</v>
      </c>
      <c r="V1001" s="6">
        <v>1.059E-3</v>
      </c>
      <c r="W1001" s="6">
        <v>1.4989999999999999E-3</v>
      </c>
      <c r="X1001" s="6">
        <v>2.0790000000000001E-3</v>
      </c>
      <c r="Y1001" s="6">
        <v>2.8370000000000001E-3</v>
      </c>
      <c r="Z1001" s="6">
        <v>3.7989999999999999E-3</v>
      </c>
      <c r="AA1001" s="6">
        <v>5.0530000000000002E-3</v>
      </c>
      <c r="AB1001" s="6">
        <v>6.6639999999999998E-3</v>
      </c>
      <c r="AC1001" s="6">
        <v>8.6890000000000005E-3</v>
      </c>
      <c r="AD1001" s="6">
        <v>1.1247E-2</v>
      </c>
      <c r="AE1001" s="6">
        <v>1.4406E-2</v>
      </c>
      <c r="AF1001" s="15" t="s">
        <v>2584</v>
      </c>
    </row>
    <row r="1002" spans="1:32" ht="13">
      <c r="A1002" s="3" t="s">
        <v>2653</v>
      </c>
      <c r="B1002" t="s">
        <v>1260</v>
      </c>
      <c r="C1002" s="6">
        <v>112.22281599999999</v>
      </c>
      <c r="D1002" s="6">
        <v>98.349663000000007</v>
      </c>
      <c r="E1002" s="6">
        <v>70.075760000000002</v>
      </c>
      <c r="F1002" s="6">
        <v>91.563293000000002</v>
      </c>
      <c r="G1002" s="6">
        <v>115.356979</v>
      </c>
      <c r="H1002" s="6">
        <v>142.055588</v>
      </c>
      <c r="I1002" s="6">
        <v>163.23962399999999</v>
      </c>
      <c r="J1002" s="6">
        <v>187.92098999999999</v>
      </c>
      <c r="K1002" s="6">
        <v>219.061981</v>
      </c>
      <c r="L1002" s="6">
        <v>240.507599</v>
      </c>
      <c r="M1002" s="6">
        <v>258.50698899999998</v>
      </c>
      <c r="N1002" s="6">
        <v>277.02105699999998</v>
      </c>
      <c r="O1002" s="6">
        <v>273.19970699999999</v>
      </c>
      <c r="P1002" s="6">
        <v>271.98843399999998</v>
      </c>
      <c r="Q1002" s="6">
        <v>267.07504299999999</v>
      </c>
      <c r="R1002" s="6">
        <v>263.30725100000001</v>
      </c>
      <c r="S1002" s="6">
        <v>261.99935900000003</v>
      </c>
      <c r="T1002" s="6">
        <v>265.03524800000002</v>
      </c>
      <c r="U1002" s="6">
        <v>267.928833</v>
      </c>
      <c r="V1002" s="6">
        <v>270.599243</v>
      </c>
      <c r="W1002" s="6">
        <v>273.20062300000001</v>
      </c>
      <c r="X1002" s="6">
        <v>274.770081</v>
      </c>
      <c r="Y1002" s="6">
        <v>276.52072099999998</v>
      </c>
      <c r="Z1002" s="6">
        <v>280.62261999999998</v>
      </c>
      <c r="AA1002" s="6">
        <v>283.04577599999999</v>
      </c>
      <c r="AB1002" s="6">
        <v>286.06106599999998</v>
      </c>
      <c r="AC1002" s="6">
        <v>290.56423999999998</v>
      </c>
      <c r="AD1002" s="6">
        <v>295.095215</v>
      </c>
      <c r="AE1002" s="6">
        <v>299.30419899999998</v>
      </c>
      <c r="AF1002" s="7">
        <v>4.2081E-2</v>
      </c>
    </row>
    <row r="1004" spans="1:32" ht="13">
      <c r="A1004" s="3" t="s">
        <v>2654</v>
      </c>
      <c r="B1004" t="s">
        <v>1262</v>
      </c>
      <c r="C1004" s="10">
        <v>13.636232</v>
      </c>
      <c r="D1004" s="10">
        <v>15.256936</v>
      </c>
      <c r="E1004" s="10">
        <v>14.412906</v>
      </c>
      <c r="F1004" s="10">
        <v>15.623796</v>
      </c>
      <c r="G1004" s="10">
        <v>15.282348000000001</v>
      </c>
      <c r="H1004" s="10">
        <v>17.269704999999998</v>
      </c>
      <c r="I1004" s="10">
        <v>19.41902</v>
      </c>
      <c r="J1004" s="10">
        <v>22.490019</v>
      </c>
      <c r="K1004" s="10">
        <v>26.310345000000002</v>
      </c>
      <c r="L1004" s="10">
        <v>29.487659000000001</v>
      </c>
      <c r="M1004" s="10">
        <v>33.023074999999999</v>
      </c>
      <c r="N1004" s="10">
        <v>36.641655</v>
      </c>
      <c r="O1004" s="10">
        <v>36.615901999999998</v>
      </c>
      <c r="P1004" s="10">
        <v>36.566589</v>
      </c>
      <c r="Q1004" s="10">
        <v>36.516616999999997</v>
      </c>
      <c r="R1004" s="10">
        <v>36.655318999999999</v>
      </c>
      <c r="S1004" s="10">
        <v>36.612827000000003</v>
      </c>
      <c r="T1004" s="10">
        <v>36.607269000000002</v>
      </c>
      <c r="U1004" s="10">
        <v>36.632767000000001</v>
      </c>
      <c r="V1004" s="10">
        <v>36.658531000000004</v>
      </c>
      <c r="W1004" s="10">
        <v>36.695942000000002</v>
      </c>
      <c r="X1004" s="10">
        <v>36.716884999999998</v>
      </c>
      <c r="Y1004" s="10">
        <v>36.798012</v>
      </c>
      <c r="Z1004" s="10">
        <v>36.908515999999999</v>
      </c>
      <c r="AA1004" s="10">
        <v>37.087887000000002</v>
      </c>
      <c r="AB1004" s="10">
        <v>37.269962</v>
      </c>
      <c r="AC1004" s="10">
        <v>37.492229000000002</v>
      </c>
      <c r="AD1004" s="10">
        <v>37.742859000000003</v>
      </c>
      <c r="AE1004" s="10">
        <v>38.023319000000001</v>
      </c>
      <c r="AF1004" s="7">
        <v>3.4398999999999999E-2</v>
      </c>
    </row>
    <row r="1005" spans="1:32" ht="13">
      <c r="A1005" s="3" t="s">
        <v>2655</v>
      </c>
      <c r="B1005" s="2" t="s">
        <v>1264</v>
      </c>
      <c r="C1005" s="8">
        <v>822.97522000000004</v>
      </c>
      <c r="D1005" s="8">
        <v>644.62261999999998</v>
      </c>
      <c r="E1005" s="8">
        <v>486.20147700000001</v>
      </c>
      <c r="F1005" s="8">
        <v>586.05023200000005</v>
      </c>
      <c r="G1005" s="8">
        <v>754.83807400000001</v>
      </c>
      <c r="H1005" s="8">
        <v>822.57104500000003</v>
      </c>
      <c r="I1005" s="8">
        <v>840.61718800000006</v>
      </c>
      <c r="J1005" s="8">
        <v>835.57507299999997</v>
      </c>
      <c r="K1005" s="8">
        <v>832.60778800000003</v>
      </c>
      <c r="L1005" s="8">
        <v>815.621216</v>
      </c>
      <c r="M1005" s="8">
        <v>782.80712900000003</v>
      </c>
      <c r="N1005" s="8">
        <v>756.02770999999996</v>
      </c>
      <c r="O1005" s="8">
        <v>746.123108</v>
      </c>
      <c r="P1005" s="8">
        <v>743.81677200000001</v>
      </c>
      <c r="Q1005" s="8">
        <v>731.379456</v>
      </c>
      <c r="R1005" s="8">
        <v>718.33300799999995</v>
      </c>
      <c r="S1005" s="8">
        <v>715.59448199999997</v>
      </c>
      <c r="T1005" s="8">
        <v>723.996216</v>
      </c>
      <c r="U1005" s="8">
        <v>731.39123500000005</v>
      </c>
      <c r="V1005" s="8">
        <v>738.16168200000004</v>
      </c>
      <c r="W1005" s="8">
        <v>744.49816899999996</v>
      </c>
      <c r="X1005" s="8">
        <v>748.34802200000001</v>
      </c>
      <c r="Y1005" s="8">
        <v>751.45556599999998</v>
      </c>
      <c r="Z1005" s="8">
        <v>760.31945800000005</v>
      </c>
      <c r="AA1005" s="8">
        <v>763.17578100000003</v>
      </c>
      <c r="AB1005" s="8">
        <v>767.53784199999996</v>
      </c>
      <c r="AC1005" s="8">
        <v>774.99859600000002</v>
      </c>
      <c r="AD1005" s="8">
        <v>781.85705600000006</v>
      </c>
      <c r="AE1005" s="8">
        <v>787.15954599999998</v>
      </c>
      <c r="AF1005" s="9">
        <v>7.4260000000000003E-3</v>
      </c>
    </row>
    <row r="1007" spans="1:32" ht="13">
      <c r="A1007" s="3" t="s">
        <v>2656</v>
      </c>
      <c r="B1007" s="2" t="s">
        <v>1266</v>
      </c>
      <c r="C1007" s="11">
        <v>10.326495</v>
      </c>
      <c r="D1007" s="11">
        <v>12.430161999999999</v>
      </c>
      <c r="E1007" s="11">
        <v>13.308032000000001</v>
      </c>
      <c r="F1007" s="11">
        <v>15.013783</v>
      </c>
      <c r="G1007" s="11">
        <v>15.683683</v>
      </c>
      <c r="H1007" s="11">
        <v>17.284229</v>
      </c>
      <c r="I1007" s="11">
        <v>19.371029</v>
      </c>
      <c r="J1007" s="11">
        <v>21.725636000000002</v>
      </c>
      <c r="K1007" s="11">
        <v>24.527498000000001</v>
      </c>
      <c r="L1007" s="11">
        <v>25.207445</v>
      </c>
      <c r="M1007" s="11">
        <v>27.003537999999999</v>
      </c>
      <c r="N1007" s="11">
        <v>28.691969</v>
      </c>
      <c r="O1007" s="11">
        <v>28.710646000000001</v>
      </c>
      <c r="P1007" s="11">
        <v>28.753626000000001</v>
      </c>
      <c r="Q1007" s="11">
        <v>28.846723999999998</v>
      </c>
      <c r="R1007" s="11">
        <v>29.043521999999999</v>
      </c>
      <c r="S1007" s="11">
        <v>29.161926000000001</v>
      </c>
      <c r="T1007" s="11">
        <v>29.321068</v>
      </c>
      <c r="U1007" s="11">
        <v>29.590204</v>
      </c>
      <c r="V1007" s="11">
        <v>29.805036999999999</v>
      </c>
      <c r="W1007" s="11">
        <v>29.995145999999998</v>
      </c>
      <c r="X1007" s="11">
        <v>30.177358999999999</v>
      </c>
      <c r="Y1007" s="11">
        <v>30.350245000000001</v>
      </c>
      <c r="Z1007" s="11">
        <v>30.535060999999999</v>
      </c>
      <c r="AA1007" s="11">
        <v>30.694271000000001</v>
      </c>
      <c r="AB1007" s="11">
        <v>30.852062</v>
      </c>
      <c r="AC1007" s="11">
        <v>31.037558000000001</v>
      </c>
      <c r="AD1007" s="11">
        <v>31.234964000000002</v>
      </c>
      <c r="AE1007" s="11">
        <v>31.435469000000001</v>
      </c>
      <c r="AF1007" s="9">
        <v>3.4960999999999999E-2</v>
      </c>
    </row>
    <row r="1008" spans="1:32" ht="13">
      <c r="A1008" s="3" t="s">
        <v>2657</v>
      </c>
      <c r="B1008" t="s">
        <v>1268</v>
      </c>
      <c r="C1008" s="10">
        <v>3.8545579999999999</v>
      </c>
      <c r="D1008" s="10">
        <v>3.0662069999999999</v>
      </c>
      <c r="E1008" s="10">
        <v>2.2257750000000001</v>
      </c>
      <c r="F1008" s="10">
        <v>2.4386299999999999</v>
      </c>
      <c r="G1008" s="10">
        <v>3.075898</v>
      </c>
      <c r="H1008" s="10">
        <v>3.4104640000000002</v>
      </c>
      <c r="I1008" s="10">
        <v>3.6658249999999999</v>
      </c>
      <c r="J1008" s="10">
        <v>3.7825669999999998</v>
      </c>
      <c r="K1008" s="10">
        <v>3.8776679999999999</v>
      </c>
      <c r="L1008" s="10">
        <v>3.8962850000000002</v>
      </c>
      <c r="M1008" s="10">
        <v>3.853056</v>
      </c>
      <c r="N1008" s="10">
        <v>3.8329119999999999</v>
      </c>
      <c r="O1008" s="10">
        <v>3.9019919999999999</v>
      </c>
      <c r="P1008" s="10">
        <v>4.0406490000000002</v>
      </c>
      <c r="Q1008" s="10">
        <v>4.0448510000000004</v>
      </c>
      <c r="R1008" s="10">
        <v>4.0396559999999999</v>
      </c>
      <c r="S1008" s="10">
        <v>4.0774119999999998</v>
      </c>
      <c r="T1008" s="10">
        <v>4.1637149999999998</v>
      </c>
      <c r="U1008" s="10">
        <v>4.2553549999999998</v>
      </c>
      <c r="V1008" s="10">
        <v>4.3308439999999999</v>
      </c>
      <c r="W1008" s="10">
        <v>4.4011889999999996</v>
      </c>
      <c r="X1008" s="10">
        <v>4.4668080000000003</v>
      </c>
      <c r="Y1008" s="10">
        <v>4.5265659999999999</v>
      </c>
      <c r="Z1008" s="10">
        <v>4.5982849999999997</v>
      </c>
      <c r="AA1008" s="10">
        <v>4.6513229999999997</v>
      </c>
      <c r="AB1008" s="10">
        <v>4.7169480000000004</v>
      </c>
      <c r="AC1008" s="10">
        <v>4.7926310000000001</v>
      </c>
      <c r="AD1008" s="10">
        <v>4.8747490000000004</v>
      </c>
      <c r="AE1008" s="10">
        <v>4.9547879999999997</v>
      </c>
      <c r="AF1008" s="7">
        <v>1.7933000000000001E-2</v>
      </c>
    </row>
    <row r="1009" spans="1:32" ht="13">
      <c r="A1009" s="3" t="s">
        <v>2658</v>
      </c>
      <c r="B1009" t="s">
        <v>1270</v>
      </c>
      <c r="C1009" s="10">
        <v>0</v>
      </c>
      <c r="D1009" s="10">
        <v>0</v>
      </c>
      <c r="E1009" s="10">
        <v>0</v>
      </c>
      <c r="F1009" s="10">
        <v>0</v>
      </c>
      <c r="G1009" s="10">
        <v>0</v>
      </c>
      <c r="H1009" s="10">
        <v>0</v>
      </c>
      <c r="I1009" s="10">
        <v>0</v>
      </c>
      <c r="J1009" s="10">
        <v>0</v>
      </c>
      <c r="K1009" s="10">
        <v>0</v>
      </c>
      <c r="L1009" s="10">
        <v>0</v>
      </c>
      <c r="M1009" s="10">
        <v>0</v>
      </c>
      <c r="N1009" s="10">
        <v>0</v>
      </c>
      <c r="O1009" s="10">
        <v>0</v>
      </c>
      <c r="P1009" s="10">
        <v>0</v>
      </c>
      <c r="Q1009" s="10">
        <v>0</v>
      </c>
      <c r="R1009" s="10">
        <v>0</v>
      </c>
      <c r="S1009" s="10">
        <v>0</v>
      </c>
      <c r="T1009" s="10">
        <v>0</v>
      </c>
      <c r="U1009" s="10">
        <v>0</v>
      </c>
      <c r="V1009" s="10">
        <v>0</v>
      </c>
      <c r="W1009" s="10">
        <v>0</v>
      </c>
      <c r="X1009" s="10">
        <v>0</v>
      </c>
      <c r="Y1009" s="10">
        <v>0</v>
      </c>
      <c r="Z1009" s="10">
        <v>0</v>
      </c>
      <c r="AA1009" s="10">
        <v>0</v>
      </c>
      <c r="AB1009" s="10">
        <v>0</v>
      </c>
      <c r="AC1009" s="10">
        <v>0</v>
      </c>
      <c r="AD1009" s="10">
        <v>0</v>
      </c>
      <c r="AE1009" s="10">
        <v>0</v>
      </c>
      <c r="AF1009" s="15" t="s">
        <v>2584</v>
      </c>
    </row>
    <row r="1011" spans="1:32" ht="13">
      <c r="A1011" s="3" t="s">
        <v>2659</v>
      </c>
      <c r="B1011" s="2" t="s">
        <v>1272</v>
      </c>
      <c r="C1011" s="8">
        <v>1671.336548</v>
      </c>
      <c r="D1011" s="8">
        <v>1375.909668</v>
      </c>
      <c r="E1011" s="8">
        <v>1021.874878</v>
      </c>
      <c r="F1011" s="8">
        <v>1157.2048339999999</v>
      </c>
      <c r="G1011" s="8">
        <v>1493.3432620000001</v>
      </c>
      <c r="H1011" s="8">
        <v>1671.7849120000001</v>
      </c>
      <c r="I1011" s="8">
        <v>1781.2626949999999</v>
      </c>
      <c r="J1011" s="8">
        <v>1826.8811040000001</v>
      </c>
      <c r="K1011" s="8">
        <v>1864.7764890000001</v>
      </c>
      <c r="L1011" s="8">
        <v>1877.1748050000001</v>
      </c>
      <c r="M1011" s="8">
        <v>1848.1633300000001</v>
      </c>
      <c r="N1011" s="8">
        <v>1830.7695309999999</v>
      </c>
      <c r="O1011" s="8">
        <v>1855.7583010000001</v>
      </c>
      <c r="P1011" s="8">
        <v>1911.703857</v>
      </c>
      <c r="Q1011" s="8">
        <v>1909.8386230000001</v>
      </c>
      <c r="R1011" s="8">
        <v>1903.9826660000001</v>
      </c>
      <c r="S1011" s="8">
        <v>1919.4411620000001</v>
      </c>
      <c r="T1011" s="8">
        <v>1958.8289789999999</v>
      </c>
      <c r="U1011" s="8">
        <v>2000.048462</v>
      </c>
      <c r="V1011" s="8">
        <v>2034.582275</v>
      </c>
      <c r="W1011" s="8">
        <v>2066.9301759999998</v>
      </c>
      <c r="X1011" s="8">
        <v>2096.466797</v>
      </c>
      <c r="Y1011" s="8">
        <v>2123.398682</v>
      </c>
      <c r="Z1011" s="8">
        <v>2157.4501949999999</v>
      </c>
      <c r="AA1011" s="8">
        <v>2181.6679690000001</v>
      </c>
      <c r="AB1011" s="8">
        <v>2211.6291500000002</v>
      </c>
      <c r="AC1011" s="8">
        <v>2246.9257809999999</v>
      </c>
      <c r="AD1011" s="8">
        <v>2284.6782229999999</v>
      </c>
      <c r="AE1011" s="8">
        <v>2321.0595699999999</v>
      </c>
      <c r="AF1011" s="9">
        <v>1.9556E-2</v>
      </c>
    </row>
    <row r="1015" spans="1:32" ht="11" customHeight="1">
      <c r="B1015" s="3" t="s">
        <v>1273</v>
      </c>
    </row>
    <row r="1016" spans="1:32" ht="11" customHeight="1">
      <c r="B1016" s="3" t="s">
        <v>1274</v>
      </c>
    </row>
    <row r="1017" spans="1:32" ht="11" customHeight="1">
      <c r="B1017" s="3" t="s">
        <v>774</v>
      </c>
    </row>
    <row r="1018" spans="1:32" ht="11" customHeight="1">
      <c r="B1018" s="3" t="s">
        <v>1275</v>
      </c>
    </row>
    <row r="1019" spans="1:32" ht="11" customHeight="1">
      <c r="B1019" s="3" t="s">
        <v>1276</v>
      </c>
    </row>
    <row r="1020" spans="1:32" ht="11" customHeight="1">
      <c r="B1020" s="3" t="s">
        <v>720</v>
      </c>
    </row>
    <row r="1021" spans="1:32" ht="11" customHeight="1">
      <c r="B1021" s="3" t="s">
        <v>1640</v>
      </c>
    </row>
    <row r="1022" spans="1:32" ht="11" customHeight="1">
      <c r="B1022" s="3"/>
    </row>
    <row r="1023" spans="1:32" ht="11" customHeight="1">
      <c r="B1023" s="3"/>
    </row>
    <row r="1024" spans="1:32" ht="11" customHeight="1">
      <c r="B1024" s="3"/>
    </row>
    <row r="1025" spans="2:2" ht="11" customHeight="1">
      <c r="B1025" s="3"/>
    </row>
    <row r="1026" spans="2:2" ht="11" customHeight="1">
      <c r="B1026" s="3"/>
    </row>
    <row r="1050" spans="1:32" ht="16">
      <c r="A1050" s="3" t="s">
        <v>2660</v>
      </c>
      <c r="B1050" s="1" t="s">
        <v>2720</v>
      </c>
    </row>
    <row r="1051" spans="1:32" ht="13">
      <c r="B1051" s="2" t="s">
        <v>776</v>
      </c>
    </row>
    <row r="1052" spans="1:32" ht="13">
      <c r="B1052" s="2" t="s">
        <v>1648</v>
      </c>
      <c r="C1052" s="4" t="s">
        <v>1035</v>
      </c>
      <c r="D1052" s="4" t="s">
        <v>1035</v>
      </c>
      <c r="E1052" s="4" t="s">
        <v>1035</v>
      </c>
      <c r="F1052" s="4" t="s">
        <v>1035</v>
      </c>
      <c r="G1052" s="4" t="s">
        <v>1035</v>
      </c>
      <c r="H1052" s="4" t="s">
        <v>1035</v>
      </c>
      <c r="I1052" s="4" t="s">
        <v>1035</v>
      </c>
      <c r="J1052" s="4" t="s">
        <v>1035</v>
      </c>
      <c r="K1052" s="4" t="s">
        <v>1035</v>
      </c>
      <c r="L1052" s="4" t="s">
        <v>1035</v>
      </c>
      <c r="M1052" s="4" t="s">
        <v>1035</v>
      </c>
      <c r="N1052" s="4" t="s">
        <v>1035</v>
      </c>
      <c r="O1052" s="4" t="s">
        <v>1035</v>
      </c>
      <c r="P1052" s="4" t="s">
        <v>1035</v>
      </c>
      <c r="Q1052" s="4" t="s">
        <v>1035</v>
      </c>
      <c r="R1052" s="4" t="s">
        <v>1035</v>
      </c>
      <c r="S1052" s="4" t="s">
        <v>1035</v>
      </c>
      <c r="T1052" s="4" t="s">
        <v>1035</v>
      </c>
      <c r="U1052" s="4" t="s">
        <v>1035</v>
      </c>
      <c r="V1052" s="4" t="s">
        <v>1035</v>
      </c>
      <c r="W1052" s="4" t="s">
        <v>1035</v>
      </c>
      <c r="X1052" s="4" t="s">
        <v>1035</v>
      </c>
      <c r="Y1052" s="4" t="s">
        <v>1035</v>
      </c>
      <c r="Z1052" s="4" t="s">
        <v>1035</v>
      </c>
      <c r="AA1052" s="4" t="s">
        <v>1035</v>
      </c>
      <c r="AB1052" s="4" t="s">
        <v>1035</v>
      </c>
      <c r="AC1052" s="4" t="s">
        <v>1035</v>
      </c>
      <c r="AD1052" s="4" t="s">
        <v>1035</v>
      </c>
      <c r="AE1052" s="4" t="s">
        <v>1035</v>
      </c>
      <c r="AF1052" s="4" t="s">
        <v>1036</v>
      </c>
    </row>
    <row r="1053" spans="1:32" ht="13">
      <c r="B1053" s="5" t="s">
        <v>722</v>
      </c>
      <c r="C1053" s="2">
        <v>2007</v>
      </c>
      <c r="D1053" s="2">
        <v>2008</v>
      </c>
      <c r="E1053" s="2">
        <v>2009</v>
      </c>
      <c r="F1053" s="2">
        <v>2010</v>
      </c>
      <c r="G1053" s="2">
        <v>2011</v>
      </c>
      <c r="H1053" s="2">
        <v>2012</v>
      </c>
      <c r="I1053" s="2">
        <v>2013</v>
      </c>
      <c r="J1053" s="2">
        <v>2014</v>
      </c>
      <c r="K1053" s="2">
        <v>2015</v>
      </c>
      <c r="L1053" s="2">
        <v>2016</v>
      </c>
      <c r="M1053" s="2">
        <v>2017</v>
      </c>
      <c r="N1053" s="2">
        <v>2018</v>
      </c>
      <c r="O1053" s="2">
        <v>2019</v>
      </c>
      <c r="P1053" s="2">
        <v>2020</v>
      </c>
      <c r="Q1053" s="2">
        <v>2021</v>
      </c>
      <c r="R1053" s="2">
        <v>2022</v>
      </c>
      <c r="S1053" s="2">
        <v>2023</v>
      </c>
      <c r="T1053" s="2">
        <v>2024</v>
      </c>
      <c r="U1053" s="2">
        <v>2025</v>
      </c>
      <c r="V1053" s="2">
        <v>2026</v>
      </c>
      <c r="W1053" s="2">
        <v>2027</v>
      </c>
      <c r="X1053" s="2">
        <v>2028</v>
      </c>
      <c r="Y1053" s="2">
        <v>2029</v>
      </c>
      <c r="Z1053" s="2">
        <v>2030</v>
      </c>
      <c r="AA1053" s="2">
        <v>2031</v>
      </c>
      <c r="AB1053" s="2">
        <v>2032</v>
      </c>
      <c r="AC1053" s="2">
        <v>2033</v>
      </c>
      <c r="AD1053" s="2">
        <v>2034</v>
      </c>
      <c r="AE1053" s="2">
        <v>2035</v>
      </c>
      <c r="AF1053" s="2">
        <v>2035</v>
      </c>
    </row>
    <row r="1055" spans="1:32" ht="13">
      <c r="B1055" s="2" t="s">
        <v>777</v>
      </c>
    </row>
    <row r="1056" spans="1:32" ht="13">
      <c r="B1056" s="2" t="s">
        <v>778</v>
      </c>
    </row>
    <row r="1057" spans="1:32" ht="13">
      <c r="A1057" s="3" t="s">
        <v>2661</v>
      </c>
      <c r="B1057" t="s">
        <v>780</v>
      </c>
      <c r="C1057" s="6">
        <v>448.255585</v>
      </c>
      <c r="D1057" s="6">
        <v>378.43478399999998</v>
      </c>
      <c r="E1057" s="6">
        <v>274.473724</v>
      </c>
      <c r="F1057" s="6">
        <v>290.470032</v>
      </c>
      <c r="G1057" s="6">
        <v>371.97677599999997</v>
      </c>
      <c r="H1057" s="6">
        <v>424.79852299999999</v>
      </c>
      <c r="I1057" s="6">
        <v>460.01971400000002</v>
      </c>
      <c r="J1057" s="6">
        <v>476.840149</v>
      </c>
      <c r="K1057" s="6">
        <v>486.37597699999998</v>
      </c>
      <c r="L1057" s="6">
        <v>510.02502399999997</v>
      </c>
      <c r="M1057" s="6">
        <v>509.22869900000001</v>
      </c>
      <c r="N1057" s="6">
        <v>511.65063500000002</v>
      </c>
      <c r="O1057" s="6">
        <v>526.99829099999999</v>
      </c>
      <c r="P1057" s="6">
        <v>552.13604699999996</v>
      </c>
      <c r="Q1057" s="6">
        <v>554.93786599999999</v>
      </c>
      <c r="R1057" s="6">
        <v>555.58093299999996</v>
      </c>
      <c r="S1057" s="6">
        <v>561.29467799999998</v>
      </c>
      <c r="T1057" s="6">
        <v>573.06872599999997</v>
      </c>
      <c r="U1057" s="6">
        <v>584.712402</v>
      </c>
      <c r="V1057" s="6">
        <v>594.03161599999999</v>
      </c>
      <c r="W1057" s="6">
        <v>602.79547100000002</v>
      </c>
      <c r="X1057" s="6">
        <v>611.08605999999997</v>
      </c>
      <c r="Y1057" s="6">
        <v>619.06732199999999</v>
      </c>
      <c r="Z1057" s="6">
        <v>628.05743399999994</v>
      </c>
      <c r="AA1057" s="6">
        <v>636.43267800000001</v>
      </c>
      <c r="AB1057" s="6">
        <v>646.75707999999997</v>
      </c>
      <c r="AC1057" s="6">
        <v>659.16931199999999</v>
      </c>
      <c r="AD1057" s="6">
        <v>672.45593299999996</v>
      </c>
      <c r="AE1057" s="6">
        <v>686.07067900000004</v>
      </c>
      <c r="AF1057" s="7">
        <v>2.2279E-2</v>
      </c>
    </row>
    <row r="1058" spans="1:32" ht="13">
      <c r="A1058" s="3" t="s">
        <v>1146</v>
      </c>
      <c r="B1058" t="s">
        <v>782</v>
      </c>
      <c r="C1058" s="6">
        <v>0.47141</v>
      </c>
      <c r="D1058" s="6">
        <v>0.47572199999999998</v>
      </c>
      <c r="E1058" s="6">
        <v>0.39893600000000001</v>
      </c>
      <c r="F1058" s="6">
        <v>0.45852700000000002</v>
      </c>
      <c r="G1058" s="6">
        <v>0.53665700000000005</v>
      </c>
      <c r="H1058" s="6">
        <v>0.84850800000000004</v>
      </c>
      <c r="I1058" s="6">
        <v>1.405589</v>
      </c>
      <c r="J1058" s="6">
        <v>2.0736520000000001</v>
      </c>
      <c r="K1058" s="6">
        <v>2.6184620000000001</v>
      </c>
      <c r="L1058" s="6">
        <v>3.4956100000000001</v>
      </c>
      <c r="M1058" s="6">
        <v>4.2806699999999998</v>
      </c>
      <c r="N1058" s="6">
        <v>5.2366250000000001</v>
      </c>
      <c r="O1058" s="6">
        <v>6.7253550000000004</v>
      </c>
      <c r="P1058" s="6">
        <v>8.9046990000000008</v>
      </c>
      <c r="Q1058" s="6">
        <v>10.894095</v>
      </c>
      <c r="R1058" s="6">
        <v>13.031585</v>
      </c>
      <c r="S1058" s="6">
        <v>15.649264000000001</v>
      </c>
      <c r="T1058" s="6">
        <v>18.032115999999998</v>
      </c>
      <c r="U1058" s="6">
        <v>20.447362999999999</v>
      </c>
      <c r="V1058" s="6">
        <v>23.060482</v>
      </c>
      <c r="W1058" s="6">
        <v>25.737508999999999</v>
      </c>
      <c r="X1058" s="6">
        <v>28.579827999999999</v>
      </c>
      <c r="Y1058" s="6">
        <v>31.209655999999999</v>
      </c>
      <c r="Z1058" s="6">
        <v>33.618895999999999</v>
      </c>
      <c r="AA1058" s="6">
        <v>35.376517999999997</v>
      </c>
      <c r="AB1058" s="6">
        <v>37.198177000000001</v>
      </c>
      <c r="AC1058" s="6">
        <v>38.124599000000003</v>
      </c>
      <c r="AD1058" s="6">
        <v>39.400311000000002</v>
      </c>
      <c r="AE1058" s="6">
        <v>40.447426</v>
      </c>
      <c r="AF1058" s="7">
        <v>0.178866</v>
      </c>
    </row>
    <row r="1059" spans="1:32" ht="13">
      <c r="A1059" s="3" t="s">
        <v>1147</v>
      </c>
      <c r="B1059" t="s">
        <v>784</v>
      </c>
      <c r="C1059" s="6">
        <v>448.72699</v>
      </c>
      <c r="D1059" s="6">
        <v>378.91049199999998</v>
      </c>
      <c r="E1059" s="6">
        <v>274.87265000000002</v>
      </c>
      <c r="F1059" s="6">
        <v>290.92855800000001</v>
      </c>
      <c r="G1059" s="6">
        <v>372.51342799999998</v>
      </c>
      <c r="H1059" s="6">
        <v>425.64703400000002</v>
      </c>
      <c r="I1059" s="6">
        <v>461.42529300000001</v>
      </c>
      <c r="J1059" s="6">
        <v>478.91378800000001</v>
      </c>
      <c r="K1059" s="6">
        <v>488.99444599999998</v>
      </c>
      <c r="L1059" s="6">
        <v>513.52062999999998</v>
      </c>
      <c r="M1059" s="6">
        <v>513.50933799999996</v>
      </c>
      <c r="N1059" s="6">
        <v>516.88726799999995</v>
      </c>
      <c r="O1059" s="6">
        <v>533.72363299999995</v>
      </c>
      <c r="P1059" s="6">
        <v>561.04077099999995</v>
      </c>
      <c r="Q1059" s="6">
        <v>565.83196999999996</v>
      </c>
      <c r="R1059" s="6">
        <v>568.61248799999998</v>
      </c>
      <c r="S1059" s="6">
        <v>576.94397000000004</v>
      </c>
      <c r="T1059" s="6">
        <v>591.10082999999997</v>
      </c>
      <c r="U1059" s="6">
        <v>605.15979000000004</v>
      </c>
      <c r="V1059" s="6">
        <v>617.09210199999995</v>
      </c>
      <c r="W1059" s="6">
        <v>628.53295900000001</v>
      </c>
      <c r="X1059" s="6">
        <v>639.66589399999998</v>
      </c>
      <c r="Y1059" s="6">
        <v>650.27697799999999</v>
      </c>
      <c r="Z1059" s="6">
        <v>661.676331</v>
      </c>
      <c r="AA1059" s="6">
        <v>671.80920400000002</v>
      </c>
      <c r="AB1059" s="6">
        <v>683.95526099999995</v>
      </c>
      <c r="AC1059" s="6">
        <v>697.29388400000005</v>
      </c>
      <c r="AD1059" s="6">
        <v>711.85626200000002</v>
      </c>
      <c r="AE1059" s="6">
        <v>726.51812700000005</v>
      </c>
      <c r="AF1059" s="7">
        <v>2.4403000000000001E-2</v>
      </c>
    </row>
    <row r="1061" spans="1:32" ht="13">
      <c r="B1061" s="2" t="s">
        <v>785</v>
      </c>
    </row>
    <row r="1062" spans="1:32" ht="13">
      <c r="A1062" s="3" t="s">
        <v>1148</v>
      </c>
      <c r="B1062" t="s">
        <v>787</v>
      </c>
      <c r="C1062" s="6">
        <v>16.372871</v>
      </c>
      <c r="D1062" s="6">
        <v>27.486618</v>
      </c>
      <c r="E1062" s="6">
        <v>25.176449000000002</v>
      </c>
      <c r="F1062" s="6">
        <v>32.962035999999998</v>
      </c>
      <c r="G1062" s="6">
        <v>48.465229000000001</v>
      </c>
      <c r="H1062" s="6">
        <v>61.013545999999998</v>
      </c>
      <c r="I1062" s="6">
        <v>79.550003000000004</v>
      </c>
      <c r="J1062" s="6">
        <v>92.490662</v>
      </c>
      <c r="K1062" s="6">
        <v>106.039185</v>
      </c>
      <c r="L1062" s="6">
        <v>99.063843000000006</v>
      </c>
      <c r="M1062" s="6">
        <v>101.718887</v>
      </c>
      <c r="N1062" s="6">
        <v>103.756996</v>
      </c>
      <c r="O1062" s="6">
        <v>107.369637</v>
      </c>
      <c r="P1062" s="6">
        <v>112.99775700000001</v>
      </c>
      <c r="Q1062" s="6">
        <v>113.92774199999999</v>
      </c>
      <c r="R1062" s="6">
        <v>114.741173</v>
      </c>
      <c r="S1062" s="6">
        <v>116.394417</v>
      </c>
      <c r="T1062" s="6">
        <v>119.671783</v>
      </c>
      <c r="U1062" s="6">
        <v>122.351624</v>
      </c>
      <c r="V1062" s="6">
        <v>124.527939</v>
      </c>
      <c r="W1062" s="6">
        <v>126.667725</v>
      </c>
      <c r="X1062" s="6">
        <v>129.30810500000001</v>
      </c>
      <c r="Y1062" s="6">
        <v>131.55334500000001</v>
      </c>
      <c r="Z1062" s="6">
        <v>134.063614</v>
      </c>
      <c r="AA1062" s="6">
        <v>136.781372</v>
      </c>
      <c r="AB1062" s="6">
        <v>139.859512</v>
      </c>
      <c r="AC1062" s="6">
        <v>143.52533</v>
      </c>
      <c r="AD1062" s="6">
        <v>147.48516799999999</v>
      </c>
      <c r="AE1062" s="6">
        <v>151.65116900000001</v>
      </c>
      <c r="AF1062" s="7">
        <v>6.5297999999999995E-2</v>
      </c>
    </row>
    <row r="1063" spans="1:32" ht="13">
      <c r="A1063" s="3" t="s">
        <v>1149</v>
      </c>
      <c r="B1063" t="s">
        <v>789</v>
      </c>
      <c r="C1063" s="6">
        <v>0</v>
      </c>
      <c r="D1063" s="6">
        <v>0</v>
      </c>
      <c r="E1063" s="6">
        <v>0</v>
      </c>
      <c r="F1063" s="6">
        <v>0</v>
      </c>
      <c r="G1063" s="6">
        <v>0</v>
      </c>
      <c r="H1063" s="6">
        <v>0</v>
      </c>
      <c r="I1063" s="6">
        <v>0</v>
      </c>
      <c r="J1063" s="6">
        <v>0</v>
      </c>
      <c r="K1063" s="6">
        <v>0</v>
      </c>
      <c r="L1063" s="6">
        <v>0</v>
      </c>
      <c r="M1063" s="6">
        <v>0</v>
      </c>
      <c r="N1063" s="6">
        <v>0</v>
      </c>
      <c r="O1063" s="6">
        <v>0</v>
      </c>
      <c r="P1063" s="6">
        <v>0</v>
      </c>
      <c r="Q1063" s="6">
        <v>0</v>
      </c>
      <c r="R1063" s="6">
        <v>0</v>
      </c>
      <c r="S1063" s="6">
        <v>0</v>
      </c>
      <c r="T1063" s="6">
        <v>0</v>
      </c>
      <c r="U1063" s="6">
        <v>0</v>
      </c>
      <c r="V1063" s="6">
        <v>0</v>
      </c>
      <c r="W1063" s="6">
        <v>0</v>
      </c>
      <c r="X1063" s="6">
        <v>0</v>
      </c>
      <c r="Y1063" s="6">
        <v>0</v>
      </c>
      <c r="Z1063" s="6">
        <v>0</v>
      </c>
      <c r="AA1063" s="6">
        <v>0</v>
      </c>
      <c r="AB1063" s="6">
        <v>0</v>
      </c>
      <c r="AC1063" s="6">
        <v>0</v>
      </c>
      <c r="AD1063" s="6">
        <v>0</v>
      </c>
      <c r="AE1063" s="6">
        <v>0</v>
      </c>
      <c r="AF1063" s="15" t="s">
        <v>2584</v>
      </c>
    </row>
    <row r="1064" spans="1:32" ht="13">
      <c r="A1064" s="3" t="s">
        <v>1150</v>
      </c>
      <c r="B1064" t="s">
        <v>791</v>
      </c>
      <c r="C1064" s="6">
        <v>4.7159999999999997E-3</v>
      </c>
      <c r="D1064" s="6">
        <v>4.1180000000000001E-3</v>
      </c>
      <c r="E1064" s="6">
        <v>3.052E-3</v>
      </c>
      <c r="F1064" s="6">
        <v>3.2889999999999998E-3</v>
      </c>
      <c r="G1064" s="6">
        <v>4.2909999999999997E-3</v>
      </c>
      <c r="H1064" s="6">
        <v>4.9719999999999999E-3</v>
      </c>
      <c r="I1064" s="6">
        <v>5.5430000000000002E-3</v>
      </c>
      <c r="J1064" s="6">
        <v>5.875E-3</v>
      </c>
      <c r="K1064" s="6">
        <v>6.149E-3</v>
      </c>
      <c r="L1064" s="6">
        <v>6.3530000000000001E-3</v>
      </c>
      <c r="M1064" s="6">
        <v>6.4009999999999996E-3</v>
      </c>
      <c r="N1064" s="6">
        <v>6.4799999999999996E-3</v>
      </c>
      <c r="O1064" s="6">
        <v>6.7099999999999998E-3</v>
      </c>
      <c r="P1064" s="6">
        <v>7.0809999999999996E-3</v>
      </c>
      <c r="Q1064" s="6">
        <v>7.1640000000000002E-3</v>
      </c>
      <c r="R1064" s="6">
        <v>7.2249999999999997E-3</v>
      </c>
      <c r="S1064" s="6">
        <v>7.3530000000000002E-3</v>
      </c>
      <c r="T1064" s="6">
        <v>7.5579999999999996E-3</v>
      </c>
      <c r="U1064" s="6">
        <v>7.7799999999999996E-3</v>
      </c>
      <c r="V1064" s="6">
        <v>7.9660000000000009E-3</v>
      </c>
      <c r="W1064" s="6">
        <v>8.1399999999999997E-3</v>
      </c>
      <c r="X1064" s="6">
        <v>8.3129999999999992E-3</v>
      </c>
      <c r="Y1064" s="6">
        <v>8.4740000000000006E-3</v>
      </c>
      <c r="Z1064" s="6">
        <v>8.6429999999999996E-3</v>
      </c>
      <c r="AA1064" s="6">
        <v>8.7889999999999999E-3</v>
      </c>
      <c r="AB1064" s="6">
        <v>8.9610000000000002E-3</v>
      </c>
      <c r="AC1064" s="6">
        <v>9.1500000000000001E-3</v>
      </c>
      <c r="AD1064" s="6">
        <v>9.3570000000000007E-3</v>
      </c>
      <c r="AE1064" s="6">
        <v>9.5670000000000009E-3</v>
      </c>
      <c r="AF1064" s="7">
        <v>3.1706999999999999E-2</v>
      </c>
    </row>
    <row r="1065" spans="1:32" ht="13">
      <c r="A1065" s="3" t="s">
        <v>1151</v>
      </c>
      <c r="B1065" t="s">
        <v>793</v>
      </c>
      <c r="C1065" s="6">
        <v>0</v>
      </c>
      <c r="D1065" s="6">
        <v>0</v>
      </c>
      <c r="E1065" s="6">
        <v>0</v>
      </c>
      <c r="F1065" s="6">
        <v>0</v>
      </c>
      <c r="G1065" s="6">
        <v>0.27083699999999999</v>
      </c>
      <c r="H1065" s="6">
        <v>0.43290099999999998</v>
      </c>
      <c r="I1065" s="6">
        <v>0.69760999999999995</v>
      </c>
      <c r="J1065" s="6">
        <v>0.98324100000000003</v>
      </c>
      <c r="K1065" s="6">
        <v>2.6910479999999999</v>
      </c>
      <c r="L1065" s="6">
        <v>3.1899540000000002</v>
      </c>
      <c r="M1065" s="6">
        <v>3.4850159999999999</v>
      </c>
      <c r="N1065" s="6">
        <v>4.2469349999999997</v>
      </c>
      <c r="O1065" s="6">
        <v>4.6332279999999999</v>
      </c>
      <c r="P1065" s="6">
        <v>6.448366</v>
      </c>
      <c r="Q1065" s="6">
        <v>7.3410739999999999</v>
      </c>
      <c r="R1065" s="6">
        <v>8.0882520000000007</v>
      </c>
      <c r="S1065" s="6">
        <v>9.1487859999999994</v>
      </c>
      <c r="T1065" s="6">
        <v>10.214089</v>
      </c>
      <c r="U1065" s="6">
        <v>13.155654</v>
      </c>
      <c r="V1065" s="6">
        <v>15.002205</v>
      </c>
      <c r="W1065" s="6">
        <v>16.630817</v>
      </c>
      <c r="X1065" s="6">
        <v>17.801987</v>
      </c>
      <c r="Y1065" s="6">
        <v>18.891929999999999</v>
      </c>
      <c r="Z1065" s="6">
        <v>19.980812</v>
      </c>
      <c r="AA1065" s="6">
        <v>21.025891999999999</v>
      </c>
      <c r="AB1065" s="6">
        <v>22.233431</v>
      </c>
      <c r="AC1065" s="6">
        <v>23.504847999999999</v>
      </c>
      <c r="AD1065" s="6">
        <v>24.950644</v>
      </c>
      <c r="AE1065" s="6">
        <v>26.464746000000002</v>
      </c>
      <c r="AF1065" s="15" t="s">
        <v>2584</v>
      </c>
    </row>
    <row r="1066" spans="1:32" ht="13">
      <c r="A1066" s="3" t="s">
        <v>1152</v>
      </c>
      <c r="B1066" t="s">
        <v>795</v>
      </c>
      <c r="C1066" s="6">
        <v>0</v>
      </c>
      <c r="D1066" s="6">
        <v>0</v>
      </c>
      <c r="E1066" s="6">
        <v>0</v>
      </c>
      <c r="F1066" s="6">
        <v>0</v>
      </c>
      <c r="G1066" s="6">
        <v>2.2769999999999999E-2</v>
      </c>
      <c r="H1066" s="6">
        <v>6.5189999999999998E-2</v>
      </c>
      <c r="I1066" s="6">
        <v>0.195656</v>
      </c>
      <c r="J1066" s="6">
        <v>0.53059800000000001</v>
      </c>
      <c r="K1066" s="6">
        <v>1.095801</v>
      </c>
      <c r="L1066" s="6">
        <v>1.1568229999999999</v>
      </c>
      <c r="M1066" s="6">
        <v>1.3981760000000001</v>
      </c>
      <c r="N1066" s="6">
        <v>1.7796240000000001</v>
      </c>
      <c r="O1066" s="6">
        <v>2.0950540000000002</v>
      </c>
      <c r="P1066" s="6">
        <v>2.2461769999999999</v>
      </c>
      <c r="Q1066" s="6">
        <v>2.5773410000000001</v>
      </c>
      <c r="R1066" s="6">
        <v>3.0104690000000001</v>
      </c>
      <c r="S1066" s="6">
        <v>3.2453259999999999</v>
      </c>
      <c r="T1066" s="6">
        <v>3.522742</v>
      </c>
      <c r="U1066" s="6">
        <v>3.8664160000000001</v>
      </c>
      <c r="V1066" s="6">
        <v>4.442018</v>
      </c>
      <c r="W1066" s="6">
        <v>4.8520310000000002</v>
      </c>
      <c r="X1066" s="6">
        <v>5.378336</v>
      </c>
      <c r="Y1066" s="6">
        <v>5.8387229999999999</v>
      </c>
      <c r="Z1066" s="6">
        <v>6.3517320000000002</v>
      </c>
      <c r="AA1066" s="6">
        <v>6.4280179999999998</v>
      </c>
      <c r="AB1066" s="6">
        <v>6.5497110000000003</v>
      </c>
      <c r="AC1066" s="6">
        <v>6.6547980000000004</v>
      </c>
      <c r="AD1066" s="6">
        <v>6.8029659999999996</v>
      </c>
      <c r="AE1066" s="6">
        <v>6.9607419999999998</v>
      </c>
      <c r="AF1066" s="15" t="s">
        <v>2584</v>
      </c>
    </row>
    <row r="1067" spans="1:32" ht="13">
      <c r="A1067" s="3" t="s">
        <v>1153</v>
      </c>
      <c r="B1067" t="s">
        <v>797</v>
      </c>
      <c r="C1067" s="6">
        <v>0</v>
      </c>
      <c r="D1067" s="6">
        <v>0</v>
      </c>
      <c r="E1067" s="6">
        <v>0</v>
      </c>
      <c r="F1067" s="6">
        <v>0</v>
      </c>
      <c r="G1067" s="6">
        <v>0</v>
      </c>
      <c r="H1067" s="6">
        <v>0</v>
      </c>
      <c r="I1067" s="6">
        <v>0</v>
      </c>
      <c r="J1067" s="6">
        <v>0.17990900000000001</v>
      </c>
      <c r="K1067" s="6">
        <v>0.18593999999999999</v>
      </c>
      <c r="L1067" s="6">
        <v>0.199961</v>
      </c>
      <c r="M1067" s="6">
        <v>0.20752100000000001</v>
      </c>
      <c r="N1067" s="6">
        <v>0.20790900000000001</v>
      </c>
      <c r="O1067" s="6">
        <v>0.46940599999999999</v>
      </c>
      <c r="P1067" s="6">
        <v>0.49774800000000002</v>
      </c>
      <c r="Q1067" s="6">
        <v>0.50503299999999995</v>
      </c>
      <c r="R1067" s="6">
        <v>0.63149299999999997</v>
      </c>
      <c r="S1067" s="6">
        <v>0.65056199999999997</v>
      </c>
      <c r="T1067" s="6">
        <v>0.67088899999999996</v>
      </c>
      <c r="U1067" s="6">
        <v>0.69925700000000002</v>
      </c>
      <c r="V1067" s="6">
        <v>0.804091</v>
      </c>
      <c r="W1067" s="6">
        <v>0.83239099999999999</v>
      </c>
      <c r="X1067" s="6">
        <v>0.86506499999999997</v>
      </c>
      <c r="Y1067" s="6">
        <v>0.89316799999999996</v>
      </c>
      <c r="Z1067" s="6">
        <v>0.91520800000000002</v>
      </c>
      <c r="AA1067" s="6">
        <v>0.93679500000000004</v>
      </c>
      <c r="AB1067" s="6">
        <v>0.96660500000000005</v>
      </c>
      <c r="AC1067" s="6">
        <v>0.98232900000000001</v>
      </c>
      <c r="AD1067" s="6">
        <v>1.0200979999999999</v>
      </c>
      <c r="AE1067" s="6">
        <v>1.066066</v>
      </c>
      <c r="AF1067" s="15" t="s">
        <v>2584</v>
      </c>
    </row>
    <row r="1068" spans="1:32" ht="13">
      <c r="A1068" s="3" t="s">
        <v>1154</v>
      </c>
      <c r="B1068" t="s">
        <v>799</v>
      </c>
      <c r="C1068" s="6">
        <v>17.980626999999998</v>
      </c>
      <c r="D1068" s="6">
        <v>16.157339</v>
      </c>
      <c r="E1068" s="6">
        <v>13.416922</v>
      </c>
      <c r="F1068" s="6">
        <v>14.289031</v>
      </c>
      <c r="G1068" s="6">
        <v>20.484235999999999</v>
      </c>
      <c r="H1068" s="6">
        <v>25.265357999999999</v>
      </c>
      <c r="I1068" s="6">
        <v>30.024843000000001</v>
      </c>
      <c r="J1068" s="6">
        <v>33.691769000000001</v>
      </c>
      <c r="K1068" s="6">
        <v>36.825626</v>
      </c>
      <c r="L1068" s="6">
        <v>40.589371</v>
      </c>
      <c r="M1068" s="6">
        <v>43.068150000000003</v>
      </c>
      <c r="N1068" s="6">
        <v>45.447178000000001</v>
      </c>
      <c r="O1068" s="6">
        <v>48.661437999999997</v>
      </c>
      <c r="P1068" s="6">
        <v>53.137076999999998</v>
      </c>
      <c r="Q1068" s="6">
        <v>55.598598000000003</v>
      </c>
      <c r="R1068" s="6">
        <v>57.907176999999997</v>
      </c>
      <c r="S1068" s="6">
        <v>60.761130999999999</v>
      </c>
      <c r="T1068" s="6">
        <v>64.253403000000006</v>
      </c>
      <c r="U1068" s="6">
        <v>68.356612999999996</v>
      </c>
      <c r="V1068" s="6">
        <v>72.054184000000006</v>
      </c>
      <c r="W1068" s="6">
        <v>75.640395999999996</v>
      </c>
      <c r="X1068" s="6">
        <v>79.195503000000002</v>
      </c>
      <c r="Y1068" s="6">
        <v>82.653785999999997</v>
      </c>
      <c r="Z1068" s="6">
        <v>85.934501999999995</v>
      </c>
      <c r="AA1068" s="6">
        <v>88.310378999999998</v>
      </c>
      <c r="AB1068" s="6">
        <v>90.942131000000003</v>
      </c>
      <c r="AC1068" s="6">
        <v>93.521996000000001</v>
      </c>
      <c r="AD1068" s="6">
        <v>96.419617000000002</v>
      </c>
      <c r="AE1068" s="6">
        <v>99.129486</v>
      </c>
      <c r="AF1068" s="7">
        <v>6.9496000000000002E-2</v>
      </c>
    </row>
    <row r="1069" spans="1:32" ht="13">
      <c r="A1069" s="3" t="s">
        <v>1155</v>
      </c>
      <c r="B1069" t="s">
        <v>801</v>
      </c>
      <c r="C1069" s="6">
        <v>0.11737499999999999</v>
      </c>
      <c r="D1069" s="6">
        <v>8.0831E-2</v>
      </c>
      <c r="E1069" s="6">
        <v>5.7162999999999999E-2</v>
      </c>
      <c r="F1069" s="6">
        <v>6.2814999999999996E-2</v>
      </c>
      <c r="G1069" s="6">
        <v>7.7834E-2</v>
      </c>
      <c r="H1069" s="6">
        <v>9.0188000000000004E-2</v>
      </c>
      <c r="I1069" s="6">
        <v>0.102275</v>
      </c>
      <c r="J1069" s="6">
        <v>0.110004</v>
      </c>
      <c r="K1069" s="6">
        <v>0.115011</v>
      </c>
      <c r="L1069" s="6">
        <v>0.119214</v>
      </c>
      <c r="M1069" s="6">
        <v>0.119965</v>
      </c>
      <c r="N1069" s="6">
        <v>0.12163</v>
      </c>
      <c r="O1069" s="6">
        <v>0.126361</v>
      </c>
      <c r="P1069" s="6">
        <v>0.133051</v>
      </c>
      <c r="Q1069" s="6">
        <v>0.13486799999999999</v>
      </c>
      <c r="R1069" s="6">
        <v>0.13611500000000001</v>
      </c>
      <c r="S1069" s="6">
        <v>0.13922699999999999</v>
      </c>
      <c r="T1069" s="6">
        <v>0.14368</v>
      </c>
      <c r="U1069" s="6">
        <v>0.14752599999999999</v>
      </c>
      <c r="V1069" s="6">
        <v>0.15084800000000001</v>
      </c>
      <c r="W1069" s="6">
        <v>0.15392400000000001</v>
      </c>
      <c r="X1069" s="6">
        <v>0.15707499999999999</v>
      </c>
      <c r="Y1069" s="6">
        <v>0.16017899999999999</v>
      </c>
      <c r="Z1069" s="6">
        <v>0.16320599999999999</v>
      </c>
      <c r="AA1069" s="6">
        <v>0.16547600000000001</v>
      </c>
      <c r="AB1069" s="6">
        <v>0.16870099999999999</v>
      </c>
      <c r="AC1069" s="6">
        <v>0.17211499999999999</v>
      </c>
      <c r="AD1069" s="6">
        <v>0.17593400000000001</v>
      </c>
      <c r="AE1069" s="6">
        <v>0.18010300000000001</v>
      </c>
      <c r="AF1069" s="7">
        <v>3.0117999999999999E-2</v>
      </c>
    </row>
    <row r="1070" spans="1:32" ht="13">
      <c r="A1070" s="3" t="s">
        <v>1156</v>
      </c>
      <c r="B1070" t="s">
        <v>803</v>
      </c>
      <c r="C1070" s="6">
        <v>0.466414</v>
      </c>
      <c r="D1070" s="6">
        <v>0.17799100000000001</v>
      </c>
      <c r="E1070" s="6">
        <v>0.112217</v>
      </c>
      <c r="F1070" s="6">
        <v>0.123455</v>
      </c>
      <c r="G1070" s="6">
        <v>0.149117</v>
      </c>
      <c r="H1070" s="6">
        <v>0.17444299999999999</v>
      </c>
      <c r="I1070" s="6">
        <v>0.204959</v>
      </c>
      <c r="J1070" s="6">
        <v>0.223077</v>
      </c>
      <c r="K1070" s="6">
        <v>0.23209099999999999</v>
      </c>
      <c r="L1070" s="6">
        <v>0.24260100000000001</v>
      </c>
      <c r="M1070" s="6">
        <v>0.24417700000000001</v>
      </c>
      <c r="N1070" s="6">
        <v>0.248532</v>
      </c>
      <c r="O1070" s="6">
        <v>0.25931799999999999</v>
      </c>
      <c r="P1070" s="6">
        <v>0.27372099999999999</v>
      </c>
      <c r="Q1070" s="6">
        <v>0.27851799999999999</v>
      </c>
      <c r="R1070" s="6">
        <v>0.28245199999999998</v>
      </c>
      <c r="S1070" s="6">
        <v>0.29198200000000002</v>
      </c>
      <c r="T1070" s="6">
        <v>0.30374800000000002</v>
      </c>
      <c r="U1070" s="6">
        <v>0.31190000000000001</v>
      </c>
      <c r="V1070" s="6">
        <v>0.31876900000000002</v>
      </c>
      <c r="W1070" s="6">
        <v>0.32467499999999999</v>
      </c>
      <c r="X1070" s="6">
        <v>0.33172299999999999</v>
      </c>
      <c r="Y1070" s="6">
        <v>0.33849200000000002</v>
      </c>
      <c r="Z1070" s="6">
        <v>0.343138</v>
      </c>
      <c r="AA1070" s="6">
        <v>0.34694799999999998</v>
      </c>
      <c r="AB1070" s="6">
        <v>0.35411700000000002</v>
      </c>
      <c r="AC1070" s="6">
        <v>0.36058099999999998</v>
      </c>
      <c r="AD1070" s="6">
        <v>0.36891099999999999</v>
      </c>
      <c r="AE1070" s="6">
        <v>0.37937199999999999</v>
      </c>
      <c r="AF1070" s="7">
        <v>2.8426E-2</v>
      </c>
    </row>
    <row r="1071" spans="1:32" ht="13">
      <c r="A1071" s="3" t="s">
        <v>1157</v>
      </c>
      <c r="B1071" t="s">
        <v>805</v>
      </c>
      <c r="C1071" s="6">
        <v>9.9999999999999995E-7</v>
      </c>
      <c r="D1071" s="6">
        <v>0</v>
      </c>
      <c r="E1071" s="6">
        <v>0</v>
      </c>
      <c r="F1071" s="6">
        <v>0</v>
      </c>
      <c r="G1071" s="6">
        <v>9.9999999999999995E-7</v>
      </c>
      <c r="H1071" s="6">
        <v>9.9999999999999995E-7</v>
      </c>
      <c r="I1071" s="6">
        <v>9.9999999999999995E-7</v>
      </c>
      <c r="J1071" s="6">
        <v>9.9999999999999995E-7</v>
      </c>
      <c r="K1071" s="6">
        <v>9.9999999999999995E-7</v>
      </c>
      <c r="L1071" s="6">
        <v>9.9999999999999995E-7</v>
      </c>
      <c r="M1071" s="6">
        <v>9.9999999999999995E-7</v>
      </c>
      <c r="N1071" s="6">
        <v>9.9999999999999995E-7</v>
      </c>
      <c r="O1071" s="6">
        <v>9.9999999999999995E-7</v>
      </c>
      <c r="P1071" s="6">
        <v>9.9999999999999995E-7</v>
      </c>
      <c r="Q1071" s="6">
        <v>9.9999999999999995E-7</v>
      </c>
      <c r="R1071" s="6">
        <v>9.9999999999999995E-7</v>
      </c>
      <c r="S1071" s="6">
        <v>9.9999999999999995E-7</v>
      </c>
      <c r="T1071" s="6">
        <v>9.9999999999999995E-7</v>
      </c>
      <c r="U1071" s="6">
        <v>9.9999999999999995E-7</v>
      </c>
      <c r="V1071" s="6">
        <v>9.9999999999999995E-7</v>
      </c>
      <c r="W1071" s="6">
        <v>9.9999999999999995E-7</v>
      </c>
      <c r="X1071" s="6">
        <v>9.9999999999999995E-7</v>
      </c>
      <c r="Y1071" s="6">
        <v>9.9999999999999995E-7</v>
      </c>
      <c r="Z1071" s="6">
        <v>9.9999999999999995E-7</v>
      </c>
      <c r="AA1071" s="6">
        <v>9.9999999999999995E-7</v>
      </c>
      <c r="AB1071" s="6">
        <v>9.9999999999999995E-7</v>
      </c>
      <c r="AC1071" s="6">
        <v>9.9999999999999995E-7</v>
      </c>
      <c r="AD1071" s="6">
        <v>9.9999999999999995E-7</v>
      </c>
      <c r="AE1071" s="6">
        <v>9.9999999999999995E-7</v>
      </c>
      <c r="AF1071" s="7">
        <v>3.1706999999999999E-2</v>
      </c>
    </row>
    <row r="1072" spans="1:32" ht="13">
      <c r="A1072" s="3" t="s">
        <v>1158</v>
      </c>
      <c r="B1072" t="s">
        <v>807</v>
      </c>
      <c r="C1072" s="6">
        <v>1.436E-2</v>
      </c>
      <c r="D1072" s="6">
        <v>1.1785E-2</v>
      </c>
      <c r="E1072" s="6">
        <v>8.7709999999999993E-3</v>
      </c>
      <c r="F1072" s="6">
        <v>9.6450000000000008E-3</v>
      </c>
      <c r="G1072" s="6">
        <v>1.2256E-2</v>
      </c>
      <c r="H1072" s="6">
        <v>1.4104999999999999E-2</v>
      </c>
      <c r="I1072" s="6">
        <v>1.5615E-2</v>
      </c>
      <c r="J1072" s="6">
        <v>1.6549000000000001E-2</v>
      </c>
      <c r="K1072" s="6">
        <v>1.7207E-2</v>
      </c>
      <c r="L1072" s="6">
        <v>1.7876E-2</v>
      </c>
      <c r="M1072" s="6">
        <v>1.8008E-2</v>
      </c>
      <c r="N1072" s="6">
        <v>1.8173000000000002E-2</v>
      </c>
      <c r="O1072" s="6">
        <v>1.8818000000000001E-2</v>
      </c>
      <c r="P1072" s="6">
        <v>1.9831000000000001E-2</v>
      </c>
      <c r="Q1072" s="6">
        <v>2.0039999999999999E-2</v>
      </c>
      <c r="R1072" s="6">
        <v>2.0185000000000002E-2</v>
      </c>
      <c r="S1072" s="6">
        <v>2.0501999999999999E-2</v>
      </c>
      <c r="T1072" s="6">
        <v>2.1034000000000001E-2</v>
      </c>
      <c r="U1072" s="6">
        <v>2.1586000000000001E-2</v>
      </c>
      <c r="V1072" s="6">
        <v>2.2076999999999999E-2</v>
      </c>
      <c r="W1072" s="6">
        <v>2.2523999999999999E-2</v>
      </c>
      <c r="X1072" s="6">
        <v>2.2976E-2</v>
      </c>
      <c r="Y1072" s="6">
        <v>2.3401000000000002E-2</v>
      </c>
      <c r="Z1072" s="6">
        <v>2.3848999999999999E-2</v>
      </c>
      <c r="AA1072" s="6">
        <v>2.4229000000000001E-2</v>
      </c>
      <c r="AB1072" s="6">
        <v>2.4708000000000001E-2</v>
      </c>
      <c r="AC1072" s="6">
        <v>2.5219999999999999E-2</v>
      </c>
      <c r="AD1072" s="6">
        <v>2.5798999999999999E-2</v>
      </c>
      <c r="AE1072" s="6">
        <v>2.6401000000000001E-2</v>
      </c>
      <c r="AF1072" s="7">
        <v>3.0324E-2</v>
      </c>
    </row>
    <row r="1073" spans="1:32" ht="13">
      <c r="A1073" s="3" t="s">
        <v>1159</v>
      </c>
      <c r="B1073" t="s">
        <v>809</v>
      </c>
      <c r="C1073" s="6">
        <v>0</v>
      </c>
      <c r="D1073" s="6">
        <v>0</v>
      </c>
      <c r="E1073" s="6">
        <v>0</v>
      </c>
      <c r="F1073" s="6">
        <v>0</v>
      </c>
      <c r="G1073" s="6">
        <v>0</v>
      </c>
      <c r="H1073" s="6">
        <v>0</v>
      </c>
      <c r="I1073" s="6">
        <v>0</v>
      </c>
      <c r="J1073" s="6">
        <v>0</v>
      </c>
      <c r="K1073" s="6">
        <v>0</v>
      </c>
      <c r="L1073" s="6">
        <v>0</v>
      </c>
      <c r="M1073" s="6">
        <v>0</v>
      </c>
      <c r="N1073" s="6">
        <v>0</v>
      </c>
      <c r="O1073" s="6">
        <v>0</v>
      </c>
      <c r="P1073" s="6">
        <v>0</v>
      </c>
      <c r="Q1073" s="6">
        <v>0</v>
      </c>
      <c r="R1073" s="6">
        <v>0</v>
      </c>
      <c r="S1073" s="6">
        <v>0</v>
      </c>
      <c r="T1073" s="6">
        <v>0</v>
      </c>
      <c r="U1073" s="6">
        <v>0</v>
      </c>
      <c r="V1073" s="6">
        <v>0</v>
      </c>
      <c r="W1073" s="6">
        <v>0</v>
      </c>
      <c r="X1073" s="6">
        <v>0</v>
      </c>
      <c r="Y1073" s="6">
        <v>0</v>
      </c>
      <c r="Z1073" s="6">
        <v>0</v>
      </c>
      <c r="AA1073" s="6">
        <v>0</v>
      </c>
      <c r="AB1073" s="6">
        <v>0</v>
      </c>
      <c r="AC1073" s="6">
        <v>0</v>
      </c>
      <c r="AD1073" s="6">
        <v>0</v>
      </c>
      <c r="AE1073" s="6">
        <v>0</v>
      </c>
      <c r="AF1073" s="15" t="s">
        <v>2584</v>
      </c>
    </row>
    <row r="1074" spans="1:32" ht="13">
      <c r="A1074" s="3" t="s">
        <v>1160</v>
      </c>
      <c r="B1074" t="s">
        <v>811</v>
      </c>
      <c r="C1074" s="6">
        <v>0</v>
      </c>
      <c r="D1074" s="6">
        <v>0</v>
      </c>
      <c r="E1074" s="6">
        <v>0</v>
      </c>
      <c r="F1074" s="6">
        <v>0</v>
      </c>
      <c r="G1074" s="6">
        <v>0</v>
      </c>
      <c r="H1074" s="6">
        <v>0</v>
      </c>
      <c r="I1074" s="6">
        <v>0</v>
      </c>
      <c r="J1074" s="6">
        <v>0</v>
      </c>
      <c r="K1074" s="6">
        <v>0</v>
      </c>
      <c r="L1074" s="6">
        <v>0</v>
      </c>
      <c r="M1074" s="6">
        <v>0</v>
      </c>
      <c r="N1074" s="6">
        <v>0</v>
      </c>
      <c r="O1074" s="6">
        <v>0</v>
      </c>
      <c r="P1074" s="6">
        <v>0</v>
      </c>
      <c r="Q1074" s="6">
        <v>0</v>
      </c>
      <c r="R1074" s="6">
        <v>0</v>
      </c>
      <c r="S1074" s="6">
        <v>0</v>
      </c>
      <c r="T1074" s="6">
        <v>0</v>
      </c>
      <c r="U1074" s="6">
        <v>0</v>
      </c>
      <c r="V1074" s="6">
        <v>0</v>
      </c>
      <c r="W1074" s="6">
        <v>0</v>
      </c>
      <c r="X1074" s="6">
        <v>0</v>
      </c>
      <c r="Y1074" s="6">
        <v>0</v>
      </c>
      <c r="Z1074" s="6">
        <v>0</v>
      </c>
      <c r="AA1074" s="6">
        <v>0</v>
      </c>
      <c r="AB1074" s="6">
        <v>0</v>
      </c>
      <c r="AC1074" s="6">
        <v>0</v>
      </c>
      <c r="AD1074" s="6">
        <v>0</v>
      </c>
      <c r="AE1074" s="6">
        <v>0</v>
      </c>
      <c r="AF1074" s="15" t="s">
        <v>2584</v>
      </c>
    </row>
    <row r="1075" spans="1:32" ht="13">
      <c r="A1075" s="3" t="s">
        <v>1161</v>
      </c>
      <c r="B1075" t="s">
        <v>813</v>
      </c>
      <c r="C1075" s="6">
        <v>0</v>
      </c>
      <c r="D1075" s="6">
        <v>0</v>
      </c>
      <c r="E1075" s="6">
        <v>0</v>
      </c>
      <c r="F1075" s="6">
        <v>0</v>
      </c>
      <c r="G1075" s="6">
        <v>0</v>
      </c>
      <c r="H1075" s="6">
        <v>0</v>
      </c>
      <c r="I1075" s="6">
        <v>5.0000000000000004E-6</v>
      </c>
      <c r="J1075" s="6">
        <v>1.1E-5</v>
      </c>
      <c r="K1075" s="6">
        <v>2.4000000000000001E-5</v>
      </c>
      <c r="L1075" s="6">
        <v>5.1E-5</v>
      </c>
      <c r="M1075" s="6">
        <v>9.7E-5</v>
      </c>
      <c r="N1075" s="6">
        <v>1.4899999999999999E-4</v>
      </c>
      <c r="O1075" s="6">
        <v>2.33E-4</v>
      </c>
      <c r="P1075" s="6">
        <v>3.6600000000000001E-4</v>
      </c>
      <c r="Q1075" s="6">
        <v>5.4000000000000001E-4</v>
      </c>
      <c r="R1075" s="6">
        <v>7.8899999999999999E-4</v>
      </c>
      <c r="S1075" s="6">
        <v>1.127E-3</v>
      </c>
      <c r="T1075" s="6">
        <v>1.614E-3</v>
      </c>
      <c r="U1075" s="6">
        <v>2.3110000000000001E-3</v>
      </c>
      <c r="V1075" s="6">
        <v>3.2169999999999998E-3</v>
      </c>
      <c r="W1075" s="6">
        <v>4.3810000000000003E-3</v>
      </c>
      <c r="X1075" s="6">
        <v>5.8500000000000002E-3</v>
      </c>
      <c r="Y1075" s="6">
        <v>7.7200000000000003E-3</v>
      </c>
      <c r="Z1075" s="6">
        <v>9.9930000000000001E-3</v>
      </c>
      <c r="AA1075" s="6">
        <v>1.2825E-2</v>
      </c>
      <c r="AB1075" s="6">
        <v>1.6410000000000001E-2</v>
      </c>
      <c r="AC1075" s="6">
        <v>2.0671999999999999E-2</v>
      </c>
      <c r="AD1075" s="6">
        <v>2.5989000000000002E-2</v>
      </c>
      <c r="AE1075" s="6">
        <v>3.2403000000000001E-2</v>
      </c>
      <c r="AF1075" s="15" t="s">
        <v>2584</v>
      </c>
    </row>
    <row r="1076" spans="1:32" ht="13">
      <c r="A1076" s="3" t="s">
        <v>1162</v>
      </c>
      <c r="B1076" t="s">
        <v>815</v>
      </c>
      <c r="C1076" s="6">
        <v>34.956364000000001</v>
      </c>
      <c r="D1076" s="6">
        <v>43.918678</v>
      </c>
      <c r="E1076" s="6">
        <v>38.774569999999997</v>
      </c>
      <c r="F1076" s="6">
        <v>47.450271999999998</v>
      </c>
      <c r="G1076" s="6">
        <v>69.486564999999999</v>
      </c>
      <c r="H1076" s="6">
        <v>87.060706999999994</v>
      </c>
      <c r="I1076" s="6">
        <v>110.796509</v>
      </c>
      <c r="J1076" s="6">
        <v>128.23170500000001</v>
      </c>
      <c r="K1076" s="6">
        <v>147.20808400000001</v>
      </c>
      <c r="L1076" s="6">
        <v>144.58604399999999</v>
      </c>
      <c r="M1076" s="6">
        <v>150.26638800000001</v>
      </c>
      <c r="N1076" s="6">
        <v>155.83360300000001</v>
      </c>
      <c r="O1076" s="6">
        <v>163.640198</v>
      </c>
      <c r="P1076" s="6">
        <v>175.76118500000001</v>
      </c>
      <c r="Q1076" s="6">
        <v>180.39091500000001</v>
      </c>
      <c r="R1076" s="6">
        <v>184.825333</v>
      </c>
      <c r="S1076" s="6">
        <v>190.660416</v>
      </c>
      <c r="T1076" s="6">
        <v>198.81053199999999</v>
      </c>
      <c r="U1076" s="6">
        <v>208.92065400000001</v>
      </c>
      <c r="V1076" s="6">
        <v>217.33332799999999</v>
      </c>
      <c r="W1076" s="6">
        <v>225.13700900000001</v>
      </c>
      <c r="X1076" s="6">
        <v>233.07493600000001</v>
      </c>
      <c r="Y1076" s="6">
        <v>240.36923200000001</v>
      </c>
      <c r="Z1076" s="6">
        <v>247.794678</v>
      </c>
      <c r="AA1076" s="6">
        <v>254.04075599999999</v>
      </c>
      <c r="AB1076" s="6">
        <v>261.12429800000001</v>
      </c>
      <c r="AC1076" s="6">
        <v>268.777039</v>
      </c>
      <c r="AD1076" s="6">
        <v>277.28445399999998</v>
      </c>
      <c r="AE1076" s="6">
        <v>285.90008499999999</v>
      </c>
      <c r="AF1076" s="7">
        <v>7.1845000000000006E-2</v>
      </c>
    </row>
    <row r="1078" spans="1:32" ht="13">
      <c r="A1078" s="3" t="s">
        <v>1163</v>
      </c>
      <c r="B1078" t="s">
        <v>817</v>
      </c>
      <c r="C1078" s="10">
        <v>7.2271179999999999</v>
      </c>
      <c r="D1078" s="10">
        <v>10.386861</v>
      </c>
      <c r="E1078" s="10">
        <v>12.362477999999999</v>
      </c>
      <c r="F1078" s="10">
        <v>14.022824</v>
      </c>
      <c r="G1078" s="10">
        <v>15.720942000000001</v>
      </c>
      <c r="H1078" s="10">
        <v>16.980571999999999</v>
      </c>
      <c r="I1078" s="10">
        <v>19.362511000000001</v>
      </c>
      <c r="J1078" s="10">
        <v>21.120424</v>
      </c>
      <c r="K1078" s="10">
        <v>23.138556999999999</v>
      </c>
      <c r="L1078" s="10">
        <v>21.970001</v>
      </c>
      <c r="M1078" s="10">
        <v>22.638124000000001</v>
      </c>
      <c r="N1078" s="10">
        <v>23.164674999999999</v>
      </c>
      <c r="O1078" s="10">
        <v>23.465541999999999</v>
      </c>
      <c r="P1078" s="10">
        <v>23.854604999999999</v>
      </c>
      <c r="Q1078" s="10">
        <v>24.173863999999998</v>
      </c>
      <c r="R1078" s="10">
        <v>24.530933000000001</v>
      </c>
      <c r="S1078" s="10">
        <v>24.838369</v>
      </c>
      <c r="T1078" s="10">
        <v>25.168713</v>
      </c>
      <c r="U1078" s="10">
        <v>25.663391000000001</v>
      </c>
      <c r="V1078" s="10">
        <v>26.045866</v>
      </c>
      <c r="W1078" s="10">
        <v>26.372838999999999</v>
      </c>
      <c r="X1078" s="10">
        <v>26.706087</v>
      </c>
      <c r="Y1078" s="10">
        <v>26.988181999999998</v>
      </c>
      <c r="Z1078" s="10">
        <v>27.246023000000001</v>
      </c>
      <c r="AA1078" s="10">
        <v>27.438652000000001</v>
      </c>
      <c r="AB1078" s="10">
        <v>27.629873</v>
      </c>
      <c r="AC1078" s="10">
        <v>27.821667000000001</v>
      </c>
      <c r="AD1078" s="10">
        <v>28.032862000000002</v>
      </c>
      <c r="AE1078" s="10">
        <v>28.239325999999998</v>
      </c>
      <c r="AF1078" s="7">
        <v>3.7738000000000001E-2</v>
      </c>
    </row>
    <row r="1079" spans="1:32" ht="13">
      <c r="A1079" s="3" t="s">
        <v>1164</v>
      </c>
      <c r="B1079" s="2" t="s">
        <v>819</v>
      </c>
      <c r="C1079" s="8">
        <v>483.68335000000002</v>
      </c>
      <c r="D1079" s="8">
        <v>422.82916299999999</v>
      </c>
      <c r="E1079" s="8">
        <v>313.64721700000001</v>
      </c>
      <c r="F1079" s="8">
        <v>338.37884500000001</v>
      </c>
      <c r="G1079" s="8">
        <v>442</v>
      </c>
      <c r="H1079" s="8">
        <v>512.707764</v>
      </c>
      <c r="I1079" s="8">
        <v>572.22180200000003</v>
      </c>
      <c r="J1079" s="8">
        <v>607.14550799999995</v>
      </c>
      <c r="K1079" s="8">
        <v>636.20251499999995</v>
      </c>
      <c r="L1079" s="8">
        <v>658.10668899999996</v>
      </c>
      <c r="M1079" s="8">
        <v>663.775757</v>
      </c>
      <c r="N1079" s="8">
        <v>672.72088599999995</v>
      </c>
      <c r="O1079" s="8">
        <v>697.363831</v>
      </c>
      <c r="P1079" s="8">
        <v>736.80194100000006</v>
      </c>
      <c r="Q1079" s="8">
        <v>746.22289999999998</v>
      </c>
      <c r="R1079" s="8">
        <v>753.43780500000003</v>
      </c>
      <c r="S1079" s="8">
        <v>767.60437000000002</v>
      </c>
      <c r="T1079" s="8">
        <v>789.91137700000002</v>
      </c>
      <c r="U1079" s="8">
        <v>814.08044400000006</v>
      </c>
      <c r="V1079" s="8">
        <v>834.42541500000004</v>
      </c>
      <c r="W1079" s="8">
        <v>853.669983</v>
      </c>
      <c r="X1079" s="8">
        <v>872.74084500000004</v>
      </c>
      <c r="Y1079" s="8">
        <v>890.64624000000003</v>
      </c>
      <c r="Z1079" s="8">
        <v>909.47100799999998</v>
      </c>
      <c r="AA1079" s="8">
        <v>925.84997599999997</v>
      </c>
      <c r="AB1079" s="8">
        <v>945.07959000000005</v>
      </c>
      <c r="AC1079" s="8">
        <v>966.07092299999999</v>
      </c>
      <c r="AD1079" s="8">
        <v>989.14074700000003</v>
      </c>
      <c r="AE1079" s="8">
        <v>1012.418213</v>
      </c>
      <c r="AF1079" s="9">
        <v>3.2867E-2</v>
      </c>
    </row>
    <row r="1081" spans="1:32" ht="13">
      <c r="B1081" s="2" t="s">
        <v>1238</v>
      </c>
    </row>
    <row r="1082" spans="1:32" ht="13">
      <c r="B1082" s="2" t="s">
        <v>1239</v>
      </c>
    </row>
    <row r="1083" spans="1:32" ht="13">
      <c r="A1083" s="3" t="s">
        <v>1165</v>
      </c>
      <c r="B1083" t="s">
        <v>780</v>
      </c>
      <c r="C1083" s="6">
        <v>404.921021</v>
      </c>
      <c r="D1083" s="6">
        <v>311.33703600000001</v>
      </c>
      <c r="E1083" s="6">
        <v>243.552063</v>
      </c>
      <c r="F1083" s="6">
        <v>295.09893799999998</v>
      </c>
      <c r="G1083" s="6">
        <v>385.07235700000001</v>
      </c>
      <c r="H1083" s="6">
        <v>413.03836100000001</v>
      </c>
      <c r="I1083" s="6">
        <v>405.70358299999998</v>
      </c>
      <c r="J1083" s="6">
        <v>388.64038099999999</v>
      </c>
      <c r="K1083" s="6">
        <v>369.38137799999998</v>
      </c>
      <c r="L1083" s="6">
        <v>347.13070699999997</v>
      </c>
      <c r="M1083" s="6">
        <v>317.19210800000002</v>
      </c>
      <c r="N1083" s="6">
        <v>290.29449499999998</v>
      </c>
      <c r="O1083" s="6">
        <v>286.50894199999999</v>
      </c>
      <c r="P1083" s="6">
        <v>285.17099000000002</v>
      </c>
      <c r="Q1083" s="6">
        <v>280.07135</v>
      </c>
      <c r="R1083" s="6">
        <v>273.98297100000002</v>
      </c>
      <c r="S1083" s="6">
        <v>272.29925500000002</v>
      </c>
      <c r="T1083" s="6">
        <v>274.74188199999998</v>
      </c>
      <c r="U1083" s="6">
        <v>276.70202599999999</v>
      </c>
      <c r="V1083" s="6">
        <v>278.45605499999999</v>
      </c>
      <c r="W1083" s="6">
        <v>280.25192299999998</v>
      </c>
      <c r="X1083" s="6">
        <v>281.11514299999999</v>
      </c>
      <c r="Y1083" s="6">
        <v>282.05355800000001</v>
      </c>
      <c r="Z1083" s="6">
        <v>285.54724099999999</v>
      </c>
      <c r="AA1083" s="6">
        <v>286.96640000000002</v>
      </c>
      <c r="AB1083" s="6">
        <v>289.05380200000002</v>
      </c>
      <c r="AC1083" s="6">
        <v>292.91137700000002</v>
      </c>
      <c r="AD1083" s="6">
        <v>296.25671399999999</v>
      </c>
      <c r="AE1083" s="6">
        <v>299.11550899999997</v>
      </c>
      <c r="AF1083" s="7">
        <v>-1.482E-3</v>
      </c>
    </row>
    <row r="1084" spans="1:32" ht="13">
      <c r="A1084" s="3" t="s">
        <v>1166</v>
      </c>
      <c r="B1084" t="s">
        <v>782</v>
      </c>
      <c r="C1084" s="6">
        <v>8.5972000000000007E-2</v>
      </c>
      <c r="D1084" s="6">
        <v>6.1482000000000002E-2</v>
      </c>
      <c r="E1084" s="6">
        <v>5.0776000000000002E-2</v>
      </c>
      <c r="F1084" s="6">
        <v>0.12916900000000001</v>
      </c>
      <c r="G1084" s="6">
        <v>0.161825</v>
      </c>
      <c r="H1084" s="6">
        <v>0.20869799999999999</v>
      </c>
      <c r="I1084" s="6">
        <v>6.196739</v>
      </c>
      <c r="J1084" s="6">
        <v>7.8112450000000004</v>
      </c>
      <c r="K1084" s="6">
        <v>8.5177080000000007</v>
      </c>
      <c r="L1084" s="6">
        <v>9.1164319999999996</v>
      </c>
      <c r="M1084" s="6">
        <v>9.1665500000000009</v>
      </c>
      <c r="N1084" s="6">
        <v>9.1907720000000008</v>
      </c>
      <c r="O1084" s="6">
        <v>10.324911999999999</v>
      </c>
      <c r="P1084" s="6">
        <v>12.088939999999999</v>
      </c>
      <c r="Q1084" s="6">
        <v>13.471742000000001</v>
      </c>
      <c r="R1084" s="6">
        <v>14.640378</v>
      </c>
      <c r="S1084" s="6">
        <v>16.377687000000002</v>
      </c>
      <c r="T1084" s="6">
        <v>18.235195000000001</v>
      </c>
      <c r="U1084" s="6">
        <v>20.02281</v>
      </c>
      <c r="V1084" s="6">
        <v>21.753215999999998</v>
      </c>
      <c r="W1084" s="6">
        <v>23.215664</v>
      </c>
      <c r="X1084" s="6">
        <v>24.654098999999999</v>
      </c>
      <c r="Y1084" s="6">
        <v>25.425944999999999</v>
      </c>
      <c r="Z1084" s="6">
        <v>25.852824999999999</v>
      </c>
      <c r="AA1084" s="6">
        <v>25.553272</v>
      </c>
      <c r="AB1084" s="6">
        <v>25.183796000000001</v>
      </c>
      <c r="AC1084" s="6">
        <v>24.086836000000002</v>
      </c>
      <c r="AD1084" s="6">
        <v>23.194583999999999</v>
      </c>
      <c r="AE1084" s="6">
        <v>21.981438000000001</v>
      </c>
      <c r="AF1084" s="7">
        <v>0.24327399999999999</v>
      </c>
    </row>
    <row r="1085" spans="1:32" ht="13">
      <c r="A1085" s="3" t="s">
        <v>1167</v>
      </c>
      <c r="B1085" t="s">
        <v>1243</v>
      </c>
      <c r="C1085" s="6">
        <v>405.00698899999998</v>
      </c>
      <c r="D1085" s="6">
        <v>311.398529</v>
      </c>
      <c r="E1085" s="6">
        <v>243.602844</v>
      </c>
      <c r="F1085" s="6">
        <v>295.22811899999999</v>
      </c>
      <c r="G1085" s="6">
        <v>385.23419200000001</v>
      </c>
      <c r="H1085" s="6">
        <v>413.24707000000001</v>
      </c>
      <c r="I1085" s="6">
        <v>411.90033</v>
      </c>
      <c r="J1085" s="6">
        <v>396.45163000000002</v>
      </c>
      <c r="K1085" s="6">
        <v>377.89907799999997</v>
      </c>
      <c r="L1085" s="6">
        <v>356.24713100000002</v>
      </c>
      <c r="M1085" s="6">
        <v>326.35864299999997</v>
      </c>
      <c r="N1085" s="6">
        <v>299.48525999999998</v>
      </c>
      <c r="O1085" s="6">
        <v>296.83386200000001</v>
      </c>
      <c r="P1085" s="6">
        <v>297.25991800000003</v>
      </c>
      <c r="Q1085" s="6">
        <v>293.543091</v>
      </c>
      <c r="R1085" s="6">
        <v>288.62335200000001</v>
      </c>
      <c r="S1085" s="6">
        <v>288.676941</v>
      </c>
      <c r="T1085" s="6">
        <v>292.977081</v>
      </c>
      <c r="U1085" s="6">
        <v>296.72482300000001</v>
      </c>
      <c r="V1085" s="6">
        <v>300.20925899999997</v>
      </c>
      <c r="W1085" s="6">
        <v>303.46758999999997</v>
      </c>
      <c r="X1085" s="6">
        <v>305.769226</v>
      </c>
      <c r="Y1085" s="6">
        <v>307.47949199999999</v>
      </c>
      <c r="Z1085" s="6">
        <v>311.40005500000001</v>
      </c>
      <c r="AA1085" s="6">
        <v>312.51968399999998</v>
      </c>
      <c r="AB1085" s="6">
        <v>314.23761000000002</v>
      </c>
      <c r="AC1085" s="6">
        <v>316.998199</v>
      </c>
      <c r="AD1085" s="6">
        <v>319.45129400000002</v>
      </c>
      <c r="AE1085" s="6">
        <v>321.09695399999998</v>
      </c>
      <c r="AF1085" s="7">
        <v>1.137E-3</v>
      </c>
    </row>
    <row r="1087" spans="1:32" ht="13">
      <c r="B1087" s="2" t="s">
        <v>1244</v>
      </c>
    </row>
    <row r="1088" spans="1:32" ht="13">
      <c r="A1088" s="3" t="s">
        <v>1168</v>
      </c>
      <c r="B1088" t="s">
        <v>787</v>
      </c>
      <c r="C1088" s="6">
        <v>59.012787000000003</v>
      </c>
      <c r="D1088" s="6">
        <v>56.866756000000002</v>
      </c>
      <c r="E1088" s="6">
        <v>37.307944999999997</v>
      </c>
      <c r="F1088" s="6">
        <v>47.014319999999998</v>
      </c>
      <c r="G1088" s="6">
        <v>58.092700999999998</v>
      </c>
      <c r="H1088" s="6">
        <v>71.411086999999995</v>
      </c>
      <c r="I1088" s="6">
        <v>85.803421</v>
      </c>
      <c r="J1088" s="6">
        <v>100.503838</v>
      </c>
      <c r="K1088" s="6">
        <v>117.59893</v>
      </c>
      <c r="L1088" s="6">
        <v>131.971451</v>
      </c>
      <c r="M1088" s="6">
        <v>143.203812</v>
      </c>
      <c r="N1088" s="6">
        <v>155.408005</v>
      </c>
      <c r="O1088" s="6">
        <v>152.975739</v>
      </c>
      <c r="P1088" s="6">
        <v>151.95874000000001</v>
      </c>
      <c r="Q1088" s="6">
        <v>148.65721099999999</v>
      </c>
      <c r="R1088" s="6">
        <v>144.95718400000001</v>
      </c>
      <c r="S1088" s="6">
        <v>143.50109900000001</v>
      </c>
      <c r="T1088" s="6">
        <v>144.540359</v>
      </c>
      <c r="U1088" s="6">
        <v>144.999741</v>
      </c>
      <c r="V1088" s="6">
        <v>145.38758899999999</v>
      </c>
      <c r="W1088" s="6">
        <v>145.826874</v>
      </c>
      <c r="X1088" s="6">
        <v>145.64392100000001</v>
      </c>
      <c r="Y1088" s="6">
        <v>145.6866</v>
      </c>
      <c r="Z1088" s="6">
        <v>147.11123699999999</v>
      </c>
      <c r="AA1088" s="6">
        <v>147.89827</v>
      </c>
      <c r="AB1088" s="6">
        <v>148.99891700000001</v>
      </c>
      <c r="AC1088" s="6">
        <v>151.12919600000001</v>
      </c>
      <c r="AD1088" s="6">
        <v>153.04364000000001</v>
      </c>
      <c r="AE1088" s="6">
        <v>154.83187899999999</v>
      </c>
      <c r="AF1088" s="7">
        <v>3.7794000000000001E-2</v>
      </c>
    </row>
    <row r="1089" spans="1:32" ht="13">
      <c r="A1089" s="3" t="s">
        <v>1169</v>
      </c>
      <c r="B1089" t="s">
        <v>789</v>
      </c>
      <c r="C1089" s="6">
        <v>0</v>
      </c>
      <c r="D1089" s="6">
        <v>0</v>
      </c>
      <c r="E1089" s="6">
        <v>0</v>
      </c>
      <c r="F1089" s="6">
        <v>0</v>
      </c>
      <c r="G1089" s="6">
        <v>0</v>
      </c>
      <c r="H1089" s="6">
        <v>0</v>
      </c>
      <c r="I1089" s="6">
        <v>0</v>
      </c>
      <c r="J1089" s="6">
        <v>0</v>
      </c>
      <c r="K1089" s="6">
        <v>0</v>
      </c>
      <c r="L1089" s="6">
        <v>0</v>
      </c>
      <c r="M1089" s="6">
        <v>0</v>
      </c>
      <c r="N1089" s="6">
        <v>0</v>
      </c>
      <c r="O1089" s="6">
        <v>0</v>
      </c>
      <c r="P1089" s="6">
        <v>0</v>
      </c>
      <c r="Q1089" s="6">
        <v>0</v>
      </c>
      <c r="R1089" s="6">
        <v>0</v>
      </c>
      <c r="S1089" s="6">
        <v>0</v>
      </c>
      <c r="T1089" s="6">
        <v>0</v>
      </c>
      <c r="U1089" s="6">
        <v>0</v>
      </c>
      <c r="V1089" s="6">
        <v>0</v>
      </c>
      <c r="W1089" s="6">
        <v>0</v>
      </c>
      <c r="X1089" s="6">
        <v>0</v>
      </c>
      <c r="Y1089" s="6">
        <v>0</v>
      </c>
      <c r="Z1089" s="6">
        <v>0</v>
      </c>
      <c r="AA1089" s="6">
        <v>0</v>
      </c>
      <c r="AB1089" s="6">
        <v>0</v>
      </c>
      <c r="AC1089" s="6">
        <v>0</v>
      </c>
      <c r="AD1089" s="6">
        <v>0</v>
      </c>
      <c r="AE1089" s="6">
        <v>0</v>
      </c>
      <c r="AF1089" s="15" t="s">
        <v>2584</v>
      </c>
    </row>
    <row r="1090" spans="1:32" ht="13">
      <c r="A1090" s="3" t="s">
        <v>1170</v>
      </c>
      <c r="B1090" t="s">
        <v>791</v>
      </c>
      <c r="C1090" s="6">
        <v>4.947E-3</v>
      </c>
      <c r="D1090" s="6">
        <v>3.5769999999999999E-3</v>
      </c>
      <c r="E1090" s="6">
        <v>2.598E-3</v>
      </c>
      <c r="F1090" s="6">
        <v>3.0040000000000002E-3</v>
      </c>
      <c r="G1090" s="6">
        <v>3.6960000000000001E-3</v>
      </c>
      <c r="H1090" s="6">
        <v>3.9060000000000002E-3</v>
      </c>
      <c r="I1090" s="6">
        <v>4.0220000000000004E-3</v>
      </c>
      <c r="J1090" s="6">
        <v>4.0249999999999999E-3</v>
      </c>
      <c r="K1090" s="6">
        <v>4.0369999999999998E-3</v>
      </c>
      <c r="L1090" s="6">
        <v>3.8960000000000002E-3</v>
      </c>
      <c r="M1090" s="6">
        <v>3.7580000000000001E-3</v>
      </c>
      <c r="N1090" s="6">
        <v>3.6459999999999999E-3</v>
      </c>
      <c r="O1090" s="6">
        <v>3.6129999999999999E-3</v>
      </c>
      <c r="P1090" s="6">
        <v>3.6159999999999999E-3</v>
      </c>
      <c r="Q1090" s="6">
        <v>3.568E-3</v>
      </c>
      <c r="R1090" s="6">
        <v>3.5170000000000002E-3</v>
      </c>
      <c r="S1090" s="6">
        <v>3.516E-3</v>
      </c>
      <c r="T1090" s="6">
        <v>3.5690000000000001E-3</v>
      </c>
      <c r="U1090" s="6">
        <v>3.6159999999999999E-3</v>
      </c>
      <c r="V1090" s="6">
        <v>3.6610000000000002E-3</v>
      </c>
      <c r="W1090" s="6">
        <v>3.7030000000000001E-3</v>
      </c>
      <c r="X1090" s="6">
        <v>3.7330000000000002E-3</v>
      </c>
      <c r="Y1090" s="6">
        <v>3.7590000000000002E-3</v>
      </c>
      <c r="Z1090" s="6">
        <v>3.8140000000000001E-3</v>
      </c>
      <c r="AA1090" s="6">
        <v>3.8379999999999998E-3</v>
      </c>
      <c r="AB1090" s="6">
        <v>3.8700000000000002E-3</v>
      </c>
      <c r="AC1090" s="6">
        <v>3.9189999999999997E-3</v>
      </c>
      <c r="AD1090" s="6">
        <v>3.9649999999999998E-3</v>
      </c>
      <c r="AE1090" s="6">
        <v>4.0029999999999996E-3</v>
      </c>
      <c r="AF1090" s="7">
        <v>4.1739999999999998E-3</v>
      </c>
    </row>
    <row r="1091" spans="1:32" ht="13">
      <c r="A1091" s="3" t="s">
        <v>1171</v>
      </c>
      <c r="B1091" t="s">
        <v>793</v>
      </c>
      <c r="C1091" s="6">
        <v>0</v>
      </c>
      <c r="D1091" s="6">
        <v>0</v>
      </c>
      <c r="E1091" s="6">
        <v>0</v>
      </c>
      <c r="F1091" s="6">
        <v>0</v>
      </c>
      <c r="G1091" s="6">
        <v>1.382741</v>
      </c>
      <c r="H1091" s="6">
        <v>1.748551</v>
      </c>
      <c r="I1091" s="6">
        <v>2.1003609999999999</v>
      </c>
      <c r="J1091" s="6">
        <v>2.3890579999999999</v>
      </c>
      <c r="K1091" s="6">
        <v>2.6382530000000002</v>
      </c>
      <c r="L1091" s="6">
        <v>2.0320109999999998</v>
      </c>
      <c r="M1091" s="6">
        <v>1.97682</v>
      </c>
      <c r="N1091" s="6">
        <v>1.9811920000000001</v>
      </c>
      <c r="O1091" s="6">
        <v>1.9308479999999999</v>
      </c>
      <c r="P1091" s="6">
        <v>1.8201639999999999</v>
      </c>
      <c r="Q1091" s="6">
        <v>1.9047639999999999</v>
      </c>
      <c r="R1091" s="6">
        <v>3.0174979999999998</v>
      </c>
      <c r="S1091" s="6">
        <v>3.1834030000000002</v>
      </c>
      <c r="T1091" s="6">
        <v>3.348042</v>
      </c>
      <c r="U1091" s="6">
        <v>3.8149540000000002</v>
      </c>
      <c r="V1091" s="6">
        <v>4.2258310000000003</v>
      </c>
      <c r="W1091" s="6">
        <v>4.5256239999999996</v>
      </c>
      <c r="X1091" s="6">
        <v>4.9627590000000001</v>
      </c>
      <c r="Y1091" s="6">
        <v>5.1326929999999997</v>
      </c>
      <c r="Z1091" s="6">
        <v>5.317151</v>
      </c>
      <c r="AA1091" s="6">
        <v>5.4835269999999996</v>
      </c>
      <c r="AB1091" s="6">
        <v>5.669816</v>
      </c>
      <c r="AC1091" s="6">
        <v>5.8652379999999997</v>
      </c>
      <c r="AD1091" s="6">
        <v>6.0952400000000004</v>
      </c>
      <c r="AE1091" s="6">
        <v>6.3241870000000002</v>
      </c>
      <c r="AF1091" s="15" t="s">
        <v>2584</v>
      </c>
    </row>
    <row r="1092" spans="1:32" ht="13">
      <c r="A1092" s="3" t="s">
        <v>1172</v>
      </c>
      <c r="B1092" t="s">
        <v>795</v>
      </c>
      <c r="C1092" s="6">
        <v>0</v>
      </c>
      <c r="D1092" s="6">
        <v>0</v>
      </c>
      <c r="E1092" s="6">
        <v>0</v>
      </c>
      <c r="F1092" s="6">
        <v>0</v>
      </c>
      <c r="G1092" s="6">
        <v>0</v>
      </c>
      <c r="H1092" s="6">
        <v>0</v>
      </c>
      <c r="I1092" s="6">
        <v>0</v>
      </c>
      <c r="J1092" s="6">
        <v>0</v>
      </c>
      <c r="K1092" s="6">
        <v>0</v>
      </c>
      <c r="L1092" s="6">
        <v>0</v>
      </c>
      <c r="M1092" s="6">
        <v>0</v>
      </c>
      <c r="N1092" s="6">
        <v>0</v>
      </c>
      <c r="O1092" s="6">
        <v>0</v>
      </c>
      <c r="P1092" s="6">
        <v>0</v>
      </c>
      <c r="Q1092" s="6">
        <v>0</v>
      </c>
      <c r="R1092" s="6">
        <v>0</v>
      </c>
      <c r="S1092" s="6">
        <v>0</v>
      </c>
      <c r="T1092" s="6">
        <v>0</v>
      </c>
      <c r="U1092" s="6">
        <v>0</v>
      </c>
      <c r="V1092" s="6">
        <v>0</v>
      </c>
      <c r="W1092" s="6">
        <v>0</v>
      </c>
      <c r="X1092" s="6">
        <v>0</v>
      </c>
      <c r="Y1092" s="6">
        <v>0</v>
      </c>
      <c r="Z1092" s="6">
        <v>0</v>
      </c>
      <c r="AA1092" s="6">
        <v>0</v>
      </c>
      <c r="AB1092" s="6">
        <v>0</v>
      </c>
      <c r="AC1092" s="6">
        <v>0</v>
      </c>
      <c r="AD1092" s="6">
        <v>0</v>
      </c>
      <c r="AE1092" s="6">
        <v>0</v>
      </c>
      <c r="AF1092" s="15" t="s">
        <v>2584</v>
      </c>
    </row>
    <row r="1093" spans="1:32" ht="13">
      <c r="A1093" s="3" t="s">
        <v>1173</v>
      </c>
      <c r="B1093" t="s">
        <v>797</v>
      </c>
      <c r="C1093" s="6">
        <v>0</v>
      </c>
      <c r="D1093" s="6">
        <v>0</v>
      </c>
      <c r="E1093" s="6">
        <v>0</v>
      </c>
      <c r="F1093" s="6">
        <v>0</v>
      </c>
      <c r="G1093" s="6">
        <v>0</v>
      </c>
      <c r="H1093" s="6">
        <v>0</v>
      </c>
      <c r="I1093" s="6">
        <v>0</v>
      </c>
      <c r="J1093" s="6">
        <v>0</v>
      </c>
      <c r="K1093" s="6">
        <v>3.4445999999999997E-2</v>
      </c>
      <c r="L1093" s="6">
        <v>3.1648000000000003E-2</v>
      </c>
      <c r="M1093" s="6">
        <v>0.15046100000000001</v>
      </c>
      <c r="N1093" s="6">
        <v>0.134994</v>
      </c>
      <c r="O1093" s="6">
        <v>0.127081</v>
      </c>
      <c r="P1093" s="6">
        <v>0.236567</v>
      </c>
      <c r="Q1093" s="6">
        <v>0.22519700000000001</v>
      </c>
      <c r="R1093" s="6">
        <v>0.21585199999999999</v>
      </c>
      <c r="S1093" s="6">
        <v>0.209674</v>
      </c>
      <c r="T1093" s="6">
        <v>0.20494299999999999</v>
      </c>
      <c r="U1093" s="6">
        <v>0.20261299999999999</v>
      </c>
      <c r="V1093" s="6">
        <v>0.200074</v>
      </c>
      <c r="W1093" s="6">
        <v>0.19747899999999999</v>
      </c>
      <c r="X1093" s="6">
        <v>0.19462399999999999</v>
      </c>
      <c r="Y1093" s="6">
        <v>0.19112699999999999</v>
      </c>
      <c r="Z1093" s="6">
        <v>0.187469</v>
      </c>
      <c r="AA1093" s="6">
        <v>0.183314</v>
      </c>
      <c r="AB1093" s="6">
        <v>0.18029999999999999</v>
      </c>
      <c r="AC1093" s="6">
        <v>0.174952</v>
      </c>
      <c r="AD1093" s="6">
        <v>0.17310500000000001</v>
      </c>
      <c r="AE1093" s="6">
        <v>0.171985</v>
      </c>
      <c r="AF1093" s="15" t="s">
        <v>2584</v>
      </c>
    </row>
    <row r="1094" spans="1:32" ht="13">
      <c r="A1094" s="3" t="s">
        <v>1174</v>
      </c>
      <c r="B1094" t="s">
        <v>799</v>
      </c>
      <c r="C1094" s="6">
        <v>4.479857</v>
      </c>
      <c r="D1094" s="6">
        <v>4.0920079999999999</v>
      </c>
      <c r="E1094" s="6">
        <v>3.5226570000000001</v>
      </c>
      <c r="F1094" s="6">
        <v>4.6692109999999998</v>
      </c>
      <c r="G1094" s="6">
        <v>6.7121899999999997</v>
      </c>
      <c r="H1094" s="6">
        <v>9.8467889999999993</v>
      </c>
      <c r="I1094" s="6">
        <v>11.187156999999999</v>
      </c>
      <c r="J1094" s="6">
        <v>12.044207</v>
      </c>
      <c r="K1094" s="6">
        <v>14.658270999999999</v>
      </c>
      <c r="L1094" s="6">
        <v>15.005952000000001</v>
      </c>
      <c r="M1094" s="6">
        <v>15.704248</v>
      </c>
      <c r="N1094" s="6">
        <v>15.88998</v>
      </c>
      <c r="O1094" s="6">
        <v>16.718895</v>
      </c>
      <c r="P1094" s="6">
        <v>17.662904999999999</v>
      </c>
      <c r="Q1094" s="6">
        <v>18.472631</v>
      </c>
      <c r="R1094" s="6">
        <v>19.344286</v>
      </c>
      <c r="S1094" s="6">
        <v>20.392567</v>
      </c>
      <c r="T1094" s="6">
        <v>21.739128000000001</v>
      </c>
      <c r="U1094" s="6">
        <v>23.252699</v>
      </c>
      <c r="V1094" s="6">
        <v>24.752337000000001</v>
      </c>
      <c r="W1094" s="6">
        <v>26.240696</v>
      </c>
      <c r="X1094" s="6">
        <v>27.551245000000002</v>
      </c>
      <c r="Y1094" s="6">
        <v>28.999524999999998</v>
      </c>
      <c r="Z1094" s="6">
        <v>30.568531</v>
      </c>
      <c r="AA1094" s="6">
        <v>31.686582999999999</v>
      </c>
      <c r="AB1094" s="6">
        <v>32.866985</v>
      </c>
      <c r="AC1094" s="6">
        <v>34.123657000000001</v>
      </c>
      <c r="AD1094" s="6">
        <v>35.475932999999998</v>
      </c>
      <c r="AE1094" s="6">
        <v>36.745289</v>
      </c>
      <c r="AF1094" s="7">
        <v>8.4691000000000002E-2</v>
      </c>
    </row>
    <row r="1095" spans="1:32" ht="13">
      <c r="A1095" s="3" t="s">
        <v>1175</v>
      </c>
      <c r="B1095" t="s">
        <v>801</v>
      </c>
      <c r="C1095" s="6">
        <v>0.14143900000000001</v>
      </c>
      <c r="D1095" s="6">
        <v>9.4115000000000004E-2</v>
      </c>
      <c r="E1095" s="6">
        <v>6.7723000000000005E-2</v>
      </c>
      <c r="F1095" s="6">
        <v>7.8452999999999995E-2</v>
      </c>
      <c r="G1095" s="6">
        <v>9.6509999999999999E-2</v>
      </c>
      <c r="H1095" s="6">
        <v>0.103043</v>
      </c>
      <c r="I1095" s="6">
        <v>0.108379</v>
      </c>
      <c r="J1095" s="6">
        <v>0.110471</v>
      </c>
      <c r="K1095" s="6">
        <v>0.111745</v>
      </c>
      <c r="L1095" s="6">
        <v>0.109322</v>
      </c>
      <c r="M1095" s="6">
        <v>0.106077</v>
      </c>
      <c r="N1095" s="6">
        <v>0.103405</v>
      </c>
      <c r="O1095" s="6">
        <v>0.103229</v>
      </c>
      <c r="P1095" s="6">
        <v>0.10367800000000001</v>
      </c>
      <c r="Q1095" s="6">
        <v>0.102684</v>
      </c>
      <c r="R1095" s="6">
        <v>0.101423</v>
      </c>
      <c r="S1095" s="6">
        <v>0.10183399999999999</v>
      </c>
      <c r="T1095" s="6">
        <v>0.10373499999999999</v>
      </c>
      <c r="U1095" s="6">
        <v>0.10512299999999999</v>
      </c>
      <c r="V1095" s="6">
        <v>0.106415</v>
      </c>
      <c r="W1095" s="6">
        <v>0.107631</v>
      </c>
      <c r="X1095" s="6">
        <v>0.10845200000000001</v>
      </c>
      <c r="Y1095" s="6">
        <v>0.10935</v>
      </c>
      <c r="Z1095" s="6">
        <v>0.110836</v>
      </c>
      <c r="AA1095" s="6">
        <v>0.111593</v>
      </c>
      <c r="AB1095" s="6">
        <v>0.112696</v>
      </c>
      <c r="AC1095" s="6">
        <v>0.114191</v>
      </c>
      <c r="AD1095" s="6">
        <v>0.11568100000000001</v>
      </c>
      <c r="AE1095" s="6">
        <v>0.117092</v>
      </c>
      <c r="AF1095" s="7">
        <v>8.123E-3</v>
      </c>
    </row>
    <row r="1096" spans="1:32" ht="13">
      <c r="A1096" s="3" t="s">
        <v>1176</v>
      </c>
      <c r="B1096" t="s">
        <v>803</v>
      </c>
      <c r="C1096" s="6">
        <v>0.487344</v>
      </c>
      <c r="D1096" s="6">
        <v>0.208759</v>
      </c>
      <c r="E1096" s="6">
        <v>0.14443300000000001</v>
      </c>
      <c r="F1096" s="6">
        <v>0.16806399999999999</v>
      </c>
      <c r="G1096" s="6">
        <v>0.20489499999999999</v>
      </c>
      <c r="H1096" s="6">
        <v>0.217698</v>
      </c>
      <c r="I1096" s="6">
        <v>0.22864399999999999</v>
      </c>
      <c r="J1096" s="6">
        <v>0.230295</v>
      </c>
      <c r="K1096" s="6">
        <v>0.22952</v>
      </c>
      <c r="L1096" s="6">
        <v>0.22153900000000001</v>
      </c>
      <c r="M1096" s="6">
        <v>0.213169</v>
      </c>
      <c r="N1096" s="6">
        <v>0.20641100000000001</v>
      </c>
      <c r="O1096" s="6">
        <v>0.20506099999999999</v>
      </c>
      <c r="P1096" s="6">
        <v>0.205539</v>
      </c>
      <c r="Q1096" s="6">
        <v>0.203318</v>
      </c>
      <c r="R1096" s="6">
        <v>0.20094999999999999</v>
      </c>
      <c r="S1096" s="6">
        <v>0.20205999999999999</v>
      </c>
      <c r="T1096" s="6">
        <v>0.20607900000000001</v>
      </c>
      <c r="U1096" s="6">
        <v>0.209062</v>
      </c>
      <c r="V1096" s="6">
        <v>0.21185200000000001</v>
      </c>
      <c r="W1096" s="6">
        <v>0.21435799999999999</v>
      </c>
      <c r="X1096" s="6">
        <v>0.21651999999999999</v>
      </c>
      <c r="Y1096" s="6">
        <v>0.21854699999999999</v>
      </c>
      <c r="Z1096" s="6">
        <v>0.221413</v>
      </c>
      <c r="AA1096" s="6">
        <v>0.22301000000000001</v>
      </c>
      <c r="AB1096" s="6">
        <v>0.22542300000000001</v>
      </c>
      <c r="AC1096" s="6">
        <v>0.2283</v>
      </c>
      <c r="AD1096" s="6">
        <v>0.231489</v>
      </c>
      <c r="AE1096" s="6">
        <v>0.234843</v>
      </c>
      <c r="AF1096" s="7">
        <v>4.3699999999999998E-3</v>
      </c>
    </row>
    <row r="1097" spans="1:32" ht="13">
      <c r="A1097" s="3" t="s">
        <v>1177</v>
      </c>
      <c r="B1097" t="s">
        <v>805</v>
      </c>
      <c r="C1097" s="6">
        <v>7.3221999999999995E-2</v>
      </c>
      <c r="D1097" s="6">
        <v>5.4018999999999998E-2</v>
      </c>
      <c r="E1097" s="6">
        <v>3.0620999999999999E-2</v>
      </c>
      <c r="F1097" s="6">
        <v>4.0575E-2</v>
      </c>
      <c r="G1097" s="6">
        <v>4.6009000000000001E-2</v>
      </c>
      <c r="H1097" s="6">
        <v>4.1640000000000003E-2</v>
      </c>
      <c r="I1097" s="6">
        <v>3.6735999999999998E-2</v>
      </c>
      <c r="J1097" s="6">
        <v>2.8868000000000001E-2</v>
      </c>
      <c r="K1097" s="6">
        <v>2.1406000000000001E-2</v>
      </c>
      <c r="L1097" s="6">
        <v>1.6308E-2</v>
      </c>
      <c r="M1097" s="6">
        <v>1.2734000000000001E-2</v>
      </c>
      <c r="N1097" s="6">
        <v>1.0572E-2</v>
      </c>
      <c r="O1097" s="6">
        <v>9.606E-3</v>
      </c>
      <c r="P1097" s="6">
        <v>9.044E-3</v>
      </c>
      <c r="Q1097" s="6">
        <v>8.5690000000000002E-3</v>
      </c>
      <c r="R1097" s="6">
        <v>8.4430000000000009E-3</v>
      </c>
      <c r="S1097" s="6">
        <v>8.3599999999999994E-3</v>
      </c>
      <c r="T1097" s="6">
        <v>8.3330000000000001E-3</v>
      </c>
      <c r="U1097" s="6">
        <v>8.5220000000000001E-3</v>
      </c>
      <c r="V1097" s="6">
        <v>8.7609999999999997E-3</v>
      </c>
      <c r="W1097" s="6">
        <v>8.8900000000000003E-3</v>
      </c>
      <c r="X1097" s="6">
        <v>9.0030000000000006E-3</v>
      </c>
      <c r="Y1097" s="6">
        <v>9.0799999999999995E-3</v>
      </c>
      <c r="Z1097" s="6">
        <v>9.1640000000000003E-3</v>
      </c>
      <c r="AA1097" s="6">
        <v>9.2680000000000002E-3</v>
      </c>
      <c r="AB1097" s="6">
        <v>9.3600000000000003E-3</v>
      </c>
      <c r="AC1097" s="6">
        <v>9.3460000000000001E-3</v>
      </c>
      <c r="AD1097" s="6">
        <v>9.4240000000000001E-3</v>
      </c>
      <c r="AE1097" s="6">
        <v>9.5080000000000008E-3</v>
      </c>
      <c r="AF1097" s="7">
        <v>-6.2313E-2</v>
      </c>
    </row>
    <row r="1098" spans="1:32" ht="13">
      <c r="A1098" s="3" t="s">
        <v>1178</v>
      </c>
      <c r="B1098" t="s">
        <v>807</v>
      </c>
      <c r="C1098" s="6">
        <v>3.1540000000000001E-3</v>
      </c>
      <c r="D1098" s="6">
        <v>2.2669999999999999E-3</v>
      </c>
      <c r="E1098" s="6">
        <v>1.639E-3</v>
      </c>
      <c r="F1098" s="6">
        <v>1.92E-3</v>
      </c>
      <c r="G1098" s="6">
        <v>2.372E-3</v>
      </c>
      <c r="H1098" s="6">
        <v>2.5100000000000001E-3</v>
      </c>
      <c r="I1098" s="6">
        <v>2.5860000000000002E-3</v>
      </c>
      <c r="J1098" s="6">
        <v>2.575E-3</v>
      </c>
      <c r="K1098" s="6">
        <v>2.5590000000000001E-3</v>
      </c>
      <c r="L1098" s="6">
        <v>2.464E-3</v>
      </c>
      <c r="M1098" s="6">
        <v>2.366E-3</v>
      </c>
      <c r="N1098" s="6">
        <v>2.284E-3</v>
      </c>
      <c r="O1098" s="6">
        <v>2.2659999999999998E-3</v>
      </c>
      <c r="P1098" s="6">
        <v>2.2690000000000002E-3</v>
      </c>
      <c r="Q1098" s="6">
        <v>2.2409999999999999E-3</v>
      </c>
      <c r="R1098" s="6">
        <v>2.2109999999999999E-3</v>
      </c>
      <c r="S1098" s="6">
        <v>2.2109999999999999E-3</v>
      </c>
      <c r="T1098" s="6">
        <v>2.2439999999999999E-3</v>
      </c>
      <c r="U1098" s="6">
        <v>2.2750000000000001E-3</v>
      </c>
      <c r="V1098" s="6">
        <v>2.3050000000000002E-3</v>
      </c>
      <c r="W1098" s="6">
        <v>2.333E-3</v>
      </c>
      <c r="X1098" s="6">
        <v>2.3530000000000001E-3</v>
      </c>
      <c r="Y1098" s="6">
        <v>2.3709999999999998E-3</v>
      </c>
      <c r="Z1098" s="6">
        <v>2.4039999999999999E-3</v>
      </c>
      <c r="AA1098" s="6">
        <v>2.421E-3</v>
      </c>
      <c r="AB1098" s="6">
        <v>2.4429999999999999E-3</v>
      </c>
      <c r="AC1098" s="6">
        <v>2.4729999999999999E-3</v>
      </c>
      <c r="AD1098" s="6">
        <v>2.5040000000000001E-3</v>
      </c>
      <c r="AE1098" s="6">
        <v>2.5300000000000001E-3</v>
      </c>
      <c r="AF1098" s="7">
        <v>4.071E-3</v>
      </c>
    </row>
    <row r="1099" spans="1:32" ht="13">
      <c r="A1099" s="3" t="s">
        <v>1179</v>
      </c>
      <c r="B1099" t="s">
        <v>809</v>
      </c>
      <c r="C1099" s="6">
        <v>0</v>
      </c>
      <c r="D1099" s="6">
        <v>0</v>
      </c>
      <c r="E1099" s="6">
        <v>0</v>
      </c>
      <c r="F1099" s="6">
        <v>0</v>
      </c>
      <c r="G1099" s="6">
        <v>0</v>
      </c>
      <c r="H1099" s="6">
        <v>0</v>
      </c>
      <c r="I1099" s="6">
        <v>0</v>
      </c>
      <c r="J1099" s="6">
        <v>0</v>
      </c>
      <c r="K1099" s="6">
        <v>0</v>
      </c>
      <c r="L1099" s="6">
        <v>0</v>
      </c>
      <c r="M1099" s="6">
        <v>0</v>
      </c>
      <c r="N1099" s="6">
        <v>0</v>
      </c>
      <c r="O1099" s="6">
        <v>0</v>
      </c>
      <c r="P1099" s="6">
        <v>0</v>
      </c>
      <c r="Q1099" s="6">
        <v>0</v>
      </c>
      <c r="R1099" s="6">
        <v>0</v>
      </c>
      <c r="S1099" s="6">
        <v>0</v>
      </c>
      <c r="T1099" s="6">
        <v>0</v>
      </c>
      <c r="U1099" s="6">
        <v>0</v>
      </c>
      <c r="V1099" s="6">
        <v>0</v>
      </c>
      <c r="W1099" s="6">
        <v>0</v>
      </c>
      <c r="X1099" s="6">
        <v>0</v>
      </c>
      <c r="Y1099" s="6">
        <v>0</v>
      </c>
      <c r="Z1099" s="6">
        <v>0</v>
      </c>
      <c r="AA1099" s="6">
        <v>0</v>
      </c>
      <c r="AB1099" s="6">
        <v>0</v>
      </c>
      <c r="AC1099" s="6">
        <v>0</v>
      </c>
      <c r="AD1099" s="6">
        <v>0</v>
      </c>
      <c r="AE1099" s="6">
        <v>0</v>
      </c>
      <c r="AF1099" s="15" t="s">
        <v>2584</v>
      </c>
    </row>
    <row r="1100" spans="1:32" ht="13">
      <c r="A1100" s="3" t="s">
        <v>1180</v>
      </c>
      <c r="B1100" t="s">
        <v>811</v>
      </c>
      <c r="C1100" s="6">
        <v>0</v>
      </c>
      <c r="D1100" s="6">
        <v>0</v>
      </c>
      <c r="E1100" s="6">
        <v>0</v>
      </c>
      <c r="F1100" s="6">
        <v>0</v>
      </c>
      <c r="G1100" s="6">
        <v>0</v>
      </c>
      <c r="H1100" s="6">
        <v>0</v>
      </c>
      <c r="I1100" s="6">
        <v>0</v>
      </c>
      <c r="J1100" s="6">
        <v>0</v>
      </c>
      <c r="K1100" s="6">
        <v>0</v>
      </c>
      <c r="L1100" s="6">
        <v>0</v>
      </c>
      <c r="M1100" s="6">
        <v>0</v>
      </c>
      <c r="N1100" s="6">
        <v>0</v>
      </c>
      <c r="O1100" s="6">
        <v>0</v>
      </c>
      <c r="P1100" s="6">
        <v>0</v>
      </c>
      <c r="Q1100" s="6">
        <v>0</v>
      </c>
      <c r="R1100" s="6">
        <v>0</v>
      </c>
      <c r="S1100" s="6">
        <v>0</v>
      </c>
      <c r="T1100" s="6">
        <v>0</v>
      </c>
      <c r="U1100" s="6">
        <v>0</v>
      </c>
      <c r="V1100" s="6">
        <v>0</v>
      </c>
      <c r="W1100" s="6">
        <v>0</v>
      </c>
      <c r="X1100" s="6">
        <v>0</v>
      </c>
      <c r="Y1100" s="6">
        <v>0</v>
      </c>
      <c r="Z1100" s="6">
        <v>0</v>
      </c>
      <c r="AA1100" s="6">
        <v>0</v>
      </c>
      <c r="AB1100" s="6">
        <v>0</v>
      </c>
      <c r="AC1100" s="6">
        <v>0</v>
      </c>
      <c r="AD1100" s="6">
        <v>0</v>
      </c>
      <c r="AE1100" s="6">
        <v>0</v>
      </c>
      <c r="AF1100" s="15" t="s">
        <v>2584</v>
      </c>
    </row>
    <row r="1101" spans="1:32" ht="13">
      <c r="A1101" s="3" t="s">
        <v>1181</v>
      </c>
      <c r="B1101" t="s">
        <v>813</v>
      </c>
      <c r="C1101" s="6">
        <v>0</v>
      </c>
      <c r="D1101" s="6">
        <v>0</v>
      </c>
      <c r="E1101" s="6">
        <v>0</v>
      </c>
      <c r="F1101" s="6">
        <v>0</v>
      </c>
      <c r="G1101" s="6">
        <v>0</v>
      </c>
      <c r="H1101" s="6">
        <v>0</v>
      </c>
      <c r="I1101" s="6">
        <v>0</v>
      </c>
      <c r="J1101" s="6">
        <v>0</v>
      </c>
      <c r="K1101" s="6">
        <v>3.9999999999999998E-6</v>
      </c>
      <c r="L1101" s="6">
        <v>7.9999999999999996E-6</v>
      </c>
      <c r="M1101" s="6">
        <v>1.5E-5</v>
      </c>
      <c r="N1101" s="6">
        <v>2.4000000000000001E-5</v>
      </c>
      <c r="O1101" s="6">
        <v>3.8999999999999999E-5</v>
      </c>
      <c r="P1101" s="6">
        <v>6.0999999999999999E-5</v>
      </c>
      <c r="Q1101" s="6">
        <v>9.2999999999999997E-5</v>
      </c>
      <c r="R1101" s="6">
        <v>1.4100000000000001E-4</v>
      </c>
      <c r="S1101" s="6">
        <v>2.0799999999999999E-4</v>
      </c>
      <c r="T1101" s="6">
        <v>3.0800000000000001E-4</v>
      </c>
      <c r="U1101" s="6">
        <v>4.84E-4</v>
      </c>
      <c r="V1101" s="6">
        <v>7.0399999999999998E-4</v>
      </c>
      <c r="W1101" s="6">
        <v>9.990000000000001E-4</v>
      </c>
      <c r="X1101" s="6">
        <v>1.389E-3</v>
      </c>
      <c r="Y1101" s="6">
        <v>1.9E-3</v>
      </c>
      <c r="Z1101" s="6">
        <v>2.552E-3</v>
      </c>
      <c r="AA1101" s="6">
        <v>3.4030000000000002E-3</v>
      </c>
      <c r="AB1101" s="6">
        <v>4.4980000000000003E-3</v>
      </c>
      <c r="AC1101" s="6">
        <v>5.8339999999999998E-3</v>
      </c>
      <c r="AD1101" s="6">
        <v>7.5709999999999996E-3</v>
      </c>
      <c r="AE1101" s="6">
        <v>9.7199999999999995E-3</v>
      </c>
      <c r="AF1101" s="15" t="s">
        <v>2584</v>
      </c>
    </row>
    <row r="1102" spans="1:32" ht="13">
      <c r="A1102" s="3" t="s">
        <v>1182</v>
      </c>
      <c r="B1102" t="s">
        <v>1260</v>
      </c>
      <c r="C1102" s="6">
        <v>64.202743999999996</v>
      </c>
      <c r="D1102" s="6">
        <v>61.321503</v>
      </c>
      <c r="E1102" s="6">
        <v>41.077613999999997</v>
      </c>
      <c r="F1102" s="6">
        <v>51.975548000000003</v>
      </c>
      <c r="G1102" s="6">
        <v>66.541115000000005</v>
      </c>
      <c r="H1102" s="6">
        <v>83.375220999999996</v>
      </c>
      <c r="I1102" s="6">
        <v>99.471305999999998</v>
      </c>
      <c r="J1102" s="6">
        <v>115.313339</v>
      </c>
      <c r="K1102" s="6">
        <v>135.29916399999999</v>
      </c>
      <c r="L1102" s="6">
        <v>149.39460800000001</v>
      </c>
      <c r="M1102" s="6">
        <v>161.37347399999999</v>
      </c>
      <c r="N1102" s="6">
        <v>173.74052399999999</v>
      </c>
      <c r="O1102" s="6">
        <v>172.07637</v>
      </c>
      <c r="P1102" s="6">
        <v>172.00259399999999</v>
      </c>
      <c r="Q1102" s="6">
        <v>169.58029199999999</v>
      </c>
      <c r="R1102" s="6">
        <v>167.85150100000001</v>
      </c>
      <c r="S1102" s="6">
        <v>167.60493500000001</v>
      </c>
      <c r="T1102" s="6">
        <v>170.156723</v>
      </c>
      <c r="U1102" s="6">
        <v>172.599075</v>
      </c>
      <c r="V1102" s="6">
        <v>174.89952099999999</v>
      </c>
      <c r="W1102" s="6">
        <v>177.12858600000001</v>
      </c>
      <c r="X1102" s="6">
        <v>178.693985</v>
      </c>
      <c r="Y1102" s="6">
        <v>180.35495</v>
      </c>
      <c r="Z1102" s="6">
        <v>183.534592</v>
      </c>
      <c r="AA1102" s="6">
        <v>185.60522499999999</v>
      </c>
      <c r="AB1102" s="6">
        <v>188.07431</v>
      </c>
      <c r="AC1102" s="6">
        <v>191.65711999999999</v>
      </c>
      <c r="AD1102" s="6">
        <v>195.158569</v>
      </c>
      <c r="AE1102" s="6">
        <v>198.45103499999999</v>
      </c>
      <c r="AF1102" s="7">
        <v>4.4457000000000003E-2</v>
      </c>
    </row>
    <row r="1104" spans="1:32" ht="13">
      <c r="A1104" s="3" t="s">
        <v>1183</v>
      </c>
      <c r="B1104" t="s">
        <v>1262</v>
      </c>
      <c r="C1104" s="10">
        <v>13.683166</v>
      </c>
      <c r="D1104" s="10">
        <v>16.452431000000001</v>
      </c>
      <c r="E1104" s="10">
        <v>14.429377000000001</v>
      </c>
      <c r="F1104" s="10">
        <v>14.969757</v>
      </c>
      <c r="G1104" s="10">
        <v>14.728807</v>
      </c>
      <c r="H1104" s="10">
        <v>16.788457999999999</v>
      </c>
      <c r="I1104" s="10">
        <v>19.451861999999998</v>
      </c>
      <c r="J1104" s="10">
        <v>22.53248</v>
      </c>
      <c r="K1104" s="10">
        <v>26.363918000000002</v>
      </c>
      <c r="L1104" s="10">
        <v>29.545546000000002</v>
      </c>
      <c r="M1104" s="10">
        <v>33.086497999999999</v>
      </c>
      <c r="N1104" s="10">
        <v>36.714087999999997</v>
      </c>
      <c r="O1104" s="10">
        <v>36.697082999999999</v>
      </c>
      <c r="P1104" s="10">
        <v>36.653812000000002</v>
      </c>
      <c r="Q1104" s="10">
        <v>36.616652999999999</v>
      </c>
      <c r="R1104" s="10">
        <v>36.771248</v>
      </c>
      <c r="S1104" s="10">
        <v>36.732761000000004</v>
      </c>
      <c r="T1104" s="10">
        <v>36.740295000000003</v>
      </c>
      <c r="U1104" s="10">
        <v>36.776108000000001</v>
      </c>
      <c r="V1104" s="10">
        <v>36.812522999999999</v>
      </c>
      <c r="W1104" s="10">
        <v>36.856009999999998</v>
      </c>
      <c r="X1104" s="10">
        <v>36.884945000000002</v>
      </c>
      <c r="Y1104" s="10">
        <v>36.970523999999997</v>
      </c>
      <c r="Z1104" s="10">
        <v>37.082591999999998</v>
      </c>
      <c r="AA1104" s="10">
        <v>37.260779999999997</v>
      </c>
      <c r="AB1104" s="10">
        <v>37.441738000000001</v>
      </c>
      <c r="AC1104" s="10">
        <v>37.679172999999999</v>
      </c>
      <c r="AD1104" s="10">
        <v>37.923594999999999</v>
      </c>
      <c r="AE1104" s="10">
        <v>38.196865000000003</v>
      </c>
      <c r="AF1104" s="7">
        <v>3.1687E-2</v>
      </c>
    </row>
    <row r="1105" spans="1:32" ht="13">
      <c r="A1105" s="3" t="s">
        <v>1184</v>
      </c>
      <c r="B1105" s="2" t="s">
        <v>1264</v>
      </c>
      <c r="C1105" s="8">
        <v>469.20971700000001</v>
      </c>
      <c r="D1105" s="8">
        <v>372.720032</v>
      </c>
      <c r="E1105" s="8">
        <v>284.68045000000001</v>
      </c>
      <c r="F1105" s="8">
        <v>347.20367399999998</v>
      </c>
      <c r="G1105" s="8">
        <v>451.77529900000002</v>
      </c>
      <c r="H1105" s="8">
        <v>496.62228399999998</v>
      </c>
      <c r="I1105" s="8">
        <v>511.37164300000001</v>
      </c>
      <c r="J1105" s="8">
        <v>511.76495399999999</v>
      </c>
      <c r="K1105" s="8">
        <v>513.19824200000005</v>
      </c>
      <c r="L1105" s="8">
        <v>505.64172400000001</v>
      </c>
      <c r="M1105" s="8">
        <v>487.73211700000002</v>
      </c>
      <c r="N1105" s="8">
        <v>473.22576900000001</v>
      </c>
      <c r="O1105" s="8">
        <v>468.91021699999999</v>
      </c>
      <c r="P1105" s="8">
        <v>469.26251200000002</v>
      </c>
      <c r="Q1105" s="8">
        <v>463.12338299999999</v>
      </c>
      <c r="R1105" s="8">
        <v>456.47485399999999</v>
      </c>
      <c r="S1105" s="8">
        <v>456.28185999999999</v>
      </c>
      <c r="T1105" s="8">
        <v>463.13378899999998</v>
      </c>
      <c r="U1105" s="8">
        <v>469.323914</v>
      </c>
      <c r="V1105" s="8">
        <v>475.10876500000001</v>
      </c>
      <c r="W1105" s="8">
        <v>480.59619099999998</v>
      </c>
      <c r="X1105" s="8">
        <v>484.46319599999998</v>
      </c>
      <c r="Y1105" s="8">
        <v>487.83444200000002</v>
      </c>
      <c r="Z1105" s="8">
        <v>494.93463100000002</v>
      </c>
      <c r="AA1105" s="8">
        <v>498.124908</v>
      </c>
      <c r="AB1105" s="8">
        <v>502.31191999999999</v>
      </c>
      <c r="AC1105" s="8">
        <v>508.65533399999998</v>
      </c>
      <c r="AD1105" s="8">
        <v>514.60986300000002</v>
      </c>
      <c r="AE1105" s="8">
        <v>519.54797399999995</v>
      </c>
      <c r="AF1105" s="9">
        <v>1.2377000000000001E-2</v>
      </c>
    </row>
    <row r="1107" spans="1:32" ht="13">
      <c r="A1107" s="3" t="s">
        <v>1185</v>
      </c>
      <c r="B1107" s="2" t="s">
        <v>1266</v>
      </c>
      <c r="C1107" s="11">
        <v>10.406110999999999</v>
      </c>
      <c r="D1107" s="11">
        <v>13.228621</v>
      </c>
      <c r="E1107" s="11">
        <v>13.345898</v>
      </c>
      <c r="F1107" s="11">
        <v>14.502388</v>
      </c>
      <c r="G1107" s="11">
        <v>15.219448</v>
      </c>
      <c r="H1107" s="11">
        <v>16.886047000000001</v>
      </c>
      <c r="I1107" s="11">
        <v>19.404678000000001</v>
      </c>
      <c r="J1107" s="11">
        <v>21.766266000000002</v>
      </c>
      <c r="K1107" s="11">
        <v>24.578655000000001</v>
      </c>
      <c r="L1107" s="11">
        <v>25.261524000000001</v>
      </c>
      <c r="M1107" s="11">
        <v>27.063632999999999</v>
      </c>
      <c r="N1107" s="11">
        <v>28.759986999999999</v>
      </c>
      <c r="O1107" s="11">
        <v>28.785388999999999</v>
      </c>
      <c r="P1107" s="11">
        <v>28.834591</v>
      </c>
      <c r="Q1107" s="11">
        <v>28.938874999999999</v>
      </c>
      <c r="R1107" s="11">
        <v>29.148951</v>
      </c>
      <c r="S1107" s="11">
        <v>29.272763999999999</v>
      </c>
      <c r="T1107" s="11">
        <v>29.445644000000001</v>
      </c>
      <c r="U1107" s="11">
        <v>29.727167000000001</v>
      </c>
      <c r="V1107" s="11">
        <v>29.952086999999999</v>
      </c>
      <c r="W1107" s="11">
        <v>30.148828999999999</v>
      </c>
      <c r="X1107" s="11">
        <v>30.339506</v>
      </c>
      <c r="Y1107" s="11">
        <v>30.520856999999999</v>
      </c>
      <c r="Z1107" s="11">
        <v>30.712586999999999</v>
      </c>
      <c r="AA1107" s="11">
        <v>30.874559000000001</v>
      </c>
      <c r="AB1107" s="11">
        <v>31.035046000000001</v>
      </c>
      <c r="AC1107" s="11">
        <v>31.221664000000001</v>
      </c>
      <c r="AD1107" s="11">
        <v>31.417646000000001</v>
      </c>
      <c r="AE1107" s="11">
        <v>31.616302000000001</v>
      </c>
      <c r="AF1107" s="9">
        <v>3.2795999999999999E-2</v>
      </c>
    </row>
    <row r="1108" spans="1:32" ht="13">
      <c r="A1108" s="3" t="s">
        <v>1186</v>
      </c>
      <c r="B1108" t="s">
        <v>1268</v>
      </c>
      <c r="C1108" s="10">
        <v>2.1976309999999999</v>
      </c>
      <c r="D1108" s="10">
        <v>1.772877</v>
      </c>
      <c r="E1108" s="10">
        <v>1.3032349999999999</v>
      </c>
      <c r="F1108" s="10">
        <v>1.4447589999999999</v>
      </c>
      <c r="G1108" s="10">
        <v>1.8409439999999999</v>
      </c>
      <c r="H1108" s="10">
        <v>2.0590470000000001</v>
      </c>
      <c r="I1108" s="10">
        <v>2.2300270000000002</v>
      </c>
      <c r="J1108" s="10">
        <v>2.31671</v>
      </c>
      <c r="K1108" s="10">
        <v>2.3900960000000002</v>
      </c>
      <c r="L1108" s="10">
        <v>2.415489</v>
      </c>
      <c r="M1108" s="10">
        <v>2.4006669999999999</v>
      </c>
      <c r="N1108" s="10">
        <v>2.399162</v>
      </c>
      <c r="O1108" s="10">
        <v>2.4522550000000001</v>
      </c>
      <c r="P1108" s="10">
        <v>2.5491830000000002</v>
      </c>
      <c r="Q1108" s="10">
        <v>2.5612759999999999</v>
      </c>
      <c r="R1108" s="10">
        <v>2.5670570000000001</v>
      </c>
      <c r="S1108" s="10">
        <v>2.5998649999999999</v>
      </c>
      <c r="T1108" s="10">
        <v>2.6634910000000001</v>
      </c>
      <c r="U1108" s="10">
        <v>2.730604</v>
      </c>
      <c r="V1108" s="10">
        <v>2.787496</v>
      </c>
      <c r="W1108" s="10">
        <v>2.8411010000000001</v>
      </c>
      <c r="X1108" s="10">
        <v>2.8917090000000001</v>
      </c>
      <c r="Y1108" s="10">
        <v>2.9385829999999999</v>
      </c>
      <c r="Z1108" s="10">
        <v>2.9932810000000001</v>
      </c>
      <c r="AA1108" s="10">
        <v>3.0359189999999998</v>
      </c>
      <c r="AB1108" s="10">
        <v>3.0869870000000001</v>
      </c>
      <c r="AC1108" s="10">
        <v>3.1455510000000002</v>
      </c>
      <c r="AD1108" s="10">
        <v>3.208507</v>
      </c>
      <c r="AE1108" s="10">
        <v>3.2703030000000002</v>
      </c>
      <c r="AF1108" s="7">
        <v>2.2936000000000002E-2</v>
      </c>
    </row>
    <row r="1109" spans="1:32" ht="13">
      <c r="A1109" s="3" t="s">
        <v>1187</v>
      </c>
      <c r="B1109" t="s">
        <v>1270</v>
      </c>
      <c r="C1109" s="10">
        <v>0</v>
      </c>
      <c r="D1109" s="10">
        <v>0</v>
      </c>
      <c r="E1109" s="10">
        <v>0</v>
      </c>
      <c r="F1109" s="10">
        <v>0</v>
      </c>
      <c r="G1109" s="10">
        <v>0</v>
      </c>
      <c r="H1109" s="10">
        <v>0</v>
      </c>
      <c r="I1109" s="10">
        <v>0</v>
      </c>
      <c r="J1109" s="10">
        <v>0</v>
      </c>
      <c r="K1109" s="10">
        <v>0</v>
      </c>
      <c r="L1109" s="10">
        <v>0</v>
      </c>
      <c r="M1109" s="10">
        <v>0</v>
      </c>
      <c r="N1109" s="10">
        <v>0</v>
      </c>
      <c r="O1109" s="10">
        <v>0</v>
      </c>
      <c r="P1109" s="10">
        <v>0</v>
      </c>
      <c r="Q1109" s="10">
        <v>0</v>
      </c>
      <c r="R1109" s="10">
        <v>0</v>
      </c>
      <c r="S1109" s="10">
        <v>0</v>
      </c>
      <c r="T1109" s="10">
        <v>0</v>
      </c>
      <c r="U1109" s="10">
        <v>0</v>
      </c>
      <c r="V1109" s="10">
        <v>0</v>
      </c>
      <c r="W1109" s="10">
        <v>0</v>
      </c>
      <c r="X1109" s="10">
        <v>0</v>
      </c>
      <c r="Y1109" s="10">
        <v>0</v>
      </c>
      <c r="Z1109" s="10">
        <v>0</v>
      </c>
      <c r="AA1109" s="10">
        <v>0</v>
      </c>
      <c r="AB1109" s="10">
        <v>0</v>
      </c>
      <c r="AC1109" s="10">
        <v>0</v>
      </c>
      <c r="AD1109" s="10">
        <v>0</v>
      </c>
      <c r="AE1109" s="10">
        <v>0</v>
      </c>
      <c r="AF1109" s="15" t="s">
        <v>2584</v>
      </c>
    </row>
    <row r="1111" spans="1:32" ht="13">
      <c r="A1111" s="3" t="s">
        <v>1188</v>
      </c>
      <c r="B1111" s="2" t="s">
        <v>1272</v>
      </c>
      <c r="C1111" s="8">
        <v>952.89306599999998</v>
      </c>
      <c r="D1111" s="8">
        <v>795.54919400000006</v>
      </c>
      <c r="E1111" s="8">
        <v>598.32763699999998</v>
      </c>
      <c r="F1111" s="8">
        <v>685.58252000000005</v>
      </c>
      <c r="G1111" s="8">
        <v>893.77526899999998</v>
      </c>
      <c r="H1111" s="8">
        <v>1009.330078</v>
      </c>
      <c r="I1111" s="8">
        <v>1083.5935059999999</v>
      </c>
      <c r="J1111" s="8">
        <v>1118.9104</v>
      </c>
      <c r="K1111" s="8">
        <v>1149.4007570000001</v>
      </c>
      <c r="L1111" s="8">
        <v>1163.748413</v>
      </c>
      <c r="M1111" s="8">
        <v>1151.5078120000001</v>
      </c>
      <c r="N1111" s="8">
        <v>1145.946655</v>
      </c>
      <c r="O1111" s="8">
        <v>1166.274048</v>
      </c>
      <c r="P1111" s="8">
        <v>1206.064453</v>
      </c>
      <c r="Q1111" s="8">
        <v>1209.346313</v>
      </c>
      <c r="R1111" s="8">
        <v>1209.9125979999999</v>
      </c>
      <c r="S1111" s="8">
        <v>1223.8862300000001</v>
      </c>
      <c r="T1111" s="8">
        <v>1253.0451660000001</v>
      </c>
      <c r="U1111" s="8">
        <v>1283.404297</v>
      </c>
      <c r="V1111" s="8">
        <v>1309.5341800000001</v>
      </c>
      <c r="W1111" s="8">
        <v>1334.2661129999999</v>
      </c>
      <c r="X1111" s="8">
        <v>1357.2041019999999</v>
      </c>
      <c r="Y1111" s="8">
        <v>1378.4807129999999</v>
      </c>
      <c r="Z1111" s="8">
        <v>1404.4056399999999</v>
      </c>
      <c r="AA1111" s="8">
        <v>1423.9748540000001</v>
      </c>
      <c r="AB1111" s="8">
        <v>1447.3914789999999</v>
      </c>
      <c r="AC1111" s="8">
        <v>1474.726318</v>
      </c>
      <c r="AD1111" s="8">
        <v>1503.7506100000001</v>
      </c>
      <c r="AE1111" s="8">
        <v>1531.966187</v>
      </c>
      <c r="AF1111" s="9">
        <v>2.4566000000000001E-2</v>
      </c>
    </row>
    <row r="1115" spans="1:32" ht="11" customHeight="1">
      <c r="B1115" s="3" t="s">
        <v>1273</v>
      </c>
    </row>
    <row r="1116" spans="1:32" ht="11" customHeight="1">
      <c r="B1116" s="3" t="s">
        <v>1274</v>
      </c>
    </row>
    <row r="1117" spans="1:32" ht="11" customHeight="1">
      <c r="B1117" s="3" t="s">
        <v>774</v>
      </c>
    </row>
    <row r="1118" spans="1:32" ht="11" customHeight="1">
      <c r="B1118" s="3" t="s">
        <v>1275</v>
      </c>
    </row>
    <row r="1119" spans="1:32" ht="11" customHeight="1">
      <c r="B1119" s="3" t="s">
        <v>1276</v>
      </c>
    </row>
    <row r="1120" spans="1:32" ht="11" customHeight="1">
      <c r="B1120" s="3" t="s">
        <v>720</v>
      </c>
    </row>
    <row r="1121" spans="2:2" ht="11" customHeight="1">
      <c r="B1121" s="3" t="s">
        <v>1640</v>
      </c>
    </row>
    <row r="1122" spans="2:2" ht="11" customHeight="1">
      <c r="B1122" s="3"/>
    </row>
    <row r="1123" spans="2:2" ht="11" customHeight="1">
      <c r="B1123" s="3"/>
    </row>
    <row r="1124" spans="2:2" ht="11" customHeight="1">
      <c r="B1124" s="3"/>
    </row>
    <row r="1125" spans="2:2" ht="11" customHeight="1">
      <c r="B1125" s="3"/>
    </row>
    <row r="1126" spans="2:2" ht="11" customHeight="1">
      <c r="B1126" s="3"/>
    </row>
    <row r="1150" spans="1:32" ht="16">
      <c r="A1150" s="3" t="s">
        <v>1189</v>
      </c>
      <c r="B1150" s="1" t="s">
        <v>2721</v>
      </c>
    </row>
    <row r="1151" spans="1:32" ht="13">
      <c r="B1151" s="2" t="s">
        <v>776</v>
      </c>
    </row>
    <row r="1152" spans="1:32" ht="13">
      <c r="B1152" s="2" t="s">
        <v>1649</v>
      </c>
      <c r="C1152" s="4" t="s">
        <v>1035</v>
      </c>
      <c r="D1152" s="4" t="s">
        <v>1035</v>
      </c>
      <c r="E1152" s="4" t="s">
        <v>1035</v>
      </c>
      <c r="F1152" s="4" t="s">
        <v>1035</v>
      </c>
      <c r="G1152" s="4" t="s">
        <v>1035</v>
      </c>
      <c r="H1152" s="4" t="s">
        <v>1035</v>
      </c>
      <c r="I1152" s="4" t="s">
        <v>1035</v>
      </c>
      <c r="J1152" s="4" t="s">
        <v>1035</v>
      </c>
      <c r="K1152" s="4" t="s">
        <v>1035</v>
      </c>
      <c r="L1152" s="4" t="s">
        <v>1035</v>
      </c>
      <c r="M1152" s="4" t="s">
        <v>1035</v>
      </c>
      <c r="N1152" s="4" t="s">
        <v>1035</v>
      </c>
      <c r="O1152" s="4" t="s">
        <v>1035</v>
      </c>
      <c r="P1152" s="4" t="s">
        <v>1035</v>
      </c>
      <c r="Q1152" s="4" t="s">
        <v>1035</v>
      </c>
      <c r="R1152" s="4" t="s">
        <v>1035</v>
      </c>
      <c r="S1152" s="4" t="s">
        <v>1035</v>
      </c>
      <c r="T1152" s="4" t="s">
        <v>1035</v>
      </c>
      <c r="U1152" s="4" t="s">
        <v>1035</v>
      </c>
      <c r="V1152" s="4" t="s">
        <v>1035</v>
      </c>
      <c r="W1152" s="4" t="s">
        <v>1035</v>
      </c>
      <c r="X1152" s="4" t="s">
        <v>1035</v>
      </c>
      <c r="Y1152" s="4" t="s">
        <v>1035</v>
      </c>
      <c r="Z1152" s="4" t="s">
        <v>1035</v>
      </c>
      <c r="AA1152" s="4" t="s">
        <v>1035</v>
      </c>
      <c r="AB1152" s="4" t="s">
        <v>1035</v>
      </c>
      <c r="AC1152" s="4" t="s">
        <v>1035</v>
      </c>
      <c r="AD1152" s="4" t="s">
        <v>1035</v>
      </c>
      <c r="AE1152" s="4" t="s">
        <v>1035</v>
      </c>
      <c r="AF1152" s="4" t="s">
        <v>1036</v>
      </c>
    </row>
    <row r="1153" spans="1:32" ht="13">
      <c r="B1153" s="5" t="s">
        <v>722</v>
      </c>
      <c r="C1153" s="2">
        <v>2007</v>
      </c>
      <c r="D1153" s="2">
        <v>2008</v>
      </c>
      <c r="E1153" s="2">
        <v>2009</v>
      </c>
      <c r="F1153" s="2">
        <v>2010</v>
      </c>
      <c r="G1153" s="2">
        <v>2011</v>
      </c>
      <c r="H1153" s="2">
        <v>2012</v>
      </c>
      <c r="I1153" s="2">
        <v>2013</v>
      </c>
      <c r="J1153" s="2">
        <v>2014</v>
      </c>
      <c r="K1153" s="2">
        <v>2015</v>
      </c>
      <c r="L1153" s="2">
        <v>2016</v>
      </c>
      <c r="M1153" s="2">
        <v>2017</v>
      </c>
      <c r="N1153" s="2">
        <v>2018</v>
      </c>
      <c r="O1153" s="2">
        <v>2019</v>
      </c>
      <c r="P1153" s="2">
        <v>2020</v>
      </c>
      <c r="Q1153" s="2">
        <v>2021</v>
      </c>
      <c r="R1153" s="2">
        <v>2022</v>
      </c>
      <c r="S1153" s="2">
        <v>2023</v>
      </c>
      <c r="T1153" s="2">
        <v>2024</v>
      </c>
      <c r="U1153" s="2">
        <v>2025</v>
      </c>
      <c r="V1153" s="2">
        <v>2026</v>
      </c>
      <c r="W1153" s="2">
        <v>2027</v>
      </c>
      <c r="X1153" s="2">
        <v>2028</v>
      </c>
      <c r="Y1153" s="2">
        <v>2029</v>
      </c>
      <c r="Z1153" s="2">
        <v>2030</v>
      </c>
      <c r="AA1153" s="2">
        <v>2031</v>
      </c>
      <c r="AB1153" s="2">
        <v>2032</v>
      </c>
      <c r="AC1153" s="2">
        <v>2033</v>
      </c>
      <c r="AD1153" s="2">
        <v>2034</v>
      </c>
      <c r="AE1153" s="2">
        <v>2035</v>
      </c>
      <c r="AF1153" s="2">
        <v>2035</v>
      </c>
    </row>
    <row r="1155" spans="1:32" ht="13">
      <c r="B1155" s="2" t="s">
        <v>777</v>
      </c>
    </row>
    <row r="1156" spans="1:32" ht="13">
      <c r="B1156" s="2" t="s">
        <v>778</v>
      </c>
    </row>
    <row r="1157" spans="1:32" ht="13">
      <c r="A1157" s="3" t="s">
        <v>1190</v>
      </c>
      <c r="B1157" t="s">
        <v>780</v>
      </c>
      <c r="C1157" s="6">
        <v>1175.020874</v>
      </c>
      <c r="D1157" s="6">
        <v>980.77020300000004</v>
      </c>
      <c r="E1157" s="6">
        <v>697.52624500000002</v>
      </c>
      <c r="F1157" s="6">
        <v>727.55847200000005</v>
      </c>
      <c r="G1157" s="6">
        <v>918.94921899999997</v>
      </c>
      <c r="H1157" s="6">
        <v>1035.6241460000001</v>
      </c>
      <c r="I1157" s="6">
        <v>1109.1949460000001</v>
      </c>
      <c r="J1157" s="6">
        <v>1137.885986</v>
      </c>
      <c r="K1157" s="6">
        <v>1133.3194579999999</v>
      </c>
      <c r="L1157" s="6">
        <v>1191.965332</v>
      </c>
      <c r="M1157" s="6">
        <v>1181.5688479999999</v>
      </c>
      <c r="N1157" s="6">
        <v>1177.073486</v>
      </c>
      <c r="O1157" s="6">
        <v>1204.0595699999999</v>
      </c>
      <c r="P1157" s="6">
        <v>1253.009033</v>
      </c>
      <c r="Q1157" s="6">
        <v>1251.94165</v>
      </c>
      <c r="R1157" s="6">
        <v>1246.783447</v>
      </c>
      <c r="S1157" s="6">
        <v>1252.3664550000001</v>
      </c>
      <c r="T1157" s="6">
        <v>1271.599487</v>
      </c>
      <c r="U1157" s="6">
        <v>1291.4145510000001</v>
      </c>
      <c r="V1157" s="6">
        <v>1305.1210940000001</v>
      </c>
      <c r="W1157" s="6">
        <v>1318.9163820000001</v>
      </c>
      <c r="X1157" s="6">
        <v>1331.0782469999999</v>
      </c>
      <c r="Y1157" s="6">
        <v>1342.9079589999999</v>
      </c>
      <c r="Z1157" s="6">
        <v>1357.2539059999999</v>
      </c>
      <c r="AA1157" s="6">
        <v>1370.0545649999999</v>
      </c>
      <c r="AB1157" s="6">
        <v>1384.9163820000001</v>
      </c>
      <c r="AC1157" s="6">
        <v>1405.7635499999999</v>
      </c>
      <c r="AD1157" s="6">
        <v>1428.7977289999999</v>
      </c>
      <c r="AE1157" s="6">
        <v>1453.1420900000001</v>
      </c>
      <c r="AF1157" s="7">
        <v>1.4668E-2</v>
      </c>
    </row>
    <row r="1158" spans="1:32" ht="13">
      <c r="A1158" s="3" t="s">
        <v>1191</v>
      </c>
      <c r="B1158" t="s">
        <v>782</v>
      </c>
      <c r="C1158" s="6">
        <v>1.407267</v>
      </c>
      <c r="D1158" s="6">
        <v>1.182193</v>
      </c>
      <c r="E1158" s="6">
        <v>0.98168200000000005</v>
      </c>
      <c r="F1158" s="6">
        <v>1.1993579999999999</v>
      </c>
      <c r="G1158" s="6">
        <v>1.467754</v>
      </c>
      <c r="H1158" s="6">
        <v>2.2222590000000002</v>
      </c>
      <c r="I1158" s="6">
        <v>3.5689549999999999</v>
      </c>
      <c r="J1158" s="6">
        <v>5.22044</v>
      </c>
      <c r="K1158" s="6">
        <v>6.9383900000000001</v>
      </c>
      <c r="L1158" s="6">
        <v>9.651681</v>
      </c>
      <c r="M1158" s="6">
        <v>11.092006</v>
      </c>
      <c r="N1158" s="6">
        <v>13.558576</v>
      </c>
      <c r="O1158" s="6">
        <v>17.437239000000002</v>
      </c>
      <c r="P1158" s="6">
        <v>23.383759999999999</v>
      </c>
      <c r="Q1158" s="6">
        <v>27.992556</v>
      </c>
      <c r="R1158" s="6">
        <v>33.052230999999999</v>
      </c>
      <c r="S1158" s="6">
        <v>39.546996999999998</v>
      </c>
      <c r="T1158" s="6">
        <v>45.523487000000003</v>
      </c>
      <c r="U1158" s="6">
        <v>51.275013000000001</v>
      </c>
      <c r="V1158" s="6">
        <v>58.363830999999998</v>
      </c>
      <c r="W1158" s="6">
        <v>63.846423999999999</v>
      </c>
      <c r="X1158" s="6">
        <v>70.592194000000006</v>
      </c>
      <c r="Y1158" s="6">
        <v>76.694618000000006</v>
      </c>
      <c r="Z1158" s="6">
        <v>81.473595000000003</v>
      </c>
      <c r="AA1158" s="6">
        <v>85.133285999999998</v>
      </c>
      <c r="AB1158" s="6">
        <v>89.335457000000005</v>
      </c>
      <c r="AC1158" s="6">
        <v>93.768935999999997</v>
      </c>
      <c r="AD1158" s="6">
        <v>96.410240000000002</v>
      </c>
      <c r="AE1158" s="6">
        <v>96.635345000000001</v>
      </c>
      <c r="AF1158" s="7">
        <v>0.177149</v>
      </c>
    </row>
    <row r="1159" spans="1:32" ht="13">
      <c r="A1159" s="3" t="s">
        <v>1192</v>
      </c>
      <c r="B1159" t="s">
        <v>784</v>
      </c>
      <c r="C1159" s="6">
        <v>1176.428101</v>
      </c>
      <c r="D1159" s="6">
        <v>981.95239300000003</v>
      </c>
      <c r="E1159" s="6">
        <v>698.50793499999997</v>
      </c>
      <c r="F1159" s="6">
        <v>728.75781199999994</v>
      </c>
      <c r="G1159" s="6">
        <v>920.41699200000005</v>
      </c>
      <c r="H1159" s="6">
        <v>1037.846436</v>
      </c>
      <c r="I1159" s="6">
        <v>1112.7639160000001</v>
      </c>
      <c r="J1159" s="6">
        <v>1143.1064449999999</v>
      </c>
      <c r="K1159" s="6">
        <v>1140.2578120000001</v>
      </c>
      <c r="L1159" s="6">
        <v>1201.6170649999999</v>
      </c>
      <c r="M1159" s="6">
        <v>1192.660889</v>
      </c>
      <c r="N1159" s="6">
        <v>1190.6320800000001</v>
      </c>
      <c r="O1159" s="6">
        <v>1221.4968260000001</v>
      </c>
      <c r="P1159" s="6">
        <v>1276.392822</v>
      </c>
      <c r="Q1159" s="6">
        <v>1279.9342039999999</v>
      </c>
      <c r="R1159" s="6">
        <v>1279.835693</v>
      </c>
      <c r="S1159" s="6">
        <v>1291.913452</v>
      </c>
      <c r="T1159" s="6">
        <v>1317.1229249999999</v>
      </c>
      <c r="U1159" s="6">
        <v>1342.6895750000001</v>
      </c>
      <c r="V1159" s="6">
        <v>1363.4848629999999</v>
      </c>
      <c r="W1159" s="6">
        <v>1382.762817</v>
      </c>
      <c r="X1159" s="6">
        <v>1401.6704099999999</v>
      </c>
      <c r="Y1159" s="6">
        <v>1419.602539</v>
      </c>
      <c r="Z1159" s="6">
        <v>1438.727539</v>
      </c>
      <c r="AA1159" s="6">
        <v>1455.187866</v>
      </c>
      <c r="AB1159" s="6">
        <v>1474.251831</v>
      </c>
      <c r="AC1159" s="6">
        <v>1499.532471</v>
      </c>
      <c r="AD1159" s="6">
        <v>1525.2080080000001</v>
      </c>
      <c r="AE1159" s="6">
        <v>1549.777466</v>
      </c>
      <c r="AF1159" s="7">
        <v>1.7045000000000001E-2</v>
      </c>
    </row>
    <row r="1161" spans="1:32" ht="13">
      <c r="B1161" s="2" t="s">
        <v>785</v>
      </c>
    </row>
    <row r="1162" spans="1:32" ht="13">
      <c r="A1162" s="3" t="s">
        <v>1193</v>
      </c>
      <c r="B1162" t="s">
        <v>787</v>
      </c>
      <c r="C1162" s="6">
        <v>42.934334</v>
      </c>
      <c r="D1162" s="6">
        <v>65.802848999999995</v>
      </c>
      <c r="E1162" s="6">
        <v>63.978873999999998</v>
      </c>
      <c r="F1162" s="6">
        <v>82.572281000000004</v>
      </c>
      <c r="G1162" s="6">
        <v>119.76161999999999</v>
      </c>
      <c r="H1162" s="6">
        <v>148.73223899999999</v>
      </c>
      <c r="I1162" s="6">
        <v>191.74908400000001</v>
      </c>
      <c r="J1162" s="6">
        <v>220.58139</v>
      </c>
      <c r="K1162" s="6">
        <v>264.30639600000001</v>
      </c>
      <c r="L1162" s="6">
        <v>231.32681299999999</v>
      </c>
      <c r="M1162" s="6">
        <v>235.76634200000001</v>
      </c>
      <c r="N1162" s="6">
        <v>238.72863799999999</v>
      </c>
      <c r="O1162" s="6">
        <v>245.30461099999999</v>
      </c>
      <c r="P1162" s="6">
        <v>256.33944700000001</v>
      </c>
      <c r="Q1162" s="6">
        <v>256.97427399999998</v>
      </c>
      <c r="R1162" s="6">
        <v>257.45547499999998</v>
      </c>
      <c r="S1162" s="6">
        <v>259.56662</v>
      </c>
      <c r="T1162" s="6">
        <v>265.47979700000002</v>
      </c>
      <c r="U1162" s="6">
        <v>270.12518299999999</v>
      </c>
      <c r="V1162" s="6">
        <v>273.40353399999998</v>
      </c>
      <c r="W1162" s="6">
        <v>277.00213600000001</v>
      </c>
      <c r="X1162" s="6">
        <v>281.47631799999999</v>
      </c>
      <c r="Y1162" s="6">
        <v>285.185699</v>
      </c>
      <c r="Z1162" s="6">
        <v>289.540436</v>
      </c>
      <c r="AA1162" s="6">
        <v>294.28417999999999</v>
      </c>
      <c r="AB1162" s="6">
        <v>300.696686</v>
      </c>
      <c r="AC1162" s="6">
        <v>305.80844100000002</v>
      </c>
      <c r="AD1162" s="6">
        <v>313.109039</v>
      </c>
      <c r="AE1162" s="6">
        <v>321.95480300000003</v>
      </c>
      <c r="AF1162" s="7">
        <v>6.0568999999999998E-2</v>
      </c>
    </row>
    <row r="1163" spans="1:32" ht="13">
      <c r="A1163" s="3" t="s">
        <v>1194</v>
      </c>
      <c r="B1163" t="s">
        <v>789</v>
      </c>
      <c r="C1163" s="6">
        <v>0</v>
      </c>
      <c r="D1163" s="6">
        <v>0</v>
      </c>
      <c r="E1163" s="6">
        <v>0</v>
      </c>
      <c r="F1163" s="6">
        <v>0</v>
      </c>
      <c r="G1163" s="6">
        <v>0</v>
      </c>
      <c r="H1163" s="6">
        <v>0</v>
      </c>
      <c r="I1163" s="6">
        <v>0</v>
      </c>
      <c r="J1163" s="6">
        <v>0</v>
      </c>
      <c r="K1163" s="6">
        <v>0</v>
      </c>
      <c r="L1163" s="6">
        <v>0</v>
      </c>
      <c r="M1163" s="6">
        <v>0</v>
      </c>
      <c r="N1163" s="6">
        <v>0</v>
      </c>
      <c r="O1163" s="6">
        <v>0</v>
      </c>
      <c r="P1163" s="6">
        <v>0</v>
      </c>
      <c r="Q1163" s="6">
        <v>0</v>
      </c>
      <c r="R1163" s="6">
        <v>0</v>
      </c>
      <c r="S1163" s="6">
        <v>0</v>
      </c>
      <c r="T1163" s="6">
        <v>0</v>
      </c>
      <c r="U1163" s="6">
        <v>0</v>
      </c>
      <c r="V1163" s="6">
        <v>0</v>
      </c>
      <c r="W1163" s="6">
        <v>0</v>
      </c>
      <c r="X1163" s="6">
        <v>0</v>
      </c>
      <c r="Y1163" s="6">
        <v>0</v>
      </c>
      <c r="Z1163" s="6">
        <v>0</v>
      </c>
      <c r="AA1163" s="6">
        <v>0</v>
      </c>
      <c r="AB1163" s="6">
        <v>0</v>
      </c>
      <c r="AC1163" s="6">
        <v>0</v>
      </c>
      <c r="AD1163" s="6">
        <v>0</v>
      </c>
      <c r="AE1163" s="6">
        <v>0</v>
      </c>
      <c r="AF1163" s="15" t="s">
        <v>2584</v>
      </c>
    </row>
    <row r="1164" spans="1:32" ht="13">
      <c r="A1164" s="3" t="s">
        <v>1195</v>
      </c>
      <c r="B1164" t="s">
        <v>791</v>
      </c>
      <c r="C1164" s="6">
        <v>1.2371E-2</v>
      </c>
      <c r="D1164" s="6">
        <v>1.0619E-2</v>
      </c>
      <c r="E1164" s="6">
        <v>7.7539999999999996E-3</v>
      </c>
      <c r="F1164" s="6">
        <v>8.2419999999999993E-3</v>
      </c>
      <c r="G1164" s="6">
        <v>1.0612E-2</v>
      </c>
      <c r="H1164" s="6">
        <v>1.214E-2</v>
      </c>
      <c r="I1164" s="6">
        <v>1.3384E-2</v>
      </c>
      <c r="J1164" s="6">
        <v>1.404E-2</v>
      </c>
      <c r="K1164" s="6">
        <v>1.4546999999999999E-2</v>
      </c>
      <c r="L1164" s="6">
        <v>1.4899000000000001E-2</v>
      </c>
      <c r="M1164" s="6">
        <v>1.4896E-2</v>
      </c>
      <c r="N1164" s="6">
        <v>1.4973E-2</v>
      </c>
      <c r="O1164" s="6">
        <v>1.5403E-2</v>
      </c>
      <c r="P1164" s="6">
        <v>1.6157000000000001E-2</v>
      </c>
      <c r="Q1164" s="6">
        <v>1.6254000000000001E-2</v>
      </c>
      <c r="R1164" s="6">
        <v>1.6310000000000002E-2</v>
      </c>
      <c r="S1164" s="6">
        <v>1.6517E-2</v>
      </c>
      <c r="T1164" s="6">
        <v>1.6899000000000001E-2</v>
      </c>
      <c r="U1164" s="6">
        <v>1.7321E-2</v>
      </c>
      <c r="V1164" s="6">
        <v>1.7659000000000001E-2</v>
      </c>
      <c r="W1164" s="6">
        <v>1.7974E-2</v>
      </c>
      <c r="X1164" s="6">
        <v>1.8282E-2</v>
      </c>
      <c r="Y1164" s="6">
        <v>1.8565999999999999E-2</v>
      </c>
      <c r="Z1164" s="6">
        <v>1.8866999999999998E-2</v>
      </c>
      <c r="AA1164" s="6">
        <v>1.9113000000000002E-2</v>
      </c>
      <c r="AB1164" s="6">
        <v>1.9411999999999999E-2</v>
      </c>
      <c r="AC1164" s="6">
        <v>1.9746E-2</v>
      </c>
      <c r="AD1164" s="6">
        <v>2.0119000000000001E-2</v>
      </c>
      <c r="AE1164" s="6">
        <v>2.0492E-2</v>
      </c>
      <c r="AF1164" s="7">
        <v>2.4646999999999999E-2</v>
      </c>
    </row>
    <row r="1165" spans="1:32" ht="13">
      <c r="A1165" s="3" t="s">
        <v>1196</v>
      </c>
      <c r="B1165" t="s">
        <v>793</v>
      </c>
      <c r="C1165" s="6">
        <v>0</v>
      </c>
      <c r="D1165" s="6">
        <v>0</v>
      </c>
      <c r="E1165" s="6">
        <v>0</v>
      </c>
      <c r="F1165" s="6">
        <v>0</v>
      </c>
      <c r="G1165" s="6">
        <v>0.65625199999999995</v>
      </c>
      <c r="H1165" s="6">
        <v>1.0547960000000001</v>
      </c>
      <c r="I1165" s="6">
        <v>1.6583909999999999</v>
      </c>
      <c r="J1165" s="6">
        <v>2.3134480000000002</v>
      </c>
      <c r="K1165" s="6">
        <v>6.3401860000000001</v>
      </c>
      <c r="L1165" s="6">
        <v>7.465954</v>
      </c>
      <c r="M1165" s="6">
        <v>8.1011790000000001</v>
      </c>
      <c r="N1165" s="6">
        <v>9.8474249999999994</v>
      </c>
      <c r="O1165" s="6">
        <v>10.719733</v>
      </c>
      <c r="P1165" s="6">
        <v>14.915136</v>
      </c>
      <c r="Q1165" s="6">
        <v>16.949771999999999</v>
      </c>
      <c r="R1165" s="6">
        <v>18.632138999999999</v>
      </c>
      <c r="S1165" s="6">
        <v>21.162583999999999</v>
      </c>
      <c r="T1165" s="6">
        <v>23.513722999999999</v>
      </c>
      <c r="U1165" s="6">
        <v>30.082899000000001</v>
      </c>
      <c r="V1165" s="6">
        <v>34.156630999999997</v>
      </c>
      <c r="W1165" s="6">
        <v>37.721527000000002</v>
      </c>
      <c r="X1165" s="6">
        <v>40.233688000000001</v>
      </c>
      <c r="Y1165" s="6">
        <v>42.508923000000003</v>
      </c>
      <c r="Z1165" s="6">
        <v>44.829833999999998</v>
      </c>
      <c r="AA1165" s="6">
        <v>47.036437999999997</v>
      </c>
      <c r="AB1165" s="6">
        <v>49.656455999999999</v>
      </c>
      <c r="AC1165" s="6">
        <v>52.130893999999998</v>
      </c>
      <c r="AD1165" s="6">
        <v>55.083705999999999</v>
      </c>
      <c r="AE1165" s="6">
        <v>58.166587999999997</v>
      </c>
      <c r="AF1165" s="15" t="s">
        <v>2584</v>
      </c>
    </row>
    <row r="1166" spans="1:32" ht="13">
      <c r="A1166" s="3" t="s">
        <v>1197</v>
      </c>
      <c r="B1166" t="s">
        <v>795</v>
      </c>
      <c r="C1166" s="6">
        <v>0</v>
      </c>
      <c r="D1166" s="6">
        <v>0</v>
      </c>
      <c r="E1166" s="6">
        <v>0</v>
      </c>
      <c r="F1166" s="6">
        <v>0</v>
      </c>
      <c r="G1166" s="6">
        <v>5.1576999999999998E-2</v>
      </c>
      <c r="H1166" s="6">
        <v>0.14904800000000001</v>
      </c>
      <c r="I1166" s="6">
        <v>0.43218299999999998</v>
      </c>
      <c r="J1166" s="6">
        <v>1.1601379999999999</v>
      </c>
      <c r="K1166" s="6">
        <v>2.404865</v>
      </c>
      <c r="L1166" s="6">
        <v>2.5373700000000001</v>
      </c>
      <c r="M1166" s="6">
        <v>3.0809760000000002</v>
      </c>
      <c r="N1166" s="6">
        <v>3.9655860000000001</v>
      </c>
      <c r="O1166" s="6">
        <v>4.7198880000000001</v>
      </c>
      <c r="P1166" s="6">
        <v>5.1232509999999998</v>
      </c>
      <c r="Q1166" s="6">
        <v>5.9432539999999996</v>
      </c>
      <c r="R1166" s="6">
        <v>7.0150629999999996</v>
      </c>
      <c r="S1166" s="6">
        <v>7.7491390000000004</v>
      </c>
      <c r="T1166" s="6">
        <v>8.3777939999999997</v>
      </c>
      <c r="U1166" s="6">
        <v>9.1314700000000002</v>
      </c>
      <c r="V1166" s="6">
        <v>10.452291000000001</v>
      </c>
      <c r="W1166" s="6">
        <v>11.380784999999999</v>
      </c>
      <c r="X1166" s="6">
        <v>12.572158</v>
      </c>
      <c r="Y1166" s="6">
        <v>13.581823999999999</v>
      </c>
      <c r="Z1166" s="6">
        <v>14.736561999999999</v>
      </c>
      <c r="AA1166" s="6">
        <v>14.883421</v>
      </c>
      <c r="AB1166" s="6">
        <v>15.18791</v>
      </c>
      <c r="AC1166" s="6">
        <v>15.277403</v>
      </c>
      <c r="AD1166" s="6">
        <v>15.539736</v>
      </c>
      <c r="AE1166" s="6">
        <v>15.819758</v>
      </c>
      <c r="AF1166" s="15" t="s">
        <v>2584</v>
      </c>
    </row>
    <row r="1167" spans="1:32" ht="13">
      <c r="A1167" s="3" t="s">
        <v>1198</v>
      </c>
      <c r="B1167" t="s">
        <v>797</v>
      </c>
      <c r="C1167" s="6">
        <v>0</v>
      </c>
      <c r="D1167" s="6">
        <v>0</v>
      </c>
      <c r="E1167" s="6">
        <v>0</v>
      </c>
      <c r="F1167" s="6">
        <v>0</v>
      </c>
      <c r="G1167" s="6">
        <v>0</v>
      </c>
      <c r="H1167" s="6">
        <v>0</v>
      </c>
      <c r="I1167" s="6">
        <v>0</v>
      </c>
      <c r="J1167" s="6">
        <v>0.461897</v>
      </c>
      <c r="K1167" s="6">
        <v>0.51034500000000005</v>
      </c>
      <c r="L1167" s="6">
        <v>0.57010499999999997</v>
      </c>
      <c r="M1167" s="6">
        <v>0.55139499999999997</v>
      </c>
      <c r="N1167" s="6">
        <v>0.55286299999999999</v>
      </c>
      <c r="O1167" s="6">
        <v>1.2179070000000001</v>
      </c>
      <c r="P1167" s="6">
        <v>1.3070109999999999</v>
      </c>
      <c r="Q1167" s="6">
        <v>1.298727</v>
      </c>
      <c r="R1167" s="6">
        <v>1.5997779999999999</v>
      </c>
      <c r="S1167" s="6">
        <v>1.6447579999999999</v>
      </c>
      <c r="T1167" s="6">
        <v>1.693732</v>
      </c>
      <c r="U1167" s="6">
        <v>1.7538419999999999</v>
      </c>
      <c r="V1167" s="6">
        <v>2.0441500000000001</v>
      </c>
      <c r="W1167" s="6">
        <v>2.077013</v>
      </c>
      <c r="X1167" s="6">
        <v>2.1509469999999999</v>
      </c>
      <c r="Y1167" s="6">
        <v>2.2102900000000001</v>
      </c>
      <c r="Z1167" s="6">
        <v>2.2368199999999998</v>
      </c>
      <c r="AA1167" s="6">
        <v>2.2758150000000001</v>
      </c>
      <c r="AB1167" s="6">
        <v>2.348468</v>
      </c>
      <c r="AC1167" s="6">
        <v>2.4368729999999998</v>
      </c>
      <c r="AD1167" s="6">
        <v>2.5177179999999999</v>
      </c>
      <c r="AE1167" s="6">
        <v>2.5731510000000002</v>
      </c>
      <c r="AF1167" s="15" t="s">
        <v>2584</v>
      </c>
    </row>
    <row r="1168" spans="1:32" ht="13">
      <c r="A1168" s="3" t="s">
        <v>1199</v>
      </c>
      <c r="B1168" t="s">
        <v>799</v>
      </c>
      <c r="C1168" s="6">
        <v>47.661987000000003</v>
      </c>
      <c r="D1168" s="6">
        <v>41.715415999999998</v>
      </c>
      <c r="E1168" s="6">
        <v>34.036071999999997</v>
      </c>
      <c r="F1168" s="6">
        <v>36.14349</v>
      </c>
      <c r="G1168" s="6">
        <v>51.602027999999997</v>
      </c>
      <c r="H1168" s="6">
        <v>63.419468000000002</v>
      </c>
      <c r="I1168" s="6">
        <v>74.240379000000004</v>
      </c>
      <c r="J1168" s="6">
        <v>82.467215999999993</v>
      </c>
      <c r="K1168" s="6">
        <v>88.977631000000002</v>
      </c>
      <c r="L1168" s="6">
        <v>97.364272999999997</v>
      </c>
      <c r="M1168" s="6">
        <v>102.145607</v>
      </c>
      <c r="N1168" s="6">
        <v>106.82402</v>
      </c>
      <c r="O1168" s="6">
        <v>113.500107</v>
      </c>
      <c r="P1168" s="6">
        <v>123.103088</v>
      </c>
      <c r="Q1168" s="6">
        <v>127.95159099999999</v>
      </c>
      <c r="R1168" s="6">
        <v>132.36793499999999</v>
      </c>
      <c r="S1168" s="6">
        <v>138.404404</v>
      </c>
      <c r="T1168" s="6">
        <v>145.65747099999999</v>
      </c>
      <c r="U1168" s="6">
        <v>154.24443099999999</v>
      </c>
      <c r="V1168" s="6">
        <v>161.936127</v>
      </c>
      <c r="W1168" s="6">
        <v>169.41282699999999</v>
      </c>
      <c r="X1168" s="6">
        <v>176.78959699999999</v>
      </c>
      <c r="Y1168" s="6">
        <v>183.781418</v>
      </c>
      <c r="Z1168" s="6">
        <v>190.555847</v>
      </c>
      <c r="AA1168" s="6">
        <v>195.21594200000001</v>
      </c>
      <c r="AB1168" s="6">
        <v>200.51359600000001</v>
      </c>
      <c r="AC1168" s="6">
        <v>204.99690200000001</v>
      </c>
      <c r="AD1168" s="6">
        <v>210.45053100000001</v>
      </c>
      <c r="AE1168" s="6">
        <v>215.490509</v>
      </c>
      <c r="AF1168" s="7">
        <v>6.2703999999999996E-2</v>
      </c>
    </row>
    <row r="1169" spans="1:32" ht="13">
      <c r="A1169" s="3" t="s">
        <v>1200</v>
      </c>
      <c r="B1169" t="s">
        <v>801</v>
      </c>
      <c r="C1169" s="6">
        <v>0.319436</v>
      </c>
      <c r="D1169" s="6">
        <v>0.21333199999999999</v>
      </c>
      <c r="E1169" s="6">
        <v>0.149196</v>
      </c>
      <c r="F1169" s="6">
        <v>0.16395199999999999</v>
      </c>
      <c r="G1169" s="6">
        <v>0.200681</v>
      </c>
      <c r="H1169" s="6">
        <v>0.23119400000000001</v>
      </c>
      <c r="I1169" s="6">
        <v>0.25894800000000001</v>
      </c>
      <c r="J1169" s="6">
        <v>0.27651799999999999</v>
      </c>
      <c r="K1169" s="6">
        <v>0.28703800000000002</v>
      </c>
      <c r="L1169" s="6">
        <v>0.29413899999999998</v>
      </c>
      <c r="M1169" s="6">
        <v>0.29253099999999999</v>
      </c>
      <c r="N1169" s="6">
        <v>0.29408000000000001</v>
      </c>
      <c r="O1169" s="6">
        <v>0.30347800000000003</v>
      </c>
      <c r="P1169" s="6">
        <v>0.31745600000000002</v>
      </c>
      <c r="Q1169" s="6">
        <v>0.31964799999999999</v>
      </c>
      <c r="R1169" s="6">
        <v>0.320461</v>
      </c>
      <c r="S1169" s="6">
        <v>0.32622000000000001</v>
      </c>
      <c r="T1169" s="6">
        <v>0.33540599999999998</v>
      </c>
      <c r="U1169" s="6">
        <v>0.34296300000000002</v>
      </c>
      <c r="V1169" s="6">
        <v>0.34930899999999998</v>
      </c>
      <c r="W1169" s="6">
        <v>0.35499599999999998</v>
      </c>
      <c r="X1169" s="6">
        <v>0.361155</v>
      </c>
      <c r="Y1169" s="6">
        <v>0.36684800000000001</v>
      </c>
      <c r="Z1169" s="6">
        <v>0.37256</v>
      </c>
      <c r="AA1169" s="6">
        <v>0.37636599999999998</v>
      </c>
      <c r="AB1169" s="6">
        <v>0.38288800000000001</v>
      </c>
      <c r="AC1169" s="6">
        <v>0.38850699999999999</v>
      </c>
      <c r="AD1169" s="6">
        <v>0.39525700000000002</v>
      </c>
      <c r="AE1169" s="6">
        <v>0.40296599999999999</v>
      </c>
      <c r="AF1169" s="7">
        <v>2.3834999999999999E-2</v>
      </c>
    </row>
    <row r="1170" spans="1:32" ht="13">
      <c r="A1170" s="3" t="s">
        <v>1201</v>
      </c>
      <c r="B1170" t="s">
        <v>803</v>
      </c>
      <c r="C1170" s="6">
        <v>1.2878149999999999</v>
      </c>
      <c r="D1170" s="6">
        <v>0.47727199999999997</v>
      </c>
      <c r="E1170" s="6">
        <v>0.29851100000000003</v>
      </c>
      <c r="F1170" s="6">
        <v>0.33475300000000002</v>
      </c>
      <c r="G1170" s="6">
        <v>0.39999800000000002</v>
      </c>
      <c r="H1170" s="6">
        <v>0.47156999999999999</v>
      </c>
      <c r="I1170" s="6">
        <v>0.550423</v>
      </c>
      <c r="J1170" s="6">
        <v>0.59863100000000002</v>
      </c>
      <c r="K1170" s="6">
        <v>0.62088699999999997</v>
      </c>
      <c r="L1170" s="6">
        <v>0.639602</v>
      </c>
      <c r="M1170" s="6">
        <v>0.631602</v>
      </c>
      <c r="N1170" s="6">
        <v>0.63617500000000005</v>
      </c>
      <c r="O1170" s="6">
        <v>0.65951599999999999</v>
      </c>
      <c r="P1170" s="6">
        <v>0.69184199999999996</v>
      </c>
      <c r="Q1170" s="6">
        <v>0.69822799999999996</v>
      </c>
      <c r="R1170" s="6">
        <v>0.70196800000000004</v>
      </c>
      <c r="S1170" s="6">
        <v>0.72319800000000001</v>
      </c>
      <c r="T1170" s="6">
        <v>0.75170999999999999</v>
      </c>
      <c r="U1170" s="6">
        <v>0.76965600000000001</v>
      </c>
      <c r="V1170" s="6">
        <v>0.78420000000000001</v>
      </c>
      <c r="W1170" s="6">
        <v>0.79544499999999996</v>
      </c>
      <c r="X1170" s="6">
        <v>0.81207300000000004</v>
      </c>
      <c r="Y1170" s="6">
        <v>0.82516</v>
      </c>
      <c r="Z1170" s="6">
        <v>0.83375600000000005</v>
      </c>
      <c r="AA1170" s="6">
        <v>0.84003099999999997</v>
      </c>
      <c r="AB1170" s="6">
        <v>0.85908600000000002</v>
      </c>
      <c r="AC1170" s="6">
        <v>0.86685299999999998</v>
      </c>
      <c r="AD1170" s="6">
        <v>0.88121899999999997</v>
      </c>
      <c r="AE1170" s="6">
        <v>0.90229800000000004</v>
      </c>
      <c r="AF1170" s="7">
        <v>2.3868E-2</v>
      </c>
    </row>
    <row r="1171" spans="1:32" ht="13">
      <c r="A1171" s="3" t="s">
        <v>1202</v>
      </c>
      <c r="B1171" t="s">
        <v>805</v>
      </c>
      <c r="C1171" s="6">
        <v>9.9999999999999995E-7</v>
      </c>
      <c r="D1171" s="6">
        <v>9.9999999999999995E-7</v>
      </c>
      <c r="E1171" s="6">
        <v>9.9999999999999995E-7</v>
      </c>
      <c r="F1171" s="6">
        <v>9.9999999999999995E-7</v>
      </c>
      <c r="G1171" s="6">
        <v>9.9999999999999995E-7</v>
      </c>
      <c r="H1171" s="6">
        <v>9.9999999999999995E-7</v>
      </c>
      <c r="I1171" s="6">
        <v>1.9999999999999999E-6</v>
      </c>
      <c r="J1171" s="6">
        <v>1.9999999999999999E-6</v>
      </c>
      <c r="K1171" s="6">
        <v>1.9999999999999999E-6</v>
      </c>
      <c r="L1171" s="6">
        <v>1.9999999999999999E-6</v>
      </c>
      <c r="M1171" s="6">
        <v>1.9999999999999999E-6</v>
      </c>
      <c r="N1171" s="6">
        <v>1.9999999999999999E-6</v>
      </c>
      <c r="O1171" s="6">
        <v>1.9999999999999999E-6</v>
      </c>
      <c r="P1171" s="6">
        <v>1.9999999999999999E-6</v>
      </c>
      <c r="Q1171" s="6">
        <v>1.9999999999999999E-6</v>
      </c>
      <c r="R1171" s="6">
        <v>1.9999999999999999E-6</v>
      </c>
      <c r="S1171" s="6">
        <v>1.9999999999999999E-6</v>
      </c>
      <c r="T1171" s="6">
        <v>1.9999999999999999E-6</v>
      </c>
      <c r="U1171" s="6">
        <v>1.9999999999999999E-6</v>
      </c>
      <c r="V1171" s="6">
        <v>1.9999999999999999E-6</v>
      </c>
      <c r="W1171" s="6">
        <v>1.9999999999999999E-6</v>
      </c>
      <c r="X1171" s="6">
        <v>1.9999999999999999E-6</v>
      </c>
      <c r="Y1171" s="6">
        <v>1.9999999999999999E-6</v>
      </c>
      <c r="Z1171" s="6">
        <v>1.9999999999999999E-6</v>
      </c>
      <c r="AA1171" s="6">
        <v>1.9999999999999999E-6</v>
      </c>
      <c r="AB1171" s="6">
        <v>1.9999999999999999E-6</v>
      </c>
      <c r="AC1171" s="6">
        <v>1.9999999999999999E-6</v>
      </c>
      <c r="AD1171" s="6">
        <v>1.9999999999999999E-6</v>
      </c>
      <c r="AE1171" s="6">
        <v>1.9999999999999999E-6</v>
      </c>
      <c r="AF1171" s="7">
        <v>2.4646999999999999E-2</v>
      </c>
    </row>
    <row r="1172" spans="1:32" ht="13">
      <c r="A1172" s="3" t="s">
        <v>1203</v>
      </c>
      <c r="B1172" t="s">
        <v>807</v>
      </c>
      <c r="C1172" s="6">
        <v>3.9560999999999999E-2</v>
      </c>
      <c r="D1172" s="6">
        <v>3.0508E-2</v>
      </c>
      <c r="E1172" s="6">
        <v>2.2303E-2</v>
      </c>
      <c r="F1172" s="6">
        <v>2.4504999999999999E-2</v>
      </c>
      <c r="G1172" s="6">
        <v>3.0799E-2</v>
      </c>
      <c r="H1172" s="6">
        <v>3.5131000000000003E-2</v>
      </c>
      <c r="I1172" s="6">
        <v>3.85E-2</v>
      </c>
      <c r="J1172" s="6">
        <v>4.0398000000000003E-2</v>
      </c>
      <c r="K1172" s="6">
        <v>4.1624000000000001E-2</v>
      </c>
      <c r="L1172" s="6">
        <v>4.2729999999999997E-2</v>
      </c>
      <c r="M1172" s="6">
        <v>4.2599999999999999E-2</v>
      </c>
      <c r="N1172" s="6">
        <v>4.2637000000000001E-2</v>
      </c>
      <c r="O1172" s="6">
        <v>4.3839000000000003E-2</v>
      </c>
      <c r="P1172" s="6">
        <v>4.5906000000000002E-2</v>
      </c>
      <c r="Q1172" s="6">
        <v>4.6089999999999999E-2</v>
      </c>
      <c r="R1172" s="6">
        <v>4.6148000000000002E-2</v>
      </c>
      <c r="S1172" s="6">
        <v>4.6670000000000003E-2</v>
      </c>
      <c r="T1172" s="6">
        <v>4.7624E-2</v>
      </c>
      <c r="U1172" s="6">
        <v>4.8649999999999999E-2</v>
      </c>
      <c r="V1172" s="6">
        <v>4.9614999999999999E-2</v>
      </c>
      <c r="W1172" s="6">
        <v>5.0439999999999999E-2</v>
      </c>
      <c r="X1172" s="6">
        <v>5.1414000000000001E-2</v>
      </c>
      <c r="Y1172" s="6">
        <v>5.2209999999999999E-2</v>
      </c>
      <c r="Z1172" s="6">
        <v>5.2979999999999999E-2</v>
      </c>
      <c r="AA1172" s="6">
        <v>5.3697000000000002E-2</v>
      </c>
      <c r="AB1172" s="6">
        <v>5.4775999999999998E-2</v>
      </c>
      <c r="AC1172" s="6">
        <v>5.5359999999999999E-2</v>
      </c>
      <c r="AD1172" s="6">
        <v>5.6418999999999997E-2</v>
      </c>
      <c r="AE1172" s="6">
        <v>5.7591999999999997E-2</v>
      </c>
      <c r="AF1172" s="7">
        <v>2.3812E-2</v>
      </c>
    </row>
    <row r="1173" spans="1:32" ht="13">
      <c r="A1173" s="3" t="s">
        <v>1204</v>
      </c>
      <c r="B1173" t="s">
        <v>809</v>
      </c>
      <c r="C1173" s="6">
        <v>0</v>
      </c>
      <c r="D1173" s="6">
        <v>0</v>
      </c>
      <c r="E1173" s="6">
        <v>0</v>
      </c>
      <c r="F1173" s="6">
        <v>0</v>
      </c>
      <c r="G1173" s="6">
        <v>0</v>
      </c>
      <c r="H1173" s="6">
        <v>0</v>
      </c>
      <c r="I1173" s="6">
        <v>0</v>
      </c>
      <c r="J1173" s="6">
        <v>0</v>
      </c>
      <c r="K1173" s="6">
        <v>0</v>
      </c>
      <c r="L1173" s="6">
        <v>0</v>
      </c>
      <c r="M1173" s="6">
        <v>0</v>
      </c>
      <c r="N1173" s="6">
        <v>0</v>
      </c>
      <c r="O1173" s="6">
        <v>0</v>
      </c>
      <c r="P1173" s="6">
        <v>0</v>
      </c>
      <c r="Q1173" s="6">
        <v>0</v>
      </c>
      <c r="R1173" s="6">
        <v>0</v>
      </c>
      <c r="S1173" s="6">
        <v>0</v>
      </c>
      <c r="T1173" s="6">
        <v>0</v>
      </c>
      <c r="U1173" s="6">
        <v>0</v>
      </c>
      <c r="V1173" s="6">
        <v>0</v>
      </c>
      <c r="W1173" s="6">
        <v>0</v>
      </c>
      <c r="X1173" s="6">
        <v>0</v>
      </c>
      <c r="Y1173" s="6">
        <v>0</v>
      </c>
      <c r="Z1173" s="6">
        <v>0</v>
      </c>
      <c r="AA1173" s="6">
        <v>0</v>
      </c>
      <c r="AB1173" s="6">
        <v>0</v>
      </c>
      <c r="AC1173" s="6">
        <v>0</v>
      </c>
      <c r="AD1173" s="6">
        <v>0</v>
      </c>
      <c r="AE1173" s="6">
        <v>0</v>
      </c>
      <c r="AF1173" s="15" t="s">
        <v>2584</v>
      </c>
    </row>
    <row r="1174" spans="1:32" ht="13">
      <c r="A1174" s="3" t="s">
        <v>1205</v>
      </c>
      <c r="B1174" t="s">
        <v>811</v>
      </c>
      <c r="C1174" s="6">
        <v>0</v>
      </c>
      <c r="D1174" s="6">
        <v>0</v>
      </c>
      <c r="E1174" s="6">
        <v>0</v>
      </c>
      <c r="F1174" s="6">
        <v>0</v>
      </c>
      <c r="G1174" s="6">
        <v>0</v>
      </c>
      <c r="H1174" s="6">
        <v>0</v>
      </c>
      <c r="I1174" s="6">
        <v>0</v>
      </c>
      <c r="J1174" s="6">
        <v>0</v>
      </c>
      <c r="K1174" s="6">
        <v>0</v>
      </c>
      <c r="L1174" s="6">
        <v>0</v>
      </c>
      <c r="M1174" s="6">
        <v>0</v>
      </c>
      <c r="N1174" s="6">
        <v>0</v>
      </c>
      <c r="O1174" s="6">
        <v>0</v>
      </c>
      <c r="P1174" s="6">
        <v>0</v>
      </c>
      <c r="Q1174" s="6">
        <v>0</v>
      </c>
      <c r="R1174" s="6">
        <v>0</v>
      </c>
      <c r="S1174" s="6">
        <v>0</v>
      </c>
      <c r="T1174" s="6">
        <v>0</v>
      </c>
      <c r="U1174" s="6">
        <v>0</v>
      </c>
      <c r="V1174" s="6">
        <v>0</v>
      </c>
      <c r="W1174" s="6">
        <v>0</v>
      </c>
      <c r="X1174" s="6">
        <v>0</v>
      </c>
      <c r="Y1174" s="6">
        <v>0</v>
      </c>
      <c r="Z1174" s="6">
        <v>0</v>
      </c>
      <c r="AA1174" s="6">
        <v>0</v>
      </c>
      <c r="AB1174" s="6">
        <v>0</v>
      </c>
      <c r="AC1174" s="6">
        <v>0</v>
      </c>
      <c r="AD1174" s="6">
        <v>0</v>
      </c>
      <c r="AE1174" s="6">
        <v>0</v>
      </c>
      <c r="AF1174" s="15" t="s">
        <v>2584</v>
      </c>
    </row>
    <row r="1175" spans="1:32" ht="13">
      <c r="A1175" s="3" t="s">
        <v>1206</v>
      </c>
      <c r="B1175" t="s">
        <v>813</v>
      </c>
      <c r="C1175" s="6">
        <v>0</v>
      </c>
      <c r="D1175" s="6">
        <v>0</v>
      </c>
      <c r="E1175" s="6">
        <v>0</v>
      </c>
      <c r="F1175" s="6">
        <v>0</v>
      </c>
      <c r="G1175" s="6">
        <v>0</v>
      </c>
      <c r="H1175" s="6">
        <v>9.9999999999999995E-7</v>
      </c>
      <c r="I1175" s="6">
        <v>1.2999999999999999E-5</v>
      </c>
      <c r="J1175" s="6">
        <v>2.9E-5</v>
      </c>
      <c r="K1175" s="6">
        <v>1.3645529999999999</v>
      </c>
      <c r="L1175" s="6">
        <v>1.420544</v>
      </c>
      <c r="M1175" s="6">
        <v>1.398639</v>
      </c>
      <c r="N1175" s="6">
        <v>2.9266079999999999</v>
      </c>
      <c r="O1175" s="6">
        <v>2.8636970000000002</v>
      </c>
      <c r="P1175" s="6">
        <v>2.8582169999999998</v>
      </c>
      <c r="Q1175" s="6">
        <v>2.9785870000000001</v>
      </c>
      <c r="R1175" s="6">
        <v>2.8661099999999999</v>
      </c>
      <c r="S1175" s="6">
        <v>2.7843369999999998</v>
      </c>
      <c r="T1175" s="6">
        <v>3.231481</v>
      </c>
      <c r="U1175" s="6">
        <v>3.1501399999999999</v>
      </c>
      <c r="V1175" s="6">
        <v>3.1693479999999998</v>
      </c>
      <c r="W1175" s="6">
        <v>3.3140079999999998</v>
      </c>
      <c r="X1175" s="6">
        <v>3.3241939999999999</v>
      </c>
      <c r="Y1175" s="6">
        <v>3.3320400000000001</v>
      </c>
      <c r="Z1175" s="6">
        <v>3.364303</v>
      </c>
      <c r="AA1175" s="6">
        <v>3.3634339999999998</v>
      </c>
      <c r="AB1175" s="6">
        <v>3.3741970000000001</v>
      </c>
      <c r="AC1175" s="6">
        <v>3.39493</v>
      </c>
      <c r="AD1175" s="6">
        <v>3.4161250000000001</v>
      </c>
      <c r="AE1175" s="6">
        <v>3.4359609999999998</v>
      </c>
      <c r="AF1175" s="15" t="s">
        <v>2584</v>
      </c>
    </row>
    <row r="1176" spans="1:32" ht="13">
      <c r="A1176" s="3" t="s">
        <v>1207</v>
      </c>
      <c r="B1176" t="s">
        <v>815</v>
      </c>
      <c r="C1176" s="6">
        <v>92.255500999999995</v>
      </c>
      <c r="D1176" s="6">
        <v>108.25</v>
      </c>
      <c r="E1176" s="6">
        <v>98.492705999999998</v>
      </c>
      <c r="F1176" s="6">
        <v>119.247231</v>
      </c>
      <c r="G1176" s="6">
        <v>172.713562</v>
      </c>
      <c r="H1176" s="6">
        <v>214.105591</v>
      </c>
      <c r="I1176" s="6">
        <v>268.941284</v>
      </c>
      <c r="J1176" s="6">
        <v>307.91372699999999</v>
      </c>
      <c r="K1176" s="6">
        <v>364.86810300000002</v>
      </c>
      <c r="L1176" s="6">
        <v>341.67639200000002</v>
      </c>
      <c r="M1176" s="6">
        <v>352.02578699999998</v>
      </c>
      <c r="N1176" s="6">
        <v>363.83297700000003</v>
      </c>
      <c r="O1176" s="6">
        <v>379.348206</v>
      </c>
      <c r="P1176" s="6">
        <v>404.717468</v>
      </c>
      <c r="Q1176" s="6">
        <v>413.17645299999998</v>
      </c>
      <c r="R1176" s="6">
        <v>421.02142300000003</v>
      </c>
      <c r="S1176" s="6">
        <v>432.42443800000001</v>
      </c>
      <c r="T1176" s="6">
        <v>449.105682</v>
      </c>
      <c r="U1176" s="6">
        <v>469.66656499999999</v>
      </c>
      <c r="V1176" s="6">
        <v>486.36291499999999</v>
      </c>
      <c r="W1176" s="6">
        <v>502.12719700000002</v>
      </c>
      <c r="X1176" s="6">
        <v>517.78979500000003</v>
      </c>
      <c r="Y1176" s="6">
        <v>531.86285399999997</v>
      </c>
      <c r="Z1176" s="6">
        <v>546.54193099999998</v>
      </c>
      <c r="AA1176" s="6">
        <v>558.348389</v>
      </c>
      <c r="AB1176" s="6">
        <v>573.09344499999997</v>
      </c>
      <c r="AC1176" s="6">
        <v>585.37591599999996</v>
      </c>
      <c r="AD1176" s="6">
        <v>601.46984899999995</v>
      </c>
      <c r="AE1176" s="6">
        <v>618.82409700000005</v>
      </c>
      <c r="AF1176" s="7">
        <v>6.6699999999999995E-2</v>
      </c>
    </row>
    <row r="1178" spans="1:32" ht="13">
      <c r="A1178" s="3" t="s">
        <v>1208</v>
      </c>
      <c r="B1178" t="s">
        <v>817</v>
      </c>
      <c r="C1178" s="10">
        <v>7.2717499999999999</v>
      </c>
      <c r="D1178" s="10">
        <v>9.9293490000000002</v>
      </c>
      <c r="E1178" s="10">
        <v>12.357920999999999</v>
      </c>
      <c r="F1178" s="10">
        <v>14.062089</v>
      </c>
      <c r="G1178" s="10">
        <v>15.799901999999999</v>
      </c>
      <c r="H1178" s="10">
        <v>17.101739999999999</v>
      </c>
      <c r="I1178" s="10">
        <v>19.464447</v>
      </c>
      <c r="J1178" s="10">
        <v>21.220499</v>
      </c>
      <c r="K1178" s="10">
        <v>24.241699000000001</v>
      </c>
      <c r="L1178" s="10">
        <v>22.139430999999998</v>
      </c>
      <c r="M1178" s="10">
        <v>22.789463000000001</v>
      </c>
      <c r="N1178" s="10">
        <v>23.405670000000001</v>
      </c>
      <c r="O1178" s="10">
        <v>23.696749000000001</v>
      </c>
      <c r="P1178" s="10">
        <v>24.074413</v>
      </c>
      <c r="Q1178" s="10">
        <v>24.403395</v>
      </c>
      <c r="R1178" s="10">
        <v>24.753485000000001</v>
      </c>
      <c r="S1178" s="10">
        <v>25.077708999999999</v>
      </c>
      <c r="T1178" s="10">
        <v>25.427382000000001</v>
      </c>
      <c r="U1178" s="10">
        <v>25.914694000000001</v>
      </c>
      <c r="V1178" s="10">
        <v>26.292051000000001</v>
      </c>
      <c r="W1178" s="10">
        <v>26.639603000000001</v>
      </c>
      <c r="X1178" s="10">
        <v>26.975802999999999</v>
      </c>
      <c r="Y1178" s="10">
        <v>27.254538</v>
      </c>
      <c r="Z1178" s="10">
        <v>27.529859999999999</v>
      </c>
      <c r="AA1178" s="10">
        <v>27.72974</v>
      </c>
      <c r="AB1178" s="10">
        <v>27.992027</v>
      </c>
      <c r="AC1178" s="10">
        <v>28.076816999999998</v>
      </c>
      <c r="AD1178" s="10">
        <v>28.282135</v>
      </c>
      <c r="AE1178" s="10">
        <v>28.535629</v>
      </c>
      <c r="AF1178" s="7">
        <v>3.9872999999999999E-2</v>
      </c>
    </row>
    <row r="1179" spans="1:32" ht="13">
      <c r="A1179" s="3" t="s">
        <v>1209</v>
      </c>
      <c r="B1179" s="2" t="s">
        <v>819</v>
      </c>
      <c r="C1179" s="8">
        <v>1268.6835940000001</v>
      </c>
      <c r="D1179" s="8">
        <v>1090.202393</v>
      </c>
      <c r="E1179" s="8">
        <v>797.00061000000005</v>
      </c>
      <c r="F1179" s="8">
        <v>848.00506600000006</v>
      </c>
      <c r="G1179" s="8">
        <v>1093.130615</v>
      </c>
      <c r="H1179" s="8">
        <v>1251.9520259999999</v>
      </c>
      <c r="I1179" s="8">
        <v>1381.7052000000001</v>
      </c>
      <c r="J1179" s="8">
        <v>1451.0201420000001</v>
      </c>
      <c r="K1179" s="8">
        <v>1505.1259769999999</v>
      </c>
      <c r="L1179" s="8">
        <v>1543.293457</v>
      </c>
      <c r="M1179" s="8">
        <v>1544.6866460000001</v>
      </c>
      <c r="N1179" s="8">
        <v>1554.4650879999999</v>
      </c>
      <c r="O1179" s="8">
        <v>1600.844971</v>
      </c>
      <c r="P1179" s="8">
        <v>1681.1103519999999</v>
      </c>
      <c r="Q1179" s="8">
        <v>1693.110596</v>
      </c>
      <c r="R1179" s="8">
        <v>1700.857178</v>
      </c>
      <c r="S1179" s="8">
        <v>1724.3378909999999</v>
      </c>
      <c r="T1179" s="8">
        <v>1766.228638</v>
      </c>
      <c r="U1179" s="8">
        <v>1812.3562010000001</v>
      </c>
      <c r="V1179" s="8">
        <v>1849.8477780000001</v>
      </c>
      <c r="W1179" s="8">
        <v>1884.8900149999999</v>
      </c>
      <c r="X1179" s="8">
        <v>1919.4602050000001</v>
      </c>
      <c r="Y1179" s="8">
        <v>1951.465332</v>
      </c>
      <c r="Z1179" s="8">
        <v>1985.2695309999999</v>
      </c>
      <c r="AA1179" s="8">
        <v>2013.536255</v>
      </c>
      <c r="AB1179" s="8">
        <v>2047.3452150000001</v>
      </c>
      <c r="AC1179" s="8">
        <v>2084.9084469999998</v>
      </c>
      <c r="AD1179" s="8">
        <v>2126.6777339999999</v>
      </c>
      <c r="AE1179" s="8">
        <v>2168.6015619999998</v>
      </c>
      <c r="AF1179" s="9">
        <v>2.5798000000000001E-2</v>
      </c>
    </row>
    <row r="1181" spans="1:32" ht="13">
      <c r="B1181" s="2" t="s">
        <v>1238</v>
      </c>
    </row>
    <row r="1182" spans="1:32" ht="13">
      <c r="B1182" s="2" t="s">
        <v>1239</v>
      </c>
    </row>
    <row r="1183" spans="1:32" ht="13">
      <c r="A1183" s="3" t="s">
        <v>1210</v>
      </c>
      <c r="B1183" t="s">
        <v>780</v>
      </c>
      <c r="C1183" s="6">
        <v>1061.8510739999999</v>
      </c>
      <c r="D1183" s="6">
        <v>816.69470200000001</v>
      </c>
      <c r="E1183" s="6">
        <v>618.95379600000001</v>
      </c>
      <c r="F1183" s="6">
        <v>739.39642300000003</v>
      </c>
      <c r="G1183" s="6">
        <v>951.93762200000003</v>
      </c>
      <c r="H1183" s="6">
        <v>1007.525818</v>
      </c>
      <c r="I1183" s="6">
        <v>977.99737500000003</v>
      </c>
      <c r="J1183" s="6">
        <v>926.93768299999999</v>
      </c>
      <c r="K1183" s="6">
        <v>852.64947500000005</v>
      </c>
      <c r="L1183" s="6">
        <v>809.64166299999999</v>
      </c>
      <c r="M1183" s="6">
        <v>735.12115500000004</v>
      </c>
      <c r="N1183" s="6">
        <v>667.65692100000001</v>
      </c>
      <c r="O1183" s="6">
        <v>654.246399</v>
      </c>
      <c r="P1183" s="6">
        <v>646.44824200000005</v>
      </c>
      <c r="Q1183" s="6">
        <v>631.35205099999996</v>
      </c>
      <c r="R1183" s="6">
        <v>614.44097899999997</v>
      </c>
      <c r="S1183" s="6">
        <v>607.17193599999996</v>
      </c>
      <c r="T1183" s="6">
        <v>609.274719</v>
      </c>
      <c r="U1183" s="6">
        <v>610.692139</v>
      </c>
      <c r="V1183" s="6">
        <v>611.13385000000005</v>
      </c>
      <c r="W1183" s="6">
        <v>612.82598900000005</v>
      </c>
      <c r="X1183" s="6">
        <v>611.96655299999998</v>
      </c>
      <c r="Y1183" s="6">
        <v>611.56945800000005</v>
      </c>
      <c r="Z1183" s="6">
        <v>617.07214399999998</v>
      </c>
      <c r="AA1183" s="6">
        <v>617.92120399999999</v>
      </c>
      <c r="AB1183" s="6">
        <v>618.70806900000002</v>
      </c>
      <c r="AC1183" s="6">
        <v>624.91796899999997</v>
      </c>
      <c r="AD1183" s="6">
        <v>629.91241500000001</v>
      </c>
      <c r="AE1183" s="6">
        <v>633.88110400000005</v>
      </c>
      <c r="AF1183" s="7">
        <v>-9.3410000000000003E-3</v>
      </c>
    </row>
    <row r="1184" spans="1:32" ht="13">
      <c r="A1184" s="3" t="s">
        <v>1211</v>
      </c>
      <c r="B1184" t="s">
        <v>782</v>
      </c>
      <c r="C1184" s="6">
        <v>0.267594</v>
      </c>
      <c r="D1184" s="6">
        <v>0.15248800000000001</v>
      </c>
      <c r="E1184" s="6">
        <v>0.123663</v>
      </c>
      <c r="F1184" s="6">
        <v>0.34128900000000001</v>
      </c>
      <c r="G1184" s="6">
        <v>0.45275599999999999</v>
      </c>
      <c r="H1184" s="6">
        <v>0.55595499999999998</v>
      </c>
      <c r="I1184" s="6">
        <v>15.885472</v>
      </c>
      <c r="J1184" s="6">
        <v>19.853892999999999</v>
      </c>
      <c r="K1184" s="6">
        <v>22.908308000000002</v>
      </c>
      <c r="L1184" s="6">
        <v>25.918119000000001</v>
      </c>
      <c r="M1184" s="6">
        <v>24.189762000000002</v>
      </c>
      <c r="N1184" s="6">
        <v>24.246062999999999</v>
      </c>
      <c r="O1184" s="6">
        <v>27.308955999999998</v>
      </c>
      <c r="P1184" s="6">
        <v>32.473759000000001</v>
      </c>
      <c r="Q1184" s="6">
        <v>35.293289000000001</v>
      </c>
      <c r="R1184" s="6">
        <v>37.789963</v>
      </c>
      <c r="S1184" s="6">
        <v>42.085963999999997</v>
      </c>
      <c r="T1184" s="6">
        <v>46.766682000000003</v>
      </c>
      <c r="U1184" s="6">
        <v>50.930366999999997</v>
      </c>
      <c r="V1184" s="6">
        <v>55.880383000000002</v>
      </c>
      <c r="W1184" s="6">
        <v>58.297328999999998</v>
      </c>
      <c r="X1184" s="6">
        <v>61.594402000000002</v>
      </c>
      <c r="Y1184" s="6">
        <v>63.182594000000002</v>
      </c>
      <c r="Z1184" s="6">
        <v>63.290520000000001</v>
      </c>
      <c r="AA1184" s="6">
        <v>62.104664</v>
      </c>
      <c r="AB1184" s="6">
        <v>61.046795000000003</v>
      </c>
      <c r="AC1184" s="6">
        <v>60.102367000000001</v>
      </c>
      <c r="AD1184" s="6">
        <v>57.610385999999998</v>
      </c>
      <c r="AE1184" s="6">
        <v>53.187199</v>
      </c>
      <c r="AF1184" s="7">
        <v>0.24213599999999999</v>
      </c>
    </row>
    <row r="1185" spans="1:32" ht="13">
      <c r="A1185" s="3" t="s">
        <v>1212</v>
      </c>
      <c r="B1185" t="s">
        <v>1243</v>
      </c>
      <c r="C1185" s="6">
        <v>1062.1186520000001</v>
      </c>
      <c r="D1185" s="6">
        <v>816.84716800000001</v>
      </c>
      <c r="E1185" s="6">
        <v>619.07745399999999</v>
      </c>
      <c r="F1185" s="6">
        <v>739.73773200000005</v>
      </c>
      <c r="G1185" s="6">
        <v>952.39038100000005</v>
      </c>
      <c r="H1185" s="6">
        <v>1008.081787</v>
      </c>
      <c r="I1185" s="6">
        <v>993.88287400000002</v>
      </c>
      <c r="J1185" s="6">
        <v>946.79156499999999</v>
      </c>
      <c r="K1185" s="6">
        <v>875.55780000000004</v>
      </c>
      <c r="L1185" s="6">
        <v>835.559753</v>
      </c>
      <c r="M1185" s="6">
        <v>759.31091300000003</v>
      </c>
      <c r="N1185" s="6">
        <v>691.90295400000002</v>
      </c>
      <c r="O1185" s="6">
        <v>681.55535899999995</v>
      </c>
      <c r="P1185" s="6">
        <v>678.92199700000003</v>
      </c>
      <c r="Q1185" s="6">
        <v>666.64532499999996</v>
      </c>
      <c r="R1185" s="6">
        <v>652.23095699999999</v>
      </c>
      <c r="S1185" s="6">
        <v>649.25787400000002</v>
      </c>
      <c r="T1185" s="6">
        <v>656.041382</v>
      </c>
      <c r="U1185" s="6">
        <v>661.62249799999995</v>
      </c>
      <c r="V1185" s="6">
        <v>667.01422100000002</v>
      </c>
      <c r="W1185" s="6">
        <v>671.12329099999999</v>
      </c>
      <c r="X1185" s="6">
        <v>673.56097399999999</v>
      </c>
      <c r="Y1185" s="6">
        <v>674.75207499999999</v>
      </c>
      <c r="Z1185" s="6">
        <v>680.36267099999998</v>
      </c>
      <c r="AA1185" s="6">
        <v>680.02587900000003</v>
      </c>
      <c r="AB1185" s="6">
        <v>679.75488299999995</v>
      </c>
      <c r="AC1185" s="6">
        <v>685.02032499999996</v>
      </c>
      <c r="AD1185" s="6">
        <v>687.52282700000001</v>
      </c>
      <c r="AE1185" s="6">
        <v>687.06829800000003</v>
      </c>
      <c r="AF1185" s="7">
        <v>-6.3879999999999996E-3</v>
      </c>
    </row>
    <row r="1187" spans="1:32" ht="13">
      <c r="B1187" s="2" t="s">
        <v>1244</v>
      </c>
    </row>
    <row r="1188" spans="1:32" ht="13">
      <c r="A1188" s="3" t="s">
        <v>1213</v>
      </c>
      <c r="B1188" t="s">
        <v>787</v>
      </c>
      <c r="C1188" s="6">
        <v>154.86462399999999</v>
      </c>
      <c r="D1188" s="6">
        <v>132.655258</v>
      </c>
      <c r="E1188" s="6">
        <v>94.798866000000004</v>
      </c>
      <c r="F1188" s="6">
        <v>117.873352</v>
      </c>
      <c r="G1188" s="6">
        <v>143.79628</v>
      </c>
      <c r="H1188" s="6">
        <v>174.55474899999999</v>
      </c>
      <c r="I1188" s="6">
        <v>207.15685999999999</v>
      </c>
      <c r="J1188" s="6">
        <v>240.07650799999999</v>
      </c>
      <c r="K1188" s="6">
        <v>295.63857999999999</v>
      </c>
      <c r="L1188" s="6">
        <v>308.09182700000002</v>
      </c>
      <c r="M1188" s="6">
        <v>332.25228900000002</v>
      </c>
      <c r="N1188" s="6">
        <v>357.87164300000001</v>
      </c>
      <c r="O1188" s="6">
        <v>349.64892600000002</v>
      </c>
      <c r="P1188" s="6">
        <v>344.62420700000001</v>
      </c>
      <c r="Q1188" s="6">
        <v>335.24237099999999</v>
      </c>
      <c r="R1188" s="6">
        <v>325.13497899999999</v>
      </c>
      <c r="S1188" s="6">
        <v>319.96597300000002</v>
      </c>
      <c r="T1188" s="6">
        <v>320.48419200000001</v>
      </c>
      <c r="U1188" s="6">
        <v>319.93289199999998</v>
      </c>
      <c r="V1188" s="6">
        <v>318.86999500000002</v>
      </c>
      <c r="W1188" s="6">
        <v>318.76736499999998</v>
      </c>
      <c r="X1188" s="6">
        <v>316.92923000000002</v>
      </c>
      <c r="Y1188" s="6">
        <v>315.76019300000002</v>
      </c>
      <c r="Z1188" s="6">
        <v>317.89193699999998</v>
      </c>
      <c r="AA1188" s="6">
        <v>318.51174900000001</v>
      </c>
      <c r="AB1188" s="6">
        <v>320.76095600000002</v>
      </c>
      <c r="AC1188" s="6">
        <v>322.327271</v>
      </c>
      <c r="AD1188" s="6">
        <v>325.35730000000001</v>
      </c>
      <c r="AE1188" s="6">
        <v>329.33197000000001</v>
      </c>
      <c r="AF1188" s="7">
        <v>3.4251999999999998E-2</v>
      </c>
    </row>
    <row r="1189" spans="1:32" ht="13">
      <c r="A1189" s="3" t="s">
        <v>1214</v>
      </c>
      <c r="B1189" t="s">
        <v>789</v>
      </c>
      <c r="C1189" s="6">
        <v>0</v>
      </c>
      <c r="D1189" s="6">
        <v>0</v>
      </c>
      <c r="E1189" s="6">
        <v>0</v>
      </c>
      <c r="F1189" s="6">
        <v>0</v>
      </c>
      <c r="G1189" s="6">
        <v>0</v>
      </c>
      <c r="H1189" s="6">
        <v>0</v>
      </c>
      <c r="I1189" s="6">
        <v>0</v>
      </c>
      <c r="J1189" s="6">
        <v>0</v>
      </c>
      <c r="K1189" s="6">
        <v>0</v>
      </c>
      <c r="L1189" s="6">
        <v>0</v>
      </c>
      <c r="M1189" s="6">
        <v>0</v>
      </c>
      <c r="N1189" s="6">
        <v>0</v>
      </c>
      <c r="O1189" s="6">
        <v>0</v>
      </c>
      <c r="P1189" s="6">
        <v>0</v>
      </c>
      <c r="Q1189" s="6">
        <v>0</v>
      </c>
      <c r="R1189" s="6">
        <v>0</v>
      </c>
      <c r="S1189" s="6">
        <v>0</v>
      </c>
      <c r="T1189" s="6">
        <v>0</v>
      </c>
      <c r="U1189" s="6">
        <v>0</v>
      </c>
      <c r="V1189" s="6">
        <v>0</v>
      </c>
      <c r="W1189" s="6">
        <v>0</v>
      </c>
      <c r="X1189" s="6">
        <v>0</v>
      </c>
      <c r="Y1189" s="6">
        <v>0</v>
      </c>
      <c r="Z1189" s="6">
        <v>0</v>
      </c>
      <c r="AA1189" s="6">
        <v>0</v>
      </c>
      <c r="AB1189" s="6">
        <v>0</v>
      </c>
      <c r="AC1189" s="6">
        <v>0</v>
      </c>
      <c r="AD1189" s="6">
        <v>0</v>
      </c>
      <c r="AE1189" s="6">
        <v>0</v>
      </c>
      <c r="AF1189" s="15" t="s">
        <v>2584</v>
      </c>
    </row>
    <row r="1190" spans="1:32" ht="13">
      <c r="A1190" s="3" t="s">
        <v>1215</v>
      </c>
      <c r="B1190" t="s">
        <v>791</v>
      </c>
      <c r="C1190" s="6">
        <v>1.2975E-2</v>
      </c>
      <c r="D1190" s="6">
        <v>9.2239999999999996E-3</v>
      </c>
      <c r="E1190" s="6">
        <v>6.6010000000000001E-3</v>
      </c>
      <c r="F1190" s="6">
        <v>7.5290000000000001E-3</v>
      </c>
      <c r="G1190" s="6">
        <v>9.1400000000000006E-3</v>
      </c>
      <c r="H1190" s="6">
        <v>9.5390000000000006E-3</v>
      </c>
      <c r="I1190" s="6">
        <v>9.7120000000000001E-3</v>
      </c>
      <c r="J1190" s="6">
        <v>9.6200000000000001E-3</v>
      </c>
      <c r="K1190" s="6">
        <v>9.5499999999999995E-3</v>
      </c>
      <c r="L1190" s="6">
        <v>9.136E-3</v>
      </c>
      <c r="M1190" s="6">
        <v>8.7449999999999993E-3</v>
      </c>
      <c r="N1190" s="6">
        <v>8.4250000000000002E-3</v>
      </c>
      <c r="O1190" s="6">
        <v>8.2939999999999993E-3</v>
      </c>
      <c r="P1190" s="6">
        <v>8.2500000000000004E-3</v>
      </c>
      <c r="Q1190" s="6">
        <v>8.0960000000000008E-3</v>
      </c>
      <c r="R1190" s="6">
        <v>7.9399999999999991E-3</v>
      </c>
      <c r="S1190" s="6">
        <v>7.8980000000000005E-3</v>
      </c>
      <c r="T1190" s="6">
        <v>7.979E-3</v>
      </c>
      <c r="U1190" s="6">
        <v>8.0510000000000009E-3</v>
      </c>
      <c r="V1190" s="6">
        <v>8.116E-3</v>
      </c>
      <c r="W1190" s="6">
        <v>8.1759999999999992E-3</v>
      </c>
      <c r="X1190" s="6">
        <v>8.2100000000000003E-3</v>
      </c>
      <c r="Y1190" s="6">
        <v>8.2360000000000003E-3</v>
      </c>
      <c r="Z1190" s="6">
        <v>8.3239999999999998E-3</v>
      </c>
      <c r="AA1190" s="6">
        <v>8.3470000000000003E-3</v>
      </c>
      <c r="AB1190" s="6">
        <v>8.3840000000000008E-3</v>
      </c>
      <c r="AC1190" s="6">
        <v>8.4580000000000002E-3</v>
      </c>
      <c r="AD1190" s="6">
        <v>8.5249999999999996E-3</v>
      </c>
      <c r="AE1190" s="6">
        <v>8.5749999999999993E-3</v>
      </c>
      <c r="AF1190" s="7">
        <v>-2.6979999999999999E-3</v>
      </c>
    </row>
    <row r="1191" spans="1:32" ht="13">
      <c r="A1191" s="3" t="s">
        <v>1216</v>
      </c>
      <c r="B1191" t="s">
        <v>793</v>
      </c>
      <c r="C1191" s="6">
        <v>0</v>
      </c>
      <c r="D1191" s="6">
        <v>0</v>
      </c>
      <c r="E1191" s="6">
        <v>0</v>
      </c>
      <c r="F1191" s="6">
        <v>0</v>
      </c>
      <c r="G1191" s="6">
        <v>3.3924300000000001</v>
      </c>
      <c r="H1191" s="6">
        <v>4.2958309999999997</v>
      </c>
      <c r="I1191" s="6">
        <v>5.0519150000000002</v>
      </c>
      <c r="J1191" s="6">
        <v>5.6868990000000004</v>
      </c>
      <c r="K1191" s="6">
        <v>6.2077790000000004</v>
      </c>
      <c r="L1191" s="6">
        <v>4.7536209999999999</v>
      </c>
      <c r="M1191" s="6">
        <v>4.5903929999999997</v>
      </c>
      <c r="N1191" s="6">
        <v>4.58514</v>
      </c>
      <c r="O1191" s="6">
        <v>4.4586560000000004</v>
      </c>
      <c r="P1191" s="6">
        <v>4.1937410000000002</v>
      </c>
      <c r="Q1191" s="6">
        <v>4.3836950000000003</v>
      </c>
      <c r="R1191" s="6">
        <v>6.9498660000000001</v>
      </c>
      <c r="S1191" s="6">
        <v>7.3723109999999998</v>
      </c>
      <c r="T1191" s="6">
        <v>7.7150629999999998</v>
      </c>
      <c r="U1191" s="6">
        <v>8.7386099999999995</v>
      </c>
      <c r="V1191" s="6">
        <v>9.6368270000000003</v>
      </c>
      <c r="W1191" s="6">
        <v>10.288978</v>
      </c>
      <c r="X1191" s="6">
        <v>11.273517999999999</v>
      </c>
      <c r="Y1191" s="6">
        <v>11.611155999999999</v>
      </c>
      <c r="Z1191" s="6">
        <v>12.003283</v>
      </c>
      <c r="AA1191" s="6">
        <v>12.348240000000001</v>
      </c>
      <c r="AB1191" s="6">
        <v>12.753814999999999</v>
      </c>
      <c r="AC1191" s="6">
        <v>13.096838999999999</v>
      </c>
      <c r="AD1191" s="6">
        <v>13.55137</v>
      </c>
      <c r="AE1191" s="6">
        <v>13.999987000000001</v>
      </c>
      <c r="AF1191" s="15" t="s">
        <v>2584</v>
      </c>
    </row>
    <row r="1192" spans="1:32" ht="13">
      <c r="A1192" s="3" t="s">
        <v>1217</v>
      </c>
      <c r="B1192" t="s">
        <v>795</v>
      </c>
      <c r="C1192" s="6">
        <v>0</v>
      </c>
      <c r="D1192" s="6">
        <v>0</v>
      </c>
      <c r="E1192" s="6">
        <v>0</v>
      </c>
      <c r="F1192" s="6">
        <v>0</v>
      </c>
      <c r="G1192" s="6">
        <v>0</v>
      </c>
      <c r="H1192" s="6">
        <v>0</v>
      </c>
      <c r="I1192" s="6">
        <v>0</v>
      </c>
      <c r="J1192" s="6">
        <v>0</v>
      </c>
      <c r="K1192" s="6">
        <v>0</v>
      </c>
      <c r="L1192" s="6">
        <v>0</v>
      </c>
      <c r="M1192" s="6">
        <v>0</v>
      </c>
      <c r="N1192" s="6">
        <v>0</v>
      </c>
      <c r="O1192" s="6">
        <v>0</v>
      </c>
      <c r="P1192" s="6">
        <v>0</v>
      </c>
      <c r="Q1192" s="6">
        <v>0</v>
      </c>
      <c r="R1192" s="6">
        <v>0</v>
      </c>
      <c r="S1192" s="6">
        <v>0</v>
      </c>
      <c r="T1192" s="6">
        <v>0</v>
      </c>
      <c r="U1192" s="6">
        <v>0</v>
      </c>
      <c r="V1192" s="6">
        <v>0</v>
      </c>
      <c r="W1192" s="6">
        <v>0</v>
      </c>
      <c r="X1192" s="6">
        <v>0</v>
      </c>
      <c r="Y1192" s="6">
        <v>0</v>
      </c>
      <c r="Z1192" s="6">
        <v>0</v>
      </c>
      <c r="AA1192" s="6">
        <v>0</v>
      </c>
      <c r="AB1192" s="6">
        <v>0</v>
      </c>
      <c r="AC1192" s="6">
        <v>0</v>
      </c>
      <c r="AD1192" s="6">
        <v>0</v>
      </c>
      <c r="AE1192" s="6">
        <v>0</v>
      </c>
      <c r="AF1192" s="15" t="s">
        <v>2584</v>
      </c>
    </row>
    <row r="1193" spans="1:32" ht="13">
      <c r="A1193" s="3" t="s">
        <v>1218</v>
      </c>
      <c r="B1193" t="s">
        <v>797</v>
      </c>
      <c r="C1193" s="6">
        <v>0</v>
      </c>
      <c r="D1193" s="6">
        <v>0</v>
      </c>
      <c r="E1193" s="6">
        <v>0</v>
      </c>
      <c r="F1193" s="6">
        <v>0</v>
      </c>
      <c r="G1193" s="6">
        <v>0</v>
      </c>
      <c r="H1193" s="6">
        <v>0</v>
      </c>
      <c r="I1193" s="6">
        <v>0</v>
      </c>
      <c r="J1193" s="6">
        <v>0</v>
      </c>
      <c r="K1193" s="6">
        <v>9.5276E-2</v>
      </c>
      <c r="L1193" s="6">
        <v>9.0844999999999995E-2</v>
      </c>
      <c r="M1193" s="6">
        <v>0.39512900000000001</v>
      </c>
      <c r="N1193" s="6">
        <v>0.35406300000000002</v>
      </c>
      <c r="O1193" s="6">
        <v>0.33386700000000002</v>
      </c>
      <c r="P1193" s="6">
        <v>0.62197800000000003</v>
      </c>
      <c r="Q1193" s="6">
        <v>0.57970500000000003</v>
      </c>
      <c r="R1193" s="6">
        <v>0.54839300000000002</v>
      </c>
      <c r="S1193" s="6">
        <v>0.53138399999999997</v>
      </c>
      <c r="T1193" s="6">
        <v>0.518432</v>
      </c>
      <c r="U1193" s="6">
        <v>0.50892099999999996</v>
      </c>
      <c r="V1193" s="6">
        <v>0.50680499999999995</v>
      </c>
      <c r="W1193" s="6">
        <v>0.49102400000000002</v>
      </c>
      <c r="X1193" s="6">
        <v>0.48202200000000001</v>
      </c>
      <c r="Y1193" s="6">
        <v>0.47108800000000001</v>
      </c>
      <c r="Z1193" s="6">
        <v>0.45648499999999997</v>
      </c>
      <c r="AA1193" s="6">
        <v>0.44367299999999998</v>
      </c>
      <c r="AB1193" s="6">
        <v>0.43618000000000001</v>
      </c>
      <c r="AC1193" s="6">
        <v>0.43235699999999999</v>
      </c>
      <c r="AD1193" s="6">
        <v>0.42572399999999999</v>
      </c>
      <c r="AE1193" s="6">
        <v>0.41373599999999999</v>
      </c>
      <c r="AF1193" s="15" t="s">
        <v>2584</v>
      </c>
    </row>
    <row r="1194" spans="1:32" ht="13">
      <c r="A1194" s="3" t="s">
        <v>1219</v>
      </c>
      <c r="B1194" t="s">
        <v>799</v>
      </c>
      <c r="C1194" s="6">
        <v>11.895621</v>
      </c>
      <c r="D1194" s="6">
        <v>10.647017</v>
      </c>
      <c r="E1194" s="6">
        <v>8.9342509999999997</v>
      </c>
      <c r="F1194" s="6">
        <v>11.828440000000001</v>
      </c>
      <c r="G1194" s="6">
        <v>16.901994999999999</v>
      </c>
      <c r="H1194" s="6">
        <v>24.864985999999998</v>
      </c>
      <c r="I1194" s="6">
        <v>27.765347999999999</v>
      </c>
      <c r="J1194" s="6">
        <v>29.59684</v>
      </c>
      <c r="K1194" s="6">
        <v>35.483165999999997</v>
      </c>
      <c r="L1194" s="6">
        <v>36.163651000000002</v>
      </c>
      <c r="M1194" s="6">
        <v>37.432479999999998</v>
      </c>
      <c r="N1194" s="6">
        <v>37.511116000000001</v>
      </c>
      <c r="O1194" s="6">
        <v>39.166877999999997</v>
      </c>
      <c r="P1194" s="6">
        <v>41.072578</v>
      </c>
      <c r="Q1194" s="6">
        <v>42.661189999999998</v>
      </c>
      <c r="R1194" s="6">
        <v>44.354289999999999</v>
      </c>
      <c r="S1194" s="6">
        <v>46.599960000000003</v>
      </c>
      <c r="T1194" s="6">
        <v>49.426361</v>
      </c>
      <c r="U1194" s="6">
        <v>52.607627999999998</v>
      </c>
      <c r="V1194" s="6">
        <v>55.778213999999998</v>
      </c>
      <c r="W1194" s="6">
        <v>58.940387999999999</v>
      </c>
      <c r="X1194" s="6">
        <v>61.679305999999997</v>
      </c>
      <c r="Y1194" s="6">
        <v>64.669471999999999</v>
      </c>
      <c r="Z1194" s="6">
        <v>68.008910999999998</v>
      </c>
      <c r="AA1194" s="6">
        <v>70.292236000000003</v>
      </c>
      <c r="AB1194" s="6">
        <v>72.722183000000001</v>
      </c>
      <c r="AC1194" s="6">
        <v>75.088615000000004</v>
      </c>
      <c r="AD1194" s="6">
        <v>77.742255999999998</v>
      </c>
      <c r="AE1194" s="6">
        <v>80.189293000000006</v>
      </c>
      <c r="AF1194" s="7">
        <v>7.7648999999999996E-2</v>
      </c>
    </row>
    <row r="1195" spans="1:32" ht="13">
      <c r="A1195" s="3" t="s">
        <v>1220</v>
      </c>
      <c r="B1195" t="s">
        <v>801</v>
      </c>
      <c r="C1195" s="6">
        <v>0.445488</v>
      </c>
      <c r="D1195" s="6">
        <v>0.27486500000000003</v>
      </c>
      <c r="E1195" s="6">
        <v>0.189607</v>
      </c>
      <c r="F1195" s="6">
        <v>0.218329</v>
      </c>
      <c r="G1195" s="6">
        <v>0.26227</v>
      </c>
      <c r="H1195" s="6">
        <v>0.27712999999999999</v>
      </c>
      <c r="I1195" s="6">
        <v>0.28817599999999999</v>
      </c>
      <c r="J1195" s="6">
        <v>0.28795199999999999</v>
      </c>
      <c r="K1195" s="6">
        <v>0.28332099999999999</v>
      </c>
      <c r="L1195" s="6">
        <v>0.27009899999999998</v>
      </c>
      <c r="M1195" s="6">
        <v>0.256411</v>
      </c>
      <c r="N1195" s="6">
        <v>0.24631900000000001</v>
      </c>
      <c r="O1195" s="6">
        <v>0.243732</v>
      </c>
      <c r="P1195" s="6">
        <v>0.243143</v>
      </c>
      <c r="Q1195" s="6">
        <v>0.239346</v>
      </c>
      <c r="R1195" s="6">
        <v>0.23508200000000001</v>
      </c>
      <c r="S1195" s="6">
        <v>0.23493800000000001</v>
      </c>
      <c r="T1195" s="6">
        <v>0.23844499999999999</v>
      </c>
      <c r="U1195" s="6">
        <v>0.24073700000000001</v>
      </c>
      <c r="V1195" s="6">
        <v>0.24277799999999999</v>
      </c>
      <c r="W1195" s="6">
        <v>0.24452599999999999</v>
      </c>
      <c r="X1195" s="6">
        <v>0.245535</v>
      </c>
      <c r="Y1195" s="6">
        <v>0.24659</v>
      </c>
      <c r="Z1195" s="6">
        <v>0.248974</v>
      </c>
      <c r="AA1195" s="6">
        <v>0.249774</v>
      </c>
      <c r="AB1195" s="6">
        <v>0.25157299999999999</v>
      </c>
      <c r="AC1195" s="6">
        <v>0.25361499999999998</v>
      </c>
      <c r="AD1195" s="6">
        <v>0.25587599999999999</v>
      </c>
      <c r="AE1195" s="6">
        <v>0.25802700000000001</v>
      </c>
      <c r="AF1195" s="7">
        <v>-2.3389999999999999E-3</v>
      </c>
    </row>
    <row r="1196" spans="1:32" ht="13">
      <c r="A1196" s="3" t="s">
        <v>1221</v>
      </c>
      <c r="B1196" t="s">
        <v>803</v>
      </c>
      <c r="C1196" s="6">
        <v>1.3544639999999999</v>
      </c>
      <c r="D1196" s="6">
        <v>0.54646600000000001</v>
      </c>
      <c r="E1196" s="6">
        <v>0.37115900000000002</v>
      </c>
      <c r="F1196" s="6">
        <v>0.43093599999999999</v>
      </c>
      <c r="G1196" s="6">
        <v>0.51887799999999995</v>
      </c>
      <c r="H1196" s="6">
        <v>0.55011500000000002</v>
      </c>
      <c r="I1196" s="6">
        <v>0.57778799999999997</v>
      </c>
      <c r="J1196" s="6">
        <v>0.57996099999999995</v>
      </c>
      <c r="K1196" s="6">
        <v>0.57189999999999996</v>
      </c>
      <c r="L1196" s="6">
        <v>0.545238</v>
      </c>
      <c r="M1196" s="6">
        <v>0.51718699999999995</v>
      </c>
      <c r="N1196" s="6">
        <v>0.49552299999999999</v>
      </c>
      <c r="O1196" s="6">
        <v>0.48955100000000001</v>
      </c>
      <c r="P1196" s="6">
        <v>0.48820999999999998</v>
      </c>
      <c r="Q1196" s="6">
        <v>0.480097</v>
      </c>
      <c r="R1196" s="6">
        <v>0.47183799999999998</v>
      </c>
      <c r="S1196" s="6">
        <v>0.47339799999999999</v>
      </c>
      <c r="T1196" s="6">
        <v>0.48228100000000002</v>
      </c>
      <c r="U1196" s="6">
        <v>0.48794500000000002</v>
      </c>
      <c r="V1196" s="6">
        <v>0.49320000000000003</v>
      </c>
      <c r="W1196" s="6">
        <v>0.497249</v>
      </c>
      <c r="X1196" s="6">
        <v>0.50182599999999999</v>
      </c>
      <c r="Y1196" s="6">
        <v>0.50530900000000001</v>
      </c>
      <c r="Z1196" s="6">
        <v>0.51010100000000003</v>
      </c>
      <c r="AA1196" s="6">
        <v>0.51251000000000002</v>
      </c>
      <c r="AB1196" s="6">
        <v>0.518513</v>
      </c>
      <c r="AC1196" s="6">
        <v>0.52212599999999998</v>
      </c>
      <c r="AD1196" s="6">
        <v>0.52729899999999996</v>
      </c>
      <c r="AE1196" s="6">
        <v>0.53369900000000003</v>
      </c>
      <c r="AF1196" s="7">
        <v>-8.7500000000000002E-4</v>
      </c>
    </row>
    <row r="1197" spans="1:32" ht="13">
      <c r="A1197" s="3" t="s">
        <v>1222</v>
      </c>
      <c r="B1197" t="s">
        <v>805</v>
      </c>
      <c r="C1197" s="6">
        <v>1.9796999999999999E-2</v>
      </c>
      <c r="D1197" s="6">
        <v>1.7382000000000002E-2</v>
      </c>
      <c r="E1197" s="6">
        <v>1.1653999999999999E-2</v>
      </c>
      <c r="F1197" s="6">
        <v>1.9737999999999999E-2</v>
      </c>
      <c r="G1197" s="6">
        <v>2.9121999999999999E-2</v>
      </c>
      <c r="H1197" s="6">
        <v>3.3567E-2</v>
      </c>
      <c r="I1197" s="6">
        <v>3.5528999999999998E-2</v>
      </c>
      <c r="J1197" s="6">
        <v>3.3782E-2</v>
      </c>
      <c r="K1197" s="6">
        <v>3.1602999999999999E-2</v>
      </c>
      <c r="L1197" s="6">
        <v>3.0311999999999999E-2</v>
      </c>
      <c r="M1197" s="6">
        <v>2.7945999999999999E-2</v>
      </c>
      <c r="N1197" s="6">
        <v>2.5749999999999999E-2</v>
      </c>
      <c r="O1197" s="6">
        <v>2.47E-2</v>
      </c>
      <c r="P1197" s="6">
        <v>2.3663E-2</v>
      </c>
      <c r="Q1197" s="6">
        <v>2.2321000000000001E-2</v>
      </c>
      <c r="R1197" s="6">
        <v>2.1711000000000001E-2</v>
      </c>
      <c r="S1197" s="6">
        <v>2.1503000000000001E-2</v>
      </c>
      <c r="T1197" s="6">
        <v>2.1371999999999999E-2</v>
      </c>
      <c r="U1197" s="6">
        <v>2.1715000000000002E-2</v>
      </c>
      <c r="V1197" s="6">
        <v>2.2315000000000002E-2</v>
      </c>
      <c r="W1197" s="6">
        <v>2.2703000000000001E-2</v>
      </c>
      <c r="X1197" s="6">
        <v>2.3052E-2</v>
      </c>
      <c r="Y1197" s="6">
        <v>2.3362999999999998E-2</v>
      </c>
      <c r="Z1197" s="6">
        <v>2.3722E-2</v>
      </c>
      <c r="AA1197" s="6">
        <v>2.4093E-2</v>
      </c>
      <c r="AB1197" s="6">
        <v>2.4570999999999999E-2</v>
      </c>
      <c r="AC1197" s="6">
        <v>2.4667999999999999E-2</v>
      </c>
      <c r="AD1197" s="6">
        <v>2.4693E-2</v>
      </c>
      <c r="AE1197" s="6">
        <v>2.4725E-2</v>
      </c>
      <c r="AF1197" s="7">
        <v>1.3136999999999999E-2</v>
      </c>
    </row>
    <row r="1198" spans="1:32" ht="13">
      <c r="A1198" s="3" t="s">
        <v>1223</v>
      </c>
      <c r="B1198" t="s">
        <v>807</v>
      </c>
      <c r="C1198" s="6">
        <v>8.5220000000000001E-3</v>
      </c>
      <c r="D1198" s="6">
        <v>5.8570000000000002E-3</v>
      </c>
      <c r="E1198" s="6">
        <v>4.1679999999999998E-3</v>
      </c>
      <c r="F1198" s="6">
        <v>4.8549999999999999E-3</v>
      </c>
      <c r="G1198" s="6">
        <v>5.9379999999999997E-3</v>
      </c>
      <c r="H1198" s="6">
        <v>6.2240000000000004E-3</v>
      </c>
      <c r="I1198" s="6">
        <v>6.3489999999999996E-3</v>
      </c>
      <c r="J1198" s="6">
        <v>6.254E-3</v>
      </c>
      <c r="K1198" s="6">
        <v>6.1520000000000004E-3</v>
      </c>
      <c r="L1198" s="6">
        <v>5.8539999999999998E-3</v>
      </c>
      <c r="M1198" s="6">
        <v>5.5640000000000004E-3</v>
      </c>
      <c r="N1198" s="6">
        <v>5.3270000000000001E-3</v>
      </c>
      <c r="O1198" s="6">
        <v>5.2490000000000002E-3</v>
      </c>
      <c r="P1198" s="6">
        <v>5.2259999999999997E-3</v>
      </c>
      <c r="Q1198" s="6">
        <v>5.13E-3</v>
      </c>
      <c r="R1198" s="6">
        <v>5.0350000000000004E-3</v>
      </c>
      <c r="S1198" s="6">
        <v>5.0130000000000001E-3</v>
      </c>
      <c r="T1198" s="6">
        <v>5.0619999999999997E-3</v>
      </c>
      <c r="U1198" s="6">
        <v>5.1110000000000001E-3</v>
      </c>
      <c r="V1198" s="6">
        <v>5.1630000000000001E-3</v>
      </c>
      <c r="W1198" s="6">
        <v>5.2050000000000004E-3</v>
      </c>
      <c r="X1198" s="6">
        <v>5.2430000000000003E-3</v>
      </c>
      <c r="Y1198" s="6">
        <v>5.2659999999999998E-3</v>
      </c>
      <c r="Z1198" s="6">
        <v>5.3189999999999999E-3</v>
      </c>
      <c r="AA1198" s="6">
        <v>5.3429999999999997E-3</v>
      </c>
      <c r="AB1198" s="6">
        <v>5.3880000000000004E-3</v>
      </c>
      <c r="AC1198" s="6">
        <v>5.4120000000000001E-3</v>
      </c>
      <c r="AD1198" s="6">
        <v>5.4580000000000002E-3</v>
      </c>
      <c r="AE1198" s="6">
        <v>5.4980000000000003E-3</v>
      </c>
      <c r="AF1198" s="7">
        <v>-2.3379999999999998E-3</v>
      </c>
    </row>
    <row r="1199" spans="1:32" ht="13">
      <c r="A1199" s="3" t="s">
        <v>1224</v>
      </c>
      <c r="B1199" t="s">
        <v>809</v>
      </c>
      <c r="C1199" s="6">
        <v>0</v>
      </c>
      <c r="D1199" s="6">
        <v>0</v>
      </c>
      <c r="E1199" s="6">
        <v>0</v>
      </c>
      <c r="F1199" s="6">
        <v>0</v>
      </c>
      <c r="G1199" s="6">
        <v>0</v>
      </c>
      <c r="H1199" s="6">
        <v>0</v>
      </c>
      <c r="I1199" s="6">
        <v>0</v>
      </c>
      <c r="J1199" s="6">
        <v>0</v>
      </c>
      <c r="K1199" s="6">
        <v>0</v>
      </c>
      <c r="L1199" s="6">
        <v>0</v>
      </c>
      <c r="M1199" s="6">
        <v>0</v>
      </c>
      <c r="N1199" s="6">
        <v>0</v>
      </c>
      <c r="O1199" s="6">
        <v>0</v>
      </c>
      <c r="P1199" s="6">
        <v>0</v>
      </c>
      <c r="Q1199" s="6">
        <v>0</v>
      </c>
      <c r="R1199" s="6">
        <v>0</v>
      </c>
      <c r="S1199" s="6">
        <v>0</v>
      </c>
      <c r="T1199" s="6">
        <v>0</v>
      </c>
      <c r="U1199" s="6">
        <v>0</v>
      </c>
      <c r="V1199" s="6">
        <v>0</v>
      </c>
      <c r="W1199" s="6">
        <v>0</v>
      </c>
      <c r="X1199" s="6">
        <v>0</v>
      </c>
      <c r="Y1199" s="6">
        <v>0</v>
      </c>
      <c r="Z1199" s="6">
        <v>0</v>
      </c>
      <c r="AA1199" s="6">
        <v>0</v>
      </c>
      <c r="AB1199" s="6">
        <v>0</v>
      </c>
      <c r="AC1199" s="6">
        <v>0</v>
      </c>
      <c r="AD1199" s="6">
        <v>0</v>
      </c>
      <c r="AE1199" s="6">
        <v>0</v>
      </c>
      <c r="AF1199" s="15" t="s">
        <v>2584</v>
      </c>
    </row>
    <row r="1200" spans="1:32" ht="13">
      <c r="A1200" s="3" t="s">
        <v>1225</v>
      </c>
      <c r="B1200" t="s">
        <v>811</v>
      </c>
      <c r="C1200" s="6">
        <v>0</v>
      </c>
      <c r="D1200" s="6">
        <v>0</v>
      </c>
      <c r="E1200" s="6">
        <v>0</v>
      </c>
      <c r="F1200" s="6">
        <v>0</v>
      </c>
      <c r="G1200" s="6">
        <v>0</v>
      </c>
      <c r="H1200" s="6">
        <v>0</v>
      </c>
      <c r="I1200" s="6">
        <v>0</v>
      </c>
      <c r="J1200" s="6">
        <v>0</v>
      </c>
      <c r="K1200" s="6">
        <v>0</v>
      </c>
      <c r="L1200" s="6">
        <v>0</v>
      </c>
      <c r="M1200" s="6">
        <v>0</v>
      </c>
      <c r="N1200" s="6">
        <v>0</v>
      </c>
      <c r="O1200" s="6">
        <v>0</v>
      </c>
      <c r="P1200" s="6">
        <v>0</v>
      </c>
      <c r="Q1200" s="6">
        <v>0</v>
      </c>
      <c r="R1200" s="6">
        <v>0</v>
      </c>
      <c r="S1200" s="6">
        <v>0</v>
      </c>
      <c r="T1200" s="6">
        <v>0</v>
      </c>
      <c r="U1200" s="6">
        <v>0</v>
      </c>
      <c r="V1200" s="6">
        <v>0</v>
      </c>
      <c r="W1200" s="6">
        <v>0</v>
      </c>
      <c r="X1200" s="6">
        <v>0</v>
      </c>
      <c r="Y1200" s="6">
        <v>0</v>
      </c>
      <c r="Z1200" s="6">
        <v>0</v>
      </c>
      <c r="AA1200" s="6">
        <v>0</v>
      </c>
      <c r="AB1200" s="6">
        <v>0</v>
      </c>
      <c r="AC1200" s="6">
        <v>0</v>
      </c>
      <c r="AD1200" s="6">
        <v>0</v>
      </c>
      <c r="AE1200" s="6">
        <v>0</v>
      </c>
      <c r="AF1200" s="15" t="s">
        <v>2584</v>
      </c>
    </row>
    <row r="1201" spans="1:32" ht="13">
      <c r="A1201" s="3" t="s">
        <v>1226</v>
      </c>
      <c r="B1201" t="s">
        <v>813</v>
      </c>
      <c r="C1201" s="6">
        <v>0</v>
      </c>
      <c r="D1201" s="6">
        <v>0</v>
      </c>
      <c r="E1201" s="6">
        <v>0</v>
      </c>
      <c r="F1201" s="6">
        <v>0</v>
      </c>
      <c r="G1201" s="6">
        <v>0</v>
      </c>
      <c r="H1201" s="6">
        <v>0</v>
      </c>
      <c r="I1201" s="6">
        <v>0</v>
      </c>
      <c r="J1201" s="6">
        <v>0</v>
      </c>
      <c r="K1201" s="6">
        <v>0.23760899999999999</v>
      </c>
      <c r="L1201" s="6">
        <v>0.235153</v>
      </c>
      <c r="M1201" s="6">
        <v>0.21474499999999999</v>
      </c>
      <c r="N1201" s="6">
        <v>0.482927</v>
      </c>
      <c r="O1201" s="6">
        <v>0.47938599999999998</v>
      </c>
      <c r="P1201" s="6">
        <v>0.48118300000000003</v>
      </c>
      <c r="Q1201" s="6">
        <v>0.51685400000000004</v>
      </c>
      <c r="R1201" s="6">
        <v>0.51451899999999995</v>
      </c>
      <c r="S1201" s="6">
        <v>0.51615299999999997</v>
      </c>
      <c r="T1201" s="6">
        <v>0.61878100000000003</v>
      </c>
      <c r="U1201" s="6">
        <v>0.66369199999999995</v>
      </c>
      <c r="V1201" s="6">
        <v>0.69672400000000001</v>
      </c>
      <c r="W1201" s="6">
        <v>0.75992700000000002</v>
      </c>
      <c r="X1201" s="6">
        <v>0.794126</v>
      </c>
      <c r="Y1201" s="6">
        <v>0.82530000000000003</v>
      </c>
      <c r="Z1201" s="6">
        <v>0.865035</v>
      </c>
      <c r="AA1201" s="6">
        <v>0.899011</v>
      </c>
      <c r="AB1201" s="6">
        <v>0.93227800000000005</v>
      </c>
      <c r="AC1201" s="6">
        <v>0.96553199999999995</v>
      </c>
      <c r="AD1201" s="6">
        <v>1.0029859999999999</v>
      </c>
      <c r="AE1201" s="6">
        <v>1.038926</v>
      </c>
      <c r="AF1201" s="15" t="s">
        <v>2584</v>
      </c>
    </row>
    <row r="1202" spans="1:32" ht="13">
      <c r="A1202" s="3" t="s">
        <v>1227</v>
      </c>
      <c r="B1202" t="s">
        <v>1260</v>
      </c>
      <c r="C1202" s="6">
        <v>168.601471</v>
      </c>
      <c r="D1202" s="6">
        <v>144.15606700000001</v>
      </c>
      <c r="E1202" s="6">
        <v>104.316299</v>
      </c>
      <c r="F1202" s="6">
        <v>130.38317900000001</v>
      </c>
      <c r="G1202" s="6">
        <v>164.91604599999999</v>
      </c>
      <c r="H1202" s="6">
        <v>204.59214800000001</v>
      </c>
      <c r="I1202" s="6">
        <v>240.89167800000001</v>
      </c>
      <c r="J1202" s="6">
        <v>276.27783199999999</v>
      </c>
      <c r="K1202" s="6">
        <v>338.56494099999998</v>
      </c>
      <c r="L1202" s="6">
        <v>350.19570900000002</v>
      </c>
      <c r="M1202" s="6">
        <v>375.70092799999998</v>
      </c>
      <c r="N1202" s="6">
        <v>401.58624300000002</v>
      </c>
      <c r="O1202" s="6">
        <v>394.85925300000002</v>
      </c>
      <c r="P1202" s="6">
        <v>391.76214599999997</v>
      </c>
      <c r="Q1202" s="6">
        <v>384.13879400000002</v>
      </c>
      <c r="R1202" s="6">
        <v>378.24362200000002</v>
      </c>
      <c r="S1202" s="6">
        <v>375.72851600000001</v>
      </c>
      <c r="T1202" s="6">
        <v>379.51791400000002</v>
      </c>
      <c r="U1202" s="6">
        <v>383.21530200000001</v>
      </c>
      <c r="V1202" s="6">
        <v>386.260132</v>
      </c>
      <c r="W1202" s="6">
        <v>390.02557400000001</v>
      </c>
      <c r="X1202" s="6">
        <v>391.94210800000002</v>
      </c>
      <c r="Y1202" s="6">
        <v>394.12597699999998</v>
      </c>
      <c r="Z1202" s="6">
        <v>400.022064</v>
      </c>
      <c r="AA1202" s="6">
        <v>403.294983</v>
      </c>
      <c r="AB1202" s="6">
        <v>408.41387900000001</v>
      </c>
      <c r="AC1202" s="6">
        <v>412.72485399999999</v>
      </c>
      <c r="AD1202" s="6">
        <v>418.90148900000003</v>
      </c>
      <c r="AE1202" s="6">
        <v>425.80444299999999</v>
      </c>
      <c r="AF1202" s="7">
        <v>4.0930000000000001E-2</v>
      </c>
    </row>
    <row r="1204" spans="1:32" ht="13">
      <c r="A1204" s="3" t="s">
        <v>1228</v>
      </c>
      <c r="B1204" t="s">
        <v>1262</v>
      </c>
      <c r="C1204" s="10">
        <v>13.699415999999999</v>
      </c>
      <c r="D1204" s="10">
        <v>15.000581</v>
      </c>
      <c r="E1204" s="10">
        <v>14.420404</v>
      </c>
      <c r="F1204" s="10">
        <v>14.984489</v>
      </c>
      <c r="G1204" s="10">
        <v>14.760145</v>
      </c>
      <c r="H1204" s="10">
        <v>16.871158999999999</v>
      </c>
      <c r="I1204" s="10">
        <v>19.508960999999999</v>
      </c>
      <c r="J1204" s="10">
        <v>22.588894</v>
      </c>
      <c r="K1204" s="10">
        <v>27.885559000000001</v>
      </c>
      <c r="L1204" s="10">
        <v>29.533552</v>
      </c>
      <c r="M1204" s="10">
        <v>33.101058999999999</v>
      </c>
      <c r="N1204" s="10">
        <v>36.725211999999999</v>
      </c>
      <c r="O1204" s="10">
        <v>36.682822999999999</v>
      </c>
      <c r="P1204" s="10">
        <v>36.589893000000004</v>
      </c>
      <c r="Q1204" s="10">
        <v>36.557346000000003</v>
      </c>
      <c r="R1204" s="10">
        <v>36.705768999999997</v>
      </c>
      <c r="S1204" s="10">
        <v>36.656928999999998</v>
      </c>
      <c r="T1204" s="10">
        <v>36.648594000000003</v>
      </c>
      <c r="U1204" s="10">
        <v>36.677013000000002</v>
      </c>
      <c r="V1204" s="10">
        <v>36.672317999999997</v>
      </c>
      <c r="W1204" s="10">
        <v>36.755028000000003</v>
      </c>
      <c r="X1204" s="10">
        <v>36.784702000000003</v>
      </c>
      <c r="Y1204" s="10">
        <v>36.872867999999997</v>
      </c>
      <c r="Z1204" s="10">
        <v>37.025889999999997</v>
      </c>
      <c r="AA1204" s="10">
        <v>37.227660999999998</v>
      </c>
      <c r="AB1204" s="10">
        <v>37.532218999999998</v>
      </c>
      <c r="AC1204" s="10">
        <v>37.597510999999997</v>
      </c>
      <c r="AD1204" s="10">
        <v>37.860835999999999</v>
      </c>
      <c r="AE1204" s="10">
        <v>38.261733999999997</v>
      </c>
      <c r="AF1204" s="7">
        <v>3.5288E-2</v>
      </c>
    </row>
    <row r="1205" spans="1:32" ht="13">
      <c r="A1205" s="3" t="s">
        <v>1229</v>
      </c>
      <c r="B1205" s="2" t="s">
        <v>1264</v>
      </c>
      <c r="C1205" s="8">
        <v>1230.7200929999999</v>
      </c>
      <c r="D1205" s="8">
        <v>961.00323500000002</v>
      </c>
      <c r="E1205" s="8">
        <v>723.39373799999998</v>
      </c>
      <c r="F1205" s="8">
        <v>870.12091099999998</v>
      </c>
      <c r="G1205" s="8">
        <v>1117.3063959999999</v>
      </c>
      <c r="H1205" s="8">
        <v>1212.6739500000001</v>
      </c>
      <c r="I1205" s="8">
        <v>1234.7745359999999</v>
      </c>
      <c r="J1205" s="8">
        <v>1223.069336</v>
      </c>
      <c r="K1205" s="8">
        <v>1214.122803</v>
      </c>
      <c r="L1205" s="8">
        <v>1185.7554929999999</v>
      </c>
      <c r="M1205" s="8">
        <v>1135.011841</v>
      </c>
      <c r="N1205" s="8">
        <v>1093.4892580000001</v>
      </c>
      <c r="O1205" s="8">
        <v>1076.4145510000001</v>
      </c>
      <c r="P1205" s="8">
        <v>1070.684082</v>
      </c>
      <c r="Q1205" s="8">
        <v>1050.7841800000001</v>
      </c>
      <c r="R1205" s="8">
        <v>1030.4746090000001</v>
      </c>
      <c r="S1205" s="8">
        <v>1024.986328</v>
      </c>
      <c r="T1205" s="8">
        <v>1035.5593260000001</v>
      </c>
      <c r="U1205" s="8">
        <v>1044.837769</v>
      </c>
      <c r="V1205" s="8">
        <v>1053.274414</v>
      </c>
      <c r="W1205" s="8">
        <v>1061.1489260000001</v>
      </c>
      <c r="X1205" s="8">
        <v>1065.503052</v>
      </c>
      <c r="Y1205" s="8">
        <v>1068.878052</v>
      </c>
      <c r="Z1205" s="8">
        <v>1080.3847659999999</v>
      </c>
      <c r="AA1205" s="8">
        <v>1083.3208010000001</v>
      </c>
      <c r="AB1205" s="8">
        <v>1088.1687010000001</v>
      </c>
      <c r="AC1205" s="8">
        <v>1097.7451169999999</v>
      </c>
      <c r="AD1205" s="8">
        <v>1106.4243160000001</v>
      </c>
      <c r="AE1205" s="8">
        <v>1112.872803</v>
      </c>
      <c r="AF1205" s="9">
        <v>5.4489999999999999E-3</v>
      </c>
    </row>
    <row r="1207" spans="1:32" ht="13">
      <c r="A1207" s="3" t="s">
        <v>1230</v>
      </c>
      <c r="B1207" s="2" t="s">
        <v>1266</v>
      </c>
      <c r="C1207" s="11">
        <v>10.436769</v>
      </c>
      <c r="D1207" s="11">
        <v>12.305254</v>
      </c>
      <c r="E1207" s="11">
        <v>13.339236</v>
      </c>
      <c r="F1207" s="11">
        <v>14.529226</v>
      </c>
      <c r="G1207" s="11">
        <v>15.274338999999999</v>
      </c>
      <c r="H1207" s="11">
        <v>16.988287</v>
      </c>
      <c r="I1207" s="11">
        <v>19.485455999999999</v>
      </c>
      <c r="J1207" s="11">
        <v>21.846373</v>
      </c>
      <c r="K1207" s="11">
        <v>25.868653999999999</v>
      </c>
      <c r="L1207" s="11">
        <v>25.352135000000001</v>
      </c>
      <c r="M1207" s="11">
        <v>27.157038</v>
      </c>
      <c r="N1207" s="11">
        <v>28.906054999999999</v>
      </c>
      <c r="O1207" s="11">
        <v>28.917908000000001</v>
      </c>
      <c r="P1207" s="11">
        <v>28.944009999999999</v>
      </c>
      <c r="Q1207" s="11">
        <v>29.057793</v>
      </c>
      <c r="R1207" s="11">
        <v>29.262829</v>
      </c>
      <c r="S1207" s="11">
        <v>29.394600000000001</v>
      </c>
      <c r="T1207" s="11">
        <v>29.574814</v>
      </c>
      <c r="U1207" s="11">
        <v>29.850334</v>
      </c>
      <c r="V1207" s="11">
        <v>30.058088000000001</v>
      </c>
      <c r="W1207" s="11">
        <v>30.283127</v>
      </c>
      <c r="X1207" s="11">
        <v>30.477152</v>
      </c>
      <c r="Y1207" s="11">
        <v>30.658397999999998</v>
      </c>
      <c r="Z1207" s="11">
        <v>30.87641</v>
      </c>
      <c r="AA1207" s="11">
        <v>31.052235</v>
      </c>
      <c r="AB1207" s="11">
        <v>31.302917000000001</v>
      </c>
      <c r="AC1207" s="11">
        <v>31.360648999999999</v>
      </c>
      <c r="AD1207" s="11">
        <v>31.560134999999999</v>
      </c>
      <c r="AE1207" s="11">
        <v>31.834126000000001</v>
      </c>
      <c r="AF1207" s="9">
        <v>3.5831000000000002E-2</v>
      </c>
    </row>
    <row r="1208" spans="1:32" ht="13">
      <c r="A1208" s="3" t="s">
        <v>1231</v>
      </c>
      <c r="B1208" t="s">
        <v>1268</v>
      </c>
      <c r="C1208" s="10">
        <v>5.7643069999999996</v>
      </c>
      <c r="D1208" s="10">
        <v>4.5711000000000004</v>
      </c>
      <c r="E1208" s="10">
        <v>3.3116150000000002</v>
      </c>
      <c r="F1208" s="10">
        <v>3.6206849999999999</v>
      </c>
      <c r="G1208" s="10">
        <v>4.552924</v>
      </c>
      <c r="H1208" s="10">
        <v>5.0278700000000001</v>
      </c>
      <c r="I1208" s="10">
        <v>5.3846949999999998</v>
      </c>
      <c r="J1208" s="10">
        <v>5.5367160000000002</v>
      </c>
      <c r="K1208" s="10">
        <v>5.6544819999999998</v>
      </c>
      <c r="L1208" s="10">
        <v>5.6644449999999997</v>
      </c>
      <c r="M1208" s="10">
        <v>5.5866420000000003</v>
      </c>
      <c r="N1208" s="10">
        <v>5.5437760000000003</v>
      </c>
      <c r="O1208" s="10">
        <v>5.6293129999999998</v>
      </c>
      <c r="P1208" s="10">
        <v>5.8162969999999996</v>
      </c>
      <c r="Q1208" s="10">
        <v>5.8113000000000001</v>
      </c>
      <c r="R1208" s="10">
        <v>5.7950330000000001</v>
      </c>
      <c r="S1208" s="10">
        <v>5.8403090000000004</v>
      </c>
      <c r="T1208" s="10">
        <v>5.9555199999999999</v>
      </c>
      <c r="U1208" s="10">
        <v>6.0790410000000001</v>
      </c>
      <c r="V1208" s="10">
        <v>6.1796329999999999</v>
      </c>
      <c r="W1208" s="10">
        <v>6.2731070000000004</v>
      </c>
      <c r="X1208" s="10">
        <v>6.3598720000000002</v>
      </c>
      <c r="Y1208" s="10">
        <v>6.4386320000000001</v>
      </c>
      <c r="Z1208" s="10">
        <v>6.5339859999999996</v>
      </c>
      <c r="AA1208" s="10">
        <v>6.6025099999999997</v>
      </c>
      <c r="AB1208" s="10">
        <v>6.6874039999999999</v>
      </c>
      <c r="AC1208" s="10">
        <v>6.788513</v>
      </c>
      <c r="AD1208" s="10">
        <v>6.8983720000000002</v>
      </c>
      <c r="AE1208" s="10">
        <v>7.0049939999999999</v>
      </c>
      <c r="AF1208" s="7">
        <v>1.5935999999999999E-2</v>
      </c>
    </row>
    <row r="1209" spans="1:32" ht="13">
      <c r="A1209" s="3" t="s">
        <v>1232</v>
      </c>
      <c r="B1209" t="s">
        <v>1270</v>
      </c>
      <c r="C1209" s="10">
        <v>0</v>
      </c>
      <c r="D1209" s="10">
        <v>0</v>
      </c>
      <c r="E1209" s="10">
        <v>0</v>
      </c>
      <c r="F1209" s="10">
        <v>0</v>
      </c>
      <c r="G1209" s="10">
        <v>0</v>
      </c>
      <c r="H1209" s="10">
        <v>0</v>
      </c>
      <c r="I1209" s="10">
        <v>0</v>
      </c>
      <c r="J1209" s="10">
        <v>0</v>
      </c>
      <c r="K1209" s="10">
        <v>143.05014</v>
      </c>
      <c r="L1209" s="10">
        <v>141.51252700000001</v>
      </c>
      <c r="M1209" s="10">
        <v>136.72747799999999</v>
      </c>
      <c r="N1209" s="10">
        <v>205.39366100000001</v>
      </c>
      <c r="O1209" s="10">
        <v>206.36312899999999</v>
      </c>
      <c r="P1209" s="10">
        <v>210.025192</v>
      </c>
      <c r="Q1209" s="10">
        <v>218.46507299999999</v>
      </c>
      <c r="R1209" s="10">
        <v>213.96388200000001</v>
      </c>
      <c r="S1209" s="10">
        <v>211.569839</v>
      </c>
      <c r="T1209" s="10">
        <v>237.67051699999999</v>
      </c>
      <c r="U1209" s="10">
        <v>238.36445599999999</v>
      </c>
      <c r="V1209" s="10">
        <v>241.629471</v>
      </c>
      <c r="W1209" s="10">
        <v>254.62088</v>
      </c>
      <c r="X1209" s="10">
        <v>257.39495799999997</v>
      </c>
      <c r="Y1209" s="10">
        <v>259.83367900000002</v>
      </c>
      <c r="Z1209" s="10">
        <v>264.33364899999998</v>
      </c>
      <c r="AA1209" s="10">
        <v>266.40280200000001</v>
      </c>
      <c r="AB1209" s="10">
        <v>269.15469400000001</v>
      </c>
      <c r="AC1209" s="10">
        <v>272.52886999999998</v>
      </c>
      <c r="AD1209" s="10">
        <v>276.19439699999998</v>
      </c>
      <c r="AE1209" s="10">
        <v>279.68045000000001</v>
      </c>
      <c r="AF1209" s="15" t="s">
        <v>2584</v>
      </c>
    </row>
    <row r="1211" spans="1:32" ht="13">
      <c r="A1211" s="3" t="s">
        <v>1233</v>
      </c>
      <c r="B1211" s="2" t="s">
        <v>1272</v>
      </c>
      <c r="C1211" s="8">
        <v>2499.4038089999999</v>
      </c>
      <c r="D1211" s="8">
        <v>2051.2055660000001</v>
      </c>
      <c r="E1211" s="8">
        <v>1520.3942870000001</v>
      </c>
      <c r="F1211" s="8">
        <v>1718.1259769999999</v>
      </c>
      <c r="G1211" s="8">
        <v>2210.4370119999999</v>
      </c>
      <c r="H1211" s="8">
        <v>2464.6259770000001</v>
      </c>
      <c r="I1211" s="8">
        <v>2616.4797359999998</v>
      </c>
      <c r="J1211" s="8">
        <v>2674.0893550000001</v>
      </c>
      <c r="K1211" s="8">
        <v>2719.248779</v>
      </c>
      <c r="L1211" s="8">
        <v>2729.048828</v>
      </c>
      <c r="M1211" s="8">
        <v>2679.6984859999998</v>
      </c>
      <c r="N1211" s="8">
        <v>2647.954346</v>
      </c>
      <c r="O1211" s="8">
        <v>2677.2595209999999</v>
      </c>
      <c r="P1211" s="8">
        <v>2751.7944339999999</v>
      </c>
      <c r="Q1211" s="8">
        <v>2743.8947750000002</v>
      </c>
      <c r="R1211" s="8">
        <v>2731.3317870000001</v>
      </c>
      <c r="S1211" s="8">
        <v>2749.3242190000001</v>
      </c>
      <c r="T1211" s="8">
        <v>2801.788086</v>
      </c>
      <c r="U1211" s="8">
        <v>2857.1938479999999</v>
      </c>
      <c r="V1211" s="8">
        <v>2903.1220699999999</v>
      </c>
      <c r="W1211" s="8">
        <v>2946.0390619999998</v>
      </c>
      <c r="X1211" s="8">
        <v>2984.9633789999998</v>
      </c>
      <c r="Y1211" s="8">
        <v>3020.3432619999999</v>
      </c>
      <c r="Z1211" s="8">
        <v>3065.654297</v>
      </c>
      <c r="AA1211" s="8">
        <v>3096.8569339999999</v>
      </c>
      <c r="AB1211" s="8">
        <v>3135.5139159999999</v>
      </c>
      <c r="AC1211" s="8">
        <v>3182.6535640000002</v>
      </c>
      <c r="AD1211" s="8">
        <v>3233.1020509999998</v>
      </c>
      <c r="AE1211" s="8">
        <v>3281.474365</v>
      </c>
      <c r="AF1211" s="9">
        <v>1.7555000000000001E-2</v>
      </c>
    </row>
    <row r="1215" spans="1:32" ht="11" customHeight="1">
      <c r="B1215" s="3" t="s">
        <v>1273</v>
      </c>
    </row>
    <row r="1216" spans="1:32" ht="11" customHeight="1">
      <c r="B1216" s="3" t="s">
        <v>1274</v>
      </c>
    </row>
    <row r="1217" spans="2:2" ht="11" customHeight="1">
      <c r="B1217" s="3" t="s">
        <v>774</v>
      </c>
    </row>
    <row r="1218" spans="2:2" ht="11" customHeight="1">
      <c r="B1218" s="3" t="s">
        <v>1275</v>
      </c>
    </row>
    <row r="1219" spans="2:2" ht="11" customHeight="1">
      <c r="B1219" s="3" t="s">
        <v>1276</v>
      </c>
    </row>
    <row r="1220" spans="2:2" ht="11" customHeight="1">
      <c r="B1220" s="3" t="s">
        <v>720</v>
      </c>
    </row>
    <row r="1221" spans="2:2" ht="11" customHeight="1">
      <c r="B1221" s="3" t="s">
        <v>1640</v>
      </c>
    </row>
    <row r="1222" spans="2:2" ht="11" customHeight="1">
      <c r="B1222" s="3"/>
    </row>
    <row r="1223" spans="2:2" ht="11" customHeight="1">
      <c r="B1223" s="3"/>
    </row>
    <row r="1224" spans="2:2" ht="11" customHeight="1">
      <c r="B1224" s="3"/>
    </row>
    <row r="1225" spans="2:2" ht="11" customHeight="1">
      <c r="B1225" s="3"/>
    </row>
    <row r="1226" spans="2:2" ht="11" customHeight="1">
      <c r="B1226" s="3"/>
    </row>
    <row r="1250" spans="1:32" ht="15.75" customHeight="1">
      <c r="A1250" s="3" t="s">
        <v>775</v>
      </c>
      <c r="B1250" s="1" t="s">
        <v>2722</v>
      </c>
    </row>
    <row r="1251" spans="1:32" ht="13">
      <c r="B1251" s="2" t="s">
        <v>776</v>
      </c>
    </row>
    <row r="1252" spans="1:32" ht="13">
      <c r="B1252" s="2" t="s">
        <v>1635</v>
      </c>
      <c r="C1252" s="4" t="s">
        <v>1035</v>
      </c>
      <c r="D1252" s="4" t="s">
        <v>1035</v>
      </c>
      <c r="E1252" s="4" t="s">
        <v>1035</v>
      </c>
      <c r="F1252" s="4" t="s">
        <v>1035</v>
      </c>
      <c r="G1252" s="4" t="s">
        <v>1035</v>
      </c>
      <c r="H1252" s="4" t="s">
        <v>1035</v>
      </c>
      <c r="I1252" s="4" t="s">
        <v>1035</v>
      </c>
      <c r="J1252" s="4" t="s">
        <v>1035</v>
      </c>
      <c r="K1252" s="4" t="s">
        <v>1035</v>
      </c>
      <c r="L1252" s="4" t="s">
        <v>1035</v>
      </c>
      <c r="M1252" s="4" t="s">
        <v>1035</v>
      </c>
      <c r="N1252" s="4" t="s">
        <v>1035</v>
      </c>
      <c r="O1252" s="4" t="s">
        <v>1035</v>
      </c>
      <c r="P1252" s="4" t="s">
        <v>1035</v>
      </c>
      <c r="Q1252" s="4" t="s">
        <v>1035</v>
      </c>
      <c r="R1252" s="4" t="s">
        <v>1035</v>
      </c>
      <c r="S1252" s="4" t="s">
        <v>1035</v>
      </c>
      <c r="T1252" s="4" t="s">
        <v>1035</v>
      </c>
      <c r="U1252" s="4" t="s">
        <v>1035</v>
      </c>
      <c r="V1252" s="4" t="s">
        <v>1035</v>
      </c>
      <c r="W1252" s="4" t="s">
        <v>1035</v>
      </c>
      <c r="X1252" s="4" t="s">
        <v>1035</v>
      </c>
      <c r="Y1252" s="4" t="s">
        <v>1035</v>
      </c>
      <c r="Z1252" s="4" t="s">
        <v>1035</v>
      </c>
      <c r="AA1252" s="4" t="s">
        <v>1035</v>
      </c>
      <c r="AB1252" s="4" t="s">
        <v>1035</v>
      </c>
      <c r="AC1252" s="4" t="s">
        <v>1035</v>
      </c>
      <c r="AD1252" s="4" t="s">
        <v>1035</v>
      </c>
      <c r="AE1252" s="4" t="s">
        <v>1035</v>
      </c>
      <c r="AF1252" s="4" t="s">
        <v>1036</v>
      </c>
    </row>
    <row r="1253" spans="1:32" ht="13">
      <c r="B1253" s="5" t="s">
        <v>722</v>
      </c>
      <c r="C1253" s="2">
        <v>2007</v>
      </c>
      <c r="D1253" s="2">
        <v>2008</v>
      </c>
      <c r="E1253" s="2">
        <v>2009</v>
      </c>
      <c r="F1253" s="2">
        <v>2010</v>
      </c>
      <c r="G1253" s="2">
        <v>2011</v>
      </c>
      <c r="H1253" s="2">
        <v>2012</v>
      </c>
      <c r="I1253" s="2">
        <v>2013</v>
      </c>
      <c r="J1253" s="2">
        <v>2014</v>
      </c>
      <c r="K1253" s="2">
        <v>2015</v>
      </c>
      <c r="L1253" s="2">
        <v>2016</v>
      </c>
      <c r="M1253" s="2">
        <v>2017</v>
      </c>
      <c r="N1253" s="2">
        <v>2018</v>
      </c>
      <c r="O1253" s="2">
        <v>2019</v>
      </c>
      <c r="P1253" s="2">
        <v>2020</v>
      </c>
      <c r="Q1253" s="2">
        <v>2021</v>
      </c>
      <c r="R1253" s="2">
        <v>2022</v>
      </c>
      <c r="S1253" s="2">
        <v>2023</v>
      </c>
      <c r="T1253" s="2">
        <v>2024</v>
      </c>
      <c r="U1253" s="2">
        <v>2025</v>
      </c>
      <c r="V1253" s="2">
        <v>2026</v>
      </c>
      <c r="W1253" s="2">
        <v>2027</v>
      </c>
      <c r="X1253" s="2">
        <v>2028</v>
      </c>
      <c r="Y1253" s="2">
        <v>2029</v>
      </c>
      <c r="Z1253" s="2">
        <v>2030</v>
      </c>
      <c r="AA1253" s="2">
        <v>2031</v>
      </c>
      <c r="AB1253" s="2">
        <v>2032</v>
      </c>
      <c r="AC1253" s="2">
        <v>2033</v>
      </c>
      <c r="AD1253" s="2">
        <v>2034</v>
      </c>
      <c r="AE1253" s="2">
        <v>2035</v>
      </c>
      <c r="AF1253" s="2">
        <v>2035</v>
      </c>
    </row>
    <row r="1255" spans="1:32" ht="13">
      <c r="B1255" s="2" t="s">
        <v>777</v>
      </c>
    </row>
    <row r="1256" spans="1:32" ht="13">
      <c r="B1256" s="2" t="s">
        <v>778</v>
      </c>
    </row>
    <row r="1257" spans="1:32" ht="13">
      <c r="A1257" s="3" t="s">
        <v>779</v>
      </c>
      <c r="B1257" t="s">
        <v>780</v>
      </c>
      <c r="C1257" s="6">
        <v>7142.5419920000004</v>
      </c>
      <c r="D1257" s="6">
        <v>5945.5756840000004</v>
      </c>
      <c r="E1257" s="6">
        <v>4227.7910160000001</v>
      </c>
      <c r="F1257" s="6">
        <v>4406.3110349999997</v>
      </c>
      <c r="G1257" s="6">
        <v>5562.4716799999997</v>
      </c>
      <c r="H1257" s="6">
        <v>6272.939453</v>
      </c>
      <c r="I1257" s="6">
        <v>6718.4057620000003</v>
      </c>
      <c r="J1257" s="6">
        <v>6892.0834960000002</v>
      </c>
      <c r="K1257" s="6">
        <v>6943.3085940000001</v>
      </c>
      <c r="L1257" s="6">
        <v>7213.921875</v>
      </c>
      <c r="M1257" s="6">
        <v>7147.6376950000003</v>
      </c>
      <c r="N1257" s="6">
        <v>7122.0263670000004</v>
      </c>
      <c r="O1257" s="6">
        <v>7271.6757809999999</v>
      </c>
      <c r="P1257" s="6">
        <v>7555.8779299999997</v>
      </c>
      <c r="Q1257" s="6">
        <v>7531.7436520000001</v>
      </c>
      <c r="R1257" s="6">
        <v>7471.8193359999996</v>
      </c>
      <c r="S1257" s="6">
        <v>7501.0541990000002</v>
      </c>
      <c r="T1257" s="6">
        <v>7605.2607420000004</v>
      </c>
      <c r="U1257" s="6">
        <v>7703.4995120000003</v>
      </c>
      <c r="V1257" s="6">
        <v>7768.826172</v>
      </c>
      <c r="W1257" s="6">
        <v>7827.7065430000002</v>
      </c>
      <c r="X1257" s="6">
        <v>7881.3427730000003</v>
      </c>
      <c r="Y1257" s="6">
        <v>7928.9003910000001</v>
      </c>
      <c r="Z1257" s="6">
        <v>7992.2788090000004</v>
      </c>
      <c r="AA1257" s="6">
        <v>8042.6904299999997</v>
      </c>
      <c r="AB1257" s="6">
        <v>8119.5947269999997</v>
      </c>
      <c r="AC1257" s="6">
        <v>8213.5566409999992</v>
      </c>
      <c r="AD1257" s="6">
        <v>8322.2529300000006</v>
      </c>
      <c r="AE1257" s="6">
        <v>8432.7568360000005</v>
      </c>
      <c r="AF1257" s="7">
        <v>1.3028E-2</v>
      </c>
    </row>
    <row r="1258" spans="1:32" ht="13">
      <c r="A1258" s="3" t="s">
        <v>781</v>
      </c>
      <c r="B1258" t="s">
        <v>782</v>
      </c>
      <c r="C1258" s="6">
        <v>8.1053040000000003</v>
      </c>
      <c r="D1258" s="6">
        <v>7.4861009999999997</v>
      </c>
      <c r="E1258" s="6">
        <v>6.0922900000000002</v>
      </c>
      <c r="F1258" s="6">
        <v>6.9158949999999999</v>
      </c>
      <c r="G1258" s="6">
        <v>8.5458960000000008</v>
      </c>
      <c r="H1258" s="6">
        <v>13.203359000000001</v>
      </c>
      <c r="I1258" s="6">
        <v>21.566625999999999</v>
      </c>
      <c r="J1258" s="6">
        <v>31.457964</v>
      </c>
      <c r="K1258" s="6">
        <v>39.674830999999998</v>
      </c>
      <c r="L1258" s="6">
        <v>52.976326</v>
      </c>
      <c r="M1258" s="6">
        <v>63.383274</v>
      </c>
      <c r="N1258" s="6">
        <v>77.249977000000001</v>
      </c>
      <c r="O1258" s="6">
        <v>98.481635999999995</v>
      </c>
      <c r="P1258" s="6">
        <v>129.54014599999999</v>
      </c>
      <c r="Q1258" s="6">
        <v>156.82655299999999</v>
      </c>
      <c r="R1258" s="6">
        <v>185.72039799999999</v>
      </c>
      <c r="S1258" s="6">
        <v>221.25375399999999</v>
      </c>
      <c r="T1258" s="6">
        <v>253.69847100000001</v>
      </c>
      <c r="U1258" s="6">
        <v>285.62420700000001</v>
      </c>
      <c r="V1258" s="6">
        <v>320.96038800000002</v>
      </c>
      <c r="W1258" s="6">
        <v>354.629547</v>
      </c>
      <c r="X1258" s="6">
        <v>391.26754799999998</v>
      </c>
      <c r="Y1258" s="6">
        <v>424.22814899999997</v>
      </c>
      <c r="Z1258" s="6">
        <v>453.24377399999997</v>
      </c>
      <c r="AA1258" s="6">
        <v>473.02877799999999</v>
      </c>
      <c r="AB1258" s="6">
        <v>494.398529</v>
      </c>
      <c r="AC1258" s="6">
        <v>511.72195399999998</v>
      </c>
      <c r="AD1258" s="6">
        <v>525.16589399999998</v>
      </c>
      <c r="AE1258" s="6">
        <v>533.62475600000005</v>
      </c>
      <c r="AF1258" s="7">
        <v>0.17119400000000001</v>
      </c>
    </row>
    <row r="1259" spans="1:32" ht="13">
      <c r="A1259" s="3" t="s">
        <v>783</v>
      </c>
      <c r="B1259" t="s">
        <v>784</v>
      </c>
      <c r="C1259" s="6">
        <v>7150.6474609999996</v>
      </c>
      <c r="D1259" s="6">
        <v>5953.0620120000003</v>
      </c>
      <c r="E1259" s="6">
        <v>4233.8833009999998</v>
      </c>
      <c r="F1259" s="6">
        <v>4413.2270509999998</v>
      </c>
      <c r="G1259" s="6">
        <v>5571.017578</v>
      </c>
      <c r="H1259" s="6">
        <v>6286.142578</v>
      </c>
      <c r="I1259" s="6">
        <v>6739.9721680000002</v>
      </c>
      <c r="J1259" s="6">
        <v>6923.5415039999998</v>
      </c>
      <c r="K1259" s="6">
        <v>6982.9833980000003</v>
      </c>
      <c r="L1259" s="6">
        <v>7266.8984380000002</v>
      </c>
      <c r="M1259" s="6">
        <v>7211.0209960000002</v>
      </c>
      <c r="N1259" s="6">
        <v>7199.2763670000004</v>
      </c>
      <c r="O1259" s="6">
        <v>7370.1572269999997</v>
      </c>
      <c r="P1259" s="6">
        <v>7685.4179690000001</v>
      </c>
      <c r="Q1259" s="6">
        <v>7688.5703119999998</v>
      </c>
      <c r="R1259" s="6">
        <v>7657.5395509999998</v>
      </c>
      <c r="S1259" s="6">
        <v>7722.3081050000001</v>
      </c>
      <c r="T1259" s="6">
        <v>7858.9589839999999</v>
      </c>
      <c r="U1259" s="6">
        <v>7989.1235349999997</v>
      </c>
      <c r="V1259" s="6">
        <v>8089.7866210000002</v>
      </c>
      <c r="W1259" s="6">
        <v>8182.3359380000002</v>
      </c>
      <c r="X1259" s="6">
        <v>8272.6103519999997</v>
      </c>
      <c r="Y1259" s="6">
        <v>8353.1289059999999</v>
      </c>
      <c r="Z1259" s="6">
        <v>8445.5224610000005</v>
      </c>
      <c r="AA1259" s="6">
        <v>8515.71875</v>
      </c>
      <c r="AB1259" s="6">
        <v>8613.9931639999995</v>
      </c>
      <c r="AC1259" s="6">
        <v>8725.2783199999994</v>
      </c>
      <c r="AD1259" s="6">
        <v>8847.4189449999994</v>
      </c>
      <c r="AE1259" s="6">
        <v>8966.3818360000005</v>
      </c>
      <c r="AF1259" s="7">
        <v>1.5285E-2</v>
      </c>
    </row>
    <row r="1261" spans="1:32" ht="13">
      <c r="B1261" s="2" t="s">
        <v>785</v>
      </c>
    </row>
    <row r="1262" spans="1:32" ht="13">
      <c r="A1262" s="3" t="s">
        <v>786</v>
      </c>
      <c r="B1262" t="s">
        <v>787</v>
      </c>
      <c r="C1262" s="6">
        <v>260.77001999999999</v>
      </c>
      <c r="D1262" s="6">
        <v>406.22335800000002</v>
      </c>
      <c r="E1262" s="6">
        <v>387.712402</v>
      </c>
      <c r="F1262" s="6">
        <v>504.15115400000002</v>
      </c>
      <c r="G1262" s="6">
        <v>729.74133300000005</v>
      </c>
      <c r="H1262" s="6">
        <v>906.22430399999996</v>
      </c>
      <c r="I1262" s="6">
        <v>1163.545288</v>
      </c>
      <c r="J1262" s="6">
        <v>1336.6148679999999</v>
      </c>
      <c r="K1262" s="6">
        <v>1531.143677</v>
      </c>
      <c r="L1262" s="6">
        <v>1415.691284</v>
      </c>
      <c r="M1262" s="6">
        <v>1433.3432620000001</v>
      </c>
      <c r="N1262" s="6">
        <v>1444.507568</v>
      </c>
      <c r="O1262" s="6">
        <v>1486.3149410000001</v>
      </c>
      <c r="P1262" s="6">
        <v>1552.8120120000001</v>
      </c>
      <c r="Q1262" s="6">
        <v>1556.751221</v>
      </c>
      <c r="R1262" s="6">
        <v>1568.2576899999999</v>
      </c>
      <c r="S1262" s="6">
        <v>1567.6682129999999</v>
      </c>
      <c r="T1262" s="6">
        <v>1595.2650149999999</v>
      </c>
      <c r="U1262" s="6">
        <v>1619.0676269999999</v>
      </c>
      <c r="V1262" s="6">
        <v>1635.901245</v>
      </c>
      <c r="W1262" s="6">
        <v>1653.7285159999999</v>
      </c>
      <c r="X1262" s="6">
        <v>1675.9517820000001</v>
      </c>
      <c r="Y1262" s="6">
        <v>1696.021851</v>
      </c>
      <c r="Z1262" s="6">
        <v>1715.9243160000001</v>
      </c>
      <c r="AA1262" s="6">
        <v>1744.212158</v>
      </c>
      <c r="AB1262" s="6">
        <v>1771.576538</v>
      </c>
      <c r="AC1262" s="6">
        <v>1803.3580320000001</v>
      </c>
      <c r="AD1262" s="6">
        <v>1843.8199460000001</v>
      </c>
      <c r="AE1262" s="6">
        <v>1889.1076660000001</v>
      </c>
      <c r="AF1262" s="7">
        <v>5.8576000000000003E-2</v>
      </c>
    </row>
    <row r="1263" spans="1:32" ht="13">
      <c r="A1263" s="3" t="s">
        <v>788</v>
      </c>
      <c r="B1263" t="s">
        <v>789</v>
      </c>
      <c r="C1263" s="6">
        <v>0</v>
      </c>
      <c r="D1263" s="6">
        <v>0</v>
      </c>
      <c r="E1263" s="6">
        <v>0</v>
      </c>
      <c r="F1263" s="6">
        <v>0</v>
      </c>
      <c r="G1263" s="6">
        <v>0</v>
      </c>
      <c r="H1263" s="6">
        <v>0</v>
      </c>
      <c r="I1263" s="6">
        <v>0</v>
      </c>
      <c r="J1263" s="6">
        <v>0</v>
      </c>
      <c r="K1263" s="6">
        <v>0</v>
      </c>
      <c r="L1263" s="6">
        <v>0</v>
      </c>
      <c r="M1263" s="6">
        <v>0</v>
      </c>
      <c r="N1263" s="6">
        <v>0</v>
      </c>
      <c r="O1263" s="6">
        <v>0</v>
      </c>
      <c r="P1263" s="6">
        <v>0</v>
      </c>
      <c r="Q1263" s="6">
        <v>0</v>
      </c>
      <c r="R1263" s="6">
        <v>0</v>
      </c>
      <c r="S1263" s="6">
        <v>0</v>
      </c>
      <c r="T1263" s="6">
        <v>0</v>
      </c>
      <c r="U1263" s="6">
        <v>0</v>
      </c>
      <c r="V1263" s="6">
        <v>0</v>
      </c>
      <c r="W1263" s="6">
        <v>0</v>
      </c>
      <c r="X1263" s="6">
        <v>0</v>
      </c>
      <c r="Y1263" s="6">
        <v>0</v>
      </c>
      <c r="Z1263" s="6">
        <v>0</v>
      </c>
      <c r="AA1263" s="6">
        <v>0</v>
      </c>
      <c r="AB1263" s="6">
        <v>0</v>
      </c>
      <c r="AC1263" s="6">
        <v>0</v>
      </c>
      <c r="AD1263" s="6">
        <v>0</v>
      </c>
      <c r="AE1263" s="6">
        <v>0</v>
      </c>
      <c r="AF1263" s="15" t="s">
        <v>2584</v>
      </c>
    </row>
    <row r="1264" spans="1:32" ht="13">
      <c r="A1264" s="3" t="s">
        <v>790</v>
      </c>
      <c r="B1264" t="s">
        <v>791</v>
      </c>
      <c r="C1264" s="6">
        <v>7.5128E-2</v>
      </c>
      <c r="D1264" s="6">
        <v>6.4422999999999994E-2</v>
      </c>
      <c r="E1264" s="6">
        <v>4.6988000000000002E-2</v>
      </c>
      <c r="F1264" s="6">
        <v>4.9917999999999997E-2</v>
      </c>
      <c r="G1264" s="6">
        <v>6.4237000000000002E-2</v>
      </c>
      <c r="H1264" s="6">
        <v>7.3498999999999995E-2</v>
      </c>
      <c r="I1264" s="6">
        <v>8.1000000000000003E-2</v>
      </c>
      <c r="J1264" s="6">
        <v>8.4942000000000004E-2</v>
      </c>
      <c r="K1264" s="6">
        <v>8.8014999999999996E-2</v>
      </c>
      <c r="L1264" s="6">
        <v>9.0087E-2</v>
      </c>
      <c r="M1264" s="6">
        <v>8.9968999999999993E-2</v>
      </c>
      <c r="N1264" s="6">
        <v>9.0309E-2</v>
      </c>
      <c r="O1264" s="6">
        <v>9.2756000000000005E-2</v>
      </c>
      <c r="P1264" s="6">
        <v>9.7124000000000002E-2</v>
      </c>
      <c r="Q1264" s="6">
        <v>9.7503999999999993E-2</v>
      </c>
      <c r="R1264" s="6">
        <v>9.7604999999999997E-2</v>
      </c>
      <c r="S1264" s="6">
        <v>9.8599999999999993E-2</v>
      </c>
      <c r="T1264" s="6">
        <v>0.100622</v>
      </c>
      <c r="U1264" s="6">
        <v>0.102852</v>
      </c>
      <c r="V1264" s="6">
        <v>0.104576</v>
      </c>
      <c r="W1264" s="6">
        <v>0.106146</v>
      </c>
      <c r="X1264" s="6">
        <v>0.107678</v>
      </c>
      <c r="Y1264" s="6">
        <v>0.10904800000000001</v>
      </c>
      <c r="Z1264" s="6">
        <v>0.110511</v>
      </c>
      <c r="AA1264" s="6">
        <v>0.11165799999999999</v>
      </c>
      <c r="AB1264" s="6">
        <v>0.113121</v>
      </c>
      <c r="AC1264" s="6">
        <v>0.11475</v>
      </c>
      <c r="AD1264" s="6">
        <v>0.11659700000000001</v>
      </c>
      <c r="AE1264" s="6">
        <v>0.118438</v>
      </c>
      <c r="AF1264" s="7">
        <v>2.2808999999999999E-2</v>
      </c>
    </row>
    <row r="1265" spans="1:32" ht="13">
      <c r="A1265" s="3" t="s">
        <v>792</v>
      </c>
      <c r="B1265" t="s">
        <v>793</v>
      </c>
      <c r="C1265" s="6">
        <v>0</v>
      </c>
      <c r="D1265" s="6">
        <v>0</v>
      </c>
      <c r="E1265" s="6">
        <v>0</v>
      </c>
      <c r="F1265" s="6">
        <v>0</v>
      </c>
      <c r="G1265" s="6">
        <v>3.9678300000000002</v>
      </c>
      <c r="H1265" s="6">
        <v>6.2238959999999999</v>
      </c>
      <c r="I1265" s="6">
        <v>9.8845690000000008</v>
      </c>
      <c r="J1265" s="6">
        <v>13.778007000000001</v>
      </c>
      <c r="K1265" s="6">
        <v>37.732227000000002</v>
      </c>
      <c r="L1265" s="6">
        <v>44.313079999999999</v>
      </c>
      <c r="M1265" s="6">
        <v>48.079002000000003</v>
      </c>
      <c r="N1265" s="6">
        <v>58.362679</v>
      </c>
      <c r="O1265" s="6">
        <v>63.337387</v>
      </c>
      <c r="P1265" s="6">
        <v>87.826201999999995</v>
      </c>
      <c r="Q1265" s="6">
        <v>99.444939000000005</v>
      </c>
      <c r="R1265" s="6">
        <v>108.915672</v>
      </c>
      <c r="S1265" s="6">
        <v>122.91709899999999</v>
      </c>
      <c r="T1265" s="6">
        <v>136.25874300000001</v>
      </c>
      <c r="U1265" s="6">
        <v>174.45881700000001</v>
      </c>
      <c r="V1265" s="6">
        <v>197.937027</v>
      </c>
      <c r="W1265" s="6">
        <v>218.14051799999999</v>
      </c>
      <c r="X1265" s="6">
        <v>232.06869499999999</v>
      </c>
      <c r="Y1265" s="6">
        <v>244.61247299999999</v>
      </c>
      <c r="Z1265" s="6">
        <v>257.15722699999998</v>
      </c>
      <c r="AA1265" s="6">
        <v>268.90884399999999</v>
      </c>
      <c r="AB1265" s="6">
        <v>282.74282799999997</v>
      </c>
      <c r="AC1265" s="6">
        <v>297.504211</v>
      </c>
      <c r="AD1265" s="6">
        <v>313.703125</v>
      </c>
      <c r="AE1265" s="6">
        <v>330.54885899999999</v>
      </c>
      <c r="AF1265" s="15" t="s">
        <v>2584</v>
      </c>
    </row>
    <row r="1266" spans="1:32" ht="13">
      <c r="A1266" s="3" t="s">
        <v>794</v>
      </c>
      <c r="B1266" t="s">
        <v>795</v>
      </c>
      <c r="C1266" s="6">
        <v>0</v>
      </c>
      <c r="D1266" s="6">
        <v>0</v>
      </c>
      <c r="E1266" s="6">
        <v>0</v>
      </c>
      <c r="F1266" s="6">
        <v>0</v>
      </c>
      <c r="G1266" s="6">
        <v>0.32136599999999999</v>
      </c>
      <c r="H1266" s="6">
        <v>0.89474299999999996</v>
      </c>
      <c r="I1266" s="6">
        <v>2.6335069999999998</v>
      </c>
      <c r="J1266" s="6">
        <v>7.0635440000000003</v>
      </c>
      <c r="K1266" s="6">
        <v>14.407961999999999</v>
      </c>
      <c r="L1266" s="6">
        <v>15.137784</v>
      </c>
      <c r="M1266" s="6">
        <v>18.297609000000001</v>
      </c>
      <c r="N1266" s="6">
        <v>23.400908000000001</v>
      </c>
      <c r="O1266" s="6">
        <v>27.659678</v>
      </c>
      <c r="P1266" s="6">
        <v>29.804818999999998</v>
      </c>
      <c r="Q1266" s="6">
        <v>34.244621000000002</v>
      </c>
      <c r="R1266" s="6">
        <v>40.036560000000001</v>
      </c>
      <c r="S1266" s="6">
        <v>43.498534999999997</v>
      </c>
      <c r="T1266" s="6">
        <v>46.877502</v>
      </c>
      <c r="U1266" s="6">
        <v>51.340290000000003</v>
      </c>
      <c r="V1266" s="6">
        <v>59.008614000000001</v>
      </c>
      <c r="W1266" s="6">
        <v>64.290947000000003</v>
      </c>
      <c r="X1266" s="6">
        <v>70.934708000000001</v>
      </c>
      <c r="Y1266" s="6">
        <v>76.515465000000006</v>
      </c>
      <c r="Z1266" s="6">
        <v>82.826285999999996</v>
      </c>
      <c r="AA1266" s="6">
        <v>83.425049000000001</v>
      </c>
      <c r="AB1266" s="6">
        <v>84.665237000000005</v>
      </c>
      <c r="AC1266" s="6">
        <v>85.882926999999995</v>
      </c>
      <c r="AD1266" s="6">
        <v>87.272957000000005</v>
      </c>
      <c r="AE1266" s="6">
        <v>88.798064999999994</v>
      </c>
      <c r="AF1266" s="15" t="s">
        <v>2584</v>
      </c>
    </row>
    <row r="1267" spans="1:32" ht="13">
      <c r="A1267" s="3" t="s">
        <v>796</v>
      </c>
      <c r="B1267" t="s">
        <v>797</v>
      </c>
      <c r="C1267" s="6">
        <v>0</v>
      </c>
      <c r="D1267" s="6">
        <v>0</v>
      </c>
      <c r="E1267" s="6">
        <v>0</v>
      </c>
      <c r="F1267" s="6">
        <v>0</v>
      </c>
      <c r="G1267" s="6">
        <v>0</v>
      </c>
      <c r="H1267" s="6">
        <v>0</v>
      </c>
      <c r="I1267" s="6">
        <v>0</v>
      </c>
      <c r="J1267" s="6">
        <v>2.7479710000000002</v>
      </c>
      <c r="K1267" s="6">
        <v>2.8455490000000001</v>
      </c>
      <c r="L1267" s="6">
        <v>3.0646689999999999</v>
      </c>
      <c r="M1267" s="6">
        <v>3.101051</v>
      </c>
      <c r="N1267" s="6">
        <v>3.0981649999999998</v>
      </c>
      <c r="O1267" s="6">
        <v>6.855124</v>
      </c>
      <c r="P1267" s="6">
        <v>7.2242329999999999</v>
      </c>
      <c r="Q1267" s="6">
        <v>7.2554939999999997</v>
      </c>
      <c r="R1267" s="6">
        <v>8.9793669999999999</v>
      </c>
      <c r="S1267" s="6">
        <v>9.1785289999999993</v>
      </c>
      <c r="T1267" s="6">
        <v>9.4136970000000009</v>
      </c>
      <c r="U1267" s="6">
        <v>9.7424350000000004</v>
      </c>
      <c r="V1267" s="6">
        <v>11.185922</v>
      </c>
      <c r="W1267" s="6">
        <v>11.469484</v>
      </c>
      <c r="X1267" s="6">
        <v>11.846690000000001</v>
      </c>
      <c r="Y1267" s="6">
        <v>12.148171</v>
      </c>
      <c r="Z1267" s="6">
        <v>12.350604000000001</v>
      </c>
      <c r="AA1267" s="6">
        <v>12.545353</v>
      </c>
      <c r="AB1267" s="6">
        <v>12.872788999999999</v>
      </c>
      <c r="AC1267" s="6">
        <v>13.214131</v>
      </c>
      <c r="AD1267" s="6">
        <v>13.631942</v>
      </c>
      <c r="AE1267" s="6">
        <v>14.115375</v>
      </c>
      <c r="AF1267" s="15" t="s">
        <v>2584</v>
      </c>
    </row>
    <row r="1268" spans="1:32" ht="13">
      <c r="A1268" s="3" t="s">
        <v>798</v>
      </c>
      <c r="B1268" t="s">
        <v>799</v>
      </c>
      <c r="C1268" s="6">
        <v>283.94400000000002</v>
      </c>
      <c r="D1268" s="6">
        <v>250.843109</v>
      </c>
      <c r="E1268" s="6">
        <v>205.144104</v>
      </c>
      <c r="F1268" s="6">
        <v>215.961761</v>
      </c>
      <c r="G1268" s="6">
        <v>308.25640900000002</v>
      </c>
      <c r="H1268" s="6">
        <v>375.75351000000001</v>
      </c>
      <c r="I1268" s="6">
        <v>441.42904700000003</v>
      </c>
      <c r="J1268" s="6">
        <v>490.091858</v>
      </c>
      <c r="K1268" s="6">
        <v>529.839966</v>
      </c>
      <c r="L1268" s="6">
        <v>578.34313999999995</v>
      </c>
      <c r="M1268" s="6">
        <v>607.83789100000001</v>
      </c>
      <c r="N1268" s="6">
        <v>635.97943099999998</v>
      </c>
      <c r="O1268" s="6">
        <v>675.040344</v>
      </c>
      <c r="P1268" s="6">
        <v>731.23730499999999</v>
      </c>
      <c r="Q1268" s="6">
        <v>758.78698699999995</v>
      </c>
      <c r="R1268" s="6">
        <v>783.38281199999994</v>
      </c>
      <c r="S1268" s="6">
        <v>816.91046100000005</v>
      </c>
      <c r="T1268" s="6">
        <v>857.73840299999995</v>
      </c>
      <c r="U1268" s="6">
        <v>905.97058100000004</v>
      </c>
      <c r="V1268" s="6">
        <v>948.45318599999996</v>
      </c>
      <c r="W1268" s="6">
        <v>988.96124299999997</v>
      </c>
      <c r="X1268" s="6">
        <v>1028.7354740000001</v>
      </c>
      <c r="Y1268" s="6">
        <v>1066.409302</v>
      </c>
      <c r="Z1268" s="6">
        <v>1101.866943</v>
      </c>
      <c r="AA1268" s="6">
        <v>1124.825073</v>
      </c>
      <c r="AB1268" s="6">
        <v>1151.307129</v>
      </c>
      <c r="AC1268" s="6">
        <v>1177.275635</v>
      </c>
      <c r="AD1268" s="6">
        <v>1205.560913</v>
      </c>
      <c r="AE1268" s="6">
        <v>1231.0844729999999</v>
      </c>
      <c r="AF1268" s="7">
        <v>6.0690000000000001E-2</v>
      </c>
    </row>
    <row r="1269" spans="1:32" ht="13">
      <c r="A1269" s="3" t="s">
        <v>800</v>
      </c>
      <c r="B1269" t="s">
        <v>801</v>
      </c>
      <c r="C1269" s="6">
        <v>1.8452869999999999</v>
      </c>
      <c r="D1269" s="6">
        <v>1.215347</v>
      </c>
      <c r="E1269" s="6">
        <v>0.86470499999999995</v>
      </c>
      <c r="F1269" s="6">
        <v>0.94017600000000001</v>
      </c>
      <c r="G1269" s="6">
        <v>1.1594199999999999</v>
      </c>
      <c r="H1269" s="6">
        <v>1.3262419999999999</v>
      </c>
      <c r="I1269" s="6">
        <v>1.48298</v>
      </c>
      <c r="J1269" s="6">
        <v>1.5793280000000001</v>
      </c>
      <c r="K1269" s="6">
        <v>1.6368929999999999</v>
      </c>
      <c r="L1269" s="6">
        <v>1.682647</v>
      </c>
      <c r="M1269" s="6">
        <v>1.6789449999999999</v>
      </c>
      <c r="N1269" s="6">
        <v>1.689287</v>
      </c>
      <c r="O1269" s="6">
        <v>1.7409479999999999</v>
      </c>
      <c r="P1269" s="6">
        <v>1.820433</v>
      </c>
      <c r="Q1269" s="6">
        <v>1.8294330000000001</v>
      </c>
      <c r="R1269" s="6">
        <v>1.8304910000000001</v>
      </c>
      <c r="S1269" s="6">
        <v>1.8528089999999999</v>
      </c>
      <c r="T1269" s="6">
        <v>1.8937900000000001</v>
      </c>
      <c r="U1269" s="6">
        <v>1.9336850000000001</v>
      </c>
      <c r="V1269" s="6">
        <v>1.9649730000000001</v>
      </c>
      <c r="W1269" s="6">
        <v>1.9932129999999999</v>
      </c>
      <c r="X1269" s="6">
        <v>2.0210859999999999</v>
      </c>
      <c r="Y1269" s="6">
        <v>2.0472000000000001</v>
      </c>
      <c r="Z1269" s="6">
        <v>2.071777</v>
      </c>
      <c r="AA1269" s="6">
        <v>2.0866570000000002</v>
      </c>
      <c r="AB1269" s="6">
        <v>2.115329</v>
      </c>
      <c r="AC1269" s="6">
        <v>2.1481270000000001</v>
      </c>
      <c r="AD1269" s="6">
        <v>2.1819860000000002</v>
      </c>
      <c r="AE1269" s="6">
        <v>2.2192050000000001</v>
      </c>
      <c r="AF1269" s="7">
        <v>2.2551000000000002E-2</v>
      </c>
    </row>
    <row r="1270" spans="1:32" ht="13">
      <c r="A1270" s="3" t="s">
        <v>802</v>
      </c>
      <c r="B1270" t="s">
        <v>803</v>
      </c>
      <c r="C1270" s="6">
        <v>7.1170489999999997</v>
      </c>
      <c r="D1270" s="6">
        <v>2.5051950000000001</v>
      </c>
      <c r="E1270" s="6">
        <v>1.668053</v>
      </c>
      <c r="F1270" s="6">
        <v>1.827304</v>
      </c>
      <c r="G1270" s="6">
        <v>2.220202</v>
      </c>
      <c r="H1270" s="6">
        <v>2.5637530000000002</v>
      </c>
      <c r="I1270" s="6">
        <v>2.956763</v>
      </c>
      <c r="J1270" s="6">
        <v>3.1903579999999998</v>
      </c>
      <c r="K1270" s="6">
        <v>3.2984200000000001</v>
      </c>
      <c r="L1270" s="6">
        <v>3.4246500000000002</v>
      </c>
      <c r="M1270" s="6">
        <v>3.418485</v>
      </c>
      <c r="N1270" s="6">
        <v>3.4578259999999998</v>
      </c>
      <c r="O1270" s="6">
        <v>3.5799259999999999</v>
      </c>
      <c r="P1270" s="6">
        <v>3.7587679999999999</v>
      </c>
      <c r="Q1270" s="6">
        <v>3.7853750000000002</v>
      </c>
      <c r="R1270" s="6">
        <v>3.7978170000000002</v>
      </c>
      <c r="S1270" s="6">
        <v>3.8624260000000001</v>
      </c>
      <c r="T1270" s="6">
        <v>3.9619780000000002</v>
      </c>
      <c r="U1270" s="6">
        <v>4.0575200000000002</v>
      </c>
      <c r="V1270" s="6">
        <v>4.1272789999999997</v>
      </c>
      <c r="W1270" s="6">
        <v>4.1860939999999998</v>
      </c>
      <c r="X1270" s="6">
        <v>4.2522349999999998</v>
      </c>
      <c r="Y1270" s="6">
        <v>4.3085120000000003</v>
      </c>
      <c r="Z1270" s="6">
        <v>4.3358999999999996</v>
      </c>
      <c r="AA1270" s="6">
        <v>4.3530350000000002</v>
      </c>
      <c r="AB1270" s="6">
        <v>4.4248799999999999</v>
      </c>
      <c r="AC1270" s="6">
        <v>4.5000210000000003</v>
      </c>
      <c r="AD1270" s="6">
        <v>4.5763049999999996</v>
      </c>
      <c r="AE1270" s="6">
        <v>4.6746600000000003</v>
      </c>
      <c r="AF1270" s="7">
        <v>2.3372E-2</v>
      </c>
    </row>
    <row r="1271" spans="1:32" ht="13">
      <c r="A1271" s="3" t="s">
        <v>804</v>
      </c>
      <c r="B1271" t="s">
        <v>805</v>
      </c>
      <c r="C1271" s="6">
        <v>9.0000000000000002E-6</v>
      </c>
      <c r="D1271" s="6">
        <v>7.9999999999999996E-6</v>
      </c>
      <c r="E1271" s="6">
        <v>6.0000000000000002E-6</v>
      </c>
      <c r="F1271" s="6">
        <v>6.0000000000000002E-6</v>
      </c>
      <c r="G1271" s="6">
        <v>7.9999999999999996E-6</v>
      </c>
      <c r="H1271" s="6">
        <v>9.0000000000000002E-6</v>
      </c>
      <c r="I1271" s="6">
        <v>1.0000000000000001E-5</v>
      </c>
      <c r="J1271" s="6">
        <v>1.0000000000000001E-5</v>
      </c>
      <c r="K1271" s="6">
        <v>1.0000000000000001E-5</v>
      </c>
      <c r="L1271" s="6">
        <v>1.1E-5</v>
      </c>
      <c r="M1271" s="6">
        <v>1.1E-5</v>
      </c>
      <c r="N1271" s="6">
        <v>1.1E-5</v>
      </c>
      <c r="O1271" s="6">
        <v>1.1E-5</v>
      </c>
      <c r="P1271" s="6">
        <v>1.1E-5</v>
      </c>
      <c r="Q1271" s="6">
        <v>1.2E-5</v>
      </c>
      <c r="R1271" s="6">
        <v>1.2E-5</v>
      </c>
      <c r="S1271" s="6">
        <v>1.2E-5</v>
      </c>
      <c r="T1271" s="6">
        <v>1.2E-5</v>
      </c>
      <c r="U1271" s="6">
        <v>1.2E-5</v>
      </c>
      <c r="V1271" s="6">
        <v>1.2E-5</v>
      </c>
      <c r="W1271" s="6">
        <v>1.2999999999999999E-5</v>
      </c>
      <c r="X1271" s="6">
        <v>1.2999999999999999E-5</v>
      </c>
      <c r="Y1271" s="6">
        <v>1.2999999999999999E-5</v>
      </c>
      <c r="Z1271" s="6">
        <v>1.2999999999999999E-5</v>
      </c>
      <c r="AA1271" s="6">
        <v>1.2999999999999999E-5</v>
      </c>
      <c r="AB1271" s="6">
        <v>1.2999999999999999E-5</v>
      </c>
      <c r="AC1271" s="6">
        <v>1.4E-5</v>
      </c>
      <c r="AD1271" s="6">
        <v>1.4E-5</v>
      </c>
      <c r="AE1271" s="6">
        <v>1.4E-5</v>
      </c>
      <c r="AF1271" s="7">
        <v>2.2808999999999999E-2</v>
      </c>
    </row>
    <row r="1272" spans="1:32" ht="13">
      <c r="A1272" s="3" t="s">
        <v>806</v>
      </c>
      <c r="B1272" t="s">
        <v>807</v>
      </c>
      <c r="C1272" s="6">
        <v>0.230688</v>
      </c>
      <c r="D1272" s="6">
        <v>0.183367</v>
      </c>
      <c r="E1272" s="6">
        <v>0.13452600000000001</v>
      </c>
      <c r="F1272" s="6">
        <v>0.14652699999999999</v>
      </c>
      <c r="G1272" s="6">
        <v>0.184334</v>
      </c>
      <c r="H1272" s="6">
        <v>0.209535</v>
      </c>
      <c r="I1272" s="6">
        <v>0.22956099999999999</v>
      </c>
      <c r="J1272" s="6">
        <v>0.24071899999999999</v>
      </c>
      <c r="K1272" s="6">
        <v>0.24775</v>
      </c>
      <c r="L1272" s="6">
        <v>0.25475999999999999</v>
      </c>
      <c r="M1272" s="6">
        <v>0.254243</v>
      </c>
      <c r="N1272" s="6">
        <v>0.25435999999999998</v>
      </c>
      <c r="O1272" s="6">
        <v>0.261183</v>
      </c>
      <c r="P1272" s="6">
        <v>0.27308500000000002</v>
      </c>
      <c r="Q1272" s="6">
        <v>0.27374100000000001</v>
      </c>
      <c r="R1272" s="6">
        <v>0.27355299999999999</v>
      </c>
      <c r="S1272" s="6">
        <v>0.27590799999999999</v>
      </c>
      <c r="T1272" s="6">
        <v>0.28093200000000002</v>
      </c>
      <c r="U1272" s="6">
        <v>0.28624899999999998</v>
      </c>
      <c r="V1272" s="6">
        <v>0.29086099999999998</v>
      </c>
      <c r="W1272" s="6">
        <v>0.294734</v>
      </c>
      <c r="X1272" s="6">
        <v>0.29891600000000002</v>
      </c>
      <c r="Y1272" s="6">
        <v>0.30249500000000001</v>
      </c>
      <c r="Z1272" s="6">
        <v>0.30616399999999999</v>
      </c>
      <c r="AA1272" s="6">
        <v>0.30905100000000002</v>
      </c>
      <c r="AB1272" s="6">
        <v>0.31339800000000001</v>
      </c>
      <c r="AC1272" s="6">
        <v>0.31757999999999997</v>
      </c>
      <c r="AD1272" s="6">
        <v>0.32275199999999998</v>
      </c>
      <c r="AE1272" s="6">
        <v>0.32828000000000002</v>
      </c>
      <c r="AF1272" s="7">
        <v>2.1804E-2</v>
      </c>
    </row>
    <row r="1273" spans="1:32" ht="13">
      <c r="A1273" s="3" t="s">
        <v>808</v>
      </c>
      <c r="B1273" t="s">
        <v>809</v>
      </c>
      <c r="C1273" s="6">
        <v>0</v>
      </c>
      <c r="D1273" s="6">
        <v>0</v>
      </c>
      <c r="E1273" s="6">
        <v>0</v>
      </c>
      <c r="F1273" s="6">
        <v>0</v>
      </c>
      <c r="G1273" s="6">
        <v>0</v>
      </c>
      <c r="H1273" s="6">
        <v>0</v>
      </c>
      <c r="I1273" s="6">
        <v>0</v>
      </c>
      <c r="J1273" s="6">
        <v>0</v>
      </c>
      <c r="K1273" s="6">
        <v>0</v>
      </c>
      <c r="L1273" s="6">
        <v>0</v>
      </c>
      <c r="M1273" s="6">
        <v>0</v>
      </c>
      <c r="N1273" s="6">
        <v>0</v>
      </c>
      <c r="O1273" s="6">
        <v>0</v>
      </c>
      <c r="P1273" s="6">
        <v>0</v>
      </c>
      <c r="Q1273" s="6">
        <v>0</v>
      </c>
      <c r="R1273" s="6">
        <v>0</v>
      </c>
      <c r="S1273" s="6">
        <v>0</v>
      </c>
      <c r="T1273" s="6">
        <v>0</v>
      </c>
      <c r="U1273" s="6">
        <v>0</v>
      </c>
      <c r="V1273" s="6">
        <v>0</v>
      </c>
      <c r="W1273" s="6">
        <v>0</v>
      </c>
      <c r="X1273" s="6">
        <v>0</v>
      </c>
      <c r="Y1273" s="6">
        <v>0</v>
      </c>
      <c r="Z1273" s="6">
        <v>0</v>
      </c>
      <c r="AA1273" s="6">
        <v>0</v>
      </c>
      <c r="AB1273" s="6">
        <v>0</v>
      </c>
      <c r="AC1273" s="6">
        <v>0</v>
      </c>
      <c r="AD1273" s="6">
        <v>0</v>
      </c>
      <c r="AE1273" s="6">
        <v>0</v>
      </c>
      <c r="AF1273" s="15" t="s">
        <v>2584</v>
      </c>
    </row>
    <row r="1274" spans="1:32" ht="13">
      <c r="A1274" s="3" t="s">
        <v>810</v>
      </c>
      <c r="B1274" t="s">
        <v>811</v>
      </c>
      <c r="C1274" s="6">
        <v>0</v>
      </c>
      <c r="D1274" s="6">
        <v>0</v>
      </c>
      <c r="E1274" s="6">
        <v>0</v>
      </c>
      <c r="F1274" s="6">
        <v>0</v>
      </c>
      <c r="G1274" s="6">
        <v>0</v>
      </c>
      <c r="H1274" s="6">
        <v>0</v>
      </c>
      <c r="I1274" s="6">
        <v>0</v>
      </c>
      <c r="J1274" s="6">
        <v>0</v>
      </c>
      <c r="K1274" s="6">
        <v>0</v>
      </c>
      <c r="L1274" s="6">
        <v>0</v>
      </c>
      <c r="M1274" s="6">
        <v>0</v>
      </c>
      <c r="N1274" s="6">
        <v>0</v>
      </c>
      <c r="O1274" s="6">
        <v>0</v>
      </c>
      <c r="P1274" s="6">
        <v>0</v>
      </c>
      <c r="Q1274" s="6">
        <v>0</v>
      </c>
      <c r="R1274" s="6">
        <v>0</v>
      </c>
      <c r="S1274" s="6">
        <v>0</v>
      </c>
      <c r="T1274" s="6">
        <v>0</v>
      </c>
      <c r="U1274" s="6">
        <v>0</v>
      </c>
      <c r="V1274" s="6">
        <v>0</v>
      </c>
      <c r="W1274" s="6">
        <v>0</v>
      </c>
      <c r="X1274" s="6">
        <v>0</v>
      </c>
      <c r="Y1274" s="6">
        <v>0</v>
      </c>
      <c r="Z1274" s="6">
        <v>0</v>
      </c>
      <c r="AA1274" s="6">
        <v>0</v>
      </c>
      <c r="AB1274" s="6">
        <v>0</v>
      </c>
      <c r="AC1274" s="6">
        <v>0</v>
      </c>
      <c r="AD1274" s="6">
        <v>0</v>
      </c>
      <c r="AE1274" s="6">
        <v>0</v>
      </c>
      <c r="AF1274" s="15" t="s">
        <v>2584</v>
      </c>
    </row>
    <row r="1275" spans="1:32" ht="13">
      <c r="A1275" s="3" t="s">
        <v>812</v>
      </c>
      <c r="B1275" t="s">
        <v>813</v>
      </c>
      <c r="C1275" s="6">
        <v>0</v>
      </c>
      <c r="D1275" s="6">
        <v>0</v>
      </c>
      <c r="E1275" s="6">
        <v>0</v>
      </c>
      <c r="F1275" s="6">
        <v>0</v>
      </c>
      <c r="G1275" s="6">
        <v>9.9999999999999995E-7</v>
      </c>
      <c r="H1275" s="6">
        <v>3.9999999999999998E-6</v>
      </c>
      <c r="I1275" s="6">
        <v>7.4999999999999993E-5</v>
      </c>
      <c r="J1275" s="6">
        <v>1.64E-4</v>
      </c>
      <c r="K1275" s="6">
        <v>2.4639829999999998</v>
      </c>
      <c r="L1275" s="6">
        <v>2.5698340000000002</v>
      </c>
      <c r="M1275" s="6">
        <v>2.5345620000000002</v>
      </c>
      <c r="N1275" s="6">
        <v>5.310918</v>
      </c>
      <c r="O1275" s="6">
        <v>5.2055559999999996</v>
      </c>
      <c r="P1275" s="6">
        <v>5.206245</v>
      </c>
      <c r="Q1275" s="6">
        <v>5.4316139999999997</v>
      </c>
      <c r="R1275" s="6">
        <v>5.2333429999999996</v>
      </c>
      <c r="S1275" s="6">
        <v>5.0902269999999996</v>
      </c>
      <c r="T1275" s="6">
        <v>5.9128210000000001</v>
      </c>
      <c r="U1275" s="6">
        <v>5.7733439999999998</v>
      </c>
      <c r="V1275" s="6">
        <v>5.8182739999999997</v>
      </c>
      <c r="W1275" s="6">
        <v>6.0947440000000004</v>
      </c>
      <c r="X1275" s="6">
        <v>6.1285270000000001</v>
      </c>
      <c r="Y1275" s="6">
        <v>6.1611630000000002</v>
      </c>
      <c r="Z1275" s="6">
        <v>6.2404130000000002</v>
      </c>
      <c r="AA1275" s="6">
        <v>6.2644570000000002</v>
      </c>
      <c r="AB1275" s="6">
        <v>6.3158609999999999</v>
      </c>
      <c r="AC1275" s="6">
        <v>6.3899059999999999</v>
      </c>
      <c r="AD1275" s="6">
        <v>6.473725</v>
      </c>
      <c r="AE1275" s="6">
        <v>6.5637749999999997</v>
      </c>
      <c r="AF1275" s="15" t="s">
        <v>2584</v>
      </c>
    </row>
    <row r="1276" spans="1:32" ht="13">
      <c r="A1276" s="3" t="s">
        <v>814</v>
      </c>
      <c r="B1276" t="s">
        <v>815</v>
      </c>
      <c r="C1276" s="6">
        <v>553.98223900000005</v>
      </c>
      <c r="D1276" s="6">
        <v>661.03472899999997</v>
      </c>
      <c r="E1276" s="6">
        <v>595.57074</v>
      </c>
      <c r="F1276" s="6">
        <v>723.07690400000001</v>
      </c>
      <c r="G1276" s="6">
        <v>1045.915039</v>
      </c>
      <c r="H1276" s="6">
        <v>1293.2695309999999</v>
      </c>
      <c r="I1276" s="6">
        <v>1622.2430420000001</v>
      </c>
      <c r="J1276" s="6">
        <v>1855.3916019999999</v>
      </c>
      <c r="K1276" s="6">
        <v>2123.704346</v>
      </c>
      <c r="L1276" s="6">
        <v>2064.5717770000001</v>
      </c>
      <c r="M1276" s="6">
        <v>2118.63501</v>
      </c>
      <c r="N1276" s="6">
        <v>2176.1513669999999</v>
      </c>
      <c r="O1276" s="6">
        <v>2270.0878910000001</v>
      </c>
      <c r="P1276" s="6">
        <v>2420.0603030000002</v>
      </c>
      <c r="Q1276" s="6">
        <v>2467.9008789999998</v>
      </c>
      <c r="R1276" s="6">
        <v>2520.804932</v>
      </c>
      <c r="S1276" s="6">
        <v>2571.3527829999998</v>
      </c>
      <c r="T1276" s="6">
        <v>2657.7036130000001</v>
      </c>
      <c r="U1276" s="6">
        <v>2772.7333979999999</v>
      </c>
      <c r="V1276" s="6">
        <v>2864.7919919999999</v>
      </c>
      <c r="W1276" s="6">
        <v>2949.2653810000002</v>
      </c>
      <c r="X1276" s="6">
        <v>3032.3454590000001</v>
      </c>
      <c r="Y1276" s="6">
        <v>3108.6357419999999</v>
      </c>
      <c r="Z1276" s="6">
        <v>3183.1901859999998</v>
      </c>
      <c r="AA1276" s="6">
        <v>3247.0415039999998</v>
      </c>
      <c r="AB1276" s="6">
        <v>3316.4472660000001</v>
      </c>
      <c r="AC1276" s="6">
        <v>3390.7053219999998</v>
      </c>
      <c r="AD1276" s="6">
        <v>3477.6601559999999</v>
      </c>
      <c r="AE1276" s="6">
        <v>3567.5588379999999</v>
      </c>
      <c r="AF1276" s="7">
        <v>6.4429E-2</v>
      </c>
    </row>
    <row r="1278" spans="1:32" ht="13">
      <c r="A1278" s="3" t="s">
        <v>816</v>
      </c>
      <c r="B1278" t="s">
        <v>817</v>
      </c>
      <c r="C1278" s="10">
        <v>7.1902509999999999</v>
      </c>
      <c r="D1278" s="10">
        <v>9.9943310000000007</v>
      </c>
      <c r="E1278" s="10">
        <v>12.332051</v>
      </c>
      <c r="F1278" s="10">
        <v>14.077767</v>
      </c>
      <c r="G1278" s="10">
        <v>15.806644</v>
      </c>
      <c r="H1278" s="10">
        <v>17.062926999999998</v>
      </c>
      <c r="I1278" s="10">
        <v>19.399681000000001</v>
      </c>
      <c r="J1278" s="10">
        <v>21.134589999999999</v>
      </c>
      <c r="K1278" s="10">
        <v>23.320271999999999</v>
      </c>
      <c r="L1278" s="10">
        <v>22.124825999999999</v>
      </c>
      <c r="M1278" s="10">
        <v>22.708607000000001</v>
      </c>
      <c r="N1278" s="10">
        <v>23.211221999999999</v>
      </c>
      <c r="O1278" s="10">
        <v>23.548031000000002</v>
      </c>
      <c r="P1278" s="10">
        <v>23.948004000000001</v>
      </c>
      <c r="Q1278" s="10">
        <v>24.298802999999999</v>
      </c>
      <c r="R1278" s="10">
        <v>24.766354</v>
      </c>
      <c r="S1278" s="10">
        <v>24.979963000000001</v>
      </c>
      <c r="T1278" s="10">
        <v>25.271360000000001</v>
      </c>
      <c r="U1278" s="10">
        <v>25.76445</v>
      </c>
      <c r="V1278" s="10">
        <v>26.15155</v>
      </c>
      <c r="W1278" s="10">
        <v>26.494530000000001</v>
      </c>
      <c r="X1278" s="10">
        <v>26.823150999999999</v>
      </c>
      <c r="Y1278" s="10">
        <v>27.121790000000001</v>
      </c>
      <c r="Z1278" s="10">
        <v>27.373539000000001</v>
      </c>
      <c r="AA1278" s="10">
        <v>27.604420000000001</v>
      </c>
      <c r="AB1278" s="10">
        <v>27.798196999999998</v>
      </c>
      <c r="AC1278" s="10">
        <v>27.985392000000001</v>
      </c>
      <c r="AD1278" s="10">
        <v>28.216128999999999</v>
      </c>
      <c r="AE1278" s="10">
        <v>28.463186</v>
      </c>
      <c r="AF1278" s="7">
        <v>3.9523999999999997E-2</v>
      </c>
    </row>
    <row r="1279" spans="1:32" ht="13">
      <c r="A1279" s="3" t="s">
        <v>818</v>
      </c>
      <c r="B1279" s="2" t="s">
        <v>819</v>
      </c>
      <c r="C1279" s="8">
        <v>7704.6298829999996</v>
      </c>
      <c r="D1279" s="8">
        <v>6614.0966799999997</v>
      </c>
      <c r="E1279" s="8">
        <v>4829.4541019999997</v>
      </c>
      <c r="F1279" s="8">
        <v>5136.3037109999996</v>
      </c>
      <c r="G1279" s="8">
        <v>6616.9326170000004</v>
      </c>
      <c r="H1279" s="8">
        <v>7579.4121089999999</v>
      </c>
      <c r="I1279" s="8">
        <v>8362.2148440000001</v>
      </c>
      <c r="J1279" s="8">
        <v>8778.9335940000001</v>
      </c>
      <c r="K1279" s="8">
        <v>9106.6875</v>
      </c>
      <c r="L1279" s="8">
        <v>9331.4707030000009</v>
      </c>
      <c r="M1279" s="8">
        <v>9329.65625</v>
      </c>
      <c r="N1279" s="8">
        <v>9375.4277340000008</v>
      </c>
      <c r="O1279" s="8">
        <v>9640.2451170000004</v>
      </c>
      <c r="P1279" s="8">
        <v>10105.478515999999</v>
      </c>
      <c r="Q1279" s="8">
        <v>10156.470703000001</v>
      </c>
      <c r="R1279" s="8">
        <v>10178.344727</v>
      </c>
      <c r="S1279" s="8">
        <v>10293.661133</v>
      </c>
      <c r="T1279" s="8">
        <v>10516.662109000001</v>
      </c>
      <c r="U1279" s="8">
        <v>10761.857421999999</v>
      </c>
      <c r="V1279" s="8">
        <v>10954.578125</v>
      </c>
      <c r="W1279" s="8">
        <v>11131.601562</v>
      </c>
      <c r="X1279" s="8">
        <v>11304.956055000001</v>
      </c>
      <c r="Y1279" s="8">
        <v>11461.764648</v>
      </c>
      <c r="Z1279" s="8">
        <v>11628.712890999999</v>
      </c>
      <c r="AA1279" s="8">
        <v>11762.759765999999</v>
      </c>
      <c r="AB1279" s="8">
        <v>11930.440430000001</v>
      </c>
      <c r="AC1279" s="8">
        <v>12115.983398</v>
      </c>
      <c r="AD1279" s="8">
        <v>12325.079102</v>
      </c>
      <c r="AE1279" s="8">
        <v>12533.940430000001</v>
      </c>
      <c r="AF1279" s="9">
        <v>2.3958E-2</v>
      </c>
    </row>
    <row r="1281" spans="1:32" ht="13">
      <c r="B1281" s="2" t="s">
        <v>1238</v>
      </c>
    </row>
    <row r="1282" spans="1:32" ht="13">
      <c r="B1282" s="2" t="s">
        <v>1239</v>
      </c>
    </row>
    <row r="1283" spans="1:32" ht="13">
      <c r="A1283" s="3" t="s">
        <v>1240</v>
      </c>
      <c r="B1283" t="s">
        <v>780</v>
      </c>
      <c r="C1283" s="6">
        <v>6451.7441410000001</v>
      </c>
      <c r="D1283" s="6">
        <v>4936.5668949999999</v>
      </c>
      <c r="E1283" s="6">
        <v>3750.9750979999999</v>
      </c>
      <c r="F1283" s="6">
        <v>4473.7709960000002</v>
      </c>
      <c r="G1283" s="6">
        <v>5758.1464839999999</v>
      </c>
      <c r="H1283" s="6">
        <v>6098.8085940000001</v>
      </c>
      <c r="I1283" s="6">
        <v>5921.8217770000001</v>
      </c>
      <c r="J1283" s="6">
        <v>5613.6650390000004</v>
      </c>
      <c r="K1283" s="6">
        <v>5262.1035160000001</v>
      </c>
      <c r="L1283" s="6">
        <v>4896.3642579999996</v>
      </c>
      <c r="M1283" s="6">
        <v>4444.9599609999996</v>
      </c>
      <c r="N1283" s="6">
        <v>4038.5065920000002</v>
      </c>
      <c r="O1283" s="6">
        <v>3947.873779</v>
      </c>
      <c r="P1283" s="6">
        <v>3895.7248540000001</v>
      </c>
      <c r="Q1283" s="6">
        <v>3792.5314939999998</v>
      </c>
      <c r="R1283" s="6">
        <v>3668.9145509999998</v>
      </c>
      <c r="S1283" s="6">
        <v>3630.2348630000001</v>
      </c>
      <c r="T1283" s="6">
        <v>3640.060547</v>
      </c>
      <c r="U1283" s="6">
        <v>3639.3005370000001</v>
      </c>
      <c r="V1283" s="6">
        <v>3635.2216800000001</v>
      </c>
      <c r="W1283" s="6">
        <v>3632.6379390000002</v>
      </c>
      <c r="X1283" s="6">
        <v>3619.4313959999999</v>
      </c>
      <c r="Y1283" s="6">
        <v>3605.411865</v>
      </c>
      <c r="Z1283" s="6">
        <v>3627.7307129999999</v>
      </c>
      <c r="AA1283" s="6">
        <v>3618.7497560000002</v>
      </c>
      <c r="AB1283" s="6">
        <v>3621.7922359999998</v>
      </c>
      <c r="AC1283" s="6">
        <v>3643.071289</v>
      </c>
      <c r="AD1283" s="6">
        <v>3659.1252439999998</v>
      </c>
      <c r="AE1283" s="6">
        <v>3667.657471</v>
      </c>
      <c r="AF1283" s="7">
        <v>-1.0944000000000001E-2</v>
      </c>
    </row>
    <row r="1284" spans="1:32" ht="13">
      <c r="A1284" s="3" t="s">
        <v>1241</v>
      </c>
      <c r="B1284" t="s">
        <v>782</v>
      </c>
      <c r="C1284" s="6">
        <v>1.5163990000000001</v>
      </c>
      <c r="D1284" s="6">
        <v>0.97761399999999998</v>
      </c>
      <c r="E1284" s="6">
        <v>0.774065</v>
      </c>
      <c r="F1284" s="6">
        <v>1.9456389999999999</v>
      </c>
      <c r="G1284" s="6">
        <v>2.6139670000000002</v>
      </c>
      <c r="H1284" s="6">
        <v>3.2883149999999999</v>
      </c>
      <c r="I1284" s="6">
        <v>95.998383000000004</v>
      </c>
      <c r="J1284" s="6">
        <v>119.638741</v>
      </c>
      <c r="K1284" s="6">
        <v>130.34515400000001</v>
      </c>
      <c r="L1284" s="6">
        <v>139.71829199999999</v>
      </c>
      <c r="M1284" s="6">
        <v>136.964676</v>
      </c>
      <c r="N1284" s="6">
        <v>136.98524499999999</v>
      </c>
      <c r="O1284" s="6">
        <v>152.65939299999999</v>
      </c>
      <c r="P1284" s="6">
        <v>177.51843299999999</v>
      </c>
      <c r="Q1284" s="6">
        <v>195.510895</v>
      </c>
      <c r="R1284" s="6">
        <v>209.826492</v>
      </c>
      <c r="S1284" s="6">
        <v>233.11120600000001</v>
      </c>
      <c r="T1284" s="6">
        <v>258.36282299999999</v>
      </c>
      <c r="U1284" s="6">
        <v>281.50451700000002</v>
      </c>
      <c r="V1284" s="6">
        <v>304.72601300000002</v>
      </c>
      <c r="W1284" s="6">
        <v>321.677032</v>
      </c>
      <c r="X1284" s="6">
        <v>339.33587599999998</v>
      </c>
      <c r="Y1284" s="6">
        <v>347.31539900000001</v>
      </c>
      <c r="Z1284" s="6">
        <v>350.272064</v>
      </c>
      <c r="AA1284" s="6">
        <v>343.15768400000002</v>
      </c>
      <c r="AB1284" s="6">
        <v>336.221069</v>
      </c>
      <c r="AC1284" s="6">
        <v>325.51232900000002</v>
      </c>
      <c r="AD1284" s="6">
        <v>311.270782</v>
      </c>
      <c r="AE1284" s="6">
        <v>291.79974399999998</v>
      </c>
      <c r="AF1284" s="7">
        <v>0.23499</v>
      </c>
    </row>
    <row r="1285" spans="1:32" ht="13">
      <c r="A1285" s="3" t="s">
        <v>1242</v>
      </c>
      <c r="B1285" t="s">
        <v>1243</v>
      </c>
      <c r="C1285" s="6">
        <v>6453.2607420000004</v>
      </c>
      <c r="D1285" s="6">
        <v>4937.5444340000004</v>
      </c>
      <c r="E1285" s="6">
        <v>3751.749268</v>
      </c>
      <c r="F1285" s="6">
        <v>4475.716797</v>
      </c>
      <c r="G1285" s="6">
        <v>5760.7602539999998</v>
      </c>
      <c r="H1285" s="6">
        <v>6102.0966799999997</v>
      </c>
      <c r="I1285" s="6">
        <v>6017.8203119999998</v>
      </c>
      <c r="J1285" s="6">
        <v>5733.3037109999996</v>
      </c>
      <c r="K1285" s="6">
        <v>5392.4487300000001</v>
      </c>
      <c r="L1285" s="6">
        <v>5036.0825199999999</v>
      </c>
      <c r="M1285" s="6">
        <v>4581.9248049999997</v>
      </c>
      <c r="N1285" s="6">
        <v>4175.4916990000002</v>
      </c>
      <c r="O1285" s="6">
        <v>4100.533203</v>
      </c>
      <c r="P1285" s="6">
        <v>4073.243164</v>
      </c>
      <c r="Q1285" s="6">
        <v>3988.0424800000001</v>
      </c>
      <c r="R1285" s="6">
        <v>3878.7409670000002</v>
      </c>
      <c r="S1285" s="6">
        <v>3863.3461910000001</v>
      </c>
      <c r="T1285" s="6">
        <v>3898.4233399999998</v>
      </c>
      <c r="U1285" s="6">
        <v>3920.8051759999998</v>
      </c>
      <c r="V1285" s="6">
        <v>3939.9477539999998</v>
      </c>
      <c r="W1285" s="6">
        <v>3954.3149410000001</v>
      </c>
      <c r="X1285" s="6">
        <v>3958.7673340000001</v>
      </c>
      <c r="Y1285" s="6">
        <v>3952.7272950000001</v>
      </c>
      <c r="Z1285" s="6">
        <v>3978.0026859999998</v>
      </c>
      <c r="AA1285" s="6">
        <v>3961.907471</v>
      </c>
      <c r="AB1285" s="6">
        <v>3958.0131839999999</v>
      </c>
      <c r="AC1285" s="6">
        <v>3968.5834960000002</v>
      </c>
      <c r="AD1285" s="6">
        <v>3970.3959960000002</v>
      </c>
      <c r="AE1285" s="6">
        <v>3959.4572750000002</v>
      </c>
      <c r="AF1285" s="7">
        <v>-8.1429999999999992E-3</v>
      </c>
    </row>
    <row r="1287" spans="1:32" ht="13">
      <c r="B1287" s="2" t="s">
        <v>1244</v>
      </c>
    </row>
    <row r="1288" spans="1:32" ht="13">
      <c r="A1288" s="3" t="s">
        <v>1245</v>
      </c>
      <c r="B1288" t="s">
        <v>787</v>
      </c>
      <c r="C1288" s="6">
        <v>939.64862100000005</v>
      </c>
      <c r="D1288" s="6">
        <v>823.70294200000001</v>
      </c>
      <c r="E1288" s="6">
        <v>574.29425000000003</v>
      </c>
      <c r="F1288" s="6">
        <v>719.86706500000003</v>
      </c>
      <c r="G1288" s="6">
        <v>876.08459500000004</v>
      </c>
      <c r="H1288" s="6">
        <v>1062.268311</v>
      </c>
      <c r="I1288" s="6">
        <v>1255.1062010000001</v>
      </c>
      <c r="J1288" s="6">
        <v>1451.981323</v>
      </c>
      <c r="K1288" s="6">
        <v>1699.4320070000001</v>
      </c>
      <c r="L1288" s="6">
        <v>1885.5421140000001</v>
      </c>
      <c r="M1288" s="6">
        <v>2016.9047849999999</v>
      </c>
      <c r="N1288" s="6">
        <v>2162.3764649999998</v>
      </c>
      <c r="O1288" s="6">
        <v>2115.8171390000002</v>
      </c>
      <c r="P1288" s="6">
        <v>2086.0239259999998</v>
      </c>
      <c r="Q1288" s="6">
        <v>2028.7420649999999</v>
      </c>
      <c r="R1288" s="6">
        <v>1977.5271</v>
      </c>
      <c r="S1288" s="6">
        <v>1930.2969969999999</v>
      </c>
      <c r="T1288" s="6">
        <v>1924.3063959999999</v>
      </c>
      <c r="U1288" s="6">
        <v>1916.2220460000001</v>
      </c>
      <c r="V1288" s="6">
        <v>1907.2889399999999</v>
      </c>
      <c r="W1288" s="6">
        <v>1901.445923</v>
      </c>
      <c r="X1288" s="6">
        <v>1885.3767089999999</v>
      </c>
      <c r="Y1288" s="6">
        <v>1875.9508060000001</v>
      </c>
      <c r="Z1288" s="6">
        <v>1881.160034</v>
      </c>
      <c r="AA1288" s="6">
        <v>1884.2705080000001</v>
      </c>
      <c r="AB1288" s="6">
        <v>1886.0538329999999</v>
      </c>
      <c r="AC1288" s="6">
        <v>1897.86499</v>
      </c>
      <c r="AD1288" s="6">
        <v>1912.5375979999999</v>
      </c>
      <c r="AE1288" s="6">
        <v>1928.2274170000001</v>
      </c>
      <c r="AF1288" s="7">
        <v>3.2002999999999997E-2</v>
      </c>
    </row>
    <row r="1289" spans="1:32" ht="13">
      <c r="A1289" s="3" t="s">
        <v>1246</v>
      </c>
      <c r="B1289" t="s">
        <v>789</v>
      </c>
      <c r="C1289" s="6">
        <v>0</v>
      </c>
      <c r="D1289" s="6">
        <v>0</v>
      </c>
      <c r="E1289" s="6">
        <v>0</v>
      </c>
      <c r="F1289" s="6">
        <v>0</v>
      </c>
      <c r="G1289" s="6">
        <v>0</v>
      </c>
      <c r="H1289" s="6">
        <v>0</v>
      </c>
      <c r="I1289" s="6">
        <v>0</v>
      </c>
      <c r="J1289" s="6">
        <v>0</v>
      </c>
      <c r="K1289" s="6">
        <v>0</v>
      </c>
      <c r="L1289" s="6">
        <v>0</v>
      </c>
      <c r="M1289" s="6">
        <v>0</v>
      </c>
      <c r="N1289" s="6">
        <v>0</v>
      </c>
      <c r="O1289" s="6">
        <v>0</v>
      </c>
      <c r="P1289" s="6">
        <v>0</v>
      </c>
      <c r="Q1289" s="6">
        <v>0</v>
      </c>
      <c r="R1289" s="6">
        <v>0</v>
      </c>
      <c r="S1289" s="6">
        <v>0</v>
      </c>
      <c r="T1289" s="6">
        <v>0</v>
      </c>
      <c r="U1289" s="6">
        <v>0</v>
      </c>
      <c r="V1289" s="6">
        <v>0</v>
      </c>
      <c r="W1289" s="6">
        <v>0</v>
      </c>
      <c r="X1289" s="6">
        <v>0</v>
      </c>
      <c r="Y1289" s="6">
        <v>0</v>
      </c>
      <c r="Z1289" s="6">
        <v>0</v>
      </c>
      <c r="AA1289" s="6">
        <v>0</v>
      </c>
      <c r="AB1289" s="6">
        <v>0</v>
      </c>
      <c r="AC1289" s="6">
        <v>0</v>
      </c>
      <c r="AD1289" s="6">
        <v>0</v>
      </c>
      <c r="AE1289" s="6">
        <v>0</v>
      </c>
      <c r="AF1289" s="15" t="s">
        <v>2584</v>
      </c>
    </row>
    <row r="1290" spans="1:32" ht="13">
      <c r="A1290" s="3" t="s">
        <v>1247</v>
      </c>
      <c r="B1290" t="s">
        <v>791</v>
      </c>
      <c r="C1290" s="6">
        <v>7.8798000000000007E-2</v>
      </c>
      <c r="D1290" s="6">
        <v>5.5959000000000002E-2</v>
      </c>
      <c r="E1290" s="6">
        <v>4.0001000000000002E-2</v>
      </c>
      <c r="F1290" s="6">
        <v>4.5603999999999999E-2</v>
      </c>
      <c r="G1290" s="6">
        <v>5.5328000000000002E-2</v>
      </c>
      <c r="H1290" s="6">
        <v>5.7747E-2</v>
      </c>
      <c r="I1290" s="6">
        <v>5.8781E-2</v>
      </c>
      <c r="J1290" s="6">
        <v>5.8205E-2</v>
      </c>
      <c r="K1290" s="6">
        <v>5.7782E-2</v>
      </c>
      <c r="L1290" s="6">
        <v>5.5243E-2</v>
      </c>
      <c r="M1290" s="6">
        <v>5.2821E-2</v>
      </c>
      <c r="N1290" s="6">
        <v>5.0816E-2</v>
      </c>
      <c r="O1290" s="6">
        <v>4.9945999999999997E-2</v>
      </c>
      <c r="P1290" s="6">
        <v>4.9591000000000003E-2</v>
      </c>
      <c r="Q1290" s="6">
        <v>4.8568E-2</v>
      </c>
      <c r="R1290" s="6">
        <v>4.7514000000000001E-2</v>
      </c>
      <c r="S1290" s="6">
        <v>4.7146E-2</v>
      </c>
      <c r="T1290" s="6">
        <v>4.7509999999999997E-2</v>
      </c>
      <c r="U1290" s="6">
        <v>4.7805E-2</v>
      </c>
      <c r="V1290" s="6">
        <v>4.8059999999999999E-2</v>
      </c>
      <c r="W1290" s="6">
        <v>4.8286999999999997E-2</v>
      </c>
      <c r="X1290" s="6">
        <v>4.8353E-2</v>
      </c>
      <c r="Y1290" s="6">
        <v>4.8371999999999998E-2</v>
      </c>
      <c r="Z1290" s="6">
        <v>4.8760999999999999E-2</v>
      </c>
      <c r="AA1290" s="6">
        <v>4.8763000000000001E-2</v>
      </c>
      <c r="AB1290" s="6">
        <v>4.8859E-2</v>
      </c>
      <c r="AC1290" s="6">
        <v>4.9153000000000002E-2</v>
      </c>
      <c r="AD1290" s="6">
        <v>4.9407E-2</v>
      </c>
      <c r="AE1290" s="6">
        <v>4.956E-2</v>
      </c>
      <c r="AF1290" s="7">
        <v>-4.4869999999999997E-3</v>
      </c>
    </row>
    <row r="1291" spans="1:32" ht="13">
      <c r="A1291" s="3" t="s">
        <v>1248</v>
      </c>
      <c r="B1291" t="s">
        <v>793</v>
      </c>
      <c r="C1291" s="6">
        <v>0</v>
      </c>
      <c r="D1291" s="6">
        <v>0</v>
      </c>
      <c r="E1291" s="6">
        <v>0</v>
      </c>
      <c r="F1291" s="6">
        <v>0</v>
      </c>
      <c r="G1291" s="6">
        <v>20.452251</v>
      </c>
      <c r="H1291" s="6">
        <v>25.457332999999998</v>
      </c>
      <c r="I1291" s="6">
        <v>30.157343000000001</v>
      </c>
      <c r="J1291" s="6">
        <v>33.933124999999997</v>
      </c>
      <c r="K1291" s="6">
        <v>37.032722</v>
      </c>
      <c r="L1291" s="6">
        <v>28.222453999999999</v>
      </c>
      <c r="M1291" s="6">
        <v>27.242574999999999</v>
      </c>
      <c r="N1291" s="6">
        <v>27.186164999999999</v>
      </c>
      <c r="O1291" s="6">
        <v>26.353683</v>
      </c>
      <c r="P1291" s="6">
        <v>24.727271999999999</v>
      </c>
      <c r="Q1291" s="6">
        <v>25.734114000000002</v>
      </c>
      <c r="R1291" s="6">
        <v>40.503734999999999</v>
      </c>
      <c r="S1291" s="6">
        <v>42.694808999999999</v>
      </c>
      <c r="T1291" s="6">
        <v>44.590964999999997</v>
      </c>
      <c r="U1291" s="6">
        <v>50.525917</v>
      </c>
      <c r="V1291" s="6">
        <v>55.709395999999998</v>
      </c>
      <c r="W1291" s="6">
        <v>59.336655</v>
      </c>
      <c r="X1291" s="6">
        <v>64.739433000000005</v>
      </c>
      <c r="Y1291" s="6">
        <v>66.506653</v>
      </c>
      <c r="Z1291" s="6">
        <v>68.514403999999999</v>
      </c>
      <c r="AA1291" s="6">
        <v>70.222008000000002</v>
      </c>
      <c r="AB1291" s="6">
        <v>72.227631000000002</v>
      </c>
      <c r="AC1291" s="6">
        <v>74.415145999999993</v>
      </c>
      <c r="AD1291" s="6">
        <v>76.830749999999995</v>
      </c>
      <c r="AE1291" s="6">
        <v>79.202560000000005</v>
      </c>
      <c r="AF1291" s="15" t="s">
        <v>2584</v>
      </c>
    </row>
    <row r="1292" spans="1:32" ht="13">
      <c r="A1292" s="3" t="s">
        <v>1249</v>
      </c>
      <c r="B1292" t="s">
        <v>795</v>
      </c>
      <c r="C1292" s="6">
        <v>0</v>
      </c>
      <c r="D1292" s="6">
        <v>0</v>
      </c>
      <c r="E1292" s="6">
        <v>0</v>
      </c>
      <c r="F1292" s="6">
        <v>0</v>
      </c>
      <c r="G1292" s="6">
        <v>0</v>
      </c>
      <c r="H1292" s="6">
        <v>0</v>
      </c>
      <c r="I1292" s="6">
        <v>0</v>
      </c>
      <c r="J1292" s="6">
        <v>0</v>
      </c>
      <c r="K1292" s="6">
        <v>0</v>
      </c>
      <c r="L1292" s="6">
        <v>0</v>
      </c>
      <c r="M1292" s="6">
        <v>0</v>
      </c>
      <c r="N1292" s="6">
        <v>0</v>
      </c>
      <c r="O1292" s="6">
        <v>0</v>
      </c>
      <c r="P1292" s="6">
        <v>0</v>
      </c>
      <c r="Q1292" s="6">
        <v>0</v>
      </c>
      <c r="R1292" s="6">
        <v>0</v>
      </c>
      <c r="S1292" s="6">
        <v>0</v>
      </c>
      <c r="T1292" s="6">
        <v>0</v>
      </c>
      <c r="U1292" s="6">
        <v>0</v>
      </c>
      <c r="V1292" s="6">
        <v>0</v>
      </c>
      <c r="W1292" s="6">
        <v>0</v>
      </c>
      <c r="X1292" s="6">
        <v>0</v>
      </c>
      <c r="Y1292" s="6">
        <v>0</v>
      </c>
      <c r="Z1292" s="6">
        <v>0</v>
      </c>
      <c r="AA1292" s="6">
        <v>0</v>
      </c>
      <c r="AB1292" s="6">
        <v>0</v>
      </c>
      <c r="AC1292" s="6">
        <v>0</v>
      </c>
      <c r="AD1292" s="6">
        <v>0</v>
      </c>
      <c r="AE1292" s="6">
        <v>0</v>
      </c>
      <c r="AF1292" s="15" t="s">
        <v>2584</v>
      </c>
    </row>
    <row r="1293" spans="1:32" ht="13">
      <c r="A1293" s="3" t="s">
        <v>1250</v>
      </c>
      <c r="B1293" t="s">
        <v>797</v>
      </c>
      <c r="C1293" s="6">
        <v>0</v>
      </c>
      <c r="D1293" s="6">
        <v>0</v>
      </c>
      <c r="E1293" s="6">
        <v>0</v>
      </c>
      <c r="F1293" s="6">
        <v>0</v>
      </c>
      <c r="G1293" s="6">
        <v>0</v>
      </c>
      <c r="H1293" s="6">
        <v>0</v>
      </c>
      <c r="I1293" s="6">
        <v>0</v>
      </c>
      <c r="J1293" s="6">
        <v>0</v>
      </c>
      <c r="K1293" s="6">
        <v>0.529053</v>
      </c>
      <c r="L1293" s="6">
        <v>0.48713800000000002</v>
      </c>
      <c r="M1293" s="6">
        <v>2.2359909999999998</v>
      </c>
      <c r="N1293" s="6">
        <v>1.9992780000000001</v>
      </c>
      <c r="O1293" s="6">
        <v>1.8685210000000001</v>
      </c>
      <c r="P1293" s="6">
        <v>3.435378</v>
      </c>
      <c r="Q1293" s="6">
        <v>3.236246</v>
      </c>
      <c r="R1293" s="6">
        <v>3.0703830000000001</v>
      </c>
      <c r="S1293" s="6">
        <v>2.960861</v>
      </c>
      <c r="T1293" s="6">
        <v>2.8786890000000001</v>
      </c>
      <c r="U1293" s="6">
        <v>2.8252839999999999</v>
      </c>
      <c r="V1293" s="6">
        <v>2.7796799999999999</v>
      </c>
      <c r="W1293" s="6">
        <v>2.71713</v>
      </c>
      <c r="X1293" s="6">
        <v>2.660936</v>
      </c>
      <c r="Y1293" s="6">
        <v>2.594824</v>
      </c>
      <c r="Z1293" s="6">
        <v>2.5255610000000002</v>
      </c>
      <c r="AA1293" s="6">
        <v>2.4500790000000001</v>
      </c>
      <c r="AB1293" s="6">
        <v>2.3963369999999999</v>
      </c>
      <c r="AC1293" s="6">
        <v>2.3482789999999998</v>
      </c>
      <c r="AD1293" s="6">
        <v>2.3080539999999998</v>
      </c>
      <c r="AE1293" s="6">
        <v>2.2716639999999999</v>
      </c>
      <c r="AF1293" s="15" t="s">
        <v>2584</v>
      </c>
    </row>
    <row r="1294" spans="1:32" ht="13">
      <c r="A1294" s="3" t="s">
        <v>1251</v>
      </c>
      <c r="B1294" t="s">
        <v>799</v>
      </c>
      <c r="C1294" s="6">
        <v>70.648880000000005</v>
      </c>
      <c r="D1294" s="6">
        <v>63.857329999999997</v>
      </c>
      <c r="E1294" s="6">
        <v>53.810473999999999</v>
      </c>
      <c r="F1294" s="6">
        <v>70.505577000000002</v>
      </c>
      <c r="G1294" s="6">
        <v>100.915497</v>
      </c>
      <c r="H1294" s="6">
        <v>146.48438999999999</v>
      </c>
      <c r="I1294" s="6">
        <v>164.39035000000001</v>
      </c>
      <c r="J1294" s="6">
        <v>175.10517899999999</v>
      </c>
      <c r="K1294" s="6">
        <v>210.740692</v>
      </c>
      <c r="L1294" s="6">
        <v>213.72438</v>
      </c>
      <c r="M1294" s="6">
        <v>221.684326</v>
      </c>
      <c r="N1294" s="6">
        <v>222.50050400000001</v>
      </c>
      <c r="O1294" s="6">
        <v>232.024979</v>
      </c>
      <c r="P1294" s="6">
        <v>243.122604</v>
      </c>
      <c r="Q1294" s="6">
        <v>252.07782</v>
      </c>
      <c r="R1294" s="6">
        <v>261.35659800000002</v>
      </c>
      <c r="S1294" s="6">
        <v>274.09997600000003</v>
      </c>
      <c r="T1294" s="6">
        <v>290.21752900000001</v>
      </c>
      <c r="U1294" s="6">
        <v>308.178314</v>
      </c>
      <c r="V1294" s="6">
        <v>325.80358899999999</v>
      </c>
      <c r="W1294" s="6">
        <v>343.03582799999998</v>
      </c>
      <c r="X1294" s="6">
        <v>357.84017899999998</v>
      </c>
      <c r="Y1294" s="6">
        <v>374.052887</v>
      </c>
      <c r="Z1294" s="6">
        <v>391.91351300000002</v>
      </c>
      <c r="AA1294" s="6">
        <v>403.43310500000001</v>
      </c>
      <c r="AB1294" s="6">
        <v>415.96765099999999</v>
      </c>
      <c r="AC1294" s="6">
        <v>429.58642600000002</v>
      </c>
      <c r="AD1294" s="6">
        <v>443.54718000000003</v>
      </c>
      <c r="AE1294" s="6">
        <v>456.21508799999998</v>
      </c>
      <c r="AF1294" s="7">
        <v>7.5544E-2</v>
      </c>
    </row>
    <row r="1295" spans="1:32" ht="13">
      <c r="A1295" s="3" t="s">
        <v>1252</v>
      </c>
      <c r="B1295" t="s">
        <v>801</v>
      </c>
      <c r="C1295" s="6">
        <v>2.5400140000000002</v>
      </c>
      <c r="D1295" s="6">
        <v>1.5711850000000001</v>
      </c>
      <c r="E1295" s="6">
        <v>1.101216</v>
      </c>
      <c r="F1295" s="6">
        <v>1.2585</v>
      </c>
      <c r="G1295" s="6">
        <v>1.5180769999999999</v>
      </c>
      <c r="H1295" s="6">
        <v>1.5934010000000001</v>
      </c>
      <c r="I1295" s="6">
        <v>1.6460429999999999</v>
      </c>
      <c r="J1295" s="6">
        <v>1.6403829999999999</v>
      </c>
      <c r="K1295" s="6">
        <v>1.6192070000000001</v>
      </c>
      <c r="L1295" s="6">
        <v>1.549868</v>
      </c>
      <c r="M1295" s="6">
        <v>1.4772890000000001</v>
      </c>
      <c r="N1295" s="6">
        <v>1.4209799999999999</v>
      </c>
      <c r="O1295" s="6">
        <v>1.4027769999999999</v>
      </c>
      <c r="P1295" s="6">
        <v>1.3979729999999999</v>
      </c>
      <c r="Q1295" s="6">
        <v>1.3748499999999999</v>
      </c>
      <c r="R1295" s="6">
        <v>1.3496859999999999</v>
      </c>
      <c r="S1295" s="6">
        <v>1.344171</v>
      </c>
      <c r="T1295" s="6">
        <v>1.35809</v>
      </c>
      <c r="U1295" s="6">
        <v>1.3688530000000001</v>
      </c>
      <c r="V1295" s="6">
        <v>1.3772340000000001</v>
      </c>
      <c r="W1295" s="6">
        <v>1.384703</v>
      </c>
      <c r="X1295" s="6">
        <v>1.386425</v>
      </c>
      <c r="Y1295" s="6">
        <v>1.3884570000000001</v>
      </c>
      <c r="Z1295" s="6">
        <v>1.3978729999999999</v>
      </c>
      <c r="AA1295" s="6">
        <v>1.3979410000000001</v>
      </c>
      <c r="AB1295" s="6">
        <v>1.4033439999999999</v>
      </c>
      <c r="AC1295" s="6">
        <v>1.4146179999999999</v>
      </c>
      <c r="AD1295" s="6">
        <v>1.4239139999999999</v>
      </c>
      <c r="AE1295" s="6">
        <v>1.431708</v>
      </c>
      <c r="AF1295" s="7">
        <v>-3.437E-3</v>
      </c>
    </row>
    <row r="1296" spans="1:32" ht="13">
      <c r="A1296" s="3" t="s">
        <v>1253</v>
      </c>
      <c r="B1296" t="s">
        <v>803</v>
      </c>
      <c r="C1296" s="6">
        <v>7.4342569999999997</v>
      </c>
      <c r="D1296" s="6">
        <v>3.165975</v>
      </c>
      <c r="E1296" s="6">
        <v>2.2092000000000001</v>
      </c>
      <c r="F1296" s="6">
        <v>2.539177</v>
      </c>
      <c r="G1296" s="6">
        <v>3.0666009999999999</v>
      </c>
      <c r="H1296" s="6">
        <v>3.2181820000000001</v>
      </c>
      <c r="I1296" s="6">
        <v>3.333485</v>
      </c>
      <c r="J1296" s="6">
        <v>3.3246899999999999</v>
      </c>
      <c r="K1296" s="6">
        <v>3.2848760000000001</v>
      </c>
      <c r="L1296" s="6">
        <v>3.1429809999999998</v>
      </c>
      <c r="M1296" s="6">
        <v>2.9974599999999998</v>
      </c>
      <c r="N1296" s="6">
        <v>2.8796010000000001</v>
      </c>
      <c r="O1296" s="6">
        <v>2.837904</v>
      </c>
      <c r="P1296" s="6">
        <v>2.8245710000000002</v>
      </c>
      <c r="Q1296" s="6">
        <v>2.770241</v>
      </c>
      <c r="R1296" s="6">
        <v>2.7142650000000001</v>
      </c>
      <c r="S1296" s="6">
        <v>2.7014559999999999</v>
      </c>
      <c r="T1296" s="6">
        <v>2.7291370000000001</v>
      </c>
      <c r="U1296" s="6">
        <v>2.753253</v>
      </c>
      <c r="V1296" s="6">
        <v>2.7730649999999999</v>
      </c>
      <c r="W1296" s="6">
        <v>2.789504</v>
      </c>
      <c r="X1296" s="6">
        <v>2.800144</v>
      </c>
      <c r="Y1296" s="6">
        <v>2.8073380000000001</v>
      </c>
      <c r="Z1296" s="6">
        <v>2.8251089999999999</v>
      </c>
      <c r="AA1296" s="6">
        <v>2.8264170000000002</v>
      </c>
      <c r="AB1296" s="6">
        <v>2.8417720000000002</v>
      </c>
      <c r="AC1296" s="6">
        <v>2.8656830000000002</v>
      </c>
      <c r="AD1296" s="6">
        <v>2.887219</v>
      </c>
      <c r="AE1296" s="6">
        <v>2.9094980000000001</v>
      </c>
      <c r="AF1296" s="7">
        <v>-3.124E-3</v>
      </c>
    </row>
    <row r="1297" spans="1:32" ht="13">
      <c r="A1297" s="3" t="s">
        <v>1254</v>
      </c>
      <c r="B1297" t="s">
        <v>805</v>
      </c>
      <c r="C1297" s="6">
        <v>0.41686200000000001</v>
      </c>
      <c r="D1297" s="6">
        <v>0.33083400000000002</v>
      </c>
      <c r="E1297" s="6">
        <v>0.20144000000000001</v>
      </c>
      <c r="F1297" s="6">
        <v>0.29566100000000001</v>
      </c>
      <c r="G1297" s="6">
        <v>0.38578800000000002</v>
      </c>
      <c r="H1297" s="6">
        <v>0.40618700000000002</v>
      </c>
      <c r="I1297" s="6">
        <v>0.42493599999999998</v>
      </c>
      <c r="J1297" s="6">
        <v>0.40726800000000002</v>
      </c>
      <c r="K1297" s="6">
        <v>0.377938</v>
      </c>
      <c r="L1297" s="6">
        <v>0.36283500000000002</v>
      </c>
      <c r="M1297" s="6">
        <v>0.34435399999999999</v>
      </c>
      <c r="N1297" s="6">
        <v>0.33471000000000001</v>
      </c>
      <c r="O1297" s="6">
        <v>0.34773199999999999</v>
      </c>
      <c r="P1297" s="6">
        <v>0.35554799999999998</v>
      </c>
      <c r="Q1297" s="6">
        <v>0.343588</v>
      </c>
      <c r="R1297" s="6">
        <v>0.33182800000000001</v>
      </c>
      <c r="S1297" s="6">
        <v>0.32584200000000002</v>
      </c>
      <c r="T1297" s="6">
        <v>0.321996</v>
      </c>
      <c r="U1297" s="6">
        <v>0.32400200000000001</v>
      </c>
      <c r="V1297" s="6">
        <v>0.32892500000000002</v>
      </c>
      <c r="W1297" s="6">
        <v>0.32946599999999998</v>
      </c>
      <c r="X1297" s="6">
        <v>0.330538</v>
      </c>
      <c r="Y1297" s="6">
        <v>0.33049899999999999</v>
      </c>
      <c r="Z1297" s="6">
        <v>0.32988600000000001</v>
      </c>
      <c r="AA1297" s="6">
        <v>0.32968900000000001</v>
      </c>
      <c r="AB1297" s="6">
        <v>0.33041799999999999</v>
      </c>
      <c r="AC1297" s="6">
        <v>0.329872</v>
      </c>
      <c r="AD1297" s="6">
        <v>0.33039099999999999</v>
      </c>
      <c r="AE1297" s="6">
        <v>0.33133600000000002</v>
      </c>
      <c r="AF1297" s="7">
        <v>5.5999999999999999E-5</v>
      </c>
    </row>
    <row r="1298" spans="1:32" ht="13">
      <c r="A1298" s="3" t="s">
        <v>1255</v>
      </c>
      <c r="B1298" t="s">
        <v>807</v>
      </c>
      <c r="C1298" s="6">
        <v>5.0541000000000003E-2</v>
      </c>
      <c r="D1298" s="6">
        <v>3.5338000000000001E-2</v>
      </c>
      <c r="E1298" s="6">
        <v>2.5187000000000001E-2</v>
      </c>
      <c r="F1298" s="6">
        <v>2.9167999999999999E-2</v>
      </c>
      <c r="G1298" s="6">
        <v>3.5657000000000001E-2</v>
      </c>
      <c r="H1298" s="6">
        <v>3.7257999999999999E-2</v>
      </c>
      <c r="I1298" s="6">
        <v>3.7992999999999999E-2</v>
      </c>
      <c r="J1298" s="6">
        <v>3.7421000000000003E-2</v>
      </c>
      <c r="K1298" s="6">
        <v>3.6804999999999997E-2</v>
      </c>
      <c r="L1298" s="6">
        <v>3.5068000000000002E-2</v>
      </c>
      <c r="M1298" s="6">
        <v>3.3357999999999999E-2</v>
      </c>
      <c r="N1298" s="6">
        <v>3.1925000000000002E-2</v>
      </c>
      <c r="O1298" s="6">
        <v>3.1407999999999998E-2</v>
      </c>
      <c r="P1298" s="6">
        <v>3.1213000000000001E-2</v>
      </c>
      <c r="Q1298" s="6">
        <v>3.0582999999999999E-2</v>
      </c>
      <c r="R1298" s="6">
        <v>2.9943999999999998E-2</v>
      </c>
      <c r="S1298" s="6">
        <v>2.9735000000000001E-2</v>
      </c>
      <c r="T1298" s="6">
        <v>2.9953E-2</v>
      </c>
      <c r="U1298" s="6">
        <v>3.0158000000000001E-2</v>
      </c>
      <c r="V1298" s="6">
        <v>3.0359000000000001E-2</v>
      </c>
      <c r="W1298" s="6">
        <v>3.0511E-2</v>
      </c>
      <c r="X1298" s="6">
        <v>3.0594E-2</v>
      </c>
      <c r="Y1298" s="6">
        <v>3.0627000000000001E-2</v>
      </c>
      <c r="Z1298" s="6">
        <v>3.0856000000000001E-2</v>
      </c>
      <c r="AA1298" s="6">
        <v>3.0875E-2</v>
      </c>
      <c r="AB1298" s="6">
        <v>3.0974999999999999E-2</v>
      </c>
      <c r="AC1298" s="6">
        <v>3.1140999999999999E-2</v>
      </c>
      <c r="AD1298" s="6">
        <v>3.1317999999999999E-2</v>
      </c>
      <c r="AE1298" s="6">
        <v>3.1447999999999997E-2</v>
      </c>
      <c r="AF1298" s="7">
        <v>-4.3099999999999996E-3</v>
      </c>
    </row>
    <row r="1299" spans="1:32" ht="13">
      <c r="A1299" s="3" t="s">
        <v>1256</v>
      </c>
      <c r="B1299" t="s">
        <v>809</v>
      </c>
      <c r="C1299" s="6">
        <v>0</v>
      </c>
      <c r="D1299" s="6">
        <v>0</v>
      </c>
      <c r="E1299" s="6">
        <v>0</v>
      </c>
      <c r="F1299" s="6">
        <v>0</v>
      </c>
      <c r="G1299" s="6">
        <v>0</v>
      </c>
      <c r="H1299" s="6">
        <v>0</v>
      </c>
      <c r="I1299" s="6">
        <v>0</v>
      </c>
      <c r="J1299" s="6">
        <v>0</v>
      </c>
      <c r="K1299" s="6">
        <v>0</v>
      </c>
      <c r="L1299" s="6">
        <v>0</v>
      </c>
      <c r="M1299" s="6">
        <v>0</v>
      </c>
      <c r="N1299" s="6">
        <v>0</v>
      </c>
      <c r="O1299" s="6">
        <v>0</v>
      </c>
      <c r="P1299" s="6">
        <v>0</v>
      </c>
      <c r="Q1299" s="6">
        <v>0</v>
      </c>
      <c r="R1299" s="6">
        <v>0</v>
      </c>
      <c r="S1299" s="6">
        <v>0</v>
      </c>
      <c r="T1299" s="6">
        <v>0</v>
      </c>
      <c r="U1299" s="6">
        <v>0</v>
      </c>
      <c r="V1299" s="6">
        <v>0</v>
      </c>
      <c r="W1299" s="6">
        <v>0</v>
      </c>
      <c r="X1299" s="6">
        <v>0</v>
      </c>
      <c r="Y1299" s="6">
        <v>0</v>
      </c>
      <c r="Z1299" s="6">
        <v>0</v>
      </c>
      <c r="AA1299" s="6">
        <v>0</v>
      </c>
      <c r="AB1299" s="6">
        <v>0</v>
      </c>
      <c r="AC1299" s="6">
        <v>0</v>
      </c>
      <c r="AD1299" s="6">
        <v>0</v>
      </c>
      <c r="AE1299" s="6">
        <v>0</v>
      </c>
      <c r="AF1299" s="15" t="s">
        <v>2584</v>
      </c>
    </row>
    <row r="1300" spans="1:32" ht="13">
      <c r="A1300" s="3" t="s">
        <v>1257</v>
      </c>
      <c r="B1300" t="s">
        <v>811</v>
      </c>
      <c r="C1300" s="6">
        <v>0</v>
      </c>
      <c r="D1300" s="6">
        <v>0</v>
      </c>
      <c r="E1300" s="6">
        <v>0</v>
      </c>
      <c r="F1300" s="6">
        <v>0</v>
      </c>
      <c r="G1300" s="6">
        <v>0</v>
      </c>
      <c r="H1300" s="6">
        <v>0</v>
      </c>
      <c r="I1300" s="6">
        <v>0</v>
      </c>
      <c r="J1300" s="6">
        <v>0</v>
      </c>
      <c r="K1300" s="6">
        <v>0</v>
      </c>
      <c r="L1300" s="6">
        <v>0</v>
      </c>
      <c r="M1300" s="6">
        <v>0</v>
      </c>
      <c r="N1300" s="6">
        <v>0</v>
      </c>
      <c r="O1300" s="6">
        <v>0</v>
      </c>
      <c r="P1300" s="6">
        <v>0</v>
      </c>
      <c r="Q1300" s="6">
        <v>0</v>
      </c>
      <c r="R1300" s="6">
        <v>0</v>
      </c>
      <c r="S1300" s="6">
        <v>0</v>
      </c>
      <c r="T1300" s="6">
        <v>0</v>
      </c>
      <c r="U1300" s="6">
        <v>0</v>
      </c>
      <c r="V1300" s="6">
        <v>0</v>
      </c>
      <c r="W1300" s="6">
        <v>0</v>
      </c>
      <c r="X1300" s="6">
        <v>0</v>
      </c>
      <c r="Y1300" s="6">
        <v>0</v>
      </c>
      <c r="Z1300" s="6">
        <v>0</v>
      </c>
      <c r="AA1300" s="6">
        <v>0</v>
      </c>
      <c r="AB1300" s="6">
        <v>0</v>
      </c>
      <c r="AC1300" s="6">
        <v>0</v>
      </c>
      <c r="AD1300" s="6">
        <v>0</v>
      </c>
      <c r="AE1300" s="6">
        <v>0</v>
      </c>
      <c r="AF1300" s="15" t="s">
        <v>2584</v>
      </c>
    </row>
    <row r="1301" spans="1:32" ht="13">
      <c r="A1301" s="3" t="s">
        <v>1258</v>
      </c>
      <c r="B1301" t="s">
        <v>813</v>
      </c>
      <c r="C1301" s="6">
        <v>0</v>
      </c>
      <c r="D1301" s="6">
        <v>0</v>
      </c>
      <c r="E1301" s="6">
        <v>0</v>
      </c>
      <c r="F1301" s="6">
        <v>0</v>
      </c>
      <c r="G1301" s="6">
        <v>0</v>
      </c>
      <c r="H1301" s="6">
        <v>0</v>
      </c>
      <c r="I1301" s="6">
        <v>0</v>
      </c>
      <c r="J1301" s="6">
        <v>0</v>
      </c>
      <c r="K1301" s="6">
        <v>0.42887999999999998</v>
      </c>
      <c r="L1301" s="6">
        <v>0.42518</v>
      </c>
      <c r="M1301" s="6">
        <v>0.38902100000000001</v>
      </c>
      <c r="N1301" s="6">
        <v>0.87631000000000003</v>
      </c>
      <c r="O1301" s="6">
        <v>0.87147300000000005</v>
      </c>
      <c r="P1301" s="6">
        <v>0.87670599999999999</v>
      </c>
      <c r="Q1301" s="6">
        <v>0.94272900000000004</v>
      </c>
      <c r="R1301" s="6">
        <v>0.939299</v>
      </c>
      <c r="S1301" s="6">
        <v>0.94355299999999998</v>
      </c>
      <c r="T1301" s="6">
        <v>1.132253</v>
      </c>
      <c r="U1301" s="6">
        <v>1.2164349999999999</v>
      </c>
      <c r="V1301" s="6">
        <v>1.279185</v>
      </c>
      <c r="W1301" s="6">
        <v>1.397359</v>
      </c>
      <c r="X1301" s="6">
        <v>1.463457</v>
      </c>
      <c r="Y1301" s="6">
        <v>1.5249299999999999</v>
      </c>
      <c r="Z1301" s="6">
        <v>1.602789</v>
      </c>
      <c r="AA1301" s="6">
        <v>1.6718770000000001</v>
      </c>
      <c r="AB1301" s="6">
        <v>1.741741</v>
      </c>
      <c r="AC1301" s="6">
        <v>1.81488</v>
      </c>
      <c r="AD1301" s="6">
        <v>1.8977459999999999</v>
      </c>
      <c r="AE1301" s="6">
        <v>1.9812050000000001</v>
      </c>
      <c r="AF1301" s="15" t="s">
        <v>2584</v>
      </c>
    </row>
    <row r="1302" spans="1:32" ht="13">
      <c r="A1302" s="3" t="s">
        <v>1259</v>
      </c>
      <c r="B1302" t="s">
        <v>1260</v>
      </c>
      <c r="C1302" s="6">
        <v>1020.817993</v>
      </c>
      <c r="D1302" s="6">
        <v>892.71948199999997</v>
      </c>
      <c r="E1302" s="6">
        <v>631.68176300000005</v>
      </c>
      <c r="F1302" s="6">
        <v>794.54070999999999</v>
      </c>
      <c r="G1302" s="6">
        <v>1002.513794</v>
      </c>
      <c r="H1302" s="6">
        <v>1239.5225829999999</v>
      </c>
      <c r="I1302" s="6">
        <v>1455.1551509999999</v>
      </c>
      <c r="J1302" s="6">
        <v>1666.4876710000001</v>
      </c>
      <c r="K1302" s="6">
        <v>1953.540039</v>
      </c>
      <c r="L1302" s="6">
        <v>2133.547607</v>
      </c>
      <c r="M1302" s="6">
        <v>2273.3620609999998</v>
      </c>
      <c r="N1302" s="6">
        <v>2419.6567380000001</v>
      </c>
      <c r="O1302" s="6">
        <v>2381.6057129999999</v>
      </c>
      <c r="P1302" s="6">
        <v>2362.844482</v>
      </c>
      <c r="Q1302" s="6">
        <v>2315.3005370000001</v>
      </c>
      <c r="R1302" s="6">
        <v>2287.8703609999998</v>
      </c>
      <c r="S1302" s="6">
        <v>2255.4445799999999</v>
      </c>
      <c r="T1302" s="6">
        <v>2267.6127929999998</v>
      </c>
      <c r="U1302" s="6">
        <v>2283.4921880000002</v>
      </c>
      <c r="V1302" s="6">
        <v>2297.4182129999999</v>
      </c>
      <c r="W1302" s="6">
        <v>2312.515625</v>
      </c>
      <c r="X1302" s="6">
        <v>2316.6765140000002</v>
      </c>
      <c r="Y1302" s="6">
        <v>2325.2353520000001</v>
      </c>
      <c r="Z1302" s="6">
        <v>2350.3486330000001</v>
      </c>
      <c r="AA1302" s="6">
        <v>2366.6809079999998</v>
      </c>
      <c r="AB1302" s="6">
        <v>2383.0424800000001</v>
      </c>
      <c r="AC1302" s="6">
        <v>2410.7204590000001</v>
      </c>
      <c r="AD1302" s="6">
        <v>2441.8432619999999</v>
      </c>
      <c r="AE1302" s="6">
        <v>2472.6513669999999</v>
      </c>
      <c r="AF1302" s="7">
        <v>3.8453000000000001E-2</v>
      </c>
    </row>
    <row r="1304" spans="1:32" ht="13">
      <c r="A1304" s="3" t="s">
        <v>1261</v>
      </c>
      <c r="B1304" t="s">
        <v>1262</v>
      </c>
      <c r="C1304" s="10">
        <v>13.658111999999999</v>
      </c>
      <c r="D1304" s="10">
        <v>15.311820000000001</v>
      </c>
      <c r="E1304" s="10">
        <v>14.410669</v>
      </c>
      <c r="F1304" s="10">
        <v>15.075937</v>
      </c>
      <c r="G1304" s="10">
        <v>14.822906</v>
      </c>
      <c r="H1304" s="10">
        <v>16.883505</v>
      </c>
      <c r="I1304" s="10">
        <v>19.472232999999999</v>
      </c>
      <c r="J1304" s="10">
        <v>22.520738999999999</v>
      </c>
      <c r="K1304" s="10">
        <v>26.593288000000001</v>
      </c>
      <c r="L1304" s="10">
        <v>29.758127000000002</v>
      </c>
      <c r="M1304" s="10">
        <v>33.162170000000003</v>
      </c>
      <c r="N1304" s="10">
        <v>36.688434999999998</v>
      </c>
      <c r="O1304" s="10">
        <v>36.741047000000002</v>
      </c>
      <c r="P1304" s="10">
        <v>36.712432999999997</v>
      </c>
      <c r="Q1304" s="10">
        <v>36.731312000000003</v>
      </c>
      <c r="R1304" s="10">
        <v>37.100932999999998</v>
      </c>
      <c r="S1304" s="10">
        <v>36.860950000000003</v>
      </c>
      <c r="T1304" s="10">
        <v>36.775860000000002</v>
      </c>
      <c r="U1304" s="10">
        <v>36.805008000000001</v>
      </c>
      <c r="V1304" s="10">
        <v>36.833145000000002</v>
      </c>
      <c r="W1304" s="10">
        <v>36.900879000000003</v>
      </c>
      <c r="X1304" s="10">
        <v>36.916538000000003</v>
      </c>
      <c r="Y1304" s="10">
        <v>37.038055</v>
      </c>
      <c r="Z1304" s="10">
        <v>37.139980000000001</v>
      </c>
      <c r="AA1304" s="10">
        <v>37.396664000000001</v>
      </c>
      <c r="AB1304" s="10">
        <v>37.581161000000002</v>
      </c>
      <c r="AC1304" s="10">
        <v>37.789710999999997</v>
      </c>
      <c r="AD1304" s="10">
        <v>38.080975000000002</v>
      </c>
      <c r="AE1304" s="10">
        <v>38.442314000000003</v>
      </c>
      <c r="AF1304" s="7">
        <v>3.4681999999999998E-2</v>
      </c>
    </row>
    <row r="1305" spans="1:32" ht="13">
      <c r="A1305" s="3" t="s">
        <v>1263</v>
      </c>
      <c r="B1305" s="2" t="s">
        <v>1264</v>
      </c>
      <c r="C1305" s="8">
        <v>7474.0786129999997</v>
      </c>
      <c r="D1305" s="8">
        <v>5830.263672</v>
      </c>
      <c r="E1305" s="8">
        <v>4383.4311520000001</v>
      </c>
      <c r="F1305" s="8">
        <v>5270.2573240000002</v>
      </c>
      <c r="G1305" s="8">
        <v>6763.2739259999998</v>
      </c>
      <c r="H1305" s="8">
        <v>7341.6191410000001</v>
      </c>
      <c r="I1305" s="8">
        <v>7472.9755859999996</v>
      </c>
      <c r="J1305" s="8">
        <v>7399.7915039999998</v>
      </c>
      <c r="K1305" s="8">
        <v>7345.9887699999999</v>
      </c>
      <c r="L1305" s="8">
        <v>7169.6298829999996</v>
      </c>
      <c r="M1305" s="8">
        <v>6855.2871089999999</v>
      </c>
      <c r="N1305" s="8">
        <v>6595.1484380000002</v>
      </c>
      <c r="O1305" s="8">
        <v>6482.138672</v>
      </c>
      <c r="P1305" s="8">
        <v>6436.0878910000001</v>
      </c>
      <c r="Q1305" s="8">
        <v>6303.3427730000003</v>
      </c>
      <c r="R1305" s="8">
        <v>6166.611328</v>
      </c>
      <c r="S1305" s="8">
        <v>6118.7910160000001</v>
      </c>
      <c r="T1305" s="8">
        <v>6166.0361329999996</v>
      </c>
      <c r="U1305" s="8">
        <v>6204.2973629999997</v>
      </c>
      <c r="V1305" s="8">
        <v>6237.3662109999996</v>
      </c>
      <c r="W1305" s="8">
        <v>6266.8305659999996</v>
      </c>
      <c r="X1305" s="8">
        <v>6275.4438479999999</v>
      </c>
      <c r="Y1305" s="8">
        <v>6277.9628910000001</v>
      </c>
      <c r="Z1305" s="8">
        <v>6328.3515619999998</v>
      </c>
      <c r="AA1305" s="8">
        <v>6328.5883789999998</v>
      </c>
      <c r="AB1305" s="8">
        <v>6341.0556640000004</v>
      </c>
      <c r="AC1305" s="8">
        <v>6379.3037109999996</v>
      </c>
      <c r="AD1305" s="8">
        <v>6412.2392579999996</v>
      </c>
      <c r="AE1305" s="8">
        <v>6432.1083980000003</v>
      </c>
      <c r="AF1305" s="9">
        <v>3.6449999999999998E-3</v>
      </c>
    </row>
    <row r="1307" spans="1:32" ht="13">
      <c r="A1307" s="3" t="s">
        <v>1265</v>
      </c>
      <c r="B1307" s="2" t="s">
        <v>1266</v>
      </c>
      <c r="C1307" s="11">
        <v>10.375061000000001</v>
      </c>
      <c r="D1307" s="11">
        <v>12.485609999999999</v>
      </c>
      <c r="E1307" s="11">
        <v>13.321047</v>
      </c>
      <c r="F1307" s="11">
        <v>14.583275</v>
      </c>
      <c r="G1307" s="11">
        <v>15.309397000000001</v>
      </c>
      <c r="H1307" s="11">
        <v>16.974646</v>
      </c>
      <c r="I1307" s="11">
        <v>19.433917999999998</v>
      </c>
      <c r="J1307" s="11">
        <v>21.768587</v>
      </c>
      <c r="K1307" s="11">
        <v>24.781647</v>
      </c>
      <c r="L1307" s="11">
        <v>25.44145</v>
      </c>
      <c r="M1307" s="11">
        <v>27.136313999999999</v>
      </c>
      <c r="N1307" s="11">
        <v>28.776720000000001</v>
      </c>
      <c r="O1307" s="11">
        <v>28.852388000000001</v>
      </c>
      <c r="P1307" s="11">
        <v>28.914463000000001</v>
      </c>
      <c r="Q1307" s="11">
        <v>29.059877</v>
      </c>
      <c r="R1307" s="11">
        <v>29.419937000000001</v>
      </c>
      <c r="S1307" s="11">
        <v>29.409365000000001</v>
      </c>
      <c r="T1307" s="11">
        <v>29.523491</v>
      </c>
      <c r="U1307" s="11">
        <v>29.801836000000002</v>
      </c>
      <c r="V1307" s="11">
        <v>30.026913</v>
      </c>
      <c r="W1307" s="11">
        <v>30.242846</v>
      </c>
      <c r="X1307" s="11">
        <v>30.426062000000002</v>
      </c>
      <c r="Y1307" s="11">
        <v>30.631086</v>
      </c>
      <c r="Z1307" s="11">
        <v>30.815387999999999</v>
      </c>
      <c r="AA1307" s="11">
        <v>31.029875000000001</v>
      </c>
      <c r="AB1307" s="11">
        <v>31.193335999999999</v>
      </c>
      <c r="AC1307" s="11">
        <v>31.367045999999998</v>
      </c>
      <c r="AD1307" s="11">
        <v>31.592055999999999</v>
      </c>
      <c r="AE1307" s="11">
        <v>31.847486</v>
      </c>
      <c r="AF1307" s="9">
        <v>3.5289000000000001E-2</v>
      </c>
    </row>
    <row r="1308" spans="1:32" ht="13">
      <c r="A1308" s="3" t="s">
        <v>1267</v>
      </c>
      <c r="B1308" t="s">
        <v>1268</v>
      </c>
      <c r="C1308" s="10">
        <v>35.006245</v>
      </c>
      <c r="D1308" s="10">
        <v>27.732182999999999</v>
      </c>
      <c r="E1308" s="10">
        <v>20.066849000000001</v>
      </c>
      <c r="F1308" s="10">
        <v>21.930219999999998</v>
      </c>
      <c r="G1308" s="10">
        <v>27.559737999999999</v>
      </c>
      <c r="H1308" s="10">
        <v>30.439108000000001</v>
      </c>
      <c r="I1308" s="10">
        <v>32.588698999999998</v>
      </c>
      <c r="J1308" s="10">
        <v>33.498131000000001</v>
      </c>
      <c r="K1308" s="10">
        <v>34.212158000000002</v>
      </c>
      <c r="L1308" s="10">
        <v>34.249870000000001</v>
      </c>
      <c r="M1308" s="10">
        <v>33.742412999999999</v>
      </c>
      <c r="N1308" s="10">
        <v>33.436107999999997</v>
      </c>
      <c r="O1308" s="10">
        <v>33.899566999999998</v>
      </c>
      <c r="P1308" s="10">
        <v>34.962879000000001</v>
      </c>
      <c r="Q1308" s="10">
        <v>34.860267999999998</v>
      </c>
      <c r="R1308" s="10">
        <v>34.678890000000003</v>
      </c>
      <c r="S1308" s="10">
        <v>34.864486999999997</v>
      </c>
      <c r="T1308" s="10">
        <v>35.460979000000002</v>
      </c>
      <c r="U1308" s="10">
        <v>36.097633000000002</v>
      </c>
      <c r="V1308" s="10">
        <v>36.595050999999998</v>
      </c>
      <c r="W1308" s="10">
        <v>37.047108000000001</v>
      </c>
      <c r="X1308" s="10">
        <v>37.457442999999998</v>
      </c>
      <c r="Y1308" s="10">
        <v>37.816752999999999</v>
      </c>
      <c r="Z1308" s="10">
        <v>38.272807999999998</v>
      </c>
      <c r="AA1308" s="10">
        <v>38.570819999999998</v>
      </c>
      <c r="AB1308" s="10">
        <v>38.969321999999998</v>
      </c>
      <c r="AC1308" s="10">
        <v>39.449939999999998</v>
      </c>
      <c r="AD1308" s="10">
        <v>39.979255999999999</v>
      </c>
      <c r="AE1308" s="10">
        <v>40.487003000000001</v>
      </c>
      <c r="AF1308" s="7">
        <v>1.4113000000000001E-2</v>
      </c>
    </row>
    <row r="1309" spans="1:32" ht="13">
      <c r="A1309" s="3" t="s">
        <v>1269</v>
      </c>
      <c r="B1309" t="s">
        <v>1270</v>
      </c>
      <c r="C1309" s="10">
        <v>0</v>
      </c>
      <c r="D1309" s="10">
        <v>0</v>
      </c>
      <c r="E1309" s="10">
        <v>0</v>
      </c>
      <c r="F1309" s="10">
        <v>0</v>
      </c>
      <c r="G1309" s="10">
        <v>0</v>
      </c>
      <c r="H1309" s="10">
        <v>0</v>
      </c>
      <c r="I1309" s="10">
        <v>0</v>
      </c>
      <c r="J1309" s="10">
        <v>0</v>
      </c>
      <c r="K1309" s="10">
        <v>258.26791400000002</v>
      </c>
      <c r="L1309" s="10">
        <v>255.93829299999999</v>
      </c>
      <c r="M1309" s="10">
        <v>247.67602500000001</v>
      </c>
      <c r="N1309" s="10">
        <v>372.63113399999997</v>
      </c>
      <c r="O1309" s="10">
        <v>374.97610500000002</v>
      </c>
      <c r="P1309" s="10">
        <v>382.33819599999998</v>
      </c>
      <c r="Q1309" s="10">
        <v>398.049713</v>
      </c>
      <c r="R1309" s="10">
        <v>390.162598</v>
      </c>
      <c r="S1309" s="10">
        <v>386.04116800000003</v>
      </c>
      <c r="T1309" s="10">
        <v>433.86261000000002</v>
      </c>
      <c r="U1309" s="10">
        <v>435.37039199999998</v>
      </c>
      <c r="V1309" s="10">
        <v>441.51318400000002</v>
      </c>
      <c r="W1309" s="10">
        <v>465.422821</v>
      </c>
      <c r="X1309" s="10">
        <v>470.70803799999999</v>
      </c>
      <c r="Y1309" s="10">
        <v>475.37255900000002</v>
      </c>
      <c r="Z1309" s="10">
        <v>483.70562699999999</v>
      </c>
      <c r="AA1309" s="10">
        <v>487.67013500000002</v>
      </c>
      <c r="AB1309" s="10">
        <v>492.89877300000001</v>
      </c>
      <c r="AC1309" s="10">
        <v>499.22677599999997</v>
      </c>
      <c r="AD1309" s="10">
        <v>506.13235500000002</v>
      </c>
      <c r="AE1309" s="10">
        <v>512.74121100000002</v>
      </c>
      <c r="AF1309" s="15" t="s">
        <v>2584</v>
      </c>
    </row>
    <row r="1311" spans="1:32" ht="13">
      <c r="A1311" s="3" t="s">
        <v>1271</v>
      </c>
      <c r="B1311" s="2" t="s">
        <v>1272</v>
      </c>
      <c r="C1311" s="8">
        <v>15178.708984000001</v>
      </c>
      <c r="D1311" s="8">
        <v>12444.360352</v>
      </c>
      <c r="E1311" s="8">
        <v>9212.8847659999992</v>
      </c>
      <c r="F1311" s="8">
        <v>10406.560546999999</v>
      </c>
      <c r="G1311" s="8">
        <v>13380.207031</v>
      </c>
      <c r="H1311" s="8">
        <v>14921.03125</v>
      </c>
      <c r="I1311" s="8">
        <v>15835.190430000001</v>
      </c>
      <c r="J1311" s="8">
        <v>16178.724609000001</v>
      </c>
      <c r="K1311" s="8">
        <v>16452.675781000002</v>
      </c>
      <c r="L1311" s="8">
        <v>16501.101562</v>
      </c>
      <c r="M1311" s="8">
        <v>16184.943359000001</v>
      </c>
      <c r="N1311" s="8">
        <v>15970.576171999999</v>
      </c>
      <c r="O1311" s="8">
        <v>16122.383789</v>
      </c>
      <c r="P1311" s="8">
        <v>16541.566406000002</v>
      </c>
      <c r="Q1311" s="8">
        <v>16459.8125</v>
      </c>
      <c r="R1311" s="8">
        <v>16344.956055000001</v>
      </c>
      <c r="S1311" s="8">
        <v>16412.453125</v>
      </c>
      <c r="T1311" s="8">
        <v>16682.699218999998</v>
      </c>
      <c r="U1311" s="8">
        <v>16966.154297000001</v>
      </c>
      <c r="V1311" s="8">
        <v>17191.945312</v>
      </c>
      <c r="W1311" s="8">
        <v>17398.431640999999</v>
      </c>
      <c r="X1311" s="8">
        <v>17580.400390999999</v>
      </c>
      <c r="Y1311" s="8">
        <v>17739.726562</v>
      </c>
      <c r="Z1311" s="8">
        <v>17957.064452999999</v>
      </c>
      <c r="AA1311" s="8">
        <v>18091.347656000002</v>
      </c>
      <c r="AB1311" s="8">
        <v>18271.496093999998</v>
      </c>
      <c r="AC1311" s="8">
        <v>18495.287109000001</v>
      </c>
      <c r="AD1311" s="8">
        <v>18737.318359000001</v>
      </c>
      <c r="AE1311" s="8">
        <v>18966.048827999999</v>
      </c>
      <c r="AF1311" s="9">
        <v>1.5729E-2</v>
      </c>
    </row>
    <row r="1316" spans="2:2" ht="11" customHeight="1">
      <c r="B1316" s="3" t="s">
        <v>1273</v>
      </c>
    </row>
    <row r="1317" spans="2:2" ht="11" customHeight="1">
      <c r="B1317" s="3" t="s">
        <v>1274</v>
      </c>
    </row>
    <row r="1318" spans="2:2" ht="11" customHeight="1">
      <c r="B1318" s="3" t="s">
        <v>774</v>
      </c>
    </row>
    <row r="1319" spans="2:2" ht="11" customHeight="1">
      <c r="B1319" s="3" t="s">
        <v>1275</v>
      </c>
    </row>
    <row r="1320" spans="2:2" ht="11" customHeight="1">
      <c r="B1320" s="3" t="s">
        <v>1276</v>
      </c>
    </row>
    <row r="1321" spans="2:2" ht="11" customHeight="1">
      <c r="B1321" s="3" t="s">
        <v>720</v>
      </c>
    </row>
    <row r="1322" spans="2:2" ht="11" customHeight="1">
      <c r="B1322" s="3" t="s">
        <v>1640</v>
      </c>
    </row>
    <row r="1323" spans="2:2" ht="11" customHeight="1">
      <c r="B1323" s="3"/>
    </row>
    <row r="1324" spans="2:2" ht="11" customHeight="1">
      <c r="B1324" s="3"/>
    </row>
    <row r="1325" spans="2:2" ht="11" customHeight="1">
      <c r="B1325" s="3"/>
    </row>
    <row r="1326" spans="2:2" ht="11" customHeight="1">
      <c r="B1326" s="3"/>
    </row>
    <row r="1327" spans="2:2" ht="11" customHeight="1">
      <c r="B1327" s="3"/>
    </row>
    <row r="1350" spans="1:32" ht="15.75" customHeight="1">
      <c r="A1350" s="3" t="s">
        <v>1277</v>
      </c>
      <c r="B1350" s="1" t="s">
        <v>2699</v>
      </c>
    </row>
    <row r="1351" spans="1:32" ht="13">
      <c r="B1351" s="2" t="s">
        <v>1278</v>
      </c>
    </row>
    <row r="1352" spans="1:32" ht="13">
      <c r="B1352" s="2" t="s">
        <v>1035</v>
      </c>
      <c r="C1352" s="4" t="s">
        <v>1035</v>
      </c>
      <c r="D1352" s="4" t="s">
        <v>1035</v>
      </c>
      <c r="E1352" s="4" t="s">
        <v>1035</v>
      </c>
      <c r="F1352" s="4" t="s">
        <v>1035</v>
      </c>
      <c r="G1352" s="4" t="s">
        <v>1035</v>
      </c>
      <c r="H1352" s="4" t="s">
        <v>1035</v>
      </c>
      <c r="I1352" s="4" t="s">
        <v>1035</v>
      </c>
      <c r="J1352" s="4" t="s">
        <v>1035</v>
      </c>
      <c r="K1352" s="4" t="s">
        <v>1035</v>
      </c>
      <c r="L1352" s="4" t="s">
        <v>1035</v>
      </c>
      <c r="M1352" s="4" t="s">
        <v>1035</v>
      </c>
      <c r="N1352" s="4" t="s">
        <v>1035</v>
      </c>
      <c r="O1352" s="4" t="s">
        <v>1035</v>
      </c>
      <c r="P1352" s="4" t="s">
        <v>1035</v>
      </c>
      <c r="Q1352" s="4" t="s">
        <v>1035</v>
      </c>
      <c r="R1352" s="4" t="s">
        <v>1035</v>
      </c>
      <c r="S1352" s="4" t="s">
        <v>1035</v>
      </c>
      <c r="T1352" s="4" t="s">
        <v>1035</v>
      </c>
      <c r="U1352" s="4" t="s">
        <v>1035</v>
      </c>
      <c r="V1352" s="4" t="s">
        <v>1035</v>
      </c>
      <c r="W1352" s="4" t="s">
        <v>1035</v>
      </c>
      <c r="X1352" s="4" t="s">
        <v>1035</v>
      </c>
      <c r="Y1352" s="4" t="s">
        <v>1035</v>
      </c>
      <c r="Z1352" s="4" t="s">
        <v>1035</v>
      </c>
      <c r="AA1352" s="4" t="s">
        <v>1035</v>
      </c>
      <c r="AB1352" s="4" t="s">
        <v>1035</v>
      </c>
      <c r="AC1352" s="4" t="s">
        <v>1035</v>
      </c>
      <c r="AD1352" s="4" t="s">
        <v>1035</v>
      </c>
      <c r="AE1352" s="4" t="s">
        <v>1035</v>
      </c>
      <c r="AF1352" s="4" t="s">
        <v>1036</v>
      </c>
    </row>
    <row r="1353" spans="1:32" ht="13">
      <c r="B1353" s="5" t="s">
        <v>722</v>
      </c>
      <c r="C1353" s="2">
        <v>2007</v>
      </c>
      <c r="D1353" s="2">
        <v>2008</v>
      </c>
      <c r="E1353" s="2">
        <v>2009</v>
      </c>
      <c r="F1353" s="2">
        <v>2010</v>
      </c>
      <c r="G1353" s="2">
        <v>2011</v>
      </c>
      <c r="H1353" s="2">
        <v>2012</v>
      </c>
      <c r="I1353" s="2">
        <v>2013</v>
      </c>
      <c r="J1353" s="2">
        <v>2014</v>
      </c>
      <c r="K1353" s="2">
        <v>2015</v>
      </c>
      <c r="L1353" s="2">
        <v>2016</v>
      </c>
      <c r="M1353" s="2">
        <v>2017</v>
      </c>
      <c r="N1353" s="2">
        <v>2018</v>
      </c>
      <c r="O1353" s="2">
        <v>2019</v>
      </c>
      <c r="P1353" s="2">
        <v>2020</v>
      </c>
      <c r="Q1353" s="2">
        <v>2021</v>
      </c>
      <c r="R1353" s="2">
        <v>2022</v>
      </c>
      <c r="S1353" s="2">
        <v>2023</v>
      </c>
      <c r="T1353" s="2">
        <v>2024</v>
      </c>
      <c r="U1353" s="2">
        <v>2025</v>
      </c>
      <c r="V1353" s="2">
        <v>2026</v>
      </c>
      <c r="W1353" s="2">
        <v>2027</v>
      </c>
      <c r="X1353" s="2">
        <v>2028</v>
      </c>
      <c r="Y1353" s="2">
        <v>2029</v>
      </c>
      <c r="Z1353" s="2">
        <v>2030</v>
      </c>
      <c r="AA1353" s="2">
        <v>2031</v>
      </c>
      <c r="AB1353" s="2">
        <v>2032</v>
      </c>
      <c r="AC1353" s="2">
        <v>2033</v>
      </c>
      <c r="AD1353" s="2">
        <v>2034</v>
      </c>
      <c r="AE1353" s="2">
        <v>2035</v>
      </c>
      <c r="AF1353" s="2">
        <v>2035</v>
      </c>
    </row>
    <row r="1355" spans="1:32" ht="13">
      <c r="B1355" s="2" t="s">
        <v>1279</v>
      </c>
    </row>
    <row r="1356" spans="1:32" ht="13">
      <c r="B1356" s="2" t="s">
        <v>778</v>
      </c>
    </row>
    <row r="1357" spans="1:32" ht="13">
      <c r="A1357" s="3" t="s">
        <v>1280</v>
      </c>
      <c r="B1357" t="s">
        <v>780</v>
      </c>
      <c r="C1357" s="10">
        <v>132.54789700000001</v>
      </c>
      <c r="D1357" s="10">
        <v>131.05844099999999</v>
      </c>
      <c r="E1357" s="10">
        <v>127.732437</v>
      </c>
      <c r="F1357" s="10">
        <v>124.492493</v>
      </c>
      <c r="G1357" s="10">
        <v>122.422127</v>
      </c>
      <c r="H1357" s="10">
        <v>121.078293</v>
      </c>
      <c r="I1357" s="10">
        <v>120.205727</v>
      </c>
      <c r="J1357" s="10">
        <v>119.546036</v>
      </c>
      <c r="K1357" s="10">
        <v>119.020805</v>
      </c>
      <c r="L1357" s="10">
        <v>118.870422</v>
      </c>
      <c r="M1357" s="10">
        <v>118.74591100000001</v>
      </c>
      <c r="N1357" s="10">
        <v>118.678162</v>
      </c>
      <c r="O1357" s="10">
        <v>118.832947</v>
      </c>
      <c r="P1357" s="10">
        <v>119.33860799999999</v>
      </c>
      <c r="Q1357" s="10">
        <v>119.88481899999999</v>
      </c>
      <c r="R1357" s="10">
        <v>120.41861</v>
      </c>
      <c r="S1357" s="10">
        <v>121.02011899999999</v>
      </c>
      <c r="T1357" s="10">
        <v>121.753899</v>
      </c>
      <c r="U1357" s="10">
        <v>122.606094</v>
      </c>
      <c r="V1357" s="10">
        <v>123.521317</v>
      </c>
      <c r="W1357" s="10">
        <v>124.482704</v>
      </c>
      <c r="X1357" s="10">
        <v>125.478134</v>
      </c>
      <c r="Y1357" s="10">
        <v>126.49224100000001</v>
      </c>
      <c r="Z1357" s="10">
        <v>127.528137</v>
      </c>
      <c r="AA1357" s="10">
        <v>128.560394</v>
      </c>
      <c r="AB1357" s="10">
        <v>129.60987900000001</v>
      </c>
      <c r="AC1357" s="10">
        <v>130.69184899999999</v>
      </c>
      <c r="AD1357" s="10">
        <v>131.82029700000001</v>
      </c>
      <c r="AE1357" s="10">
        <v>132.997253</v>
      </c>
      <c r="AF1357" s="7">
        <v>5.44E-4</v>
      </c>
    </row>
    <row r="1358" spans="1:32" ht="13">
      <c r="A1358" s="3" t="s">
        <v>1281</v>
      </c>
      <c r="B1358" t="s">
        <v>782</v>
      </c>
      <c r="C1358" s="10">
        <v>0.50849299999999997</v>
      </c>
      <c r="D1358" s="10">
        <v>0.48161500000000002</v>
      </c>
      <c r="E1358" s="10">
        <v>0.455507</v>
      </c>
      <c r="F1358" s="10">
        <v>0.43206800000000001</v>
      </c>
      <c r="G1358" s="10">
        <v>0.41136899999999998</v>
      </c>
      <c r="H1358" s="10">
        <v>0.39557399999999998</v>
      </c>
      <c r="I1358" s="10">
        <v>0.389347</v>
      </c>
      <c r="J1358" s="10">
        <v>0.394123</v>
      </c>
      <c r="K1358" s="10">
        <v>0.40817500000000001</v>
      </c>
      <c r="L1358" s="10">
        <v>0.43646800000000002</v>
      </c>
      <c r="M1358" s="10">
        <v>0.47603000000000001</v>
      </c>
      <c r="N1358" s="10">
        <v>0.53008699999999997</v>
      </c>
      <c r="O1358" s="10">
        <v>0.60573399999999999</v>
      </c>
      <c r="P1358" s="10">
        <v>0.71242700000000003</v>
      </c>
      <c r="Q1358" s="10">
        <v>0.84607900000000003</v>
      </c>
      <c r="R1358" s="10">
        <v>1.0077229999999999</v>
      </c>
      <c r="S1358" s="10">
        <v>1.2035929999999999</v>
      </c>
      <c r="T1358" s="10">
        <v>1.4299139999999999</v>
      </c>
      <c r="U1358" s="10">
        <v>1.6851849999999999</v>
      </c>
      <c r="V1358" s="10">
        <v>1.9715689999999999</v>
      </c>
      <c r="W1358" s="10">
        <v>2.2862629999999999</v>
      </c>
      <c r="X1358" s="10">
        <v>2.6307610000000001</v>
      </c>
      <c r="Y1358" s="10">
        <v>2.9997370000000001</v>
      </c>
      <c r="Z1358" s="10">
        <v>3.3876210000000002</v>
      </c>
      <c r="AA1358" s="10">
        <v>3.7835489999999998</v>
      </c>
      <c r="AB1358" s="10">
        <v>4.1873950000000004</v>
      </c>
      <c r="AC1358" s="10">
        <v>4.5934379999999999</v>
      </c>
      <c r="AD1358" s="10">
        <v>4.9961140000000004</v>
      </c>
      <c r="AE1358" s="10">
        <v>5.3889170000000002</v>
      </c>
      <c r="AF1358" s="7">
        <v>9.3564999999999995E-2</v>
      </c>
    </row>
    <row r="1359" spans="1:32" ht="13">
      <c r="A1359" s="3" t="s">
        <v>1282</v>
      </c>
      <c r="B1359" t="s">
        <v>784</v>
      </c>
      <c r="C1359" s="10">
        <v>133.05639600000001</v>
      </c>
      <c r="D1359" s="10">
        <v>131.540054</v>
      </c>
      <c r="E1359" s="10">
        <v>128.18794299999999</v>
      </c>
      <c r="F1359" s="10">
        <v>124.924561</v>
      </c>
      <c r="G1359" s="10">
        <v>122.833496</v>
      </c>
      <c r="H1359" s="10">
        <v>121.47386899999999</v>
      </c>
      <c r="I1359" s="10">
        <v>120.595078</v>
      </c>
      <c r="J1359" s="10">
        <v>119.940163</v>
      </c>
      <c r="K1359" s="10">
        <v>119.428978</v>
      </c>
      <c r="L1359" s="10">
        <v>119.306892</v>
      </c>
      <c r="M1359" s="10">
        <v>119.22193900000001</v>
      </c>
      <c r="N1359" s="10">
        <v>119.208252</v>
      </c>
      <c r="O1359" s="10">
        <v>119.438683</v>
      </c>
      <c r="P1359" s="10">
        <v>120.051033</v>
      </c>
      <c r="Q1359" s="10">
        <v>120.730896</v>
      </c>
      <c r="R1359" s="10">
        <v>121.426331</v>
      </c>
      <c r="S1359" s="10">
        <v>122.223709</v>
      </c>
      <c r="T1359" s="10">
        <v>123.183815</v>
      </c>
      <c r="U1359" s="10">
        <v>124.29128300000001</v>
      </c>
      <c r="V1359" s="10">
        <v>125.49288900000001</v>
      </c>
      <c r="W1359" s="10">
        <v>126.768967</v>
      </c>
      <c r="X1359" s="10">
        <v>128.108902</v>
      </c>
      <c r="Y1359" s="10">
        <v>129.491974</v>
      </c>
      <c r="Z1359" s="10">
        <v>130.91575599999999</v>
      </c>
      <c r="AA1359" s="10">
        <v>132.34394800000001</v>
      </c>
      <c r="AB1359" s="10">
        <v>133.79727199999999</v>
      </c>
      <c r="AC1359" s="10">
        <v>135.28529399999999</v>
      </c>
      <c r="AD1359" s="10">
        <v>136.816406</v>
      </c>
      <c r="AE1359" s="10">
        <v>138.386169</v>
      </c>
      <c r="AF1359" s="7">
        <v>1.8810000000000001E-3</v>
      </c>
    </row>
    <row r="1361" spans="1:32" ht="13">
      <c r="B1361" s="2" t="s">
        <v>785</v>
      </c>
    </row>
    <row r="1362" spans="1:32" ht="13">
      <c r="A1362" s="3" t="s">
        <v>1283</v>
      </c>
      <c r="B1362" t="s">
        <v>787</v>
      </c>
      <c r="C1362" s="10">
        <v>0.99414999999999998</v>
      </c>
      <c r="D1362" s="10">
        <v>1.389435</v>
      </c>
      <c r="E1362" s="10">
        <v>1.762311</v>
      </c>
      <c r="F1362" s="10">
        <v>2.2485870000000001</v>
      </c>
      <c r="G1362" s="10">
        <v>2.955667</v>
      </c>
      <c r="H1362" s="10">
        <v>3.829952</v>
      </c>
      <c r="I1362" s="10">
        <v>4.9502860000000002</v>
      </c>
      <c r="J1362" s="10">
        <v>6.22804</v>
      </c>
      <c r="K1362" s="10">
        <v>7.6832310000000001</v>
      </c>
      <c r="L1362" s="10">
        <v>9.0005649999999999</v>
      </c>
      <c r="M1362" s="10">
        <v>10.305327999999999</v>
      </c>
      <c r="N1362" s="10">
        <v>11.582965</v>
      </c>
      <c r="O1362" s="10">
        <v>12.85411</v>
      </c>
      <c r="P1362" s="10">
        <v>14.134776</v>
      </c>
      <c r="Q1362" s="10">
        <v>15.355422000000001</v>
      </c>
      <c r="R1362" s="10">
        <v>16.522870999999999</v>
      </c>
      <c r="S1362" s="10">
        <v>17.622824000000001</v>
      </c>
      <c r="T1362" s="10">
        <v>18.681712999999998</v>
      </c>
      <c r="U1362" s="10">
        <v>19.693638</v>
      </c>
      <c r="V1362" s="10">
        <v>20.649875999999999</v>
      </c>
      <c r="W1362" s="10">
        <v>21.551863000000001</v>
      </c>
      <c r="X1362" s="10">
        <v>22.405293</v>
      </c>
      <c r="Y1362" s="10">
        <v>23.210132999999999</v>
      </c>
      <c r="Z1362" s="10">
        <v>23.968225</v>
      </c>
      <c r="AA1362" s="10">
        <v>24.690159000000001</v>
      </c>
      <c r="AB1362" s="10">
        <v>25.378401</v>
      </c>
      <c r="AC1362" s="10">
        <v>26.040766000000001</v>
      </c>
      <c r="AD1362" s="10">
        <v>26.689699000000001</v>
      </c>
      <c r="AE1362" s="10">
        <v>27.333991999999999</v>
      </c>
      <c r="AF1362" s="7">
        <v>0.11666</v>
      </c>
    </row>
    <row r="1363" spans="1:32" ht="13">
      <c r="A1363" s="3" t="s">
        <v>1284</v>
      </c>
      <c r="B1363" t="s">
        <v>789</v>
      </c>
      <c r="C1363" s="10">
        <v>0</v>
      </c>
      <c r="D1363" s="10">
        <v>0</v>
      </c>
      <c r="E1363" s="10">
        <v>0</v>
      </c>
      <c r="F1363" s="10">
        <v>0</v>
      </c>
      <c r="G1363" s="10">
        <v>0</v>
      </c>
      <c r="H1363" s="10">
        <v>0</v>
      </c>
      <c r="I1363" s="10">
        <v>0</v>
      </c>
      <c r="J1363" s="10">
        <v>0</v>
      </c>
      <c r="K1363" s="10">
        <v>0</v>
      </c>
      <c r="L1363" s="10">
        <v>0</v>
      </c>
      <c r="M1363" s="10">
        <v>0</v>
      </c>
      <c r="N1363" s="10">
        <v>0</v>
      </c>
      <c r="O1363" s="10">
        <v>0</v>
      </c>
      <c r="P1363" s="10">
        <v>0</v>
      </c>
      <c r="Q1363" s="10">
        <v>0</v>
      </c>
      <c r="R1363" s="10">
        <v>0</v>
      </c>
      <c r="S1363" s="10">
        <v>0</v>
      </c>
      <c r="T1363" s="10">
        <v>0</v>
      </c>
      <c r="U1363" s="10">
        <v>0</v>
      </c>
      <c r="V1363" s="10">
        <v>0</v>
      </c>
      <c r="W1363" s="10">
        <v>0</v>
      </c>
      <c r="X1363" s="10">
        <v>0</v>
      </c>
      <c r="Y1363" s="10">
        <v>0</v>
      </c>
      <c r="Z1363" s="10">
        <v>0</v>
      </c>
      <c r="AA1363" s="10">
        <v>0</v>
      </c>
      <c r="AB1363" s="10">
        <v>0</v>
      </c>
      <c r="AC1363" s="10">
        <v>0</v>
      </c>
      <c r="AD1363" s="10">
        <v>0</v>
      </c>
      <c r="AE1363" s="10">
        <v>0</v>
      </c>
      <c r="AF1363" s="15" t="s">
        <v>2584</v>
      </c>
    </row>
    <row r="1364" spans="1:32" ht="13">
      <c r="A1364" s="3" t="s">
        <v>1285</v>
      </c>
      <c r="B1364" t="s">
        <v>791</v>
      </c>
      <c r="C1364" s="10">
        <v>2.6537000000000002E-2</v>
      </c>
      <c r="D1364" s="10">
        <v>2.5403999999999999E-2</v>
      </c>
      <c r="E1364" s="10">
        <v>2.4184000000000001E-2</v>
      </c>
      <c r="F1364" s="10">
        <v>2.2952E-2</v>
      </c>
      <c r="G1364" s="10">
        <v>2.1713E-2</v>
      </c>
      <c r="H1364" s="10">
        <v>2.0466999999999999E-2</v>
      </c>
      <c r="I1364" s="10">
        <v>1.9244000000000001E-2</v>
      </c>
      <c r="J1364" s="10">
        <v>1.7984E-2</v>
      </c>
      <c r="K1364" s="10">
        <v>1.6705000000000001E-2</v>
      </c>
      <c r="L1364" s="10">
        <v>1.5415E-2</v>
      </c>
      <c r="M1364" s="10">
        <v>1.4144E-2</v>
      </c>
      <c r="N1364" s="10">
        <v>1.2885000000000001E-2</v>
      </c>
      <c r="O1364" s="10">
        <v>1.1672999999999999E-2</v>
      </c>
      <c r="P1364" s="10">
        <v>1.0514000000000001E-2</v>
      </c>
      <c r="Q1364" s="10">
        <v>9.4129999999999995E-3</v>
      </c>
      <c r="R1364" s="10">
        <v>8.3809999999999996E-3</v>
      </c>
      <c r="S1364" s="10">
        <v>7.4689999999999999E-3</v>
      </c>
      <c r="T1364" s="10">
        <v>6.6649999999999999E-3</v>
      </c>
      <c r="U1364" s="10">
        <v>5.9579999999999998E-3</v>
      </c>
      <c r="V1364" s="10">
        <v>5.339E-3</v>
      </c>
      <c r="W1364" s="10">
        <v>4.7959999999999999E-3</v>
      </c>
      <c r="X1364" s="10">
        <v>4.3210000000000002E-3</v>
      </c>
      <c r="Y1364" s="10">
        <v>3.9050000000000001E-3</v>
      </c>
      <c r="Z1364" s="10">
        <v>3.5409999999999999E-3</v>
      </c>
      <c r="AA1364" s="10">
        <v>3.2230000000000002E-3</v>
      </c>
      <c r="AB1364" s="10">
        <v>2.944E-3</v>
      </c>
      <c r="AC1364" s="10">
        <v>2.7009999999999998E-3</v>
      </c>
      <c r="AD1364" s="10">
        <v>2.4889999999999999E-3</v>
      </c>
      <c r="AE1364" s="10">
        <v>2.3050000000000002E-3</v>
      </c>
      <c r="AF1364" s="7">
        <v>-8.5051000000000002E-2</v>
      </c>
    </row>
    <row r="1365" spans="1:32" ht="13">
      <c r="A1365" s="3" t="s">
        <v>1286</v>
      </c>
      <c r="B1365" t="s">
        <v>793</v>
      </c>
      <c r="C1365" s="10">
        <v>0</v>
      </c>
      <c r="D1365" s="10">
        <v>0</v>
      </c>
      <c r="E1365" s="10">
        <v>0</v>
      </c>
      <c r="F1365" s="10">
        <v>0</v>
      </c>
      <c r="G1365" s="10">
        <v>3.9680000000000002E-3</v>
      </c>
      <c r="H1365" s="10">
        <v>1.0192E-2</v>
      </c>
      <c r="I1365" s="10">
        <v>2.0076E-2</v>
      </c>
      <c r="J1365" s="10">
        <v>3.3854000000000002E-2</v>
      </c>
      <c r="K1365" s="10">
        <v>7.1586999999999998E-2</v>
      </c>
      <c r="L1365" s="10">
        <v>0.11587600000000001</v>
      </c>
      <c r="M1365" s="10">
        <v>0.163794</v>
      </c>
      <c r="N1365" s="10">
        <v>0.22176199999999999</v>
      </c>
      <c r="O1365" s="10">
        <v>0.28432800000000003</v>
      </c>
      <c r="P1365" s="10">
        <v>0.37072500000000003</v>
      </c>
      <c r="Q1365" s="10">
        <v>0.467393</v>
      </c>
      <c r="R1365" s="10">
        <v>0.57183499999999998</v>
      </c>
      <c r="S1365" s="10">
        <v>0.68826200000000004</v>
      </c>
      <c r="T1365" s="10">
        <v>0.81558399999999998</v>
      </c>
      <c r="U1365" s="10">
        <v>0.97820799999999997</v>
      </c>
      <c r="V1365" s="10">
        <v>1.1605749999999999</v>
      </c>
      <c r="W1365" s="10">
        <v>1.358813</v>
      </c>
      <c r="X1365" s="10">
        <v>1.5660860000000001</v>
      </c>
      <c r="Y1365" s="10">
        <v>1.780356</v>
      </c>
      <c r="Z1365" s="10">
        <v>2.000848</v>
      </c>
      <c r="AA1365" s="10">
        <v>2.225447</v>
      </c>
      <c r="AB1365" s="10">
        <v>2.4552179999999999</v>
      </c>
      <c r="AC1365" s="10">
        <v>2.6901920000000001</v>
      </c>
      <c r="AD1365" s="10">
        <v>2.9310770000000002</v>
      </c>
      <c r="AE1365" s="10">
        <v>3.1778949999999999</v>
      </c>
      <c r="AF1365" s="15" t="s">
        <v>2584</v>
      </c>
    </row>
    <row r="1366" spans="1:32" ht="13">
      <c r="A1366" s="3" t="s">
        <v>1287</v>
      </c>
      <c r="B1366" t="s">
        <v>795</v>
      </c>
      <c r="C1366" s="10">
        <v>0</v>
      </c>
      <c r="D1366" s="10">
        <v>0</v>
      </c>
      <c r="E1366" s="10">
        <v>0</v>
      </c>
      <c r="F1366" s="10">
        <v>0</v>
      </c>
      <c r="G1366" s="10">
        <v>3.21E-4</v>
      </c>
      <c r="H1366" s="10">
        <v>1.2160000000000001E-3</v>
      </c>
      <c r="I1366" s="10">
        <v>3.8500000000000001E-3</v>
      </c>
      <c r="J1366" s="10">
        <v>1.0913000000000001E-2</v>
      </c>
      <c r="K1366" s="10">
        <v>2.5321E-2</v>
      </c>
      <c r="L1366" s="10">
        <v>4.0457E-2</v>
      </c>
      <c r="M1366" s="10">
        <v>5.8739E-2</v>
      </c>
      <c r="N1366" s="10">
        <v>8.2085000000000005E-2</v>
      </c>
      <c r="O1366" s="10">
        <v>0.10957600000000001</v>
      </c>
      <c r="P1366" s="10">
        <v>0.138931</v>
      </c>
      <c r="Q1366" s="10">
        <v>0.17222499999999999</v>
      </c>
      <c r="R1366" s="10">
        <v>0.21071100000000001</v>
      </c>
      <c r="S1366" s="10">
        <v>0.25189699999999998</v>
      </c>
      <c r="T1366" s="10">
        <v>0.295487</v>
      </c>
      <c r="U1366" s="10">
        <v>0.34237000000000001</v>
      </c>
      <c r="V1366" s="10">
        <v>0.395592</v>
      </c>
      <c r="W1366" s="10">
        <v>0.45254800000000001</v>
      </c>
      <c r="X1366" s="10">
        <v>0.51435699999999995</v>
      </c>
      <c r="Y1366" s="10">
        <v>0.57976399999999995</v>
      </c>
      <c r="Z1366" s="10">
        <v>0.64932000000000001</v>
      </c>
      <c r="AA1366" s="10">
        <v>0.717086</v>
      </c>
      <c r="AB1366" s="10">
        <v>0.78342699999999998</v>
      </c>
      <c r="AC1366" s="10">
        <v>0.84808300000000003</v>
      </c>
      <c r="AD1366" s="10">
        <v>0.91096999999999995</v>
      </c>
      <c r="AE1366" s="10">
        <v>0.972001</v>
      </c>
      <c r="AF1366" s="15" t="s">
        <v>2584</v>
      </c>
    </row>
    <row r="1367" spans="1:32" ht="13">
      <c r="A1367" s="3" t="s">
        <v>1288</v>
      </c>
      <c r="B1367" t="s">
        <v>797</v>
      </c>
      <c r="C1367" s="10">
        <v>0</v>
      </c>
      <c r="D1367" s="10">
        <v>0</v>
      </c>
      <c r="E1367" s="10">
        <v>0</v>
      </c>
      <c r="F1367" s="10">
        <v>0</v>
      </c>
      <c r="G1367" s="10">
        <v>0</v>
      </c>
      <c r="H1367" s="10">
        <v>0</v>
      </c>
      <c r="I1367" s="10">
        <v>0</v>
      </c>
      <c r="J1367" s="10">
        <v>2.748E-3</v>
      </c>
      <c r="K1367" s="10">
        <v>5.594E-3</v>
      </c>
      <c r="L1367" s="10">
        <v>8.6580000000000008E-3</v>
      </c>
      <c r="M1367" s="10">
        <v>1.1759E-2</v>
      </c>
      <c r="N1367" s="10">
        <v>1.4857E-2</v>
      </c>
      <c r="O1367" s="10">
        <v>2.1696E-2</v>
      </c>
      <c r="P1367" s="10">
        <v>2.8818E-2</v>
      </c>
      <c r="Q1367" s="10">
        <v>3.5867999999999997E-2</v>
      </c>
      <c r="R1367" s="10">
        <v>4.4520999999999998E-2</v>
      </c>
      <c r="S1367" s="10">
        <v>5.3242999999999999E-2</v>
      </c>
      <c r="T1367" s="10">
        <v>6.2036000000000001E-2</v>
      </c>
      <c r="U1367" s="10">
        <v>7.0892999999999998E-2</v>
      </c>
      <c r="V1367" s="10">
        <v>8.0892000000000006E-2</v>
      </c>
      <c r="W1367" s="10">
        <v>9.0842999999999993E-2</v>
      </c>
      <c r="X1367" s="10">
        <v>0.10077899999999999</v>
      </c>
      <c r="Y1367" s="10">
        <v>0.110598</v>
      </c>
      <c r="Z1367" s="10">
        <v>0.12017799999999999</v>
      </c>
      <c r="AA1367" s="10">
        <v>0.12948399999999999</v>
      </c>
      <c r="AB1367" s="10">
        <v>0.138603</v>
      </c>
      <c r="AC1367" s="10">
        <v>0.14752799999999999</v>
      </c>
      <c r="AD1367" s="10">
        <v>0.15632299999999999</v>
      </c>
      <c r="AE1367" s="10">
        <v>0.165047</v>
      </c>
      <c r="AF1367" s="15" t="s">
        <v>2584</v>
      </c>
    </row>
    <row r="1368" spans="1:32" ht="13">
      <c r="A1368" s="3" t="s">
        <v>1289</v>
      </c>
      <c r="B1368" t="s">
        <v>799</v>
      </c>
      <c r="C1368" s="10">
        <v>0.72162099999999996</v>
      </c>
      <c r="D1368" s="10">
        <v>0.97059700000000004</v>
      </c>
      <c r="E1368" s="10">
        <v>1.1720999999999999</v>
      </c>
      <c r="F1368" s="10">
        <v>1.381691</v>
      </c>
      <c r="G1368" s="10">
        <v>1.6793720000000001</v>
      </c>
      <c r="H1368" s="10">
        <v>2.0373830000000002</v>
      </c>
      <c r="I1368" s="10">
        <v>2.4507469999999998</v>
      </c>
      <c r="J1368" s="10">
        <v>2.9024740000000002</v>
      </c>
      <c r="K1368" s="10">
        <v>3.3840400000000002</v>
      </c>
      <c r="L1368" s="10">
        <v>3.9030580000000001</v>
      </c>
      <c r="M1368" s="10">
        <v>4.4374700000000002</v>
      </c>
      <c r="N1368" s="10">
        <v>4.9832109999999998</v>
      </c>
      <c r="O1368" s="10">
        <v>5.5484780000000002</v>
      </c>
      <c r="P1368" s="10">
        <v>6.1481389999999996</v>
      </c>
      <c r="Q1368" s="10">
        <v>6.7515080000000003</v>
      </c>
      <c r="R1368" s="10">
        <v>7.3536809999999999</v>
      </c>
      <c r="S1368" s="10">
        <v>7.9620369999999996</v>
      </c>
      <c r="T1368" s="10">
        <v>8.5826039999999999</v>
      </c>
      <c r="U1368" s="10">
        <v>9.221247</v>
      </c>
      <c r="V1368" s="10">
        <v>9.8705219999999994</v>
      </c>
      <c r="W1368" s="10">
        <v>10.527646000000001</v>
      </c>
      <c r="X1368" s="10">
        <v>11.191618999999999</v>
      </c>
      <c r="Y1368" s="10">
        <v>11.859761000000001</v>
      </c>
      <c r="Z1368" s="10">
        <v>12.528888999999999</v>
      </c>
      <c r="AA1368" s="10">
        <v>13.185459</v>
      </c>
      <c r="AB1368" s="10">
        <v>13.832323000000001</v>
      </c>
      <c r="AC1368" s="10">
        <v>14.468524</v>
      </c>
      <c r="AD1368" s="10">
        <v>15.096095999999999</v>
      </c>
      <c r="AE1368" s="10">
        <v>15.712122000000001</v>
      </c>
      <c r="AF1368" s="7">
        <v>0.108626</v>
      </c>
    </row>
    <row r="1369" spans="1:32" ht="13">
      <c r="A1369" s="3" t="s">
        <v>1290</v>
      </c>
      <c r="B1369" t="s">
        <v>801</v>
      </c>
      <c r="C1369" s="10">
        <v>1.1162999999999999E-2</v>
      </c>
      <c r="D1369" s="10">
        <v>1.1094E-2</v>
      </c>
      <c r="E1369" s="10">
        <v>1.0803999999999999E-2</v>
      </c>
      <c r="F1369" s="10">
        <v>1.0704999999999999E-2</v>
      </c>
      <c r="G1369" s="10">
        <v>1.0902999999999999E-2</v>
      </c>
      <c r="H1369" s="10">
        <v>1.1294E-2</v>
      </c>
      <c r="I1369" s="10">
        <v>1.1864E-2</v>
      </c>
      <c r="J1369" s="10">
        <v>1.2544E-2</v>
      </c>
      <c r="K1369" s="10">
        <v>1.3289E-2</v>
      </c>
      <c r="L1369" s="10">
        <v>1.4055E-2</v>
      </c>
      <c r="M1369" s="10">
        <v>1.4763999999999999E-2</v>
      </c>
      <c r="N1369" s="10">
        <v>1.5410999999999999E-2</v>
      </c>
      <c r="O1369" s="10">
        <v>1.6032000000000001E-2</v>
      </c>
      <c r="P1369" s="10">
        <v>1.6653999999999999E-2</v>
      </c>
      <c r="Q1369" s="10">
        <v>1.7217E-2</v>
      </c>
      <c r="R1369" s="10">
        <v>1.7728000000000001E-2</v>
      </c>
      <c r="S1369" s="10">
        <v>1.8216E-2</v>
      </c>
      <c r="T1369" s="10">
        <v>1.8703000000000001E-2</v>
      </c>
      <c r="U1369" s="10">
        <v>1.9186999999999999E-2</v>
      </c>
      <c r="V1369" s="10">
        <v>1.966E-2</v>
      </c>
      <c r="W1369" s="10">
        <v>2.0122999999999999E-2</v>
      </c>
      <c r="X1369" s="10">
        <v>2.0577999999999999E-2</v>
      </c>
      <c r="Y1369" s="10">
        <v>2.1023E-2</v>
      </c>
      <c r="Z1369" s="10">
        <v>2.1455999999999999E-2</v>
      </c>
      <c r="AA1369" s="10">
        <v>2.1867000000000001E-2</v>
      </c>
      <c r="AB1369" s="10">
        <v>2.2268E-2</v>
      </c>
      <c r="AC1369" s="10">
        <v>2.2665000000000001E-2</v>
      </c>
      <c r="AD1369" s="10">
        <v>2.3059E-2</v>
      </c>
      <c r="AE1369" s="10">
        <v>2.3456000000000001E-2</v>
      </c>
      <c r="AF1369" s="7">
        <v>2.8119000000000002E-2</v>
      </c>
    </row>
    <row r="1370" spans="1:32" ht="13">
      <c r="A1370" s="3" t="s">
        <v>1291</v>
      </c>
      <c r="B1370" t="s">
        <v>803</v>
      </c>
      <c r="C1370" s="10">
        <v>2.6578000000000001E-2</v>
      </c>
      <c r="D1370" s="10">
        <v>2.7934E-2</v>
      </c>
      <c r="E1370" s="10">
        <v>2.8510000000000001E-2</v>
      </c>
      <c r="F1370" s="10">
        <v>2.9287000000000001E-2</v>
      </c>
      <c r="G1370" s="10">
        <v>3.0443000000000001E-2</v>
      </c>
      <c r="H1370" s="10">
        <v>3.1768999999999999E-2</v>
      </c>
      <c r="I1370" s="10">
        <v>3.3308999999999998E-2</v>
      </c>
      <c r="J1370" s="10">
        <v>3.4986000000000003E-2</v>
      </c>
      <c r="K1370" s="10">
        <v>3.6691000000000001E-2</v>
      </c>
      <c r="L1370" s="10">
        <v>3.8421999999999998E-2</v>
      </c>
      <c r="M1370" s="10">
        <v>4.0023999999999997E-2</v>
      </c>
      <c r="N1370" s="10">
        <v>4.1528000000000002E-2</v>
      </c>
      <c r="O1370" s="10">
        <v>4.3007999999999998E-2</v>
      </c>
      <c r="P1370" s="10">
        <v>4.4524000000000001E-2</v>
      </c>
      <c r="Q1370" s="10">
        <v>4.5941000000000003E-2</v>
      </c>
      <c r="R1370" s="10">
        <v>4.7254999999999998E-2</v>
      </c>
      <c r="S1370" s="10">
        <v>4.8531999999999999E-2</v>
      </c>
      <c r="T1370" s="10">
        <v>4.9814999999999998E-2</v>
      </c>
      <c r="U1370" s="10">
        <v>5.1098999999999999E-2</v>
      </c>
      <c r="V1370" s="10">
        <v>5.2356E-2</v>
      </c>
      <c r="W1370" s="10">
        <v>5.3594000000000003E-2</v>
      </c>
      <c r="X1370" s="10">
        <v>5.4834000000000001E-2</v>
      </c>
      <c r="Y1370" s="10">
        <v>5.6063000000000002E-2</v>
      </c>
      <c r="Z1370" s="10">
        <v>5.7248E-2</v>
      </c>
      <c r="AA1370" s="10">
        <v>5.8373000000000001E-2</v>
      </c>
      <c r="AB1370" s="10">
        <v>5.9490000000000001E-2</v>
      </c>
      <c r="AC1370" s="10">
        <v>6.0602000000000003E-2</v>
      </c>
      <c r="AD1370" s="10">
        <v>6.1711000000000002E-2</v>
      </c>
      <c r="AE1370" s="10">
        <v>6.2841999999999995E-2</v>
      </c>
      <c r="AF1370" s="7">
        <v>3.0484000000000001E-2</v>
      </c>
    </row>
    <row r="1371" spans="1:32" ht="13">
      <c r="A1371" s="3" t="s">
        <v>1292</v>
      </c>
      <c r="B1371" t="s">
        <v>805</v>
      </c>
      <c r="C1371" s="10">
        <v>2.666E-3</v>
      </c>
      <c r="D1371" s="10">
        <v>2.2680000000000001E-3</v>
      </c>
      <c r="E1371" s="10">
        <v>2.0070000000000001E-3</v>
      </c>
      <c r="F1371" s="10">
        <v>1.7849999999999999E-3</v>
      </c>
      <c r="G1371" s="10">
        <v>1.5900000000000001E-3</v>
      </c>
      <c r="H1371" s="10">
        <v>1.41E-3</v>
      </c>
      <c r="I1371" s="10">
        <v>1.248E-3</v>
      </c>
      <c r="J1371" s="10">
        <v>1.1039999999999999E-3</v>
      </c>
      <c r="K1371" s="10">
        <v>9.7400000000000004E-4</v>
      </c>
      <c r="L1371" s="10">
        <v>8.5899999999999995E-4</v>
      </c>
      <c r="M1371" s="10">
        <v>7.5600000000000005E-4</v>
      </c>
      <c r="N1371" s="10">
        <v>6.6500000000000001E-4</v>
      </c>
      <c r="O1371" s="10">
        <v>5.8500000000000002E-4</v>
      </c>
      <c r="P1371" s="10">
        <v>5.1400000000000003E-4</v>
      </c>
      <c r="Q1371" s="10">
        <v>4.5100000000000001E-4</v>
      </c>
      <c r="R1371" s="10">
        <v>3.97E-4</v>
      </c>
      <c r="S1371" s="10">
        <v>3.48E-4</v>
      </c>
      <c r="T1371" s="10">
        <v>3.0600000000000001E-4</v>
      </c>
      <c r="U1371" s="10">
        <v>2.6899999999999998E-4</v>
      </c>
      <c r="V1371" s="10">
        <v>2.3599999999999999E-4</v>
      </c>
      <c r="W1371" s="10">
        <v>2.0799999999999999E-4</v>
      </c>
      <c r="X1371" s="10">
        <v>1.8200000000000001E-4</v>
      </c>
      <c r="Y1371" s="10">
        <v>1.6000000000000001E-4</v>
      </c>
      <c r="Z1371" s="10">
        <v>1.4100000000000001E-4</v>
      </c>
      <c r="AA1371" s="10">
        <v>1.2400000000000001E-4</v>
      </c>
      <c r="AB1371" s="10">
        <v>1.0900000000000001E-4</v>
      </c>
      <c r="AC1371" s="10">
        <v>9.6000000000000002E-5</v>
      </c>
      <c r="AD1371" s="10">
        <v>8.3999999999999995E-5</v>
      </c>
      <c r="AE1371" s="10">
        <v>7.3999999999999996E-5</v>
      </c>
      <c r="AF1371" s="7">
        <v>-0.11912399999999999</v>
      </c>
    </row>
    <row r="1372" spans="1:32" ht="13">
      <c r="A1372" s="3" t="s">
        <v>1293</v>
      </c>
      <c r="B1372" t="s">
        <v>807</v>
      </c>
      <c r="C1372" s="10">
        <v>5.3369999999999997E-3</v>
      </c>
      <c r="D1372" s="10">
        <v>4.8199999999999996E-3</v>
      </c>
      <c r="E1372" s="10">
        <v>4.4720000000000003E-3</v>
      </c>
      <c r="F1372" s="10">
        <v>4.1879999999999999E-3</v>
      </c>
      <c r="G1372" s="10">
        <v>3.9639999999999996E-3</v>
      </c>
      <c r="H1372" s="10">
        <v>3.764E-3</v>
      </c>
      <c r="I1372" s="10">
        <v>3.5969999999999999E-3</v>
      </c>
      <c r="J1372" s="10">
        <v>3.457E-3</v>
      </c>
      <c r="K1372" s="10">
        <v>3.3409999999999998E-3</v>
      </c>
      <c r="L1372" s="10">
        <v>3.248E-3</v>
      </c>
      <c r="M1372" s="10">
        <v>3.1689999999999999E-3</v>
      </c>
      <c r="N1372" s="10">
        <v>3.0980000000000001E-3</v>
      </c>
      <c r="O1372" s="10">
        <v>3.0400000000000002E-3</v>
      </c>
      <c r="P1372" s="10">
        <v>2.9989999999999999E-3</v>
      </c>
      <c r="Q1372" s="10">
        <v>2.9619999999999998E-3</v>
      </c>
      <c r="R1372" s="10">
        <v>2.9299999999999999E-3</v>
      </c>
      <c r="S1372" s="10">
        <v>2.9039999999999999E-3</v>
      </c>
      <c r="T1372" s="10">
        <v>2.8879999999999999E-3</v>
      </c>
      <c r="U1372" s="10">
        <v>2.8800000000000002E-3</v>
      </c>
      <c r="V1372" s="10">
        <v>2.8779999999999999E-3</v>
      </c>
      <c r="W1372" s="10">
        <v>2.8809999999999999E-3</v>
      </c>
      <c r="X1372" s="10">
        <v>2.8879999999999999E-3</v>
      </c>
      <c r="Y1372" s="10">
        <v>2.8999999999999998E-3</v>
      </c>
      <c r="Z1372" s="10">
        <v>2.9139999999999999E-3</v>
      </c>
      <c r="AA1372" s="10">
        <v>2.9299999999999999E-3</v>
      </c>
      <c r="AB1372" s="10">
        <v>2.9489999999999998E-3</v>
      </c>
      <c r="AC1372" s="10">
        <v>2.9689999999999999E-3</v>
      </c>
      <c r="AD1372" s="10">
        <v>2.993E-3</v>
      </c>
      <c r="AE1372" s="10">
        <v>3.0200000000000001E-3</v>
      </c>
      <c r="AF1372" s="7">
        <v>-1.7169E-2</v>
      </c>
    </row>
    <row r="1373" spans="1:32" ht="13">
      <c r="A1373" s="3" t="s">
        <v>1294</v>
      </c>
      <c r="B1373" t="s">
        <v>809</v>
      </c>
      <c r="C1373" s="10">
        <v>0</v>
      </c>
      <c r="D1373" s="10">
        <v>0</v>
      </c>
      <c r="E1373" s="10">
        <v>0</v>
      </c>
      <c r="F1373" s="10">
        <v>0</v>
      </c>
      <c r="G1373" s="10">
        <v>0</v>
      </c>
      <c r="H1373" s="10">
        <v>0</v>
      </c>
      <c r="I1373" s="10">
        <v>0</v>
      </c>
      <c r="J1373" s="10">
        <v>0</v>
      </c>
      <c r="K1373" s="10">
        <v>0</v>
      </c>
      <c r="L1373" s="10">
        <v>0</v>
      </c>
      <c r="M1373" s="10">
        <v>0</v>
      </c>
      <c r="N1373" s="10">
        <v>0</v>
      </c>
      <c r="O1373" s="10">
        <v>0</v>
      </c>
      <c r="P1373" s="10">
        <v>0</v>
      </c>
      <c r="Q1373" s="10">
        <v>0</v>
      </c>
      <c r="R1373" s="10">
        <v>0</v>
      </c>
      <c r="S1373" s="10">
        <v>0</v>
      </c>
      <c r="T1373" s="10">
        <v>0</v>
      </c>
      <c r="U1373" s="10">
        <v>0</v>
      </c>
      <c r="V1373" s="10">
        <v>0</v>
      </c>
      <c r="W1373" s="10">
        <v>0</v>
      </c>
      <c r="X1373" s="10">
        <v>0</v>
      </c>
      <c r="Y1373" s="10">
        <v>0</v>
      </c>
      <c r="Z1373" s="10">
        <v>0</v>
      </c>
      <c r="AA1373" s="10">
        <v>0</v>
      </c>
      <c r="AB1373" s="10">
        <v>0</v>
      </c>
      <c r="AC1373" s="10">
        <v>0</v>
      </c>
      <c r="AD1373" s="10">
        <v>0</v>
      </c>
      <c r="AE1373" s="10">
        <v>0</v>
      </c>
      <c r="AF1373" s="15" t="s">
        <v>2584</v>
      </c>
    </row>
    <row r="1374" spans="1:32" ht="13">
      <c r="A1374" s="3" t="s">
        <v>1295</v>
      </c>
      <c r="B1374" t="s">
        <v>811</v>
      </c>
      <c r="C1374" s="10">
        <v>0</v>
      </c>
      <c r="D1374" s="10">
        <v>0</v>
      </c>
      <c r="E1374" s="10">
        <v>0</v>
      </c>
      <c r="F1374" s="10">
        <v>0</v>
      </c>
      <c r="G1374" s="10">
        <v>0</v>
      </c>
      <c r="H1374" s="10">
        <v>0</v>
      </c>
      <c r="I1374" s="10">
        <v>0</v>
      </c>
      <c r="J1374" s="10">
        <v>0</v>
      </c>
      <c r="K1374" s="10">
        <v>0</v>
      </c>
      <c r="L1374" s="10">
        <v>0</v>
      </c>
      <c r="M1374" s="10">
        <v>0</v>
      </c>
      <c r="N1374" s="10">
        <v>0</v>
      </c>
      <c r="O1374" s="10">
        <v>0</v>
      </c>
      <c r="P1374" s="10">
        <v>0</v>
      </c>
      <c r="Q1374" s="10">
        <v>0</v>
      </c>
      <c r="R1374" s="10">
        <v>0</v>
      </c>
      <c r="S1374" s="10">
        <v>0</v>
      </c>
      <c r="T1374" s="10">
        <v>0</v>
      </c>
      <c r="U1374" s="10">
        <v>0</v>
      </c>
      <c r="V1374" s="10">
        <v>0</v>
      </c>
      <c r="W1374" s="10">
        <v>0</v>
      </c>
      <c r="X1374" s="10">
        <v>0</v>
      </c>
      <c r="Y1374" s="10">
        <v>0</v>
      </c>
      <c r="Z1374" s="10">
        <v>0</v>
      </c>
      <c r="AA1374" s="10">
        <v>0</v>
      </c>
      <c r="AB1374" s="10">
        <v>0</v>
      </c>
      <c r="AC1374" s="10">
        <v>0</v>
      </c>
      <c r="AD1374" s="10">
        <v>0</v>
      </c>
      <c r="AE1374" s="10">
        <v>0</v>
      </c>
      <c r="AF1374" s="15" t="s">
        <v>2584</v>
      </c>
    </row>
    <row r="1375" spans="1:32" ht="13">
      <c r="A1375" s="3" t="s">
        <v>1296</v>
      </c>
      <c r="B1375" t="s">
        <v>813</v>
      </c>
      <c r="C1375" s="10">
        <v>0</v>
      </c>
      <c r="D1375" s="10">
        <v>0</v>
      </c>
      <c r="E1375" s="10">
        <v>0</v>
      </c>
      <c r="F1375" s="10">
        <v>0</v>
      </c>
      <c r="G1375" s="10">
        <v>0</v>
      </c>
      <c r="H1375" s="10">
        <v>0</v>
      </c>
      <c r="I1375" s="10">
        <v>0</v>
      </c>
      <c r="J1375" s="10">
        <v>0</v>
      </c>
      <c r="K1375" s="10">
        <v>2.464E-3</v>
      </c>
      <c r="L1375" s="10">
        <v>5.0340000000000003E-3</v>
      </c>
      <c r="M1375" s="10">
        <v>7.5690000000000002E-3</v>
      </c>
      <c r="N1375" s="10">
        <v>1.2880000000000001E-2</v>
      </c>
      <c r="O1375" s="10">
        <v>1.8085E-2</v>
      </c>
      <c r="P1375" s="10">
        <v>2.3276999999999999E-2</v>
      </c>
      <c r="Q1375" s="10">
        <v>2.8615999999999999E-2</v>
      </c>
      <c r="R1375" s="10">
        <v>3.3666000000000001E-2</v>
      </c>
      <c r="S1375" s="10">
        <v>3.8455000000000003E-2</v>
      </c>
      <c r="T1375" s="10">
        <v>4.3872000000000001E-2</v>
      </c>
      <c r="U1375" s="10">
        <v>4.8936E-2</v>
      </c>
      <c r="V1375" s="10">
        <v>5.3815000000000002E-2</v>
      </c>
      <c r="W1375" s="10">
        <v>5.8722999999999997E-2</v>
      </c>
      <c r="X1375" s="10">
        <v>6.3410999999999995E-2</v>
      </c>
      <c r="Y1375" s="10">
        <v>6.7868999999999999E-2</v>
      </c>
      <c r="Z1375" s="10">
        <v>7.2122000000000006E-2</v>
      </c>
      <c r="AA1375" s="10">
        <v>7.6110999999999998E-2</v>
      </c>
      <c r="AB1375" s="10">
        <v>7.9863000000000003E-2</v>
      </c>
      <c r="AC1375" s="10">
        <v>8.3396999999999999E-2</v>
      </c>
      <c r="AD1375" s="10">
        <v>8.6725999999999998E-2</v>
      </c>
      <c r="AE1375" s="10">
        <v>8.9860999999999996E-2</v>
      </c>
      <c r="AF1375" s="15" t="s">
        <v>2584</v>
      </c>
    </row>
    <row r="1376" spans="1:32" ht="13">
      <c r="A1376" s="3" t="s">
        <v>1297</v>
      </c>
      <c r="B1376" t="s">
        <v>815</v>
      </c>
      <c r="C1376" s="10">
        <v>1.7880510000000001</v>
      </c>
      <c r="D1376" s="10">
        <v>2.4315509999999998</v>
      </c>
      <c r="E1376" s="10">
        <v>3.0043869999999999</v>
      </c>
      <c r="F1376" s="10">
        <v>3.699195</v>
      </c>
      <c r="G1376" s="10">
        <v>4.7079420000000001</v>
      </c>
      <c r="H1376" s="10">
        <v>5.9474460000000002</v>
      </c>
      <c r="I1376" s="10">
        <v>7.4942209999999996</v>
      </c>
      <c r="J1376" s="10">
        <v>9.2481039999999997</v>
      </c>
      <c r="K1376" s="10">
        <v>11.243236</v>
      </c>
      <c r="L1376" s="10">
        <v>13.145648</v>
      </c>
      <c r="M1376" s="10">
        <v>15.057517000000001</v>
      </c>
      <c r="N1376" s="10">
        <v>16.971346</v>
      </c>
      <c r="O1376" s="10">
        <v>18.910609999999998</v>
      </c>
      <c r="P1376" s="10">
        <v>20.91987</v>
      </c>
      <c r="Q1376" s="10">
        <v>22.887015999999999</v>
      </c>
      <c r="R1376" s="10">
        <v>24.813974000000002</v>
      </c>
      <c r="S1376" s="10">
        <v>26.694191</v>
      </c>
      <c r="T1376" s="10">
        <v>28.559674999999999</v>
      </c>
      <c r="U1376" s="10">
        <v>30.434685000000002</v>
      </c>
      <c r="V1376" s="10">
        <v>32.291739999999997</v>
      </c>
      <c r="W1376" s="10">
        <v>34.122031999999997</v>
      </c>
      <c r="X1376" s="10">
        <v>35.924343</v>
      </c>
      <c r="Y1376" s="10">
        <v>37.692528000000003</v>
      </c>
      <c r="Z1376" s="10">
        <v>39.424885000000003</v>
      </c>
      <c r="AA1376" s="10">
        <v>41.110259999999997</v>
      </c>
      <c r="AB1376" s="10">
        <v>42.755600000000001</v>
      </c>
      <c r="AC1376" s="10">
        <v>44.367519000000001</v>
      </c>
      <c r="AD1376" s="10">
        <v>45.961230999999998</v>
      </c>
      <c r="AE1376" s="10">
        <v>47.542614</v>
      </c>
      <c r="AF1376" s="7">
        <v>0.116406</v>
      </c>
    </row>
    <row r="1378" spans="1:32" ht="13">
      <c r="A1378" s="3" t="s">
        <v>1298</v>
      </c>
      <c r="B1378" s="2" t="s">
        <v>1299</v>
      </c>
      <c r="C1378" s="11">
        <v>134.84445199999999</v>
      </c>
      <c r="D1378" s="11">
        <v>133.97160299999999</v>
      </c>
      <c r="E1378" s="11">
        <v>131.19233700000001</v>
      </c>
      <c r="F1378" s="11">
        <v>128.623749</v>
      </c>
      <c r="G1378" s="11">
        <v>127.54143500000001</v>
      </c>
      <c r="H1378" s="11">
        <v>127.421318</v>
      </c>
      <c r="I1378" s="11">
        <v>128.089294</v>
      </c>
      <c r="J1378" s="11">
        <v>129.18826300000001</v>
      </c>
      <c r="K1378" s="11">
        <v>130.672211</v>
      </c>
      <c r="L1378" s="11">
        <v>132.45254499999999</v>
      </c>
      <c r="M1378" s="11">
        <v>134.279449</v>
      </c>
      <c r="N1378" s="11">
        <v>136.179596</v>
      </c>
      <c r="O1378" s="11">
        <v>138.349289</v>
      </c>
      <c r="P1378" s="11">
        <v>140.970901</v>
      </c>
      <c r="Q1378" s="11">
        <v>143.61792</v>
      </c>
      <c r="R1378" s="11">
        <v>146.24031099999999</v>
      </c>
      <c r="S1378" s="11">
        <v>148.91790800000001</v>
      </c>
      <c r="T1378" s="11">
        <v>151.743484</v>
      </c>
      <c r="U1378" s="11">
        <v>154.725967</v>
      </c>
      <c r="V1378" s="11">
        <v>157.784637</v>
      </c>
      <c r="W1378" s="11">
        <v>160.89099100000001</v>
      </c>
      <c r="X1378" s="11">
        <v>164.03324900000001</v>
      </c>
      <c r="Y1378" s="11">
        <v>167.18450899999999</v>
      </c>
      <c r="Z1378" s="11">
        <v>170.34063699999999</v>
      </c>
      <c r="AA1378" s="11">
        <v>173.45420799999999</v>
      </c>
      <c r="AB1378" s="11">
        <v>176.55287200000001</v>
      </c>
      <c r="AC1378" s="11">
        <v>179.652817</v>
      </c>
      <c r="AD1378" s="11">
        <v>182.77763400000001</v>
      </c>
      <c r="AE1378" s="11">
        <v>185.928787</v>
      </c>
      <c r="AF1378" s="9">
        <v>1.2212000000000001E-2</v>
      </c>
    </row>
    <row r="1380" spans="1:32" ht="13">
      <c r="B1380" s="2" t="s">
        <v>1300</v>
      </c>
    </row>
    <row r="1381" spans="1:32" ht="13">
      <c r="B1381" s="2" t="s">
        <v>1239</v>
      </c>
    </row>
    <row r="1382" spans="1:32" ht="13">
      <c r="A1382" s="3" t="s">
        <v>1301</v>
      </c>
      <c r="B1382" t="s">
        <v>780</v>
      </c>
      <c r="C1382" s="10">
        <v>87.584334999999996</v>
      </c>
      <c r="D1382" s="10">
        <v>88.519081</v>
      </c>
      <c r="E1382" s="10">
        <v>88.087401999999997</v>
      </c>
      <c r="F1382" s="10">
        <v>88.209389000000002</v>
      </c>
      <c r="G1382" s="10">
        <v>89.412880000000001</v>
      </c>
      <c r="H1382" s="10">
        <v>90.826721000000006</v>
      </c>
      <c r="I1382" s="10">
        <v>91.970444000000001</v>
      </c>
      <c r="J1382" s="10">
        <v>92.728347999999997</v>
      </c>
      <c r="K1382" s="10">
        <v>93.045012999999997</v>
      </c>
      <c r="L1382" s="10">
        <v>92.900574000000006</v>
      </c>
      <c r="M1382" s="10">
        <v>92.217155000000005</v>
      </c>
      <c r="N1382" s="10">
        <v>91.056540999999996</v>
      </c>
      <c r="O1382" s="10">
        <v>89.746955999999997</v>
      </c>
      <c r="P1382" s="10">
        <v>88.348845999999995</v>
      </c>
      <c r="Q1382" s="10">
        <v>86.828201000000007</v>
      </c>
      <c r="R1382" s="10">
        <v>85.186867000000007</v>
      </c>
      <c r="S1382" s="10">
        <v>83.527541999999997</v>
      </c>
      <c r="T1382" s="10">
        <v>81.914642000000001</v>
      </c>
      <c r="U1382" s="10">
        <v>80.349379999999996</v>
      </c>
      <c r="V1382" s="10">
        <v>78.837897999999996</v>
      </c>
      <c r="W1382" s="10">
        <v>77.395163999999994</v>
      </c>
      <c r="X1382" s="10">
        <v>76.017753999999996</v>
      </c>
      <c r="Y1382" s="10">
        <v>74.706451000000001</v>
      </c>
      <c r="Z1382" s="10">
        <v>73.496178</v>
      </c>
      <c r="AA1382" s="10">
        <v>72.358367999999999</v>
      </c>
      <c r="AB1382" s="10">
        <v>71.309012999999993</v>
      </c>
      <c r="AC1382" s="10">
        <v>70.369484</v>
      </c>
      <c r="AD1382" s="10">
        <v>69.535263</v>
      </c>
      <c r="AE1382" s="10">
        <v>68.796616</v>
      </c>
      <c r="AF1382" s="7">
        <v>-9.2919999999999999E-3</v>
      </c>
    </row>
    <row r="1383" spans="1:32" ht="13">
      <c r="A1383" s="3" t="s">
        <v>1302</v>
      </c>
      <c r="B1383" t="s">
        <v>782</v>
      </c>
      <c r="C1383" s="10">
        <v>2.8584930000000002</v>
      </c>
      <c r="D1383" s="10">
        <v>2.7258369999999998</v>
      </c>
      <c r="E1383" s="10">
        <v>2.5835910000000002</v>
      </c>
      <c r="F1383" s="10">
        <v>2.4349419999999999</v>
      </c>
      <c r="G1383" s="10">
        <v>2.2844989999999998</v>
      </c>
      <c r="H1383" s="10">
        <v>2.1331289999999998</v>
      </c>
      <c r="I1383" s="10">
        <v>2.0743779999999998</v>
      </c>
      <c r="J1383" s="10">
        <v>2.040473</v>
      </c>
      <c r="K1383" s="10">
        <v>2.0199880000000001</v>
      </c>
      <c r="L1383" s="10">
        <v>2.0126240000000002</v>
      </c>
      <c r="M1383" s="10">
        <v>2.0072070000000002</v>
      </c>
      <c r="N1383" s="10">
        <v>2.0056980000000002</v>
      </c>
      <c r="O1383" s="10">
        <v>2.0235300000000001</v>
      </c>
      <c r="P1383" s="10">
        <v>2.0699380000000001</v>
      </c>
      <c r="Q1383" s="10">
        <v>2.138112</v>
      </c>
      <c r="R1383" s="10">
        <v>2.2243059999999999</v>
      </c>
      <c r="S1383" s="10">
        <v>2.337304</v>
      </c>
      <c r="T1383" s="10">
        <v>2.478402</v>
      </c>
      <c r="U1383" s="10">
        <v>2.6446770000000002</v>
      </c>
      <c r="V1383" s="10">
        <v>2.8348800000000001</v>
      </c>
      <c r="W1383" s="10">
        <v>3.0408810000000002</v>
      </c>
      <c r="X1383" s="10">
        <v>3.2613919999999998</v>
      </c>
      <c r="Y1383" s="10">
        <v>3.4849380000000001</v>
      </c>
      <c r="Z1383" s="10">
        <v>3.7048269999999999</v>
      </c>
      <c r="AA1383" s="10">
        <v>3.909475</v>
      </c>
      <c r="AB1383" s="10">
        <v>4.0977399999999999</v>
      </c>
      <c r="AC1383" s="10">
        <v>4.2647399999999998</v>
      </c>
      <c r="AD1383" s="10">
        <v>4.4063470000000002</v>
      </c>
      <c r="AE1383" s="10">
        <v>4.5170070000000004</v>
      </c>
      <c r="AF1383" s="7">
        <v>1.8883E-2</v>
      </c>
    </row>
    <row r="1384" spans="1:32" ht="13">
      <c r="A1384" s="3" t="s">
        <v>1303</v>
      </c>
      <c r="B1384" t="s">
        <v>1243</v>
      </c>
      <c r="C1384" s="10">
        <v>90.442824999999999</v>
      </c>
      <c r="D1384" s="10">
        <v>91.244918999999996</v>
      </c>
      <c r="E1384" s="10">
        <v>90.670990000000003</v>
      </c>
      <c r="F1384" s="10">
        <v>90.644333000000003</v>
      </c>
      <c r="G1384" s="10">
        <v>91.697379999999995</v>
      </c>
      <c r="H1384" s="10">
        <v>92.959854000000007</v>
      </c>
      <c r="I1384" s="10">
        <v>94.044822999999994</v>
      </c>
      <c r="J1384" s="10">
        <v>94.768822</v>
      </c>
      <c r="K1384" s="10">
        <v>95.065002000000007</v>
      </c>
      <c r="L1384" s="10">
        <v>94.913200000000003</v>
      </c>
      <c r="M1384" s="10">
        <v>94.224365000000006</v>
      </c>
      <c r="N1384" s="10">
        <v>93.062241</v>
      </c>
      <c r="O1384" s="10">
        <v>91.770484999999994</v>
      </c>
      <c r="P1384" s="10">
        <v>90.418785</v>
      </c>
      <c r="Q1384" s="10">
        <v>88.966316000000006</v>
      </c>
      <c r="R1384" s="10">
        <v>87.411170999999996</v>
      </c>
      <c r="S1384" s="10">
        <v>85.864845000000003</v>
      </c>
      <c r="T1384" s="10">
        <v>84.393044000000003</v>
      </c>
      <c r="U1384" s="10">
        <v>82.994056999999998</v>
      </c>
      <c r="V1384" s="10">
        <v>81.672775000000001</v>
      </c>
      <c r="W1384" s="10">
        <v>80.436042999999998</v>
      </c>
      <c r="X1384" s="10">
        <v>79.279144000000002</v>
      </c>
      <c r="Y1384" s="10">
        <v>78.191390999999996</v>
      </c>
      <c r="Z1384" s="10">
        <v>77.201003999999998</v>
      </c>
      <c r="AA1384" s="10">
        <v>76.267844999999994</v>
      </c>
      <c r="AB1384" s="10">
        <v>75.406754000000006</v>
      </c>
      <c r="AC1384" s="10">
        <v>74.634224000000003</v>
      </c>
      <c r="AD1384" s="10">
        <v>73.941612000000006</v>
      </c>
      <c r="AE1384" s="10">
        <v>73.313621999999995</v>
      </c>
      <c r="AF1384" s="7">
        <v>-8.071E-3</v>
      </c>
    </row>
    <row r="1386" spans="1:32" ht="13">
      <c r="B1386" s="2" t="s">
        <v>1244</v>
      </c>
    </row>
    <row r="1387" spans="1:32" ht="13">
      <c r="A1387" s="3" t="s">
        <v>1304</v>
      </c>
      <c r="B1387" t="s">
        <v>787</v>
      </c>
      <c r="C1387" s="10">
        <v>5.0487130000000002</v>
      </c>
      <c r="D1387" s="10">
        <v>5.7763249999999999</v>
      </c>
      <c r="E1387" s="10">
        <v>6.2293880000000001</v>
      </c>
      <c r="F1387" s="10">
        <v>6.8041479999999996</v>
      </c>
      <c r="G1387" s="10">
        <v>7.5098099999999999</v>
      </c>
      <c r="H1387" s="10">
        <v>8.3668309999999995</v>
      </c>
      <c r="I1387" s="10">
        <v>9.3825570000000003</v>
      </c>
      <c r="J1387" s="10">
        <v>10.563786</v>
      </c>
      <c r="K1387" s="10">
        <v>11.956733</v>
      </c>
      <c r="L1387" s="10">
        <v>13.496779</v>
      </c>
      <c r="M1387" s="10">
        <v>15.124928000000001</v>
      </c>
      <c r="N1387" s="10">
        <v>16.849958000000001</v>
      </c>
      <c r="O1387" s="10">
        <v>18.474257000000001</v>
      </c>
      <c r="P1387" s="10">
        <v>20.008091</v>
      </c>
      <c r="Q1387" s="10">
        <v>21.418545000000002</v>
      </c>
      <c r="R1387" s="10">
        <v>22.705069999999999</v>
      </c>
      <c r="S1387" s="10">
        <v>23.866897999999999</v>
      </c>
      <c r="T1387" s="10">
        <v>24.944012000000001</v>
      </c>
      <c r="U1387" s="10">
        <v>25.932956999999998</v>
      </c>
      <c r="V1387" s="10">
        <v>26.832293</v>
      </c>
      <c r="W1387" s="10">
        <v>27.645703999999999</v>
      </c>
      <c r="X1387" s="10">
        <v>28.365780000000001</v>
      </c>
      <c r="Y1387" s="10">
        <v>29.0014</v>
      </c>
      <c r="Z1387" s="10">
        <v>29.569592</v>
      </c>
      <c r="AA1387" s="10">
        <v>30.071793</v>
      </c>
      <c r="AB1387" s="10">
        <v>30.511229</v>
      </c>
      <c r="AC1387" s="10">
        <v>30.903189000000001</v>
      </c>
      <c r="AD1387" s="10">
        <v>31.256433000000001</v>
      </c>
      <c r="AE1387" s="10">
        <v>31.577822000000001</v>
      </c>
      <c r="AF1387" s="7">
        <v>6.4935999999999994E-2</v>
      </c>
    </row>
    <row r="1388" spans="1:32" ht="13">
      <c r="A1388" s="3" t="s">
        <v>1305</v>
      </c>
      <c r="B1388" t="s">
        <v>789</v>
      </c>
      <c r="C1388" s="10">
        <v>0</v>
      </c>
      <c r="D1388" s="10">
        <v>0</v>
      </c>
      <c r="E1388" s="10">
        <v>0</v>
      </c>
      <c r="F1388" s="10">
        <v>0</v>
      </c>
      <c r="G1388" s="10">
        <v>0</v>
      </c>
      <c r="H1388" s="10">
        <v>0</v>
      </c>
      <c r="I1388" s="10">
        <v>0</v>
      </c>
      <c r="J1388" s="10">
        <v>0</v>
      </c>
      <c r="K1388" s="10">
        <v>0</v>
      </c>
      <c r="L1388" s="10">
        <v>0</v>
      </c>
      <c r="M1388" s="10">
        <v>0</v>
      </c>
      <c r="N1388" s="10">
        <v>0</v>
      </c>
      <c r="O1388" s="10">
        <v>0</v>
      </c>
      <c r="P1388" s="10">
        <v>0</v>
      </c>
      <c r="Q1388" s="10">
        <v>0</v>
      </c>
      <c r="R1388" s="10">
        <v>0</v>
      </c>
      <c r="S1388" s="10">
        <v>0</v>
      </c>
      <c r="T1388" s="10">
        <v>0</v>
      </c>
      <c r="U1388" s="10">
        <v>0</v>
      </c>
      <c r="V1388" s="10">
        <v>0</v>
      </c>
      <c r="W1388" s="10">
        <v>0</v>
      </c>
      <c r="X1388" s="10">
        <v>0</v>
      </c>
      <c r="Y1388" s="10">
        <v>0</v>
      </c>
      <c r="Z1388" s="10">
        <v>0</v>
      </c>
      <c r="AA1388" s="10">
        <v>0</v>
      </c>
      <c r="AB1388" s="10">
        <v>0</v>
      </c>
      <c r="AC1388" s="10">
        <v>0</v>
      </c>
      <c r="AD1388" s="10">
        <v>0</v>
      </c>
      <c r="AE1388" s="10">
        <v>0</v>
      </c>
      <c r="AF1388" s="15" t="s">
        <v>2584</v>
      </c>
    </row>
    <row r="1389" spans="1:32" ht="13">
      <c r="A1389" s="3" t="s">
        <v>1306</v>
      </c>
      <c r="B1389" t="s">
        <v>791</v>
      </c>
      <c r="C1389" s="10">
        <v>1.555E-3</v>
      </c>
      <c r="D1389" s="10">
        <v>1.4189999999999999E-3</v>
      </c>
      <c r="E1389" s="10">
        <v>1.2999999999999999E-3</v>
      </c>
      <c r="F1389" s="10">
        <v>1.2160000000000001E-3</v>
      </c>
      <c r="G1389" s="10">
        <v>1.1620000000000001E-3</v>
      </c>
      <c r="H1389" s="10">
        <v>1.122E-3</v>
      </c>
      <c r="I1389" s="10">
        <v>1.0950000000000001E-3</v>
      </c>
      <c r="J1389" s="10">
        <v>1.0660000000000001E-3</v>
      </c>
      <c r="K1389" s="10">
        <v>1.0330000000000001E-3</v>
      </c>
      <c r="L1389" s="10">
        <v>9.9599999999999992E-4</v>
      </c>
      <c r="M1389" s="10">
        <v>9.5799999999999998E-4</v>
      </c>
      <c r="N1389" s="10">
        <v>9.2000000000000003E-4</v>
      </c>
      <c r="O1389" s="10">
        <v>8.83E-4</v>
      </c>
      <c r="P1389" s="10">
        <v>8.4599999999999996E-4</v>
      </c>
      <c r="Q1389" s="10">
        <v>8.12E-4</v>
      </c>
      <c r="R1389" s="10">
        <v>7.7999999999999999E-4</v>
      </c>
      <c r="S1389" s="10">
        <v>7.5100000000000004E-4</v>
      </c>
      <c r="T1389" s="10">
        <v>7.2599999999999997E-4</v>
      </c>
      <c r="U1389" s="10">
        <v>7.0500000000000001E-4</v>
      </c>
      <c r="V1389" s="10">
        <v>6.87E-4</v>
      </c>
      <c r="W1389" s="10">
        <v>6.7100000000000005E-4</v>
      </c>
      <c r="X1389" s="10">
        <v>6.5799999999999995E-4</v>
      </c>
      <c r="Y1389" s="10">
        <v>6.4599999999999998E-4</v>
      </c>
      <c r="Z1389" s="10">
        <v>6.3599999999999996E-4</v>
      </c>
      <c r="AA1389" s="10">
        <v>6.2699999999999995E-4</v>
      </c>
      <c r="AB1389" s="10">
        <v>6.2E-4</v>
      </c>
      <c r="AC1389" s="10">
        <v>6.1300000000000005E-4</v>
      </c>
      <c r="AD1389" s="10">
        <v>6.0800000000000003E-4</v>
      </c>
      <c r="AE1389" s="10">
        <v>6.0300000000000002E-4</v>
      </c>
      <c r="AF1389" s="7">
        <v>-3.1194E-2</v>
      </c>
    </row>
    <row r="1390" spans="1:32" ht="13">
      <c r="A1390" s="3" t="s">
        <v>1307</v>
      </c>
      <c r="B1390" t="s">
        <v>793</v>
      </c>
      <c r="C1390" s="10">
        <v>0</v>
      </c>
      <c r="D1390" s="10">
        <v>0</v>
      </c>
      <c r="E1390" s="10">
        <v>0</v>
      </c>
      <c r="F1390" s="10">
        <v>0</v>
      </c>
      <c r="G1390" s="10">
        <v>2.0452000000000001E-2</v>
      </c>
      <c r="H1390" s="10">
        <v>4.5909999999999999E-2</v>
      </c>
      <c r="I1390" s="10">
        <v>7.6066999999999996E-2</v>
      </c>
      <c r="J1390" s="10">
        <v>0.11</v>
      </c>
      <c r="K1390" s="10">
        <v>0.146951</v>
      </c>
      <c r="L1390" s="10">
        <v>0.17460100000000001</v>
      </c>
      <c r="M1390" s="10">
        <v>0.20056499999999999</v>
      </c>
      <c r="N1390" s="10">
        <v>0.225554</v>
      </c>
      <c r="O1390" s="10">
        <v>0.24856400000000001</v>
      </c>
      <c r="P1390" s="10">
        <v>0.26863100000000001</v>
      </c>
      <c r="Q1390" s="10">
        <v>0.28842499999999999</v>
      </c>
      <c r="R1390" s="10">
        <v>0.32164399999999999</v>
      </c>
      <c r="S1390" s="10">
        <v>0.35565600000000003</v>
      </c>
      <c r="T1390" s="10">
        <v>0.39014500000000002</v>
      </c>
      <c r="U1390" s="10">
        <v>0.42918299999999998</v>
      </c>
      <c r="V1390" s="10">
        <v>0.47193499999999999</v>
      </c>
      <c r="W1390" s="10">
        <v>0.51659299999999997</v>
      </c>
      <c r="X1390" s="10">
        <v>0.56485099999999999</v>
      </c>
      <c r="Y1390" s="10">
        <v>0.61301499999999998</v>
      </c>
      <c r="Z1390" s="10">
        <v>0.661161</v>
      </c>
      <c r="AA1390" s="10">
        <v>0.70887</v>
      </c>
      <c r="AB1390" s="10">
        <v>0.75637500000000002</v>
      </c>
      <c r="AC1390" s="10">
        <v>0.80376199999999998</v>
      </c>
      <c r="AD1390" s="10">
        <v>0.85121599999999997</v>
      </c>
      <c r="AE1390" s="10">
        <v>0.89864699999999997</v>
      </c>
      <c r="AF1390" s="15" t="s">
        <v>2584</v>
      </c>
    </row>
    <row r="1391" spans="1:32" ht="13">
      <c r="A1391" s="3" t="s">
        <v>1308</v>
      </c>
      <c r="B1391" t="s">
        <v>795</v>
      </c>
      <c r="C1391" s="10">
        <v>0</v>
      </c>
      <c r="D1391" s="10">
        <v>0</v>
      </c>
      <c r="E1391" s="10">
        <v>0</v>
      </c>
      <c r="F1391" s="10">
        <v>0</v>
      </c>
      <c r="G1391" s="10">
        <v>0</v>
      </c>
      <c r="H1391" s="10">
        <v>0</v>
      </c>
      <c r="I1391" s="10">
        <v>0</v>
      </c>
      <c r="J1391" s="10">
        <v>0</v>
      </c>
      <c r="K1391" s="10">
        <v>0</v>
      </c>
      <c r="L1391" s="10">
        <v>0</v>
      </c>
      <c r="M1391" s="10">
        <v>0</v>
      </c>
      <c r="N1391" s="10">
        <v>0</v>
      </c>
      <c r="O1391" s="10">
        <v>0</v>
      </c>
      <c r="P1391" s="10">
        <v>0</v>
      </c>
      <c r="Q1391" s="10">
        <v>0</v>
      </c>
      <c r="R1391" s="10">
        <v>0</v>
      </c>
      <c r="S1391" s="10">
        <v>0</v>
      </c>
      <c r="T1391" s="10">
        <v>0</v>
      </c>
      <c r="U1391" s="10">
        <v>0</v>
      </c>
      <c r="V1391" s="10">
        <v>0</v>
      </c>
      <c r="W1391" s="10">
        <v>0</v>
      </c>
      <c r="X1391" s="10">
        <v>0</v>
      </c>
      <c r="Y1391" s="10">
        <v>0</v>
      </c>
      <c r="Z1391" s="10">
        <v>0</v>
      </c>
      <c r="AA1391" s="10">
        <v>0</v>
      </c>
      <c r="AB1391" s="10">
        <v>0</v>
      </c>
      <c r="AC1391" s="10">
        <v>0</v>
      </c>
      <c r="AD1391" s="10">
        <v>0</v>
      </c>
      <c r="AE1391" s="10">
        <v>0</v>
      </c>
      <c r="AF1391" s="15" t="s">
        <v>2584</v>
      </c>
    </row>
    <row r="1392" spans="1:32" ht="13">
      <c r="A1392" s="3" t="s">
        <v>1309</v>
      </c>
      <c r="B1392" t="s">
        <v>797</v>
      </c>
      <c r="C1392" s="10">
        <v>0</v>
      </c>
      <c r="D1392" s="10">
        <v>0</v>
      </c>
      <c r="E1392" s="10">
        <v>0</v>
      </c>
      <c r="F1392" s="10">
        <v>0</v>
      </c>
      <c r="G1392" s="10">
        <v>0</v>
      </c>
      <c r="H1392" s="10">
        <v>0</v>
      </c>
      <c r="I1392" s="10">
        <v>0</v>
      </c>
      <c r="J1392" s="10">
        <v>0</v>
      </c>
      <c r="K1392" s="10">
        <v>5.2899999999999996E-4</v>
      </c>
      <c r="L1392" s="10">
        <v>1.016E-3</v>
      </c>
      <c r="M1392" s="10">
        <v>3.2520000000000001E-3</v>
      </c>
      <c r="N1392" s="10">
        <v>5.2509999999999996E-3</v>
      </c>
      <c r="O1392" s="10">
        <v>7.1180000000000002E-3</v>
      </c>
      <c r="P1392" s="10">
        <v>1.0539E-2</v>
      </c>
      <c r="Q1392" s="10">
        <v>1.374E-2</v>
      </c>
      <c r="R1392" s="10">
        <v>1.6721E-2</v>
      </c>
      <c r="S1392" s="10">
        <v>1.9529999999999999E-2</v>
      </c>
      <c r="T1392" s="10">
        <v>2.2185E-2</v>
      </c>
      <c r="U1392" s="10">
        <v>2.4676E-2</v>
      </c>
      <c r="V1392" s="10">
        <v>2.7001000000000001E-2</v>
      </c>
      <c r="W1392" s="10">
        <v>2.9137E-2</v>
      </c>
      <c r="X1392" s="10">
        <v>3.1081000000000001E-2</v>
      </c>
      <c r="Y1392" s="10">
        <v>3.2819000000000001E-2</v>
      </c>
      <c r="Z1392" s="10">
        <v>3.4344E-2</v>
      </c>
      <c r="AA1392" s="10">
        <v>3.5649E-2</v>
      </c>
      <c r="AB1392" s="10">
        <v>3.6755000000000003E-2</v>
      </c>
      <c r="AC1392" s="10">
        <v>3.7672999999999998E-2</v>
      </c>
      <c r="AD1392" s="10">
        <v>3.8415999999999999E-2</v>
      </c>
      <c r="AE1392" s="10">
        <v>3.8995000000000002E-2</v>
      </c>
      <c r="AF1392" s="15" t="s">
        <v>2584</v>
      </c>
    </row>
    <row r="1393" spans="1:32" ht="13">
      <c r="A1393" s="3" t="s">
        <v>1310</v>
      </c>
      <c r="B1393" t="s">
        <v>799</v>
      </c>
      <c r="C1393" s="10">
        <v>0.164434</v>
      </c>
      <c r="D1393" s="10">
        <v>0.22829199999999999</v>
      </c>
      <c r="E1393" s="10">
        <v>0.28202500000000003</v>
      </c>
      <c r="F1393" s="10">
        <v>0.35178799999999999</v>
      </c>
      <c r="G1393" s="10">
        <v>0.45016699999999998</v>
      </c>
      <c r="H1393" s="10">
        <v>0.59206800000000004</v>
      </c>
      <c r="I1393" s="10">
        <v>0.74969799999999998</v>
      </c>
      <c r="J1393" s="10">
        <v>0.91568700000000003</v>
      </c>
      <c r="K1393" s="10">
        <v>1.1143350000000001</v>
      </c>
      <c r="L1393" s="10">
        <v>1.3120130000000001</v>
      </c>
      <c r="M1393" s="10">
        <v>1.512424</v>
      </c>
      <c r="N1393" s="10">
        <v>1.707533</v>
      </c>
      <c r="O1393" s="10">
        <v>1.905159</v>
      </c>
      <c r="P1393" s="10">
        <v>2.105693</v>
      </c>
      <c r="Q1393" s="10">
        <v>2.3062680000000002</v>
      </c>
      <c r="R1393" s="10">
        <v>2.5066079999999999</v>
      </c>
      <c r="S1393" s="10">
        <v>2.7096610000000001</v>
      </c>
      <c r="T1393" s="10">
        <v>2.9182959999999998</v>
      </c>
      <c r="U1393" s="10">
        <v>3.133867</v>
      </c>
      <c r="V1393" s="10">
        <v>3.3557519999999998</v>
      </c>
      <c r="W1393" s="10">
        <v>3.5834060000000001</v>
      </c>
      <c r="X1393" s="10">
        <v>3.814184</v>
      </c>
      <c r="Y1393" s="10">
        <v>4.0492319999999999</v>
      </c>
      <c r="Z1393" s="10">
        <v>4.2898430000000003</v>
      </c>
      <c r="AA1393" s="10">
        <v>4.5294280000000002</v>
      </c>
      <c r="AB1393" s="10">
        <v>4.7688110000000004</v>
      </c>
      <c r="AC1393" s="10">
        <v>5.0090320000000004</v>
      </c>
      <c r="AD1393" s="10">
        <v>5.2503200000000003</v>
      </c>
      <c r="AE1393" s="10">
        <v>5.4912549999999998</v>
      </c>
      <c r="AF1393" s="7">
        <v>0.12500600000000001</v>
      </c>
    </row>
    <row r="1394" spans="1:32" ht="13">
      <c r="A1394" s="3" t="s">
        <v>1311</v>
      </c>
      <c r="B1394" t="s">
        <v>801</v>
      </c>
      <c r="C1394" s="10">
        <v>2.1911E-2</v>
      </c>
      <c r="D1394" s="10">
        <v>2.2020000000000001E-2</v>
      </c>
      <c r="E1394" s="10">
        <v>2.1572999999999998E-2</v>
      </c>
      <c r="F1394" s="10">
        <v>2.1215000000000001E-2</v>
      </c>
      <c r="G1394" s="10">
        <v>2.1092E-2</v>
      </c>
      <c r="H1394" s="10">
        <v>2.1038999999999999E-2</v>
      </c>
      <c r="I1394" s="10">
        <v>2.1044E-2</v>
      </c>
      <c r="J1394" s="10">
        <v>2.1066000000000001E-2</v>
      </c>
      <c r="K1394" s="10">
        <v>2.1103E-2</v>
      </c>
      <c r="L1394" s="10">
        <v>2.1090000000000001E-2</v>
      </c>
      <c r="M1394" s="10">
        <v>2.1018999999999999E-2</v>
      </c>
      <c r="N1394" s="10">
        <v>2.0889999999999999E-2</v>
      </c>
      <c r="O1394" s="10">
        <v>2.0718E-2</v>
      </c>
      <c r="P1394" s="10">
        <v>2.0511000000000001E-2</v>
      </c>
      <c r="Q1394" s="10">
        <v>2.0268999999999999E-2</v>
      </c>
      <c r="R1394" s="10">
        <v>2.0008000000000001E-2</v>
      </c>
      <c r="S1394" s="10">
        <v>1.9757E-2</v>
      </c>
      <c r="T1394" s="10">
        <v>1.9539999999999998E-2</v>
      </c>
      <c r="U1394" s="10">
        <v>1.9354E-2</v>
      </c>
      <c r="V1394" s="10">
        <v>1.9199000000000001E-2</v>
      </c>
      <c r="W1394" s="10">
        <v>1.9071000000000001E-2</v>
      </c>
      <c r="X1394" s="10">
        <v>1.8964999999999999E-2</v>
      </c>
      <c r="Y1394" s="10">
        <v>1.8876E-2</v>
      </c>
      <c r="Z1394" s="10">
        <v>1.8807000000000001E-2</v>
      </c>
      <c r="AA1394" s="10">
        <v>1.8748000000000001E-2</v>
      </c>
      <c r="AB1394" s="10">
        <v>1.8702E-2</v>
      </c>
      <c r="AC1394" s="10">
        <v>1.8672000000000001E-2</v>
      </c>
      <c r="AD1394" s="10">
        <v>1.8655999999999999E-2</v>
      </c>
      <c r="AE1394" s="10">
        <v>1.8651999999999998E-2</v>
      </c>
      <c r="AF1394" s="7">
        <v>-6.1289999999999999E-3</v>
      </c>
    </row>
    <row r="1395" spans="1:32" ht="13">
      <c r="A1395" s="3" t="s">
        <v>1312</v>
      </c>
      <c r="B1395" t="s">
        <v>803</v>
      </c>
      <c r="C1395" s="10">
        <v>5.0755000000000002E-2</v>
      </c>
      <c r="D1395" s="10">
        <v>5.1353999999999997E-2</v>
      </c>
      <c r="E1395" s="10">
        <v>5.0809E-2</v>
      </c>
      <c r="F1395" s="10">
        <v>5.0427E-2</v>
      </c>
      <c r="G1395" s="10">
        <v>5.0425999999999999E-2</v>
      </c>
      <c r="H1395" s="10">
        <v>5.0453999999999999E-2</v>
      </c>
      <c r="I1395" s="10">
        <v>5.0536999999999999E-2</v>
      </c>
      <c r="J1395" s="10">
        <v>5.0588000000000001E-2</v>
      </c>
      <c r="K1395" s="10">
        <v>5.0599999999999999E-2</v>
      </c>
      <c r="L1395" s="10">
        <v>5.0452999999999998E-2</v>
      </c>
      <c r="M1395" s="10">
        <v>5.0143E-2</v>
      </c>
      <c r="N1395" s="10">
        <v>4.9678E-2</v>
      </c>
      <c r="O1395" s="10">
        <v>4.9105999999999997E-2</v>
      </c>
      <c r="P1395" s="10">
        <v>4.8457E-2</v>
      </c>
      <c r="Q1395" s="10">
        <v>4.7723000000000002E-2</v>
      </c>
      <c r="R1395" s="10">
        <v>4.6939000000000002E-2</v>
      </c>
      <c r="S1395" s="10">
        <v>4.6167E-2</v>
      </c>
      <c r="T1395" s="10">
        <v>4.5462000000000002E-2</v>
      </c>
      <c r="U1395" s="10">
        <v>4.4824999999999997E-2</v>
      </c>
      <c r="V1395" s="10">
        <v>4.4256999999999998E-2</v>
      </c>
      <c r="W1395" s="10">
        <v>4.3763999999999997E-2</v>
      </c>
      <c r="X1395" s="10">
        <v>4.3344000000000001E-2</v>
      </c>
      <c r="Y1395" s="10">
        <v>4.2981999999999999E-2</v>
      </c>
      <c r="Z1395" s="10">
        <v>4.2679000000000002E-2</v>
      </c>
      <c r="AA1395" s="10">
        <v>4.2415000000000001E-2</v>
      </c>
      <c r="AB1395" s="10">
        <v>4.2197999999999999E-2</v>
      </c>
      <c r="AC1395" s="10">
        <v>4.2030999999999999E-2</v>
      </c>
      <c r="AD1395" s="10">
        <v>4.1910000000000003E-2</v>
      </c>
      <c r="AE1395" s="10">
        <v>4.1834000000000003E-2</v>
      </c>
      <c r="AF1395" s="7">
        <v>-7.5649999999999997E-3</v>
      </c>
    </row>
    <row r="1396" spans="1:32" ht="13">
      <c r="A1396" s="3" t="s">
        <v>1313</v>
      </c>
      <c r="B1396" t="s">
        <v>805</v>
      </c>
      <c r="C1396" s="10">
        <v>1.4989000000000001E-2</v>
      </c>
      <c r="D1396" s="10">
        <v>1.3932E-2</v>
      </c>
      <c r="E1396" s="10">
        <v>1.2900999999999999E-2</v>
      </c>
      <c r="F1396" s="10">
        <v>1.2071E-2</v>
      </c>
      <c r="G1396" s="10">
        <v>1.1386E-2</v>
      </c>
      <c r="H1396" s="10">
        <v>1.0774000000000001E-2</v>
      </c>
      <c r="I1396" s="10">
        <v>1.0240000000000001E-2</v>
      </c>
      <c r="J1396" s="10">
        <v>9.7529999999999995E-3</v>
      </c>
      <c r="K1396" s="10">
        <v>9.299E-3</v>
      </c>
      <c r="L1396" s="10">
        <v>8.8900000000000003E-3</v>
      </c>
      <c r="M1396" s="10">
        <v>8.5190000000000005E-3</v>
      </c>
      <c r="N1396" s="10">
        <v>8.1899999999999994E-3</v>
      </c>
      <c r="O1396" s="10">
        <v>7.92E-3</v>
      </c>
      <c r="P1396" s="10">
        <v>7.6990000000000001E-3</v>
      </c>
      <c r="Q1396" s="10">
        <v>7.4989999999999996E-3</v>
      </c>
      <c r="R1396" s="10">
        <v>7.3159999999999996E-3</v>
      </c>
      <c r="S1396" s="10">
        <v>7.149E-3</v>
      </c>
      <c r="T1396" s="10">
        <v>6.9979999999999999E-3</v>
      </c>
      <c r="U1396" s="10">
        <v>6.8640000000000003E-3</v>
      </c>
      <c r="V1396" s="10">
        <v>6.7470000000000004E-3</v>
      </c>
      <c r="W1396" s="10">
        <v>6.6420000000000003E-3</v>
      </c>
      <c r="X1396" s="10">
        <v>6.5490000000000001E-3</v>
      </c>
      <c r="Y1396" s="10">
        <v>6.4650000000000003E-3</v>
      </c>
      <c r="Z1396" s="10">
        <v>6.3889999999999997E-3</v>
      </c>
      <c r="AA1396" s="10">
        <v>6.3200000000000001E-3</v>
      </c>
      <c r="AB1396" s="10">
        <v>6.2579999999999997E-3</v>
      </c>
      <c r="AC1396" s="10">
        <v>6.2030000000000002E-3</v>
      </c>
      <c r="AD1396" s="10">
        <v>6.1529999999999996E-3</v>
      </c>
      <c r="AE1396" s="10">
        <v>6.1110000000000001E-3</v>
      </c>
      <c r="AF1396" s="7">
        <v>-3.0064E-2</v>
      </c>
    </row>
    <row r="1397" spans="1:32" ht="13">
      <c r="A1397" s="3" t="s">
        <v>1314</v>
      </c>
      <c r="B1397" t="s">
        <v>807</v>
      </c>
      <c r="C1397" s="10">
        <v>7.0562E-2</v>
      </c>
      <c r="D1397" s="10">
        <v>6.3664999999999999E-2</v>
      </c>
      <c r="E1397" s="10">
        <v>5.7541000000000002E-2</v>
      </c>
      <c r="F1397" s="10">
        <v>5.1971000000000003E-2</v>
      </c>
      <c r="G1397" s="10">
        <v>4.6732000000000003E-2</v>
      </c>
      <c r="H1397" s="10">
        <v>4.1813000000000003E-2</v>
      </c>
      <c r="I1397" s="10">
        <v>3.7248999999999997E-2</v>
      </c>
      <c r="J1397" s="10">
        <v>3.3055000000000001E-2</v>
      </c>
      <c r="K1397" s="10">
        <v>2.9238E-2</v>
      </c>
      <c r="L1397" s="10">
        <v>2.5798000000000001E-2</v>
      </c>
      <c r="M1397" s="10">
        <v>2.2720000000000001E-2</v>
      </c>
      <c r="N1397" s="10">
        <v>1.9987999999999999E-2</v>
      </c>
      <c r="O1397" s="10">
        <v>1.7580999999999999E-2</v>
      </c>
      <c r="P1397" s="10">
        <v>1.5468000000000001E-2</v>
      </c>
      <c r="Q1397" s="10">
        <v>1.3615E-2</v>
      </c>
      <c r="R1397" s="10">
        <v>1.1989E-2</v>
      </c>
      <c r="S1397" s="10">
        <v>1.0562999999999999E-2</v>
      </c>
      <c r="T1397" s="10">
        <v>9.3139999999999994E-3</v>
      </c>
      <c r="U1397" s="10">
        <v>8.2199999999999999E-3</v>
      </c>
      <c r="V1397" s="10">
        <v>7.2620000000000002E-3</v>
      </c>
      <c r="W1397" s="10">
        <v>6.4229999999999999E-3</v>
      </c>
      <c r="X1397" s="10">
        <v>5.6870000000000002E-3</v>
      </c>
      <c r="Y1397" s="10">
        <v>5.0439999999999999E-3</v>
      </c>
      <c r="Z1397" s="10">
        <v>4.4799999999999996E-3</v>
      </c>
      <c r="AA1397" s="10">
        <v>3.986E-3</v>
      </c>
      <c r="AB1397" s="10">
        <v>3.5530000000000002E-3</v>
      </c>
      <c r="AC1397" s="10">
        <v>3.1749999999999999E-3</v>
      </c>
      <c r="AD1397" s="10">
        <v>2.843E-3</v>
      </c>
      <c r="AE1397" s="10">
        <v>2.5530000000000001E-3</v>
      </c>
      <c r="AF1397" s="7">
        <v>-0.1123</v>
      </c>
    </row>
    <row r="1398" spans="1:32" ht="13">
      <c r="A1398" s="3"/>
      <c r="B1398" t="s">
        <v>809</v>
      </c>
      <c r="C1398" s="10">
        <v>0</v>
      </c>
      <c r="D1398" s="10">
        <v>0</v>
      </c>
      <c r="E1398" s="10">
        <v>0</v>
      </c>
      <c r="F1398" s="10">
        <v>0</v>
      </c>
      <c r="G1398" s="10">
        <v>0</v>
      </c>
      <c r="H1398" s="10">
        <v>0</v>
      </c>
      <c r="I1398" s="10">
        <v>0</v>
      </c>
      <c r="J1398" s="10">
        <v>0</v>
      </c>
      <c r="K1398" s="10">
        <v>0</v>
      </c>
      <c r="L1398" s="10">
        <v>0</v>
      </c>
      <c r="M1398" s="10">
        <v>0</v>
      </c>
      <c r="N1398" s="10">
        <v>0</v>
      </c>
      <c r="O1398" s="10">
        <v>0</v>
      </c>
      <c r="P1398" s="10">
        <v>0</v>
      </c>
      <c r="Q1398" s="10">
        <v>0</v>
      </c>
      <c r="R1398" s="10">
        <v>0</v>
      </c>
      <c r="S1398" s="10">
        <v>0</v>
      </c>
      <c r="T1398" s="10">
        <v>0</v>
      </c>
      <c r="U1398" s="10">
        <v>0</v>
      </c>
      <c r="V1398" s="10">
        <v>0</v>
      </c>
      <c r="W1398" s="10">
        <v>0</v>
      </c>
      <c r="X1398" s="10">
        <v>0</v>
      </c>
      <c r="Y1398" s="10">
        <v>0</v>
      </c>
      <c r="Z1398" s="10">
        <v>0</v>
      </c>
      <c r="AA1398" s="10">
        <v>0</v>
      </c>
      <c r="AB1398" s="10">
        <v>0</v>
      </c>
      <c r="AC1398" s="10">
        <v>0</v>
      </c>
      <c r="AD1398" s="10">
        <v>0</v>
      </c>
      <c r="AE1398" s="10">
        <v>0</v>
      </c>
      <c r="AF1398" s="15" t="s">
        <v>2584</v>
      </c>
    </row>
    <row r="1399" spans="1:32" ht="13">
      <c r="A1399" s="3" t="s">
        <v>1315</v>
      </c>
      <c r="B1399" t="s">
        <v>811</v>
      </c>
      <c r="C1399" s="10">
        <v>0</v>
      </c>
      <c r="D1399" s="10">
        <v>0</v>
      </c>
      <c r="E1399" s="10">
        <v>0</v>
      </c>
      <c r="F1399" s="10">
        <v>0</v>
      </c>
      <c r="G1399" s="10">
        <v>0</v>
      </c>
      <c r="H1399" s="10">
        <v>0</v>
      </c>
      <c r="I1399" s="10">
        <v>0</v>
      </c>
      <c r="J1399" s="10">
        <v>0</v>
      </c>
      <c r="K1399" s="10">
        <v>0</v>
      </c>
      <c r="L1399" s="10">
        <v>0</v>
      </c>
      <c r="M1399" s="10">
        <v>0</v>
      </c>
      <c r="N1399" s="10">
        <v>0</v>
      </c>
      <c r="O1399" s="10">
        <v>0</v>
      </c>
      <c r="P1399" s="10">
        <v>0</v>
      </c>
      <c r="Q1399" s="10">
        <v>0</v>
      </c>
      <c r="R1399" s="10">
        <v>0</v>
      </c>
      <c r="S1399" s="10">
        <v>0</v>
      </c>
      <c r="T1399" s="10">
        <v>0</v>
      </c>
      <c r="U1399" s="10">
        <v>0</v>
      </c>
      <c r="V1399" s="10">
        <v>0</v>
      </c>
      <c r="W1399" s="10">
        <v>0</v>
      </c>
      <c r="X1399" s="10">
        <v>0</v>
      </c>
      <c r="Y1399" s="10">
        <v>0</v>
      </c>
      <c r="Z1399" s="10">
        <v>0</v>
      </c>
      <c r="AA1399" s="10">
        <v>0</v>
      </c>
      <c r="AB1399" s="10">
        <v>0</v>
      </c>
      <c r="AC1399" s="10">
        <v>0</v>
      </c>
      <c r="AD1399" s="10">
        <v>0</v>
      </c>
      <c r="AE1399" s="10">
        <v>0</v>
      </c>
      <c r="AF1399" s="15" t="s">
        <v>2584</v>
      </c>
    </row>
    <row r="1400" spans="1:32" ht="13">
      <c r="A1400" s="3" t="s">
        <v>1316</v>
      </c>
      <c r="B1400" t="s">
        <v>813</v>
      </c>
      <c r="C1400" s="10">
        <v>0</v>
      </c>
      <c r="D1400" s="10">
        <v>0</v>
      </c>
      <c r="E1400" s="10">
        <v>0</v>
      </c>
      <c r="F1400" s="10">
        <v>0</v>
      </c>
      <c r="G1400" s="10">
        <v>0</v>
      </c>
      <c r="H1400" s="10">
        <v>0</v>
      </c>
      <c r="I1400" s="10">
        <v>0</v>
      </c>
      <c r="J1400" s="10">
        <v>0</v>
      </c>
      <c r="K1400" s="10">
        <v>4.2900000000000002E-4</v>
      </c>
      <c r="L1400" s="10">
        <v>8.5400000000000005E-4</v>
      </c>
      <c r="M1400" s="10">
        <v>1.243E-3</v>
      </c>
      <c r="N1400" s="10">
        <v>2.1189999999999998E-3</v>
      </c>
      <c r="O1400" s="10">
        <v>2.9889999999999999E-3</v>
      </c>
      <c r="P1400" s="10">
        <v>3.8539999999999998E-3</v>
      </c>
      <c r="Q1400" s="10">
        <v>4.7739999999999996E-3</v>
      </c>
      <c r="R1400" s="10">
        <v>5.6750000000000004E-3</v>
      </c>
      <c r="S1400" s="10">
        <v>6.5539999999999999E-3</v>
      </c>
      <c r="T1400" s="10">
        <v>7.5929999999999999E-3</v>
      </c>
      <c r="U1400" s="10">
        <v>8.6820000000000005E-3</v>
      </c>
      <c r="V1400" s="10">
        <v>9.7959999999999992E-3</v>
      </c>
      <c r="W1400" s="10">
        <v>1.0988E-2</v>
      </c>
      <c r="X1400" s="10">
        <v>1.2201E-2</v>
      </c>
      <c r="Y1400" s="10">
        <v>1.3424999999999999E-2</v>
      </c>
      <c r="Z1400" s="10">
        <v>1.4673E-2</v>
      </c>
      <c r="AA1400" s="10">
        <v>1.5932000000000002E-2</v>
      </c>
      <c r="AB1400" s="10">
        <v>1.72E-2</v>
      </c>
      <c r="AC1400" s="10">
        <v>1.8474999999999998E-2</v>
      </c>
      <c r="AD1400" s="10">
        <v>1.9765999999999999E-2</v>
      </c>
      <c r="AE1400" s="10">
        <v>2.1069999999999998E-2</v>
      </c>
      <c r="AF1400" s="15" t="s">
        <v>2584</v>
      </c>
    </row>
    <row r="1401" spans="1:32" ht="13">
      <c r="A1401" s="3" t="s">
        <v>1317</v>
      </c>
      <c r="B1401" t="s">
        <v>1260</v>
      </c>
      <c r="C1401" s="10">
        <v>5.3729199999999997</v>
      </c>
      <c r="D1401" s="10">
        <v>6.1570070000000001</v>
      </c>
      <c r="E1401" s="10">
        <v>6.655538</v>
      </c>
      <c r="F1401" s="10">
        <v>7.2928350000000002</v>
      </c>
      <c r="G1401" s="10">
        <v>8.1112280000000005</v>
      </c>
      <c r="H1401" s="10">
        <v>9.1300100000000004</v>
      </c>
      <c r="I1401" s="10">
        <v>10.328486</v>
      </c>
      <c r="J1401" s="10">
        <v>11.705000999999999</v>
      </c>
      <c r="K1401" s="10">
        <v>13.330251000000001</v>
      </c>
      <c r="L1401" s="10">
        <v>15.09249</v>
      </c>
      <c r="M1401" s="10">
        <v>16.945774</v>
      </c>
      <c r="N1401" s="10">
        <v>18.890083000000001</v>
      </c>
      <c r="O1401" s="10">
        <v>20.734293000000001</v>
      </c>
      <c r="P1401" s="10">
        <v>22.489792000000001</v>
      </c>
      <c r="Q1401" s="10">
        <v>24.121673999999999</v>
      </c>
      <c r="R1401" s="10">
        <v>25.642749999999999</v>
      </c>
      <c r="S1401" s="10">
        <v>27.042686</v>
      </c>
      <c r="T1401" s="10">
        <v>28.364269</v>
      </c>
      <c r="U1401" s="10">
        <v>29.609331000000001</v>
      </c>
      <c r="V1401" s="10">
        <v>30.774925</v>
      </c>
      <c r="W1401" s="10">
        <v>31.862397999999999</v>
      </c>
      <c r="X1401" s="10">
        <v>32.863300000000002</v>
      </c>
      <c r="Y1401" s="10">
        <v>33.783904999999997</v>
      </c>
      <c r="Z1401" s="10">
        <v>34.642600999999999</v>
      </c>
      <c r="AA1401" s="10">
        <v>35.433773000000002</v>
      </c>
      <c r="AB1401" s="10">
        <v>36.161701000000001</v>
      </c>
      <c r="AC1401" s="10">
        <v>36.842823000000003</v>
      </c>
      <c r="AD1401" s="10">
        <v>37.486328</v>
      </c>
      <c r="AE1401" s="10">
        <v>38.097541999999997</v>
      </c>
      <c r="AF1401" s="7">
        <v>6.9833000000000006E-2</v>
      </c>
    </row>
    <row r="1403" spans="1:32" ht="13">
      <c r="A1403" s="3" t="s">
        <v>1318</v>
      </c>
      <c r="B1403" s="2" t="s">
        <v>1319</v>
      </c>
      <c r="C1403" s="11">
        <v>95.815742</v>
      </c>
      <c r="D1403" s="11">
        <v>97.401923999999994</v>
      </c>
      <c r="E1403" s="11">
        <v>97.326530000000005</v>
      </c>
      <c r="F1403" s="11">
        <v>97.937163999999996</v>
      </c>
      <c r="G1403" s="11">
        <v>99.808609000000004</v>
      </c>
      <c r="H1403" s="11">
        <v>102.089867</v>
      </c>
      <c r="I1403" s="11">
        <v>104.373306</v>
      </c>
      <c r="J1403" s="11">
        <v>106.47382399999999</v>
      </c>
      <c r="K1403" s="11">
        <v>108.395256</v>
      </c>
      <c r="L1403" s="11">
        <v>110.005692</v>
      </c>
      <c r="M1403" s="11">
        <v>111.170135</v>
      </c>
      <c r="N1403" s="11">
        <v>111.952324</v>
      </c>
      <c r="O1403" s="11">
        <v>112.50477600000001</v>
      </c>
      <c r="P1403" s="11">
        <v>112.90857699999999</v>
      </c>
      <c r="Q1403" s="11">
        <v>113.08799</v>
      </c>
      <c r="R1403" s="11">
        <v>113.05392500000001</v>
      </c>
      <c r="S1403" s="11">
        <v>112.907532</v>
      </c>
      <c r="T1403" s="11">
        <v>112.75730900000001</v>
      </c>
      <c r="U1403" s="11">
        <v>112.603386</v>
      </c>
      <c r="V1403" s="11">
        <v>112.447701</v>
      </c>
      <c r="W1403" s="11">
        <v>112.298439</v>
      </c>
      <c r="X1403" s="11">
        <v>112.14244100000001</v>
      </c>
      <c r="Y1403" s="11">
        <v>111.975296</v>
      </c>
      <c r="Z1403" s="11">
        <v>111.843605</v>
      </c>
      <c r="AA1403" s="11">
        <v>111.70161400000001</v>
      </c>
      <c r="AB1403" s="11">
        <v>111.568451</v>
      </c>
      <c r="AC1403" s="11">
        <v>111.477051</v>
      </c>
      <c r="AD1403" s="11">
        <v>111.42794000000001</v>
      </c>
      <c r="AE1403" s="11">
        <v>111.411163</v>
      </c>
      <c r="AF1403" s="9">
        <v>4.9899999999999996E-3</v>
      </c>
    </row>
    <row r="1405" spans="1:32" ht="13">
      <c r="A1405" s="3" t="s">
        <v>1320</v>
      </c>
      <c r="B1405" s="2" t="s">
        <v>1321</v>
      </c>
      <c r="C1405" s="11">
        <v>230.66018700000001</v>
      </c>
      <c r="D1405" s="11">
        <v>231.373535</v>
      </c>
      <c r="E1405" s="11">
        <v>228.51885999999999</v>
      </c>
      <c r="F1405" s="11">
        <v>226.560913</v>
      </c>
      <c r="G1405" s="11">
        <v>227.35003699999999</v>
      </c>
      <c r="H1405" s="11">
        <v>229.51118500000001</v>
      </c>
      <c r="I1405" s="11">
        <v>232.46260100000001</v>
      </c>
      <c r="J1405" s="11">
        <v>235.66207900000001</v>
      </c>
      <c r="K1405" s="11">
        <v>239.067474</v>
      </c>
      <c r="L1405" s="11">
        <v>242.458237</v>
      </c>
      <c r="M1405" s="11">
        <v>245.44958500000001</v>
      </c>
      <c r="N1405" s="11">
        <v>248.13192699999999</v>
      </c>
      <c r="O1405" s="11">
        <v>250.85406499999999</v>
      </c>
      <c r="P1405" s="11">
        <v>253.87948600000001</v>
      </c>
      <c r="Q1405" s="11">
        <v>256.70590199999998</v>
      </c>
      <c r="R1405" s="11">
        <v>259.29424999999998</v>
      </c>
      <c r="S1405" s="11">
        <v>261.82543900000002</v>
      </c>
      <c r="T1405" s="11">
        <v>264.50079299999999</v>
      </c>
      <c r="U1405" s="11">
        <v>267.32934599999999</v>
      </c>
      <c r="V1405" s="11">
        <v>270.23232999999999</v>
      </c>
      <c r="W1405" s="11">
        <v>273.18942299999998</v>
      </c>
      <c r="X1405" s="11">
        <v>276.17568999999997</v>
      </c>
      <c r="Y1405" s="11">
        <v>279.15978999999999</v>
      </c>
      <c r="Z1405" s="11">
        <v>282.184235</v>
      </c>
      <c r="AA1405" s="11">
        <v>285.155823</v>
      </c>
      <c r="AB1405" s="11">
        <v>288.12133799999998</v>
      </c>
      <c r="AC1405" s="11">
        <v>291.12988300000001</v>
      </c>
      <c r="AD1405" s="11">
        <v>294.20556599999998</v>
      </c>
      <c r="AE1405" s="11">
        <v>297.339966</v>
      </c>
      <c r="AF1405" s="9">
        <v>9.3340000000000003E-3</v>
      </c>
    </row>
    <row r="1410" spans="2:2" ht="11" customHeight="1">
      <c r="B1410" s="3" t="s">
        <v>1322</v>
      </c>
    </row>
    <row r="1411" spans="2:2" ht="11" customHeight="1">
      <c r="B1411" s="3" t="s">
        <v>774</v>
      </c>
    </row>
    <row r="1412" spans="2:2" ht="11" customHeight="1">
      <c r="B1412" s="3" t="s">
        <v>720</v>
      </c>
    </row>
    <row r="1413" spans="2:2" ht="11" customHeight="1">
      <c r="B1413" s="3" t="s">
        <v>1650</v>
      </c>
    </row>
    <row r="1414" spans="2:2" ht="11" customHeight="1">
      <c r="B1414" s="3" t="s">
        <v>1651</v>
      </c>
    </row>
    <row r="1415" spans="2:2" ht="11" customHeight="1">
      <c r="B1415" s="3" t="s">
        <v>843</v>
      </c>
    </row>
    <row r="1416" spans="2:2" ht="11" customHeight="1">
      <c r="B1416" s="3" t="s">
        <v>1652</v>
      </c>
    </row>
    <row r="1417" spans="2:2" ht="12.75" customHeight="1">
      <c r="B1417" s="3"/>
    </row>
    <row r="1425" spans="1:32" ht="15.75" customHeight="1">
      <c r="A1425" s="3" t="s">
        <v>1323</v>
      </c>
      <c r="B1425" s="1" t="s">
        <v>2700</v>
      </c>
    </row>
    <row r="1426" spans="1:32" ht="13">
      <c r="B1426" s="2" t="s">
        <v>1324</v>
      </c>
    </row>
    <row r="1427" spans="1:32" ht="13">
      <c r="B1427" s="2" t="s">
        <v>1035</v>
      </c>
      <c r="C1427" s="4" t="s">
        <v>1035</v>
      </c>
      <c r="D1427" s="4" t="s">
        <v>1035</v>
      </c>
      <c r="E1427" s="4" t="s">
        <v>1035</v>
      </c>
      <c r="F1427" s="4" t="s">
        <v>1035</v>
      </c>
      <c r="G1427" s="4" t="s">
        <v>1035</v>
      </c>
      <c r="H1427" s="4" t="s">
        <v>1035</v>
      </c>
      <c r="I1427" s="4" t="s">
        <v>1035</v>
      </c>
      <c r="J1427" s="4" t="s">
        <v>1035</v>
      </c>
      <c r="K1427" s="4" t="s">
        <v>1035</v>
      </c>
      <c r="L1427" s="4" t="s">
        <v>1035</v>
      </c>
      <c r="M1427" s="4" t="s">
        <v>1035</v>
      </c>
      <c r="N1427" s="4" t="s">
        <v>1035</v>
      </c>
      <c r="O1427" s="4" t="s">
        <v>1035</v>
      </c>
      <c r="P1427" s="4" t="s">
        <v>1035</v>
      </c>
      <c r="Q1427" s="4" t="s">
        <v>1035</v>
      </c>
      <c r="R1427" s="4" t="s">
        <v>1035</v>
      </c>
      <c r="S1427" s="4" t="s">
        <v>1035</v>
      </c>
      <c r="T1427" s="4" t="s">
        <v>1035</v>
      </c>
      <c r="U1427" s="4" t="s">
        <v>1035</v>
      </c>
      <c r="V1427" s="4" t="s">
        <v>1035</v>
      </c>
      <c r="W1427" s="4" t="s">
        <v>1035</v>
      </c>
      <c r="X1427" s="4" t="s">
        <v>1035</v>
      </c>
      <c r="Y1427" s="4" t="s">
        <v>1035</v>
      </c>
      <c r="Z1427" s="4" t="s">
        <v>1035</v>
      </c>
      <c r="AA1427" s="4" t="s">
        <v>1035</v>
      </c>
      <c r="AB1427" s="4" t="s">
        <v>1035</v>
      </c>
      <c r="AC1427" s="4" t="s">
        <v>1035</v>
      </c>
      <c r="AD1427" s="4" t="s">
        <v>1035</v>
      </c>
      <c r="AE1427" s="4" t="s">
        <v>1035</v>
      </c>
      <c r="AF1427" s="4" t="s">
        <v>1036</v>
      </c>
    </row>
    <row r="1428" spans="1:32" ht="13">
      <c r="B1428" s="5" t="s">
        <v>722</v>
      </c>
      <c r="C1428" s="2">
        <v>2007</v>
      </c>
      <c r="D1428" s="2">
        <v>2008</v>
      </c>
      <c r="E1428" s="2">
        <v>2009</v>
      </c>
      <c r="F1428" s="2">
        <v>2010</v>
      </c>
      <c r="G1428" s="2">
        <v>2011</v>
      </c>
      <c r="H1428" s="2">
        <v>2012</v>
      </c>
      <c r="I1428" s="2">
        <v>2013</v>
      </c>
      <c r="J1428" s="2">
        <v>2014</v>
      </c>
      <c r="K1428" s="2">
        <v>2015</v>
      </c>
      <c r="L1428" s="2">
        <v>2016</v>
      </c>
      <c r="M1428" s="2">
        <v>2017</v>
      </c>
      <c r="N1428" s="2">
        <v>2018</v>
      </c>
      <c r="O1428" s="2">
        <v>2019</v>
      </c>
      <c r="P1428" s="2">
        <v>2020</v>
      </c>
      <c r="Q1428" s="2">
        <v>2021</v>
      </c>
      <c r="R1428" s="2">
        <v>2022</v>
      </c>
      <c r="S1428" s="2">
        <v>2023</v>
      </c>
      <c r="T1428" s="2">
        <v>2024</v>
      </c>
      <c r="U1428" s="2">
        <v>2025</v>
      </c>
      <c r="V1428" s="2">
        <v>2026</v>
      </c>
      <c r="W1428" s="2">
        <v>2027</v>
      </c>
      <c r="X1428" s="2">
        <v>2028</v>
      </c>
      <c r="Y1428" s="2">
        <v>2029</v>
      </c>
      <c r="Z1428" s="2">
        <v>2030</v>
      </c>
      <c r="AA1428" s="2">
        <v>2031</v>
      </c>
      <c r="AB1428" s="2">
        <v>2032</v>
      </c>
      <c r="AC1428" s="2">
        <v>2033</v>
      </c>
      <c r="AD1428" s="2">
        <v>2034</v>
      </c>
      <c r="AE1428" s="2">
        <v>2035</v>
      </c>
      <c r="AF1428" s="2">
        <v>2035</v>
      </c>
    </row>
    <row r="1430" spans="1:32" ht="13">
      <c r="B1430" s="2" t="s">
        <v>1325</v>
      </c>
    </row>
    <row r="1431" spans="1:32" ht="13">
      <c r="B1431" s="2" t="s">
        <v>778</v>
      </c>
    </row>
    <row r="1432" spans="1:32" ht="13">
      <c r="A1432" s="3" t="s">
        <v>1326</v>
      </c>
      <c r="B1432" t="s">
        <v>780</v>
      </c>
      <c r="C1432" s="10">
        <v>31.050688000000001</v>
      </c>
      <c r="D1432" s="10">
        <v>31.152159000000001</v>
      </c>
      <c r="E1432" s="10">
        <v>31.137692999999999</v>
      </c>
      <c r="F1432" s="10">
        <v>31.289724</v>
      </c>
      <c r="G1432" s="10">
        <v>31.813063</v>
      </c>
      <c r="H1432" s="10">
        <v>32.553176999999998</v>
      </c>
      <c r="I1432" s="10">
        <v>32.967514000000001</v>
      </c>
      <c r="J1432" s="10">
        <v>33.540439999999997</v>
      </c>
      <c r="K1432" s="10">
        <v>34.310085000000001</v>
      </c>
      <c r="L1432" s="10">
        <v>35.096415999999998</v>
      </c>
      <c r="M1432" s="10">
        <v>36.317093</v>
      </c>
      <c r="N1432" s="10">
        <v>36.853580000000001</v>
      </c>
      <c r="O1432" s="10">
        <v>36.970112</v>
      </c>
      <c r="P1432" s="10">
        <v>37.140479999999997</v>
      </c>
      <c r="Q1432" s="10">
        <v>37.270381999999998</v>
      </c>
      <c r="R1432" s="10">
        <v>37.390510999999996</v>
      </c>
      <c r="S1432" s="10">
        <v>37.505294999999997</v>
      </c>
      <c r="T1432" s="10">
        <v>37.628802999999998</v>
      </c>
      <c r="U1432" s="10">
        <v>37.788997999999999</v>
      </c>
      <c r="V1432" s="10">
        <v>37.945644000000001</v>
      </c>
      <c r="W1432" s="10">
        <v>38.109797999999998</v>
      </c>
      <c r="X1432" s="10">
        <v>38.284863000000001</v>
      </c>
      <c r="Y1432" s="10">
        <v>38.474429999999998</v>
      </c>
      <c r="Z1432" s="10">
        <v>38.648491</v>
      </c>
      <c r="AA1432" s="10">
        <v>38.863017999999997</v>
      </c>
      <c r="AB1432" s="10">
        <v>39.111125999999999</v>
      </c>
      <c r="AC1432" s="10">
        <v>39.331028000000003</v>
      </c>
      <c r="AD1432" s="10">
        <v>39.571365</v>
      </c>
      <c r="AE1432" s="10">
        <v>39.983299000000002</v>
      </c>
      <c r="AF1432" s="7">
        <v>9.2870000000000001E-3</v>
      </c>
    </row>
    <row r="1433" spans="1:32" ht="13">
      <c r="A1433" s="3" t="s">
        <v>1327</v>
      </c>
      <c r="B1433" t="s">
        <v>782</v>
      </c>
      <c r="C1433" s="10">
        <v>38.239840999999998</v>
      </c>
      <c r="D1433" s="10">
        <v>38.261845000000001</v>
      </c>
      <c r="E1433" s="10">
        <v>38.209183000000003</v>
      </c>
      <c r="F1433" s="10">
        <v>38.317225999999998</v>
      </c>
      <c r="G1433" s="10">
        <v>38.818213999999998</v>
      </c>
      <c r="H1433" s="10">
        <v>39.634270000000001</v>
      </c>
      <c r="I1433" s="10">
        <v>40.196708999999998</v>
      </c>
      <c r="J1433" s="10">
        <v>40.787300000000002</v>
      </c>
      <c r="K1433" s="10">
        <v>41.570929999999997</v>
      </c>
      <c r="L1433" s="10">
        <v>42.361503999999996</v>
      </c>
      <c r="M1433" s="10">
        <v>43.786396000000003</v>
      </c>
      <c r="N1433" s="10">
        <v>44.285789000000001</v>
      </c>
      <c r="O1433" s="10">
        <v>44.374630000000003</v>
      </c>
      <c r="P1433" s="10">
        <v>44.594540000000002</v>
      </c>
      <c r="Q1433" s="10">
        <v>44.745533000000002</v>
      </c>
      <c r="R1433" s="10">
        <v>44.888519000000002</v>
      </c>
      <c r="S1433" s="10">
        <v>45.008690000000001</v>
      </c>
      <c r="T1433" s="10">
        <v>45.083599</v>
      </c>
      <c r="U1433" s="10">
        <v>45.186942999999999</v>
      </c>
      <c r="V1433" s="10">
        <v>45.266917999999997</v>
      </c>
      <c r="W1433" s="10">
        <v>45.347560999999999</v>
      </c>
      <c r="X1433" s="10">
        <v>45.440289</v>
      </c>
      <c r="Y1433" s="10">
        <v>45.516990999999997</v>
      </c>
      <c r="Z1433" s="10">
        <v>45.567207000000003</v>
      </c>
      <c r="AA1433" s="10">
        <v>45.660159999999998</v>
      </c>
      <c r="AB1433" s="10">
        <v>45.736804999999997</v>
      </c>
      <c r="AC1433" s="10">
        <v>45.786762000000003</v>
      </c>
      <c r="AD1433" s="10">
        <v>45.822513999999998</v>
      </c>
      <c r="AE1433" s="10">
        <v>45.840614000000002</v>
      </c>
      <c r="AF1433" s="7">
        <v>6.7159999999999997E-3</v>
      </c>
    </row>
    <row r="1435" spans="1:32" ht="13">
      <c r="B1435" s="2" t="s">
        <v>785</v>
      </c>
    </row>
    <row r="1436" spans="1:32" ht="13">
      <c r="A1436" s="3" t="s">
        <v>1328</v>
      </c>
      <c r="B1436" t="s">
        <v>787</v>
      </c>
      <c r="C1436" s="10">
        <v>30.454930999999998</v>
      </c>
      <c r="D1436" s="10">
        <v>30.399010000000001</v>
      </c>
      <c r="E1436" s="10">
        <v>31.241243000000001</v>
      </c>
      <c r="F1436" s="10">
        <v>31.449815999999998</v>
      </c>
      <c r="G1436" s="10">
        <v>32.008915000000002</v>
      </c>
      <c r="H1436" s="10">
        <v>32.711593999999998</v>
      </c>
      <c r="I1436" s="10">
        <v>33.084826999999997</v>
      </c>
      <c r="J1436" s="10">
        <v>33.636172999999999</v>
      </c>
      <c r="K1436" s="10">
        <v>34.354477000000003</v>
      </c>
      <c r="L1436" s="10">
        <v>35.057529000000002</v>
      </c>
      <c r="M1436" s="10">
        <v>36.200297999999997</v>
      </c>
      <c r="N1436" s="10">
        <v>36.717624999999998</v>
      </c>
      <c r="O1436" s="10">
        <v>36.848778000000003</v>
      </c>
      <c r="P1436" s="10">
        <v>37.031914</v>
      </c>
      <c r="Q1436" s="10">
        <v>37.188698000000002</v>
      </c>
      <c r="R1436" s="10">
        <v>37.341377000000001</v>
      </c>
      <c r="S1436" s="10">
        <v>37.491669000000002</v>
      </c>
      <c r="T1436" s="10">
        <v>37.658504000000001</v>
      </c>
      <c r="U1436" s="10">
        <v>37.842925999999999</v>
      </c>
      <c r="V1436" s="10">
        <v>38.027602999999999</v>
      </c>
      <c r="W1436" s="10">
        <v>38.221107000000003</v>
      </c>
      <c r="X1436" s="10">
        <v>38.435028000000003</v>
      </c>
      <c r="Y1436" s="10">
        <v>38.660052999999998</v>
      </c>
      <c r="Z1436" s="10">
        <v>38.857990000000001</v>
      </c>
      <c r="AA1436" s="10">
        <v>39.104782</v>
      </c>
      <c r="AB1436" s="10">
        <v>39.383803999999998</v>
      </c>
      <c r="AC1436" s="10">
        <v>39.621166000000002</v>
      </c>
      <c r="AD1436" s="10">
        <v>39.877994999999999</v>
      </c>
      <c r="AE1436" s="10">
        <v>40.303482000000002</v>
      </c>
      <c r="AF1436" s="7">
        <v>1.0500000000000001E-2</v>
      </c>
    </row>
    <row r="1437" spans="1:32" ht="13">
      <c r="A1437" s="3" t="s">
        <v>1329</v>
      </c>
      <c r="B1437" t="s">
        <v>789</v>
      </c>
      <c r="C1437" s="10">
        <v>0</v>
      </c>
      <c r="D1437" s="10">
        <v>0</v>
      </c>
      <c r="E1437" s="10">
        <v>0</v>
      </c>
      <c r="F1437" s="10">
        <v>0</v>
      </c>
      <c r="G1437" s="10">
        <v>0</v>
      </c>
      <c r="H1437" s="10">
        <v>0</v>
      </c>
      <c r="I1437" s="10">
        <v>0</v>
      </c>
      <c r="J1437" s="10">
        <v>0</v>
      </c>
      <c r="K1437" s="10">
        <v>0</v>
      </c>
      <c r="L1437" s="10">
        <v>0</v>
      </c>
      <c r="M1437" s="10">
        <v>0</v>
      </c>
      <c r="N1437" s="10">
        <v>0</v>
      </c>
      <c r="O1437" s="10">
        <v>0</v>
      </c>
      <c r="P1437" s="10">
        <v>0</v>
      </c>
      <c r="Q1437" s="10">
        <v>0</v>
      </c>
      <c r="R1437" s="10">
        <v>0</v>
      </c>
      <c r="S1437" s="10">
        <v>0</v>
      </c>
      <c r="T1437" s="10">
        <v>0</v>
      </c>
      <c r="U1437" s="10">
        <v>0</v>
      </c>
      <c r="V1437" s="10">
        <v>0</v>
      </c>
      <c r="W1437" s="10">
        <v>0</v>
      </c>
      <c r="X1437" s="10">
        <v>0</v>
      </c>
      <c r="Y1437" s="10">
        <v>0</v>
      </c>
      <c r="Z1437" s="10">
        <v>0</v>
      </c>
      <c r="AA1437" s="10">
        <v>0</v>
      </c>
      <c r="AB1437" s="10">
        <v>0</v>
      </c>
      <c r="AC1437" s="10">
        <v>0</v>
      </c>
      <c r="AD1437" s="10">
        <v>0</v>
      </c>
      <c r="AE1437" s="10">
        <v>0</v>
      </c>
      <c r="AF1437" s="15" t="s">
        <v>2584</v>
      </c>
    </row>
    <row r="1438" spans="1:32" ht="13">
      <c r="A1438" s="3" t="s">
        <v>1330</v>
      </c>
      <c r="B1438" t="s">
        <v>791</v>
      </c>
      <c r="C1438" s="10">
        <v>0</v>
      </c>
      <c r="D1438" s="10">
        <v>0</v>
      </c>
      <c r="E1438" s="10">
        <v>0</v>
      </c>
      <c r="F1438" s="10">
        <v>0</v>
      </c>
      <c r="G1438" s="10">
        <v>0</v>
      </c>
      <c r="H1438" s="10">
        <v>0</v>
      </c>
      <c r="I1438" s="10">
        <v>0</v>
      </c>
      <c r="J1438" s="10">
        <v>0</v>
      </c>
      <c r="K1438" s="10">
        <v>0</v>
      </c>
      <c r="L1438" s="10">
        <v>0</v>
      </c>
      <c r="M1438" s="10">
        <v>0</v>
      </c>
      <c r="N1438" s="10">
        <v>0</v>
      </c>
      <c r="O1438" s="10">
        <v>0</v>
      </c>
      <c r="P1438" s="10">
        <v>0</v>
      </c>
      <c r="Q1438" s="10">
        <v>0</v>
      </c>
      <c r="R1438" s="10">
        <v>0</v>
      </c>
      <c r="S1438" s="10">
        <v>0</v>
      </c>
      <c r="T1438" s="10">
        <v>0</v>
      </c>
      <c r="U1438" s="10">
        <v>0</v>
      </c>
      <c r="V1438" s="10">
        <v>0</v>
      </c>
      <c r="W1438" s="10">
        <v>0</v>
      </c>
      <c r="X1438" s="10">
        <v>0</v>
      </c>
      <c r="Y1438" s="10">
        <v>0</v>
      </c>
      <c r="Z1438" s="10">
        <v>0</v>
      </c>
      <c r="AA1438" s="10">
        <v>0</v>
      </c>
      <c r="AB1438" s="10">
        <v>0</v>
      </c>
      <c r="AC1438" s="10">
        <v>0</v>
      </c>
      <c r="AD1438" s="10">
        <v>0</v>
      </c>
      <c r="AE1438" s="10">
        <v>0</v>
      </c>
      <c r="AF1438" s="15" t="s">
        <v>2584</v>
      </c>
    </row>
    <row r="1439" spans="1:32" ht="13">
      <c r="A1439" s="3" t="s">
        <v>1331</v>
      </c>
      <c r="B1439" t="s">
        <v>793</v>
      </c>
      <c r="C1439" s="10">
        <v>0</v>
      </c>
      <c r="D1439" s="10">
        <v>0</v>
      </c>
      <c r="E1439" s="10">
        <v>0</v>
      </c>
      <c r="F1439" s="10">
        <v>0</v>
      </c>
      <c r="G1439" s="10">
        <v>54.522354</v>
      </c>
      <c r="H1439" s="10">
        <v>54.822322999999997</v>
      </c>
      <c r="I1439" s="10">
        <v>55.681086999999998</v>
      </c>
      <c r="J1439" s="10">
        <v>56.533580999999998</v>
      </c>
      <c r="K1439" s="10">
        <v>54.754359999999998</v>
      </c>
      <c r="L1439" s="10">
        <v>55.798828</v>
      </c>
      <c r="M1439" s="10">
        <v>57.153663999999999</v>
      </c>
      <c r="N1439" s="10">
        <v>57.492244999999997</v>
      </c>
      <c r="O1439" s="10">
        <v>57.679188000000003</v>
      </c>
      <c r="P1439" s="10">
        <v>56.863663000000003</v>
      </c>
      <c r="Q1439" s="10">
        <v>57.064959999999999</v>
      </c>
      <c r="R1439" s="10">
        <v>57.284675999999997</v>
      </c>
      <c r="S1439" s="10">
        <v>57.493870000000001</v>
      </c>
      <c r="T1439" s="10">
        <v>57.656230999999998</v>
      </c>
      <c r="U1439" s="10">
        <v>57.736271000000002</v>
      </c>
      <c r="V1439" s="10">
        <v>57.929043</v>
      </c>
      <c r="W1439" s="10">
        <v>58.11974</v>
      </c>
      <c r="X1439" s="10">
        <v>58.313113999999999</v>
      </c>
      <c r="Y1439" s="10">
        <v>58.499107000000002</v>
      </c>
      <c r="Z1439" s="10">
        <v>58.664928000000003</v>
      </c>
      <c r="AA1439" s="10">
        <v>58.859177000000003</v>
      </c>
      <c r="AB1439" s="10">
        <v>59.051673999999998</v>
      </c>
      <c r="AC1439" s="10">
        <v>59.206032</v>
      </c>
      <c r="AD1439" s="10">
        <v>59.373325000000001</v>
      </c>
      <c r="AE1439" s="10">
        <v>59.595291000000003</v>
      </c>
      <c r="AF1439" s="15" t="s">
        <v>2584</v>
      </c>
    </row>
    <row r="1440" spans="1:32" ht="13">
      <c r="A1440" s="3" t="s">
        <v>1332</v>
      </c>
      <c r="B1440" t="s">
        <v>795</v>
      </c>
      <c r="C1440" s="10">
        <v>0</v>
      </c>
      <c r="D1440" s="10">
        <v>0</v>
      </c>
      <c r="E1440" s="10">
        <v>0</v>
      </c>
      <c r="F1440" s="10">
        <v>0</v>
      </c>
      <c r="G1440" s="10">
        <v>59.946334999999998</v>
      </c>
      <c r="H1440" s="10">
        <v>60.224868999999998</v>
      </c>
      <c r="I1440" s="10">
        <v>60.958939000000001</v>
      </c>
      <c r="J1440" s="10">
        <v>62.256774999999998</v>
      </c>
      <c r="K1440" s="10">
        <v>62.180095999999999</v>
      </c>
      <c r="L1440" s="10">
        <v>62.963509000000002</v>
      </c>
      <c r="M1440" s="10">
        <v>64.475166000000002</v>
      </c>
      <c r="N1440" s="10">
        <v>64.782927999999998</v>
      </c>
      <c r="O1440" s="10">
        <v>64.806388999999996</v>
      </c>
      <c r="P1440" s="10">
        <v>65.360619</v>
      </c>
      <c r="Q1440" s="10">
        <v>65.537041000000002</v>
      </c>
      <c r="R1440" s="10">
        <v>65.761443999999997</v>
      </c>
      <c r="S1440" s="10">
        <v>66.013458</v>
      </c>
      <c r="T1440" s="10">
        <v>66.225143000000003</v>
      </c>
      <c r="U1440" s="10">
        <v>66.470923999999997</v>
      </c>
      <c r="V1440" s="10">
        <v>66.768387000000004</v>
      </c>
      <c r="W1440" s="10">
        <v>67.057975999999996</v>
      </c>
      <c r="X1440" s="10">
        <v>67.297432000000001</v>
      </c>
      <c r="Y1440" s="10">
        <v>67.519028000000006</v>
      </c>
      <c r="Z1440" s="10">
        <v>67.711601000000002</v>
      </c>
      <c r="AA1440" s="10">
        <v>67.925285000000002</v>
      </c>
      <c r="AB1440" s="10">
        <v>68.134010000000004</v>
      </c>
      <c r="AC1440" s="10">
        <v>68.300040999999993</v>
      </c>
      <c r="AD1440" s="10">
        <v>68.477112000000005</v>
      </c>
      <c r="AE1440" s="10">
        <v>68.693168999999997</v>
      </c>
      <c r="AF1440" s="15" t="s">
        <v>2584</v>
      </c>
    </row>
    <row r="1441" spans="1:32" ht="13">
      <c r="A1441" s="3" t="s">
        <v>1333</v>
      </c>
      <c r="B1441" t="s">
        <v>797</v>
      </c>
      <c r="C1441" s="10">
        <v>0</v>
      </c>
      <c r="D1441" s="10">
        <v>0</v>
      </c>
      <c r="E1441" s="10">
        <v>0</v>
      </c>
      <c r="F1441" s="10">
        <v>0</v>
      </c>
      <c r="G1441" s="10">
        <v>0</v>
      </c>
      <c r="H1441" s="10">
        <v>0</v>
      </c>
      <c r="I1441" s="10">
        <v>0</v>
      </c>
      <c r="J1441" s="10">
        <v>57.311141999999997</v>
      </c>
      <c r="K1441" s="10">
        <v>57.816901999999999</v>
      </c>
      <c r="L1441" s="10">
        <v>58.428524000000003</v>
      </c>
      <c r="M1441" s="10">
        <v>59.293053</v>
      </c>
      <c r="N1441" s="10">
        <v>59.669486999999997</v>
      </c>
      <c r="O1441" s="10">
        <v>59.321353999999999</v>
      </c>
      <c r="P1441" s="10">
        <v>59.469619999999999</v>
      </c>
      <c r="Q1441" s="10">
        <v>59.641787999999998</v>
      </c>
      <c r="R1441" s="10">
        <v>58.629482000000003</v>
      </c>
      <c r="S1441" s="10">
        <v>58.771071999999997</v>
      </c>
      <c r="T1441" s="10">
        <v>58.860287</v>
      </c>
      <c r="U1441" s="10">
        <v>58.955956</v>
      </c>
      <c r="V1441" s="10">
        <v>59.236958000000001</v>
      </c>
      <c r="W1441" s="10">
        <v>59.318558000000003</v>
      </c>
      <c r="X1441" s="10">
        <v>59.410831000000002</v>
      </c>
      <c r="Y1441" s="10">
        <v>59.496651</v>
      </c>
      <c r="Z1441" s="10">
        <v>59.561005000000002</v>
      </c>
      <c r="AA1441" s="10">
        <v>59.654648000000002</v>
      </c>
      <c r="AB1441" s="10">
        <v>59.738453</v>
      </c>
      <c r="AC1441" s="10">
        <v>59.794089999999997</v>
      </c>
      <c r="AD1441" s="10">
        <v>59.853039000000003</v>
      </c>
      <c r="AE1441" s="10">
        <v>59.906165999999999</v>
      </c>
      <c r="AF1441" s="15" t="s">
        <v>2584</v>
      </c>
    </row>
    <row r="1442" spans="1:32" ht="13">
      <c r="A1442" s="3" t="s">
        <v>1334</v>
      </c>
      <c r="B1442" t="s">
        <v>799</v>
      </c>
      <c r="C1442" s="10">
        <v>46.265915</v>
      </c>
      <c r="D1442" s="10">
        <v>46.196238999999998</v>
      </c>
      <c r="E1442" s="10">
        <v>44.488052000000003</v>
      </c>
      <c r="F1442" s="10">
        <v>44.382893000000003</v>
      </c>
      <c r="G1442" s="10">
        <v>44.971462000000002</v>
      </c>
      <c r="H1442" s="10">
        <v>45.710697000000003</v>
      </c>
      <c r="I1442" s="10">
        <v>46.459392999999999</v>
      </c>
      <c r="J1442" s="10">
        <v>47.246589999999998</v>
      </c>
      <c r="K1442" s="10">
        <v>48.135029000000003</v>
      </c>
      <c r="L1442" s="10">
        <v>48.915497000000002</v>
      </c>
      <c r="M1442" s="10">
        <v>50.093024999999997</v>
      </c>
      <c r="N1442" s="10">
        <v>50.425716000000001</v>
      </c>
      <c r="O1442" s="10">
        <v>50.474232000000001</v>
      </c>
      <c r="P1442" s="10">
        <v>50.651133999999999</v>
      </c>
      <c r="Q1442" s="10">
        <v>50.814030000000002</v>
      </c>
      <c r="R1442" s="10">
        <v>51.003849000000002</v>
      </c>
      <c r="S1442" s="10">
        <v>51.172606999999999</v>
      </c>
      <c r="T1442" s="10">
        <v>51.329726999999998</v>
      </c>
      <c r="U1442" s="10">
        <v>51.521769999999997</v>
      </c>
      <c r="V1442" s="10">
        <v>51.706738000000001</v>
      </c>
      <c r="W1442" s="10">
        <v>51.897452999999999</v>
      </c>
      <c r="X1442" s="10">
        <v>52.09901</v>
      </c>
      <c r="Y1442" s="10">
        <v>52.290450999999997</v>
      </c>
      <c r="Z1442" s="10">
        <v>52.450595999999997</v>
      </c>
      <c r="AA1442" s="10">
        <v>52.645657</v>
      </c>
      <c r="AB1442" s="10">
        <v>52.832737000000002</v>
      </c>
      <c r="AC1442" s="10">
        <v>52.985455000000002</v>
      </c>
      <c r="AD1442" s="10">
        <v>53.154682000000001</v>
      </c>
      <c r="AE1442" s="10">
        <v>53.385005999999997</v>
      </c>
      <c r="AF1442" s="7">
        <v>5.3709999999999999E-3</v>
      </c>
    </row>
    <row r="1443" spans="1:32" ht="13">
      <c r="A1443" s="3" t="s">
        <v>1335</v>
      </c>
      <c r="B1443" t="s">
        <v>801</v>
      </c>
      <c r="C1443" s="10">
        <v>31.387877</v>
      </c>
      <c r="D1443" s="10">
        <v>31.478569</v>
      </c>
      <c r="E1443" s="10">
        <v>31.511576000000002</v>
      </c>
      <c r="F1443" s="10">
        <v>31.583674999999999</v>
      </c>
      <c r="G1443" s="10">
        <v>31.955120000000001</v>
      </c>
      <c r="H1443" s="10">
        <v>32.733265000000003</v>
      </c>
      <c r="I1443" s="10">
        <v>33.220633999999997</v>
      </c>
      <c r="J1443" s="10">
        <v>33.945320000000002</v>
      </c>
      <c r="K1443" s="10">
        <v>34.692383</v>
      </c>
      <c r="L1443" s="10">
        <v>35.416457999999999</v>
      </c>
      <c r="M1443" s="10">
        <v>36.685932000000001</v>
      </c>
      <c r="N1443" s="10">
        <v>37.241985</v>
      </c>
      <c r="O1443" s="10">
        <v>37.354263000000003</v>
      </c>
      <c r="P1443" s="10">
        <v>37.526226000000001</v>
      </c>
      <c r="Q1443" s="10">
        <v>37.672843999999998</v>
      </c>
      <c r="R1443" s="10">
        <v>37.796756999999999</v>
      </c>
      <c r="S1443" s="10">
        <v>37.910983999999999</v>
      </c>
      <c r="T1443" s="10">
        <v>38.016601999999999</v>
      </c>
      <c r="U1443" s="10">
        <v>38.138641</v>
      </c>
      <c r="V1443" s="10">
        <v>38.275562000000001</v>
      </c>
      <c r="W1443" s="10">
        <v>38.420135000000002</v>
      </c>
      <c r="X1443" s="10">
        <v>38.577503</v>
      </c>
      <c r="Y1443" s="10">
        <v>38.74295</v>
      </c>
      <c r="Z1443" s="10">
        <v>38.911437999999997</v>
      </c>
      <c r="AA1443" s="10">
        <v>39.081909000000003</v>
      </c>
      <c r="AB1443" s="10">
        <v>39.281593000000001</v>
      </c>
      <c r="AC1443" s="10">
        <v>39.433951999999998</v>
      </c>
      <c r="AD1443" s="10">
        <v>39.591079999999998</v>
      </c>
      <c r="AE1443" s="10">
        <v>39.812976999999997</v>
      </c>
      <c r="AF1443" s="7">
        <v>8.737E-3</v>
      </c>
    </row>
    <row r="1444" spans="1:32" ht="13">
      <c r="A1444" s="3" t="s">
        <v>1336</v>
      </c>
      <c r="B1444" t="s">
        <v>803</v>
      </c>
      <c r="C1444" s="10">
        <v>29.654415</v>
      </c>
      <c r="D1444" s="10">
        <v>29.645780999999999</v>
      </c>
      <c r="E1444" s="10">
        <v>29.638923999999999</v>
      </c>
      <c r="F1444" s="10">
        <v>29.715676999999999</v>
      </c>
      <c r="G1444" s="10">
        <v>30.149363000000001</v>
      </c>
      <c r="H1444" s="10">
        <v>30.886347000000001</v>
      </c>
      <c r="I1444" s="10">
        <v>31.303595999999999</v>
      </c>
      <c r="J1444" s="10">
        <v>31.92005</v>
      </c>
      <c r="K1444" s="10">
        <v>32.600200999999998</v>
      </c>
      <c r="L1444" s="10">
        <v>33.262794</v>
      </c>
      <c r="M1444" s="10">
        <v>34.421970000000002</v>
      </c>
      <c r="N1444" s="10">
        <v>34.973736000000002</v>
      </c>
      <c r="O1444" s="10">
        <v>35.094844999999999</v>
      </c>
      <c r="P1444" s="10">
        <v>35.261375000000001</v>
      </c>
      <c r="Q1444" s="10">
        <v>35.397227999999998</v>
      </c>
      <c r="R1444" s="10">
        <v>35.518062999999998</v>
      </c>
      <c r="S1444" s="10">
        <v>35.632235999999999</v>
      </c>
      <c r="T1444" s="10">
        <v>35.760086000000001</v>
      </c>
      <c r="U1444" s="10">
        <v>35.907722</v>
      </c>
      <c r="V1444" s="10">
        <v>36.053654000000002</v>
      </c>
      <c r="W1444" s="10">
        <v>36.206867000000003</v>
      </c>
      <c r="X1444" s="10">
        <v>36.367710000000002</v>
      </c>
      <c r="Y1444" s="10">
        <v>36.544269999999997</v>
      </c>
      <c r="Z1444" s="10">
        <v>36.690230999999997</v>
      </c>
      <c r="AA1444" s="10">
        <v>36.877074999999998</v>
      </c>
      <c r="AB1444" s="10">
        <v>37.087691999999997</v>
      </c>
      <c r="AC1444" s="10">
        <v>37.243777999999999</v>
      </c>
      <c r="AD1444" s="10">
        <v>37.403717</v>
      </c>
      <c r="AE1444" s="10">
        <v>37.651919999999997</v>
      </c>
      <c r="AF1444" s="7">
        <v>8.8929999999999999E-3</v>
      </c>
    </row>
    <row r="1445" spans="1:32" ht="13">
      <c r="A1445" s="3" t="s">
        <v>1337</v>
      </c>
      <c r="B1445" t="s">
        <v>805</v>
      </c>
      <c r="C1445" s="10">
        <v>0</v>
      </c>
      <c r="D1445" s="10">
        <v>0</v>
      </c>
      <c r="E1445" s="10">
        <v>0</v>
      </c>
      <c r="F1445" s="10">
        <v>0</v>
      </c>
      <c r="G1445" s="10">
        <v>0</v>
      </c>
      <c r="H1445" s="10">
        <v>0</v>
      </c>
      <c r="I1445" s="10">
        <v>0</v>
      </c>
      <c r="J1445" s="10">
        <v>0</v>
      </c>
      <c r="K1445" s="10">
        <v>0</v>
      </c>
      <c r="L1445" s="10">
        <v>0</v>
      </c>
      <c r="M1445" s="10">
        <v>0</v>
      </c>
      <c r="N1445" s="10">
        <v>0</v>
      </c>
      <c r="O1445" s="10">
        <v>0</v>
      </c>
      <c r="P1445" s="10">
        <v>0</v>
      </c>
      <c r="Q1445" s="10">
        <v>0</v>
      </c>
      <c r="R1445" s="10">
        <v>0</v>
      </c>
      <c r="S1445" s="10">
        <v>0</v>
      </c>
      <c r="T1445" s="10">
        <v>0</v>
      </c>
      <c r="U1445" s="10">
        <v>0</v>
      </c>
      <c r="V1445" s="10">
        <v>0</v>
      </c>
      <c r="W1445" s="10">
        <v>0</v>
      </c>
      <c r="X1445" s="10">
        <v>0</v>
      </c>
      <c r="Y1445" s="10">
        <v>0</v>
      </c>
      <c r="Z1445" s="10">
        <v>0</v>
      </c>
      <c r="AA1445" s="10">
        <v>0</v>
      </c>
      <c r="AB1445" s="10">
        <v>0</v>
      </c>
      <c r="AC1445" s="10">
        <v>0</v>
      </c>
      <c r="AD1445" s="10">
        <v>0</v>
      </c>
      <c r="AE1445" s="10">
        <v>0</v>
      </c>
      <c r="AF1445" s="15" t="s">
        <v>2584</v>
      </c>
    </row>
    <row r="1446" spans="1:32" ht="13">
      <c r="A1446" s="3" t="s">
        <v>1338</v>
      </c>
      <c r="B1446" t="s">
        <v>807</v>
      </c>
      <c r="C1446" s="10">
        <v>30.168161000000001</v>
      </c>
      <c r="D1446" s="10">
        <v>30.144276000000001</v>
      </c>
      <c r="E1446" s="10">
        <v>30.229685</v>
      </c>
      <c r="F1446" s="10">
        <v>30.387309999999999</v>
      </c>
      <c r="G1446" s="10">
        <v>30.764794999999999</v>
      </c>
      <c r="H1446" s="10">
        <v>31.458252000000002</v>
      </c>
      <c r="I1446" s="10">
        <v>31.830147</v>
      </c>
      <c r="J1446" s="10">
        <v>32.428024000000001</v>
      </c>
      <c r="K1446" s="10">
        <v>33.187294000000001</v>
      </c>
      <c r="L1446" s="10">
        <v>33.908935999999997</v>
      </c>
      <c r="M1446" s="10">
        <v>35.131756000000003</v>
      </c>
      <c r="N1446" s="10">
        <v>35.676945000000003</v>
      </c>
      <c r="O1446" s="10">
        <v>35.801673999999998</v>
      </c>
      <c r="P1446" s="10">
        <v>35.961010000000002</v>
      </c>
      <c r="Q1446" s="10">
        <v>36.088802000000001</v>
      </c>
      <c r="R1446" s="10">
        <v>36.199368</v>
      </c>
      <c r="S1446" s="10">
        <v>36.310867000000002</v>
      </c>
      <c r="T1446" s="10">
        <v>36.436839999999997</v>
      </c>
      <c r="U1446" s="10">
        <v>36.583786000000003</v>
      </c>
      <c r="V1446" s="10">
        <v>36.733325999999998</v>
      </c>
      <c r="W1446" s="10">
        <v>36.890872999999999</v>
      </c>
      <c r="X1446" s="10">
        <v>37.054340000000003</v>
      </c>
      <c r="Y1446" s="10">
        <v>37.240993000000003</v>
      </c>
      <c r="Z1446" s="10">
        <v>37.403804999999998</v>
      </c>
      <c r="AA1446" s="10">
        <v>37.612727999999997</v>
      </c>
      <c r="AB1446" s="10">
        <v>37.856971999999999</v>
      </c>
      <c r="AC1446" s="10">
        <v>38.061610999999999</v>
      </c>
      <c r="AD1446" s="10">
        <v>38.279629</v>
      </c>
      <c r="AE1446" s="10">
        <v>38.637836</v>
      </c>
      <c r="AF1446" s="7">
        <v>9.2359999999999994E-3</v>
      </c>
    </row>
    <row r="1447" spans="1:32" ht="13">
      <c r="A1447" s="3" t="s">
        <v>1339</v>
      </c>
      <c r="B1447" t="s">
        <v>809</v>
      </c>
      <c r="C1447" s="10">
        <v>0</v>
      </c>
      <c r="D1447" s="10">
        <v>0</v>
      </c>
      <c r="E1447" s="10">
        <v>0</v>
      </c>
      <c r="F1447" s="10">
        <v>0</v>
      </c>
      <c r="G1447" s="10">
        <v>0</v>
      </c>
      <c r="H1447" s="10">
        <v>0</v>
      </c>
      <c r="I1447" s="10">
        <v>0</v>
      </c>
      <c r="J1447" s="10">
        <v>0</v>
      </c>
      <c r="K1447" s="10">
        <v>0</v>
      </c>
      <c r="L1447" s="10">
        <v>0</v>
      </c>
      <c r="M1447" s="10">
        <v>0</v>
      </c>
      <c r="N1447" s="10">
        <v>0</v>
      </c>
      <c r="O1447" s="10">
        <v>0</v>
      </c>
      <c r="P1447" s="10">
        <v>0</v>
      </c>
      <c r="Q1447" s="10">
        <v>0</v>
      </c>
      <c r="R1447" s="10">
        <v>0</v>
      </c>
      <c r="S1447" s="10">
        <v>0</v>
      </c>
      <c r="T1447" s="10">
        <v>0</v>
      </c>
      <c r="U1447" s="10">
        <v>0</v>
      </c>
      <c r="V1447" s="10">
        <v>0</v>
      </c>
      <c r="W1447" s="10">
        <v>0</v>
      </c>
      <c r="X1447" s="10">
        <v>0</v>
      </c>
      <c r="Y1447" s="10">
        <v>0</v>
      </c>
      <c r="Z1447" s="10">
        <v>0</v>
      </c>
      <c r="AA1447" s="10">
        <v>0</v>
      </c>
      <c r="AB1447" s="10">
        <v>0</v>
      </c>
      <c r="AC1447" s="10">
        <v>0</v>
      </c>
      <c r="AD1447" s="10">
        <v>0</v>
      </c>
      <c r="AE1447" s="10">
        <v>0</v>
      </c>
      <c r="AF1447" s="15" t="s">
        <v>2584</v>
      </c>
    </row>
    <row r="1448" spans="1:32" ht="13">
      <c r="A1448" s="3" t="s">
        <v>1340</v>
      </c>
      <c r="B1448" t="s">
        <v>811</v>
      </c>
      <c r="C1448" s="10">
        <v>0</v>
      </c>
      <c r="D1448" s="10">
        <v>0</v>
      </c>
      <c r="E1448" s="10">
        <v>0</v>
      </c>
      <c r="F1448" s="10">
        <v>0</v>
      </c>
      <c r="G1448" s="10">
        <v>0</v>
      </c>
      <c r="H1448" s="10">
        <v>0</v>
      </c>
      <c r="I1448" s="10">
        <v>0</v>
      </c>
      <c r="J1448" s="10">
        <v>0</v>
      </c>
      <c r="K1448" s="10">
        <v>0</v>
      </c>
      <c r="L1448" s="10">
        <v>0</v>
      </c>
      <c r="M1448" s="10">
        <v>0</v>
      </c>
      <c r="N1448" s="10">
        <v>0</v>
      </c>
      <c r="O1448" s="10">
        <v>0</v>
      </c>
      <c r="P1448" s="10">
        <v>0</v>
      </c>
      <c r="Q1448" s="10">
        <v>0</v>
      </c>
      <c r="R1448" s="10">
        <v>0</v>
      </c>
      <c r="S1448" s="10">
        <v>0</v>
      </c>
      <c r="T1448" s="10">
        <v>0</v>
      </c>
      <c r="U1448" s="10">
        <v>0</v>
      </c>
      <c r="V1448" s="10">
        <v>0</v>
      </c>
      <c r="W1448" s="10">
        <v>0</v>
      </c>
      <c r="X1448" s="10">
        <v>0</v>
      </c>
      <c r="Y1448" s="10">
        <v>0</v>
      </c>
      <c r="Z1448" s="10">
        <v>0</v>
      </c>
      <c r="AA1448" s="10">
        <v>0</v>
      </c>
      <c r="AB1448" s="10">
        <v>0</v>
      </c>
      <c r="AC1448" s="10">
        <v>0</v>
      </c>
      <c r="AD1448" s="10">
        <v>0</v>
      </c>
      <c r="AE1448" s="10">
        <v>0</v>
      </c>
      <c r="AF1448" s="15" t="s">
        <v>2584</v>
      </c>
    </row>
    <row r="1449" spans="1:32" ht="13">
      <c r="A1449" s="3" t="s">
        <v>1341</v>
      </c>
      <c r="B1449" t="s">
        <v>813</v>
      </c>
      <c r="C1449" s="10">
        <v>0</v>
      </c>
      <c r="D1449" s="10">
        <v>58.409911999999998</v>
      </c>
      <c r="E1449" s="10">
        <v>58.128566999999997</v>
      </c>
      <c r="F1449" s="10">
        <v>45.959873000000002</v>
      </c>
      <c r="G1449" s="10">
        <v>46.399482999999996</v>
      </c>
      <c r="H1449" s="10">
        <v>47.463889999999999</v>
      </c>
      <c r="I1449" s="10">
        <v>51.819575999999998</v>
      </c>
      <c r="J1449" s="10">
        <v>52.222270999999999</v>
      </c>
      <c r="K1449" s="10">
        <v>52.923672000000003</v>
      </c>
      <c r="L1449" s="10">
        <v>53.419455999999997</v>
      </c>
      <c r="M1449" s="10">
        <v>54.247089000000003</v>
      </c>
      <c r="N1449" s="10">
        <v>54.111141000000003</v>
      </c>
      <c r="O1449" s="10">
        <v>54.006931000000002</v>
      </c>
      <c r="P1449" s="10">
        <v>53.911324</v>
      </c>
      <c r="Q1449" s="10">
        <v>53.812195000000003</v>
      </c>
      <c r="R1449" s="10">
        <v>53.730567999999998</v>
      </c>
      <c r="S1449" s="10">
        <v>53.655895000000001</v>
      </c>
      <c r="T1449" s="10">
        <v>53.589534999999998</v>
      </c>
      <c r="U1449" s="10">
        <v>53.549809000000003</v>
      </c>
      <c r="V1449" s="10">
        <v>53.520031000000003</v>
      </c>
      <c r="W1449" s="10">
        <v>53.491290999999997</v>
      </c>
      <c r="X1449" s="10">
        <v>53.469414</v>
      </c>
      <c r="Y1449" s="10">
        <v>53.448096999999997</v>
      </c>
      <c r="Z1449" s="10">
        <v>53.413505999999998</v>
      </c>
      <c r="AA1449" s="10">
        <v>53.391983000000003</v>
      </c>
      <c r="AB1449" s="10">
        <v>53.366397999999997</v>
      </c>
      <c r="AC1449" s="10">
        <v>53.310726000000003</v>
      </c>
      <c r="AD1449" s="10">
        <v>53.255080999999997</v>
      </c>
      <c r="AE1449" s="10">
        <v>53.190544000000003</v>
      </c>
      <c r="AF1449" s="7">
        <v>-3.4610000000000001E-3</v>
      </c>
    </row>
    <row r="1451" spans="1:32" ht="13">
      <c r="A1451" s="3" t="s">
        <v>1342</v>
      </c>
      <c r="B1451" s="2" t="s">
        <v>1343</v>
      </c>
      <c r="C1451" s="11">
        <v>32.109031999999999</v>
      </c>
      <c r="D1451" s="11">
        <v>32.216782000000002</v>
      </c>
      <c r="E1451" s="11">
        <v>33.466805000000001</v>
      </c>
      <c r="F1451" s="11">
        <v>33.601191999999998</v>
      </c>
      <c r="G1451" s="11">
        <v>34.246098000000003</v>
      </c>
      <c r="H1451" s="11">
        <v>35.049854000000003</v>
      </c>
      <c r="I1451" s="11">
        <v>35.545208000000002</v>
      </c>
      <c r="J1451" s="11">
        <v>36.193829000000001</v>
      </c>
      <c r="K1451" s="11">
        <v>37.069412</v>
      </c>
      <c r="L1451" s="11">
        <v>37.928474000000001</v>
      </c>
      <c r="M1451" s="11">
        <v>39.226191999999998</v>
      </c>
      <c r="N1451" s="11">
        <v>39.845703</v>
      </c>
      <c r="O1451" s="11">
        <v>40.027962000000002</v>
      </c>
      <c r="P1451" s="11">
        <v>40.294575000000002</v>
      </c>
      <c r="Q1451" s="11">
        <v>40.515594</v>
      </c>
      <c r="R1451" s="11">
        <v>40.734650000000002</v>
      </c>
      <c r="S1451" s="11">
        <v>40.950172000000002</v>
      </c>
      <c r="T1451" s="11">
        <v>41.161788999999999</v>
      </c>
      <c r="U1451" s="11">
        <v>41.453136000000001</v>
      </c>
      <c r="V1451" s="11">
        <v>41.724997999999999</v>
      </c>
      <c r="W1451" s="11">
        <v>41.988441000000002</v>
      </c>
      <c r="X1451" s="11">
        <v>42.257823999999999</v>
      </c>
      <c r="Y1451" s="11">
        <v>42.528793</v>
      </c>
      <c r="Z1451" s="11">
        <v>42.769317999999998</v>
      </c>
      <c r="AA1451" s="11">
        <v>43.027709999999999</v>
      </c>
      <c r="AB1451" s="11">
        <v>43.314704999999996</v>
      </c>
      <c r="AC1451" s="11">
        <v>43.560870999999999</v>
      </c>
      <c r="AD1451" s="11">
        <v>43.824115999999997</v>
      </c>
      <c r="AE1451" s="11">
        <v>44.238121</v>
      </c>
      <c r="AF1451" s="9">
        <v>1.1814E-2</v>
      </c>
    </row>
    <row r="1453" spans="1:32" ht="13">
      <c r="B1453" s="2" t="s">
        <v>1344</v>
      </c>
    </row>
    <row r="1454" spans="1:32" ht="13">
      <c r="B1454" s="2" t="s">
        <v>1239</v>
      </c>
    </row>
    <row r="1455" spans="1:32" ht="13">
      <c r="A1455" s="3" t="s">
        <v>1345</v>
      </c>
      <c r="B1455" t="s">
        <v>780</v>
      </c>
      <c r="C1455" s="10">
        <v>23.597117999999998</v>
      </c>
      <c r="D1455" s="10">
        <v>23.563969</v>
      </c>
      <c r="E1455" s="10">
        <v>23.634922</v>
      </c>
      <c r="F1455" s="10">
        <v>23.621666000000001</v>
      </c>
      <c r="G1455" s="10">
        <v>23.918392000000001</v>
      </c>
      <c r="H1455" s="10">
        <v>24.406883000000001</v>
      </c>
      <c r="I1455" s="10">
        <v>24.650314000000002</v>
      </c>
      <c r="J1455" s="10">
        <v>25.040158999999999</v>
      </c>
      <c r="K1455" s="10">
        <v>25.621842999999998</v>
      </c>
      <c r="L1455" s="10">
        <v>26.237822999999999</v>
      </c>
      <c r="M1455" s="10">
        <v>27.240341000000001</v>
      </c>
      <c r="N1455" s="10">
        <v>27.906488</v>
      </c>
      <c r="O1455" s="10">
        <v>28.055313000000002</v>
      </c>
      <c r="P1455" s="10">
        <v>28.241949000000002</v>
      </c>
      <c r="Q1455" s="10">
        <v>28.429103999999999</v>
      </c>
      <c r="R1455" s="10">
        <v>28.637991</v>
      </c>
      <c r="S1455" s="10">
        <v>28.870626000000001</v>
      </c>
      <c r="T1455" s="10">
        <v>29.096788</v>
      </c>
      <c r="U1455" s="10">
        <v>29.297508000000001</v>
      </c>
      <c r="V1455" s="10">
        <v>29.465757</v>
      </c>
      <c r="W1455" s="10">
        <v>29.634049999999998</v>
      </c>
      <c r="X1455" s="10">
        <v>29.805935000000002</v>
      </c>
      <c r="Y1455" s="10">
        <v>29.989827999999999</v>
      </c>
      <c r="Z1455" s="10">
        <v>30.164719000000002</v>
      </c>
      <c r="AA1455" s="10">
        <v>30.364618</v>
      </c>
      <c r="AB1455" s="10">
        <v>30.591341</v>
      </c>
      <c r="AC1455" s="10">
        <v>30.782876999999999</v>
      </c>
      <c r="AD1455" s="10">
        <v>30.982958</v>
      </c>
      <c r="AE1455" s="10">
        <v>31.263672</v>
      </c>
      <c r="AF1455" s="7">
        <v>1.0527E-2</v>
      </c>
    </row>
    <row r="1456" spans="1:32" ht="13">
      <c r="A1456" s="3" t="s">
        <v>1346</v>
      </c>
      <c r="B1456" t="s">
        <v>782</v>
      </c>
      <c r="C1456" s="10">
        <v>28.44182</v>
      </c>
      <c r="D1456" s="10">
        <v>28.365894000000001</v>
      </c>
      <c r="E1456" s="10">
        <v>28.421410000000002</v>
      </c>
      <c r="F1456" s="10">
        <v>30.049585</v>
      </c>
      <c r="G1456" s="10">
        <v>30.285173</v>
      </c>
      <c r="H1456" s="10">
        <v>30.817170999999998</v>
      </c>
      <c r="I1456" s="10">
        <v>31.133140999999998</v>
      </c>
      <c r="J1456" s="10">
        <v>31.525911000000001</v>
      </c>
      <c r="K1456" s="10">
        <v>32.123157999999997</v>
      </c>
      <c r="L1456" s="10">
        <v>32.831467000000004</v>
      </c>
      <c r="M1456" s="10">
        <v>33.826092000000003</v>
      </c>
      <c r="N1456" s="10">
        <v>34.426639999999999</v>
      </c>
      <c r="O1456" s="10">
        <v>34.531227000000001</v>
      </c>
      <c r="P1456" s="10">
        <v>34.755329000000003</v>
      </c>
      <c r="Q1456" s="10">
        <v>34.934662000000003</v>
      </c>
      <c r="R1456" s="10">
        <v>35.141373000000002</v>
      </c>
      <c r="S1456" s="10">
        <v>35.329093999999998</v>
      </c>
      <c r="T1456" s="10">
        <v>35.533028000000002</v>
      </c>
      <c r="U1456" s="10">
        <v>35.739876000000002</v>
      </c>
      <c r="V1456" s="10">
        <v>35.909660000000002</v>
      </c>
      <c r="W1456" s="10">
        <v>36.068272</v>
      </c>
      <c r="X1456" s="10">
        <v>36.221347999999999</v>
      </c>
      <c r="Y1456" s="10">
        <v>36.370089999999998</v>
      </c>
      <c r="Z1456" s="10">
        <v>36.513095999999997</v>
      </c>
      <c r="AA1456" s="10">
        <v>36.641948999999997</v>
      </c>
      <c r="AB1456" s="10">
        <v>36.768653999999998</v>
      </c>
      <c r="AC1456" s="10">
        <v>36.864829999999998</v>
      </c>
      <c r="AD1456" s="10">
        <v>36.958176000000002</v>
      </c>
      <c r="AE1456" s="10">
        <v>37.034767000000002</v>
      </c>
      <c r="AF1456" s="7">
        <v>9.9260000000000008E-3</v>
      </c>
    </row>
    <row r="1458" spans="1:32" ht="13">
      <c r="B1458" s="2" t="s">
        <v>1244</v>
      </c>
    </row>
    <row r="1459" spans="1:32" ht="13">
      <c r="A1459" s="3" t="s">
        <v>1347</v>
      </c>
      <c r="B1459" t="s">
        <v>787</v>
      </c>
      <c r="C1459" s="10">
        <v>23.998028000000001</v>
      </c>
      <c r="D1459" s="10">
        <v>23.959500999999999</v>
      </c>
      <c r="E1459" s="10">
        <v>24.142831999999999</v>
      </c>
      <c r="F1459" s="10">
        <v>24.109515999999999</v>
      </c>
      <c r="G1459" s="10">
        <v>24.370531</v>
      </c>
      <c r="H1459" s="10">
        <v>24.836303999999998</v>
      </c>
      <c r="I1459" s="10">
        <v>25.031998000000002</v>
      </c>
      <c r="J1459" s="10">
        <v>25.382646999999999</v>
      </c>
      <c r="K1459" s="10">
        <v>25.915994999999999</v>
      </c>
      <c r="L1459" s="10">
        <v>26.552053000000001</v>
      </c>
      <c r="M1459" s="10">
        <v>27.561924000000001</v>
      </c>
      <c r="N1459" s="10">
        <v>28.226472999999999</v>
      </c>
      <c r="O1459" s="10">
        <v>28.366274000000001</v>
      </c>
      <c r="P1459" s="10">
        <v>28.551397000000001</v>
      </c>
      <c r="Q1459" s="10">
        <v>28.731805999999999</v>
      </c>
      <c r="R1459" s="10">
        <v>28.932835000000001</v>
      </c>
      <c r="S1459" s="10">
        <v>29.167950000000001</v>
      </c>
      <c r="T1459" s="10">
        <v>29.397171</v>
      </c>
      <c r="U1459" s="10">
        <v>29.599253000000001</v>
      </c>
      <c r="V1459" s="10">
        <v>29.772881999999999</v>
      </c>
      <c r="W1459" s="10">
        <v>29.940722999999998</v>
      </c>
      <c r="X1459" s="10">
        <v>30.112881000000002</v>
      </c>
      <c r="Y1459" s="10">
        <v>30.298805000000002</v>
      </c>
      <c r="Z1459" s="10">
        <v>30.477399999999999</v>
      </c>
      <c r="AA1459" s="10">
        <v>30.676020000000001</v>
      </c>
      <c r="AB1459" s="10">
        <v>30.907187</v>
      </c>
      <c r="AC1459" s="10">
        <v>31.107800000000001</v>
      </c>
      <c r="AD1459" s="10">
        <v>31.312156999999999</v>
      </c>
      <c r="AE1459" s="10">
        <v>31.606379</v>
      </c>
      <c r="AF1459" s="7">
        <v>1.0312E-2</v>
      </c>
    </row>
    <row r="1460" spans="1:32" ht="13">
      <c r="A1460" s="3" t="s">
        <v>1348</v>
      </c>
      <c r="B1460" t="s">
        <v>789</v>
      </c>
      <c r="C1460" s="10">
        <v>0</v>
      </c>
      <c r="D1460" s="10">
        <v>0</v>
      </c>
      <c r="E1460" s="10">
        <v>0</v>
      </c>
      <c r="F1460" s="10">
        <v>0</v>
      </c>
      <c r="G1460" s="10">
        <v>0</v>
      </c>
      <c r="H1460" s="10">
        <v>0</v>
      </c>
      <c r="I1460" s="10">
        <v>0</v>
      </c>
      <c r="J1460" s="10">
        <v>0</v>
      </c>
      <c r="K1460" s="10">
        <v>0</v>
      </c>
      <c r="L1460" s="10">
        <v>0</v>
      </c>
      <c r="M1460" s="10">
        <v>0</v>
      </c>
      <c r="N1460" s="10">
        <v>0</v>
      </c>
      <c r="O1460" s="10">
        <v>0</v>
      </c>
      <c r="P1460" s="10">
        <v>0</v>
      </c>
      <c r="Q1460" s="10">
        <v>0</v>
      </c>
      <c r="R1460" s="10">
        <v>0</v>
      </c>
      <c r="S1460" s="10">
        <v>0</v>
      </c>
      <c r="T1460" s="10">
        <v>0</v>
      </c>
      <c r="U1460" s="10">
        <v>0</v>
      </c>
      <c r="V1460" s="10">
        <v>0</v>
      </c>
      <c r="W1460" s="10">
        <v>0</v>
      </c>
      <c r="X1460" s="10">
        <v>0</v>
      </c>
      <c r="Y1460" s="10">
        <v>0</v>
      </c>
      <c r="Z1460" s="10">
        <v>0</v>
      </c>
      <c r="AA1460" s="10">
        <v>0</v>
      </c>
      <c r="AB1460" s="10">
        <v>0</v>
      </c>
      <c r="AC1460" s="10">
        <v>0</v>
      </c>
      <c r="AD1460" s="10">
        <v>0</v>
      </c>
      <c r="AE1460" s="10">
        <v>0</v>
      </c>
      <c r="AF1460" s="15" t="s">
        <v>2584</v>
      </c>
    </row>
    <row r="1461" spans="1:32" ht="13">
      <c r="A1461" s="3" t="s">
        <v>1349</v>
      </c>
      <c r="B1461" t="s">
        <v>791</v>
      </c>
      <c r="C1461" s="10">
        <v>51.691676999999999</v>
      </c>
      <c r="D1461" s="10">
        <v>53.426727</v>
      </c>
      <c r="E1461" s="10">
        <v>53.210453000000001</v>
      </c>
      <c r="F1461" s="10">
        <v>53.381542000000003</v>
      </c>
      <c r="G1461" s="10">
        <v>54.008671</v>
      </c>
      <c r="H1461" s="10">
        <v>56.845363999999996</v>
      </c>
      <c r="I1461" s="10">
        <v>58.818736999999999</v>
      </c>
      <c r="J1461" s="10">
        <v>60.950172000000002</v>
      </c>
      <c r="K1461" s="10">
        <v>63.353729000000001</v>
      </c>
      <c r="L1461" s="10">
        <v>65.860489000000001</v>
      </c>
      <c r="M1461" s="10">
        <v>68.898628000000002</v>
      </c>
      <c r="N1461" s="10">
        <v>71.964905000000002</v>
      </c>
      <c r="O1461" s="10">
        <v>75.013878000000005</v>
      </c>
      <c r="P1461" s="10">
        <v>78.405936999999994</v>
      </c>
      <c r="Q1461" s="10">
        <v>82.319962000000004</v>
      </c>
      <c r="R1461" s="10">
        <v>86.828284999999994</v>
      </c>
      <c r="S1461" s="10">
        <v>92.939644000000001</v>
      </c>
      <c r="T1461" s="10">
        <v>92.815376000000001</v>
      </c>
      <c r="U1461" s="10">
        <v>92.716994999999997</v>
      </c>
      <c r="V1461" s="10">
        <v>92.638283000000001</v>
      </c>
      <c r="W1461" s="10">
        <v>92.569580000000002</v>
      </c>
      <c r="X1461" s="10">
        <v>92.508681999999993</v>
      </c>
      <c r="Y1461" s="10">
        <v>92.457718</v>
      </c>
      <c r="Z1461" s="10">
        <v>92.403214000000006</v>
      </c>
      <c r="AA1461" s="10">
        <v>92.359154000000004</v>
      </c>
      <c r="AB1461" s="10">
        <v>92.321579</v>
      </c>
      <c r="AC1461" s="10">
        <v>92.246589999999998</v>
      </c>
      <c r="AD1461" s="10">
        <v>92.166686999999996</v>
      </c>
      <c r="AE1461" s="10">
        <v>92.086945</v>
      </c>
      <c r="AF1461" s="7">
        <v>2.0368000000000001E-2</v>
      </c>
    </row>
    <row r="1462" spans="1:32" ht="13">
      <c r="A1462" s="3" t="s">
        <v>1350</v>
      </c>
      <c r="B1462" t="s">
        <v>793</v>
      </c>
      <c r="C1462" s="10">
        <v>0</v>
      </c>
      <c r="D1462" s="10">
        <v>0</v>
      </c>
      <c r="E1462" s="10">
        <v>0</v>
      </c>
      <c r="F1462" s="10">
        <v>0</v>
      </c>
      <c r="G1462" s="10">
        <v>41.227584999999998</v>
      </c>
      <c r="H1462" s="10">
        <v>41.904094999999998</v>
      </c>
      <c r="I1462" s="10">
        <v>42.445816000000001</v>
      </c>
      <c r="J1462" s="10">
        <v>43.132046000000003</v>
      </c>
      <c r="K1462" s="10">
        <v>43.996136</v>
      </c>
      <c r="L1462" s="10">
        <v>44.816516999999997</v>
      </c>
      <c r="M1462" s="10">
        <v>46.299492000000001</v>
      </c>
      <c r="N1462" s="10">
        <v>47.039051000000001</v>
      </c>
      <c r="O1462" s="10">
        <v>47.068195000000003</v>
      </c>
      <c r="P1462" s="10">
        <v>47.223033999999998</v>
      </c>
      <c r="Q1462" s="10">
        <v>47.447090000000003</v>
      </c>
      <c r="R1462" s="10">
        <v>46.106498999999999</v>
      </c>
      <c r="S1462" s="10">
        <v>46.280265999999997</v>
      </c>
      <c r="T1462" s="10">
        <v>46.468716000000001</v>
      </c>
      <c r="U1462" s="10">
        <v>46.694839000000002</v>
      </c>
      <c r="V1462" s="10">
        <v>46.872810000000001</v>
      </c>
      <c r="W1462" s="10">
        <v>47.045723000000002</v>
      </c>
      <c r="X1462" s="10">
        <v>47.453079000000002</v>
      </c>
      <c r="Y1462" s="10">
        <v>47.610168000000002</v>
      </c>
      <c r="Z1462" s="10">
        <v>47.761395</v>
      </c>
      <c r="AA1462" s="10">
        <v>47.920757000000002</v>
      </c>
      <c r="AB1462" s="10">
        <v>48.083305000000003</v>
      </c>
      <c r="AC1462" s="10">
        <v>48.227432</v>
      </c>
      <c r="AD1462" s="10">
        <v>48.391036999999997</v>
      </c>
      <c r="AE1462" s="10">
        <v>48.610016000000002</v>
      </c>
      <c r="AF1462" s="15" t="s">
        <v>2584</v>
      </c>
    </row>
    <row r="1463" spans="1:32" ht="13">
      <c r="A1463" s="3" t="s">
        <v>1351</v>
      </c>
      <c r="B1463" t="s">
        <v>795</v>
      </c>
      <c r="C1463" s="10">
        <v>0</v>
      </c>
      <c r="D1463" s="10">
        <v>0</v>
      </c>
      <c r="E1463" s="10">
        <v>0</v>
      </c>
      <c r="F1463" s="10">
        <v>0</v>
      </c>
      <c r="G1463" s="10">
        <v>0</v>
      </c>
      <c r="H1463" s="10">
        <v>0</v>
      </c>
      <c r="I1463" s="10">
        <v>0</v>
      </c>
      <c r="J1463" s="10">
        <v>0</v>
      </c>
      <c r="K1463" s="10">
        <v>0</v>
      </c>
      <c r="L1463" s="10">
        <v>0</v>
      </c>
      <c r="M1463" s="10">
        <v>0</v>
      </c>
      <c r="N1463" s="10">
        <v>0</v>
      </c>
      <c r="O1463" s="10">
        <v>0</v>
      </c>
      <c r="P1463" s="10">
        <v>0</v>
      </c>
      <c r="Q1463" s="10">
        <v>0</v>
      </c>
      <c r="R1463" s="10">
        <v>0</v>
      </c>
      <c r="S1463" s="10">
        <v>0</v>
      </c>
      <c r="T1463" s="10">
        <v>0</v>
      </c>
      <c r="U1463" s="10">
        <v>0</v>
      </c>
      <c r="V1463" s="10">
        <v>0</v>
      </c>
      <c r="W1463" s="10">
        <v>0</v>
      </c>
      <c r="X1463" s="10">
        <v>0</v>
      </c>
      <c r="Y1463" s="10">
        <v>0</v>
      </c>
      <c r="Z1463" s="10">
        <v>0</v>
      </c>
      <c r="AA1463" s="10">
        <v>0</v>
      </c>
      <c r="AB1463" s="10">
        <v>0</v>
      </c>
      <c r="AC1463" s="10">
        <v>0</v>
      </c>
      <c r="AD1463" s="10">
        <v>0</v>
      </c>
      <c r="AE1463" s="10">
        <v>0</v>
      </c>
      <c r="AF1463" s="15" t="s">
        <v>2584</v>
      </c>
    </row>
    <row r="1464" spans="1:32" ht="13">
      <c r="A1464" s="3" t="s">
        <v>1352</v>
      </c>
      <c r="B1464" t="s">
        <v>797</v>
      </c>
      <c r="C1464" s="10">
        <v>0</v>
      </c>
      <c r="D1464" s="10">
        <v>0</v>
      </c>
      <c r="E1464" s="10">
        <v>0</v>
      </c>
      <c r="F1464" s="10">
        <v>0</v>
      </c>
      <c r="G1464" s="10">
        <v>0</v>
      </c>
      <c r="H1464" s="10">
        <v>0</v>
      </c>
      <c r="I1464" s="10">
        <v>0</v>
      </c>
      <c r="J1464" s="10">
        <v>0</v>
      </c>
      <c r="K1464" s="10">
        <v>45.120243000000002</v>
      </c>
      <c r="L1464" s="10">
        <v>45.525917</v>
      </c>
      <c r="M1464" s="10">
        <v>41.677574</v>
      </c>
      <c r="N1464" s="10">
        <v>42.014744</v>
      </c>
      <c r="O1464" s="10">
        <v>42.064163000000001</v>
      </c>
      <c r="P1464" s="10">
        <v>45.54533</v>
      </c>
      <c r="Q1464" s="10">
        <v>45.684040000000003</v>
      </c>
      <c r="R1464" s="10">
        <v>45.832157000000002</v>
      </c>
      <c r="S1464" s="10">
        <v>46.018219000000002</v>
      </c>
      <c r="T1464" s="10">
        <v>46.201515000000001</v>
      </c>
      <c r="U1464" s="10">
        <v>46.396473</v>
      </c>
      <c r="V1464" s="10">
        <v>46.577015000000003</v>
      </c>
      <c r="W1464" s="10">
        <v>46.734814</v>
      </c>
      <c r="X1464" s="10">
        <v>46.880454999999998</v>
      </c>
      <c r="Y1464" s="10">
        <v>47.027641000000003</v>
      </c>
      <c r="Z1464" s="10">
        <v>47.158607000000003</v>
      </c>
      <c r="AA1464" s="10">
        <v>47.297252999999998</v>
      </c>
      <c r="AB1464" s="10">
        <v>47.436233999999999</v>
      </c>
      <c r="AC1464" s="10">
        <v>47.543247000000001</v>
      </c>
      <c r="AD1464" s="10">
        <v>47.647537</v>
      </c>
      <c r="AE1464" s="10">
        <v>47.730784999999997</v>
      </c>
      <c r="AF1464" s="15" t="s">
        <v>2584</v>
      </c>
    </row>
    <row r="1465" spans="1:32" ht="13">
      <c r="A1465" s="3" t="s">
        <v>1353</v>
      </c>
      <c r="B1465" t="s">
        <v>799</v>
      </c>
      <c r="C1465" s="10">
        <v>32.614699999999999</v>
      </c>
      <c r="D1465" s="10">
        <v>34.729922999999999</v>
      </c>
      <c r="E1465" s="10">
        <v>34.780766</v>
      </c>
      <c r="F1465" s="10">
        <v>34.894050999999997</v>
      </c>
      <c r="G1465" s="10">
        <v>35.286217000000001</v>
      </c>
      <c r="H1465" s="10">
        <v>35.470806000000003</v>
      </c>
      <c r="I1465" s="10">
        <v>35.803699000000002</v>
      </c>
      <c r="J1465" s="10">
        <v>36.380405000000003</v>
      </c>
      <c r="K1465" s="10">
        <v>37.204037</v>
      </c>
      <c r="L1465" s="10">
        <v>37.886691999999996</v>
      </c>
      <c r="M1465" s="10">
        <v>38.877892000000003</v>
      </c>
      <c r="N1465" s="10">
        <v>39.383738999999998</v>
      </c>
      <c r="O1465" s="10">
        <v>39.429512000000003</v>
      </c>
      <c r="P1465" s="10">
        <v>39.582492999999999</v>
      </c>
      <c r="Q1465" s="10">
        <v>39.764747999999997</v>
      </c>
      <c r="R1465" s="10">
        <v>39.945354000000002</v>
      </c>
      <c r="S1465" s="10">
        <v>40.153179000000002</v>
      </c>
      <c r="T1465" s="10">
        <v>40.3508</v>
      </c>
      <c r="U1465" s="10">
        <v>40.543964000000003</v>
      </c>
      <c r="V1465" s="10">
        <v>40.717880000000001</v>
      </c>
      <c r="W1465" s="10">
        <v>40.871791999999999</v>
      </c>
      <c r="X1465" s="10">
        <v>41.016502000000003</v>
      </c>
      <c r="Y1465" s="10">
        <v>41.176464000000003</v>
      </c>
      <c r="Z1465" s="10">
        <v>41.333885000000002</v>
      </c>
      <c r="AA1465" s="10">
        <v>41.511310999999999</v>
      </c>
      <c r="AB1465" s="10">
        <v>41.698245999999997</v>
      </c>
      <c r="AC1465" s="10">
        <v>41.849068000000003</v>
      </c>
      <c r="AD1465" s="10">
        <v>42.019440000000003</v>
      </c>
      <c r="AE1465" s="10">
        <v>42.262447000000002</v>
      </c>
      <c r="AF1465" s="7">
        <v>7.2969999999999997E-3</v>
      </c>
    </row>
    <row r="1466" spans="1:32" ht="13">
      <c r="A1466" s="3" t="s">
        <v>1354</v>
      </c>
      <c r="B1466" t="s">
        <v>801</v>
      </c>
      <c r="C1466" s="10">
        <v>24.814926</v>
      </c>
      <c r="D1466" s="10">
        <v>24.705480999999999</v>
      </c>
      <c r="E1466" s="10">
        <v>24.742813000000002</v>
      </c>
      <c r="F1466" s="10">
        <v>24.650933999999999</v>
      </c>
      <c r="G1466" s="10">
        <v>24.844915</v>
      </c>
      <c r="H1466" s="10">
        <v>25.296886000000001</v>
      </c>
      <c r="I1466" s="10">
        <v>25.523651000000001</v>
      </c>
      <c r="J1466" s="10">
        <v>25.868041999999999</v>
      </c>
      <c r="K1466" s="10">
        <v>26.358606000000002</v>
      </c>
      <c r="L1466" s="10">
        <v>26.890920999999999</v>
      </c>
      <c r="M1466" s="10">
        <v>27.685120000000001</v>
      </c>
      <c r="N1466" s="10">
        <v>28.237584999999999</v>
      </c>
      <c r="O1466" s="10">
        <v>28.385224999999998</v>
      </c>
      <c r="P1466" s="10">
        <v>28.578918000000002</v>
      </c>
      <c r="Q1466" s="10">
        <v>28.740697999999998</v>
      </c>
      <c r="R1466" s="10">
        <v>28.91478</v>
      </c>
      <c r="S1466" s="10">
        <v>29.105239999999998</v>
      </c>
      <c r="T1466" s="10">
        <v>29.288291999999998</v>
      </c>
      <c r="U1466" s="10">
        <v>29.456496999999999</v>
      </c>
      <c r="V1466" s="10">
        <v>29.598192000000001</v>
      </c>
      <c r="W1466" s="10">
        <v>29.740511000000001</v>
      </c>
      <c r="X1466" s="10">
        <v>29.881353000000001</v>
      </c>
      <c r="Y1466" s="10">
        <v>30.030989000000002</v>
      </c>
      <c r="Z1466" s="10">
        <v>30.165319</v>
      </c>
      <c r="AA1466" s="10">
        <v>30.313397999999999</v>
      </c>
      <c r="AB1466" s="10">
        <v>30.477968000000001</v>
      </c>
      <c r="AC1466" s="10">
        <v>30.623325000000001</v>
      </c>
      <c r="AD1466" s="10">
        <v>30.776125</v>
      </c>
      <c r="AE1466" s="10">
        <v>30.996905999999999</v>
      </c>
      <c r="AF1466" s="7">
        <v>8.4379999999999993E-3</v>
      </c>
    </row>
    <row r="1467" spans="1:32" ht="13">
      <c r="A1467" s="3" t="s">
        <v>1355</v>
      </c>
      <c r="B1467" t="s">
        <v>803</v>
      </c>
      <c r="C1467" s="10">
        <v>22.694723</v>
      </c>
      <c r="D1467" s="10">
        <v>22.716491999999999</v>
      </c>
      <c r="E1467" s="10">
        <v>22.751881000000001</v>
      </c>
      <c r="F1467" s="10">
        <v>22.689878</v>
      </c>
      <c r="G1467" s="10">
        <v>22.881540000000001</v>
      </c>
      <c r="H1467" s="10">
        <v>23.269573000000001</v>
      </c>
      <c r="I1467" s="10">
        <v>23.45327</v>
      </c>
      <c r="J1467" s="10">
        <v>23.742056000000002</v>
      </c>
      <c r="K1467" s="10">
        <v>24.184483</v>
      </c>
      <c r="L1467" s="10">
        <v>24.634101999999999</v>
      </c>
      <c r="M1467" s="10">
        <v>25.307005</v>
      </c>
      <c r="N1467" s="10">
        <v>25.791477</v>
      </c>
      <c r="O1467" s="10">
        <v>25.954530999999999</v>
      </c>
      <c r="P1467" s="10">
        <v>26.109283000000001</v>
      </c>
      <c r="Q1467" s="10">
        <v>26.25705</v>
      </c>
      <c r="R1467" s="10">
        <v>26.410302999999999</v>
      </c>
      <c r="S1467" s="10">
        <v>26.576747999999998</v>
      </c>
      <c r="T1467" s="10">
        <v>26.743459999999999</v>
      </c>
      <c r="U1467" s="10">
        <v>26.885641</v>
      </c>
      <c r="V1467" s="10">
        <v>27.016297999999999</v>
      </c>
      <c r="W1467" s="10">
        <v>27.146066999999999</v>
      </c>
      <c r="X1467" s="10">
        <v>27.277021000000001</v>
      </c>
      <c r="Y1467" s="10">
        <v>27.409811000000001</v>
      </c>
      <c r="Z1467" s="10">
        <v>27.545086000000001</v>
      </c>
      <c r="AA1467" s="10">
        <v>27.700066</v>
      </c>
      <c r="AB1467" s="10">
        <v>27.864134</v>
      </c>
      <c r="AC1467" s="10">
        <v>28.013069000000002</v>
      </c>
      <c r="AD1467" s="10">
        <v>28.163967</v>
      </c>
      <c r="AE1467" s="10">
        <v>28.370659</v>
      </c>
      <c r="AF1467" s="7">
        <v>8.2660000000000008E-3</v>
      </c>
    </row>
    <row r="1468" spans="1:32" ht="13">
      <c r="A1468" s="3" t="s">
        <v>1356</v>
      </c>
      <c r="B1468" t="s">
        <v>805</v>
      </c>
      <c r="C1468" s="10">
        <v>24.372864</v>
      </c>
      <c r="D1468" s="10">
        <v>24.401793999999999</v>
      </c>
      <c r="E1468" s="10">
        <v>24.500948000000001</v>
      </c>
      <c r="F1468" s="10">
        <v>24.374807000000001</v>
      </c>
      <c r="G1468" s="10">
        <v>24.660429000000001</v>
      </c>
      <c r="H1468" s="10">
        <v>25.215001999999998</v>
      </c>
      <c r="I1468" s="10">
        <v>25.524139000000002</v>
      </c>
      <c r="J1468" s="10">
        <v>25.967865</v>
      </c>
      <c r="K1468" s="10">
        <v>26.522200000000002</v>
      </c>
      <c r="L1468" s="10">
        <v>27.283102</v>
      </c>
      <c r="M1468" s="10">
        <v>28.468653</v>
      </c>
      <c r="N1468" s="10">
        <v>29.241142</v>
      </c>
      <c r="O1468" s="10">
        <v>29.306298999999999</v>
      </c>
      <c r="P1468" s="10">
        <v>29.433223999999999</v>
      </c>
      <c r="Q1468" s="10">
        <v>29.548193000000001</v>
      </c>
      <c r="R1468" s="10">
        <v>29.720344999999998</v>
      </c>
      <c r="S1468" s="10">
        <v>29.927847</v>
      </c>
      <c r="T1468" s="10">
        <v>30.138369000000001</v>
      </c>
      <c r="U1468" s="10">
        <v>30.32902</v>
      </c>
      <c r="V1468" s="10">
        <v>30.482267</v>
      </c>
      <c r="W1468" s="10">
        <v>30.631969000000002</v>
      </c>
      <c r="X1468" s="10">
        <v>30.774847000000001</v>
      </c>
      <c r="Y1468" s="10">
        <v>30.937351</v>
      </c>
      <c r="Z1468" s="10">
        <v>31.085160999999999</v>
      </c>
      <c r="AA1468" s="10">
        <v>31.250419999999998</v>
      </c>
      <c r="AB1468" s="10">
        <v>31.428329000000002</v>
      </c>
      <c r="AC1468" s="10">
        <v>31.569821999999998</v>
      </c>
      <c r="AD1468" s="10">
        <v>31.724329000000001</v>
      </c>
      <c r="AE1468" s="10">
        <v>31.952293000000001</v>
      </c>
      <c r="AF1468" s="7">
        <v>1.0035000000000001E-2</v>
      </c>
    </row>
    <row r="1469" spans="1:32" ht="13">
      <c r="A1469" s="3" t="s">
        <v>1357</v>
      </c>
      <c r="B1469" t="s">
        <v>807</v>
      </c>
      <c r="C1469" s="10">
        <v>22.835718</v>
      </c>
      <c r="D1469" s="10">
        <v>22.811405000000001</v>
      </c>
      <c r="E1469" s="10">
        <v>22.856263999999999</v>
      </c>
      <c r="F1469" s="10">
        <v>22.818283000000001</v>
      </c>
      <c r="G1469" s="10">
        <v>23.053788999999998</v>
      </c>
      <c r="H1469" s="10">
        <v>23.491077000000001</v>
      </c>
      <c r="I1469" s="10">
        <v>23.703489000000001</v>
      </c>
      <c r="J1469" s="10">
        <v>24.051237</v>
      </c>
      <c r="K1469" s="10">
        <v>24.552569999999999</v>
      </c>
      <c r="L1469" s="10">
        <v>25.102535</v>
      </c>
      <c r="M1469" s="10">
        <v>25.991313999999999</v>
      </c>
      <c r="N1469" s="10">
        <v>26.605560000000001</v>
      </c>
      <c r="O1469" s="10">
        <v>26.757235999999999</v>
      </c>
      <c r="P1469" s="10">
        <v>26.936869000000002</v>
      </c>
      <c r="Q1469" s="10">
        <v>27.127737</v>
      </c>
      <c r="R1469" s="10">
        <v>27.339172000000001</v>
      </c>
      <c r="S1469" s="10">
        <v>27.570378999999999</v>
      </c>
      <c r="T1469" s="10">
        <v>27.786498999999999</v>
      </c>
      <c r="U1469" s="10">
        <v>27.984100000000002</v>
      </c>
      <c r="V1469" s="10">
        <v>28.148610999999999</v>
      </c>
      <c r="W1469" s="10">
        <v>28.310206999999998</v>
      </c>
      <c r="X1469" s="10">
        <v>28.469259000000001</v>
      </c>
      <c r="Y1469" s="10">
        <v>28.629359999999998</v>
      </c>
      <c r="Z1469" s="10">
        <v>28.780079000000001</v>
      </c>
      <c r="AA1469" s="10">
        <v>28.939447000000001</v>
      </c>
      <c r="AB1469" s="10">
        <v>29.118462000000001</v>
      </c>
      <c r="AC1469" s="10">
        <v>29.262812</v>
      </c>
      <c r="AD1469" s="10">
        <v>29.414639000000001</v>
      </c>
      <c r="AE1469" s="10">
        <v>29.620501000000001</v>
      </c>
      <c r="AF1469" s="7">
        <v>9.7210000000000005E-3</v>
      </c>
    </row>
    <row r="1470" spans="1:32" ht="13">
      <c r="A1470" s="3" t="s">
        <v>1358</v>
      </c>
      <c r="B1470" t="s">
        <v>809</v>
      </c>
      <c r="C1470" s="10">
        <v>0</v>
      </c>
      <c r="D1470" s="10">
        <v>0</v>
      </c>
      <c r="E1470" s="10">
        <v>0</v>
      </c>
      <c r="F1470" s="10">
        <v>0</v>
      </c>
      <c r="G1470" s="10">
        <v>0</v>
      </c>
      <c r="H1470" s="10">
        <v>0</v>
      </c>
      <c r="I1470" s="10">
        <v>0</v>
      </c>
      <c r="J1470" s="10">
        <v>0</v>
      </c>
      <c r="K1470" s="10">
        <v>0</v>
      </c>
      <c r="L1470" s="10">
        <v>0</v>
      </c>
      <c r="M1470" s="10">
        <v>0</v>
      </c>
      <c r="N1470" s="10">
        <v>0</v>
      </c>
      <c r="O1470" s="10">
        <v>0</v>
      </c>
      <c r="P1470" s="10">
        <v>0</v>
      </c>
      <c r="Q1470" s="10">
        <v>0</v>
      </c>
      <c r="R1470" s="10">
        <v>0</v>
      </c>
      <c r="S1470" s="10">
        <v>0</v>
      </c>
      <c r="T1470" s="10">
        <v>0</v>
      </c>
      <c r="U1470" s="10">
        <v>0</v>
      </c>
      <c r="V1470" s="10">
        <v>0</v>
      </c>
      <c r="W1470" s="10">
        <v>0</v>
      </c>
      <c r="X1470" s="10">
        <v>0</v>
      </c>
      <c r="Y1470" s="10">
        <v>0</v>
      </c>
      <c r="Z1470" s="10">
        <v>0</v>
      </c>
      <c r="AA1470" s="10">
        <v>0</v>
      </c>
      <c r="AB1470" s="10">
        <v>0</v>
      </c>
      <c r="AC1470" s="10">
        <v>0</v>
      </c>
      <c r="AD1470" s="10">
        <v>0</v>
      </c>
      <c r="AE1470" s="10">
        <v>0</v>
      </c>
      <c r="AF1470" s="15" t="s">
        <v>2584</v>
      </c>
    </row>
    <row r="1471" spans="1:32" ht="13">
      <c r="A1471" s="3" t="s">
        <v>1359</v>
      </c>
      <c r="B1471" t="s">
        <v>811</v>
      </c>
      <c r="C1471" s="10">
        <v>0</v>
      </c>
      <c r="D1471" s="10">
        <v>0</v>
      </c>
      <c r="E1471" s="10">
        <v>0</v>
      </c>
      <c r="F1471" s="10">
        <v>0</v>
      </c>
      <c r="G1471" s="10">
        <v>0</v>
      </c>
      <c r="H1471" s="10">
        <v>0</v>
      </c>
      <c r="I1471" s="10">
        <v>0</v>
      </c>
      <c r="J1471" s="10">
        <v>0</v>
      </c>
      <c r="K1471" s="10">
        <v>0</v>
      </c>
      <c r="L1471" s="10">
        <v>0</v>
      </c>
      <c r="M1471" s="10">
        <v>0</v>
      </c>
      <c r="N1471" s="10">
        <v>0</v>
      </c>
      <c r="O1471" s="10">
        <v>0</v>
      </c>
      <c r="P1471" s="10">
        <v>0</v>
      </c>
      <c r="Q1471" s="10">
        <v>0</v>
      </c>
      <c r="R1471" s="10">
        <v>0</v>
      </c>
      <c r="S1471" s="10">
        <v>0</v>
      </c>
      <c r="T1471" s="10">
        <v>0</v>
      </c>
      <c r="U1471" s="10">
        <v>0</v>
      </c>
      <c r="V1471" s="10">
        <v>0</v>
      </c>
      <c r="W1471" s="10">
        <v>0</v>
      </c>
      <c r="X1471" s="10">
        <v>0</v>
      </c>
      <c r="Y1471" s="10">
        <v>0</v>
      </c>
      <c r="Z1471" s="10">
        <v>0</v>
      </c>
      <c r="AA1471" s="10">
        <v>0</v>
      </c>
      <c r="AB1471" s="10">
        <v>0</v>
      </c>
      <c r="AC1471" s="10">
        <v>0</v>
      </c>
      <c r="AD1471" s="10">
        <v>0</v>
      </c>
      <c r="AE1471" s="10">
        <v>0</v>
      </c>
      <c r="AF1471" s="15" t="s">
        <v>2584</v>
      </c>
    </row>
    <row r="1472" spans="1:32" ht="13">
      <c r="A1472" s="3" t="s">
        <v>1360</v>
      </c>
      <c r="B1472" t="s">
        <v>813</v>
      </c>
      <c r="C1472" s="10">
        <v>0</v>
      </c>
      <c r="D1472" s="10">
        <v>0</v>
      </c>
      <c r="E1472" s="10">
        <v>0</v>
      </c>
      <c r="F1472" s="10">
        <v>0</v>
      </c>
      <c r="G1472" s="10">
        <v>0</v>
      </c>
      <c r="H1472" s="10">
        <v>0</v>
      </c>
      <c r="I1472" s="10">
        <v>0</v>
      </c>
      <c r="J1472" s="10">
        <v>40.487685999999997</v>
      </c>
      <c r="K1472" s="10">
        <v>44.55444</v>
      </c>
      <c r="L1472" s="10">
        <v>44.733635</v>
      </c>
      <c r="M1472" s="10">
        <v>45.073596999999999</v>
      </c>
      <c r="N1472" s="10">
        <v>45.227547000000001</v>
      </c>
      <c r="O1472" s="10">
        <v>45.16283</v>
      </c>
      <c r="P1472" s="10">
        <v>45.065201000000002</v>
      </c>
      <c r="Q1472" s="10">
        <v>44.988224000000002</v>
      </c>
      <c r="R1472" s="10">
        <v>44.911068</v>
      </c>
      <c r="S1472" s="10">
        <v>44.848339000000003</v>
      </c>
      <c r="T1472" s="10">
        <v>44.787140000000001</v>
      </c>
      <c r="U1472" s="10">
        <v>43.951576000000003</v>
      </c>
      <c r="V1472" s="10">
        <v>43.811847999999998</v>
      </c>
      <c r="W1472" s="10">
        <v>43.674529999999997</v>
      </c>
      <c r="X1472" s="10">
        <v>43.537247000000001</v>
      </c>
      <c r="Y1472" s="10">
        <v>43.401814000000002</v>
      </c>
      <c r="Z1472" s="10">
        <v>43.265681999999998</v>
      </c>
      <c r="AA1472" s="10">
        <v>43.125579999999999</v>
      </c>
      <c r="AB1472" s="10">
        <v>42.985439</v>
      </c>
      <c r="AC1472" s="10">
        <v>42.831093000000003</v>
      </c>
      <c r="AD1472" s="10">
        <v>42.671570000000003</v>
      </c>
      <c r="AE1472" s="10">
        <v>42.506691000000004</v>
      </c>
      <c r="AF1472" s="15" t="s">
        <v>2584</v>
      </c>
    </row>
    <row r="1474" spans="1:32" ht="13">
      <c r="A1474" s="3" t="s">
        <v>1361</v>
      </c>
      <c r="B1474" s="2" t="s">
        <v>1362</v>
      </c>
      <c r="C1474" s="11">
        <v>23.736173999999998</v>
      </c>
      <c r="D1474" s="11">
        <v>23.730753</v>
      </c>
      <c r="E1474" s="11">
        <v>25.025639999999999</v>
      </c>
      <c r="F1474" s="11">
        <v>25.026989</v>
      </c>
      <c r="G1474" s="11">
        <v>25.367059999999999</v>
      </c>
      <c r="H1474" s="11">
        <v>25.909679000000001</v>
      </c>
      <c r="I1474" s="11">
        <v>26.258182999999999</v>
      </c>
      <c r="J1474" s="11">
        <v>26.698405999999999</v>
      </c>
      <c r="K1474" s="11">
        <v>27.355661000000001</v>
      </c>
      <c r="L1474" s="11">
        <v>28.001059000000001</v>
      </c>
      <c r="M1474" s="11">
        <v>29.051065000000001</v>
      </c>
      <c r="N1474" s="11">
        <v>29.748671000000002</v>
      </c>
      <c r="O1474" s="11">
        <v>29.926741</v>
      </c>
      <c r="P1474" s="11">
        <v>30.157271999999999</v>
      </c>
      <c r="Q1474" s="11">
        <v>30.386997000000001</v>
      </c>
      <c r="R1474" s="11">
        <v>30.664283999999999</v>
      </c>
      <c r="S1474" s="11">
        <v>30.948544999999999</v>
      </c>
      <c r="T1474" s="11">
        <v>31.223095000000001</v>
      </c>
      <c r="U1474" s="11">
        <v>31.483640999999999</v>
      </c>
      <c r="V1474" s="11">
        <v>31.711914</v>
      </c>
      <c r="W1474" s="11">
        <v>31.927052</v>
      </c>
      <c r="X1474" s="11">
        <v>32.149948000000002</v>
      </c>
      <c r="Y1474" s="11">
        <v>32.370063999999999</v>
      </c>
      <c r="Z1474" s="11">
        <v>32.571941000000002</v>
      </c>
      <c r="AA1474" s="11">
        <v>32.784714000000001</v>
      </c>
      <c r="AB1474" s="11">
        <v>33.026024</v>
      </c>
      <c r="AC1474" s="11">
        <v>33.226925000000001</v>
      </c>
      <c r="AD1474" s="11">
        <v>33.433349999999997</v>
      </c>
      <c r="AE1474" s="11">
        <v>33.716343000000002</v>
      </c>
      <c r="AF1474" s="9">
        <v>1.3093E-2</v>
      </c>
    </row>
    <row r="1476" spans="1:32" ht="13">
      <c r="A1476" s="3" t="s">
        <v>1363</v>
      </c>
      <c r="B1476" s="2" t="s">
        <v>1364</v>
      </c>
      <c r="C1476" s="11">
        <v>27.357233000000001</v>
      </c>
      <c r="D1476" s="11">
        <v>27.593819</v>
      </c>
      <c r="E1476" s="11">
        <v>28.838625</v>
      </c>
      <c r="F1476" s="11">
        <v>28.633210999999999</v>
      </c>
      <c r="G1476" s="11">
        <v>29.097935</v>
      </c>
      <c r="H1476" s="11">
        <v>29.8659</v>
      </c>
      <c r="I1476" s="11">
        <v>30.460968000000001</v>
      </c>
      <c r="J1476" s="11">
        <v>31.129957000000001</v>
      </c>
      <c r="K1476" s="11">
        <v>31.996514999999999</v>
      </c>
      <c r="L1476" s="11">
        <v>32.865699999999997</v>
      </c>
      <c r="M1476" s="11">
        <v>34.158695000000002</v>
      </c>
      <c r="N1476" s="11">
        <v>34.947406999999998</v>
      </c>
      <c r="O1476" s="11">
        <v>35.244956999999999</v>
      </c>
      <c r="P1476" s="11">
        <v>35.633991000000002</v>
      </c>
      <c r="Q1476" s="11">
        <v>35.929355999999999</v>
      </c>
      <c r="R1476" s="11">
        <v>36.243980000000001</v>
      </c>
      <c r="S1476" s="11">
        <v>36.546920999999998</v>
      </c>
      <c r="T1476" s="11">
        <v>36.828861000000003</v>
      </c>
      <c r="U1476" s="11">
        <v>37.151142</v>
      </c>
      <c r="V1476" s="11">
        <v>37.436397999999997</v>
      </c>
      <c r="W1476" s="11">
        <v>37.708157</v>
      </c>
      <c r="X1476" s="11">
        <v>37.993904000000001</v>
      </c>
      <c r="Y1476" s="11">
        <v>38.277588000000002</v>
      </c>
      <c r="Z1476" s="11">
        <v>38.519404999999999</v>
      </c>
      <c r="AA1476" s="11">
        <v>38.788418</v>
      </c>
      <c r="AB1476" s="11">
        <v>39.088593000000003</v>
      </c>
      <c r="AC1476" s="11">
        <v>39.340702</v>
      </c>
      <c r="AD1476" s="11">
        <v>39.611156000000001</v>
      </c>
      <c r="AE1476" s="11">
        <v>40.004306999999997</v>
      </c>
      <c r="AF1476" s="9">
        <v>1.3849999999999999E-2</v>
      </c>
    </row>
    <row r="1478" spans="1:32" ht="13">
      <c r="A1478" s="3" t="s">
        <v>1365</v>
      </c>
      <c r="B1478" t="s">
        <v>1366</v>
      </c>
      <c r="C1478" s="10">
        <v>22.537569000000001</v>
      </c>
      <c r="D1478" s="10">
        <v>23.464448999999998</v>
      </c>
      <c r="E1478" s="10">
        <v>23.541084000000001</v>
      </c>
      <c r="F1478" s="10">
        <v>23.673228999999999</v>
      </c>
      <c r="G1478" s="10">
        <v>23.850138000000001</v>
      </c>
      <c r="H1478" s="10">
        <v>24.152197000000001</v>
      </c>
      <c r="I1478" s="10">
        <v>24.494054999999999</v>
      </c>
      <c r="J1478" s="10">
        <v>24.869564</v>
      </c>
      <c r="K1478" s="10">
        <v>25.290413000000001</v>
      </c>
      <c r="L1478" s="10">
        <v>25.746635000000001</v>
      </c>
      <c r="M1478" s="10">
        <v>26.24699</v>
      </c>
      <c r="N1478" s="10">
        <v>26.755589000000001</v>
      </c>
      <c r="O1478" s="10">
        <v>27.242108999999999</v>
      </c>
      <c r="P1478" s="10">
        <v>27.726372000000001</v>
      </c>
      <c r="Q1478" s="10">
        <v>28.180983999999999</v>
      </c>
      <c r="R1478" s="10">
        <v>28.616050999999999</v>
      </c>
      <c r="S1478" s="10">
        <v>29.023555999999999</v>
      </c>
      <c r="T1478" s="10">
        <v>29.411321999999998</v>
      </c>
      <c r="U1478" s="10">
        <v>29.785433000000001</v>
      </c>
      <c r="V1478" s="10">
        <v>30.146521</v>
      </c>
      <c r="W1478" s="10">
        <v>30.495156999999999</v>
      </c>
      <c r="X1478" s="10">
        <v>30.829882000000001</v>
      </c>
      <c r="Y1478" s="10">
        <v>31.151285000000001</v>
      </c>
      <c r="Z1478" s="10">
        <v>31.460182</v>
      </c>
      <c r="AA1478" s="10">
        <v>31.717621000000001</v>
      </c>
      <c r="AB1478" s="10">
        <v>31.964993</v>
      </c>
      <c r="AC1478" s="10">
        <v>32.202244</v>
      </c>
      <c r="AD1478" s="10">
        <v>32.435195999999998</v>
      </c>
      <c r="AE1478" s="10">
        <v>32.676333999999997</v>
      </c>
      <c r="AF1478" s="7">
        <v>1.2341E-2</v>
      </c>
    </row>
    <row r="1479" spans="1:32" ht="13">
      <c r="A1479" s="3" t="s">
        <v>1367</v>
      </c>
      <c r="B1479" t="s">
        <v>1368</v>
      </c>
      <c r="C1479" s="10">
        <v>18.002175999999999</v>
      </c>
      <c r="D1479" s="10">
        <v>18.189463</v>
      </c>
      <c r="E1479" s="10">
        <v>18.253806999999998</v>
      </c>
      <c r="F1479" s="10">
        <v>18.366105999999998</v>
      </c>
      <c r="G1479" s="10">
        <v>18.507051000000001</v>
      </c>
      <c r="H1479" s="10">
        <v>18.725033</v>
      </c>
      <c r="I1479" s="10">
        <v>18.959783999999999</v>
      </c>
      <c r="J1479" s="10">
        <v>19.204514</v>
      </c>
      <c r="K1479" s="10">
        <v>19.469864000000001</v>
      </c>
      <c r="L1479" s="10">
        <v>19.753031</v>
      </c>
      <c r="M1479" s="10">
        <v>20.070288000000001</v>
      </c>
      <c r="N1479" s="10">
        <v>20.402363000000001</v>
      </c>
      <c r="O1479" s="10">
        <v>20.729873999999999</v>
      </c>
      <c r="P1479" s="10">
        <v>21.053225999999999</v>
      </c>
      <c r="Q1479" s="10">
        <v>21.366015999999998</v>
      </c>
      <c r="R1479" s="10">
        <v>21.672211000000001</v>
      </c>
      <c r="S1479" s="10">
        <v>21.974228</v>
      </c>
      <c r="T1479" s="10">
        <v>22.272217000000001</v>
      </c>
      <c r="U1479" s="10">
        <v>22.567816000000001</v>
      </c>
      <c r="V1479" s="10">
        <v>22.854486000000001</v>
      </c>
      <c r="W1479" s="10">
        <v>23.132594999999998</v>
      </c>
      <c r="X1479" s="10">
        <v>23.403904000000001</v>
      </c>
      <c r="Y1479" s="10">
        <v>23.668420999999999</v>
      </c>
      <c r="Z1479" s="10">
        <v>23.925234</v>
      </c>
      <c r="AA1479" s="10">
        <v>24.172319000000002</v>
      </c>
      <c r="AB1479" s="10">
        <v>24.411362</v>
      </c>
      <c r="AC1479" s="10">
        <v>24.641233</v>
      </c>
      <c r="AD1479" s="10">
        <v>24.862718999999998</v>
      </c>
      <c r="AE1479" s="10">
        <v>25.080867999999999</v>
      </c>
      <c r="AF1479" s="7">
        <v>1.197E-2</v>
      </c>
    </row>
    <row r="1481" spans="1:32" ht="13">
      <c r="A1481" s="3" t="s">
        <v>1369</v>
      </c>
      <c r="B1481" t="s">
        <v>1370</v>
      </c>
      <c r="C1481" s="10">
        <v>20.402386</v>
      </c>
      <c r="D1481" s="10">
        <v>20.911508999999999</v>
      </c>
      <c r="E1481" s="10">
        <v>20.955884999999999</v>
      </c>
      <c r="F1481" s="10">
        <v>21.044512000000001</v>
      </c>
      <c r="G1481" s="10">
        <v>21.167303</v>
      </c>
      <c r="H1481" s="10">
        <v>21.394017999999999</v>
      </c>
      <c r="I1481" s="10">
        <v>21.65588</v>
      </c>
      <c r="J1481" s="10">
        <v>21.944834</v>
      </c>
      <c r="K1481" s="10">
        <v>22.271564000000001</v>
      </c>
      <c r="L1481" s="10">
        <v>22.631067000000002</v>
      </c>
      <c r="M1481" s="10">
        <v>23.036014999999999</v>
      </c>
      <c r="N1481" s="10">
        <v>23.459602</v>
      </c>
      <c r="O1481" s="10">
        <v>23.877925999999999</v>
      </c>
      <c r="P1481" s="10">
        <v>24.300809999999998</v>
      </c>
      <c r="Q1481" s="10">
        <v>24.709012999999999</v>
      </c>
      <c r="R1481" s="10">
        <v>25.108457999999999</v>
      </c>
      <c r="S1481" s="10">
        <v>25.496397000000002</v>
      </c>
      <c r="T1481" s="10">
        <v>25.875525</v>
      </c>
      <c r="U1481" s="10">
        <v>26.249313000000001</v>
      </c>
      <c r="V1481" s="10">
        <v>26.613168999999999</v>
      </c>
      <c r="W1481" s="10">
        <v>26.967005</v>
      </c>
      <c r="X1481" s="10">
        <v>27.311125000000001</v>
      </c>
      <c r="Y1481" s="10">
        <v>27.645458000000001</v>
      </c>
      <c r="Z1481" s="10">
        <v>27.968948000000001</v>
      </c>
      <c r="AA1481" s="10">
        <v>28.261907999999998</v>
      </c>
      <c r="AB1481" s="10">
        <v>28.544756</v>
      </c>
      <c r="AC1481" s="10">
        <v>28.816476999999999</v>
      </c>
      <c r="AD1481" s="10">
        <v>29.080628999999998</v>
      </c>
      <c r="AE1481" s="10">
        <v>29.346354000000002</v>
      </c>
      <c r="AF1481" s="7">
        <v>1.2630000000000001E-2</v>
      </c>
    </row>
    <row r="1486" spans="1:32" ht="11" customHeight="1">
      <c r="B1486" s="3" t="s">
        <v>1371</v>
      </c>
    </row>
    <row r="1487" spans="1:32" ht="11" customHeight="1">
      <c r="B1487" s="3" t="s">
        <v>1372</v>
      </c>
    </row>
    <row r="1488" spans="1:32" ht="11" customHeight="1">
      <c r="B1488" s="3" t="s">
        <v>774</v>
      </c>
    </row>
    <row r="1489" spans="1:32" ht="11" customHeight="1">
      <c r="B1489" s="3" t="s">
        <v>1653</v>
      </c>
    </row>
    <row r="1490" spans="1:32" ht="11" customHeight="1">
      <c r="B1490" s="3" t="s">
        <v>2679</v>
      </c>
    </row>
    <row r="1491" spans="1:32" ht="11" customHeight="1">
      <c r="B1491" s="3" t="s">
        <v>844</v>
      </c>
    </row>
    <row r="1492" spans="1:32" ht="11" customHeight="1">
      <c r="B1492" s="3" t="s">
        <v>845</v>
      </c>
    </row>
    <row r="1493" spans="1:32" ht="11" customHeight="1">
      <c r="B1493" s="3" t="s">
        <v>1654</v>
      </c>
    </row>
    <row r="1500" spans="1:32" ht="15.75" customHeight="1">
      <c r="A1500" s="3" t="s">
        <v>1373</v>
      </c>
      <c r="B1500" s="1" t="s">
        <v>2701</v>
      </c>
    </row>
    <row r="1501" spans="1:32" ht="13">
      <c r="B1501" s="2" t="s">
        <v>1374</v>
      </c>
    </row>
    <row r="1502" spans="1:32" ht="13">
      <c r="B1502" s="2" t="s">
        <v>1035</v>
      </c>
      <c r="C1502" s="4" t="s">
        <v>1035</v>
      </c>
      <c r="D1502" s="4" t="s">
        <v>1035</v>
      </c>
      <c r="E1502" s="4" t="s">
        <v>1035</v>
      </c>
      <c r="F1502" s="4" t="s">
        <v>1035</v>
      </c>
      <c r="G1502" s="4" t="s">
        <v>1035</v>
      </c>
      <c r="H1502" s="4" t="s">
        <v>1035</v>
      </c>
      <c r="I1502" s="4" t="s">
        <v>1035</v>
      </c>
      <c r="J1502" s="4" t="s">
        <v>1035</v>
      </c>
      <c r="K1502" s="4" t="s">
        <v>1035</v>
      </c>
      <c r="L1502" s="4" t="s">
        <v>1035</v>
      </c>
      <c r="M1502" s="4" t="s">
        <v>1035</v>
      </c>
      <c r="N1502" s="4" t="s">
        <v>1035</v>
      </c>
      <c r="O1502" s="4" t="s">
        <v>1035</v>
      </c>
      <c r="P1502" s="4" t="s">
        <v>1035</v>
      </c>
      <c r="Q1502" s="4" t="s">
        <v>1035</v>
      </c>
      <c r="R1502" s="4" t="s">
        <v>1035</v>
      </c>
      <c r="S1502" s="4" t="s">
        <v>1035</v>
      </c>
      <c r="T1502" s="4" t="s">
        <v>1035</v>
      </c>
      <c r="U1502" s="4" t="s">
        <v>1035</v>
      </c>
      <c r="V1502" s="4" t="s">
        <v>1035</v>
      </c>
      <c r="W1502" s="4" t="s">
        <v>1035</v>
      </c>
      <c r="X1502" s="4" t="s">
        <v>1035</v>
      </c>
      <c r="Y1502" s="4" t="s">
        <v>1035</v>
      </c>
      <c r="Z1502" s="4" t="s">
        <v>1035</v>
      </c>
      <c r="AA1502" s="4" t="s">
        <v>1035</v>
      </c>
      <c r="AB1502" s="4" t="s">
        <v>1035</v>
      </c>
      <c r="AC1502" s="4" t="s">
        <v>1035</v>
      </c>
      <c r="AD1502" s="4" t="s">
        <v>1035</v>
      </c>
      <c r="AE1502" s="4" t="s">
        <v>1035</v>
      </c>
      <c r="AF1502" s="4" t="s">
        <v>1036</v>
      </c>
    </row>
    <row r="1503" spans="1:32" ht="13">
      <c r="B1503" s="5" t="s">
        <v>722</v>
      </c>
      <c r="C1503" s="2">
        <v>2007</v>
      </c>
      <c r="D1503" s="2">
        <v>2008</v>
      </c>
      <c r="E1503" s="2">
        <v>2009</v>
      </c>
      <c r="F1503" s="2">
        <v>2010</v>
      </c>
      <c r="G1503" s="2">
        <v>2011</v>
      </c>
      <c r="H1503" s="2">
        <v>2012</v>
      </c>
      <c r="I1503" s="2">
        <v>2013</v>
      </c>
      <c r="J1503" s="2">
        <v>2014</v>
      </c>
      <c r="K1503" s="2">
        <v>2015</v>
      </c>
      <c r="L1503" s="2">
        <v>2016</v>
      </c>
      <c r="M1503" s="2">
        <v>2017</v>
      </c>
      <c r="N1503" s="2">
        <v>2018</v>
      </c>
      <c r="O1503" s="2">
        <v>2019</v>
      </c>
      <c r="P1503" s="2">
        <v>2020</v>
      </c>
      <c r="Q1503" s="2">
        <v>2021</v>
      </c>
      <c r="R1503" s="2">
        <v>2022</v>
      </c>
      <c r="S1503" s="2">
        <v>2023</v>
      </c>
      <c r="T1503" s="2">
        <v>2024</v>
      </c>
      <c r="U1503" s="2">
        <v>2025</v>
      </c>
      <c r="V1503" s="2">
        <v>2026</v>
      </c>
      <c r="W1503" s="2">
        <v>2027</v>
      </c>
      <c r="X1503" s="2">
        <v>2028</v>
      </c>
      <c r="Y1503" s="2">
        <v>2029</v>
      </c>
      <c r="Z1503" s="2">
        <v>2030</v>
      </c>
      <c r="AA1503" s="2">
        <v>2031</v>
      </c>
      <c r="AB1503" s="2">
        <v>2032</v>
      </c>
      <c r="AC1503" s="2">
        <v>2033</v>
      </c>
      <c r="AD1503" s="2">
        <v>2034</v>
      </c>
      <c r="AE1503" s="2">
        <v>2035</v>
      </c>
      <c r="AF1503" s="2">
        <v>2035</v>
      </c>
    </row>
    <row r="1504" spans="1:32" ht="13">
      <c r="B1504" s="2" t="s">
        <v>724</v>
      </c>
    </row>
    <row r="1505" spans="1:32" ht="13">
      <c r="A1505" s="3" t="s">
        <v>1375</v>
      </c>
      <c r="B1505" t="s">
        <v>726</v>
      </c>
      <c r="C1505" s="6">
        <v>2618.8808589999999</v>
      </c>
      <c r="D1505" s="6">
        <v>2539.5959469999998</v>
      </c>
      <c r="E1505" s="6">
        <v>2504.8923340000001</v>
      </c>
      <c r="F1505" s="6">
        <v>2560.4316410000001</v>
      </c>
      <c r="G1505" s="6">
        <v>2611.6984859999998</v>
      </c>
      <c r="H1505" s="6">
        <v>2616.4008789999998</v>
      </c>
      <c r="I1505" s="6">
        <v>2609.380615</v>
      </c>
      <c r="J1505" s="6">
        <v>2601.392578</v>
      </c>
      <c r="K1505" s="6">
        <v>2593.204346</v>
      </c>
      <c r="L1505" s="6">
        <v>2588.2680660000001</v>
      </c>
      <c r="M1505" s="6">
        <v>2599.5520019999999</v>
      </c>
      <c r="N1505" s="6">
        <v>2595.2734380000002</v>
      </c>
      <c r="O1505" s="6">
        <v>2609.2690429999998</v>
      </c>
      <c r="P1505" s="6">
        <v>2624.7453609999998</v>
      </c>
      <c r="Q1505" s="6">
        <v>2641.9692380000001</v>
      </c>
      <c r="R1505" s="6">
        <v>2659.3234859999998</v>
      </c>
      <c r="S1505" s="6">
        <v>2677.3005370000001</v>
      </c>
      <c r="T1505" s="6">
        <v>2695.9914549999999</v>
      </c>
      <c r="U1505" s="6">
        <v>2714.5988769999999</v>
      </c>
      <c r="V1505" s="6">
        <v>2733.4145509999998</v>
      </c>
      <c r="W1505" s="6">
        <v>2752.8100589999999</v>
      </c>
      <c r="X1505" s="6">
        <v>2757.751953</v>
      </c>
      <c r="Y1505" s="6">
        <v>2765.536865</v>
      </c>
      <c r="Z1505" s="6">
        <v>2791.3222660000001</v>
      </c>
      <c r="AA1505" s="6">
        <v>2801.6215820000002</v>
      </c>
      <c r="AB1505" s="6">
        <v>2814.0527339999999</v>
      </c>
      <c r="AC1505" s="6">
        <v>2843.6586910000001</v>
      </c>
      <c r="AD1505" s="6">
        <v>2857.649414</v>
      </c>
      <c r="AE1505" s="6">
        <v>2873.7185060000002</v>
      </c>
      <c r="AF1505" s="7">
        <v>4.5880000000000001E-3</v>
      </c>
    </row>
    <row r="1506" spans="1:32" ht="13">
      <c r="A1506" s="3" t="s">
        <v>1376</v>
      </c>
      <c r="B1506" t="s">
        <v>728</v>
      </c>
      <c r="C1506" s="6">
        <v>41.164459000000001</v>
      </c>
      <c r="D1506" s="6">
        <v>37.240585000000003</v>
      </c>
      <c r="E1506" s="6">
        <v>36.917572</v>
      </c>
      <c r="F1506" s="6">
        <v>35.429527</v>
      </c>
      <c r="G1506" s="6">
        <v>33.512721999999997</v>
      </c>
      <c r="H1506" s="6">
        <v>31.492325000000001</v>
      </c>
      <c r="I1506" s="6">
        <v>30.479437000000001</v>
      </c>
      <c r="J1506" s="6">
        <v>29.908821</v>
      </c>
      <c r="K1506" s="6">
        <v>29.692785000000001</v>
      </c>
      <c r="L1506" s="6">
        <v>29.896694</v>
      </c>
      <c r="M1506" s="6">
        <v>30.570425</v>
      </c>
      <c r="N1506" s="6">
        <v>31.355532</v>
      </c>
      <c r="O1506" s="6">
        <v>32.897830999999996</v>
      </c>
      <c r="P1506" s="6">
        <v>35.195641000000002</v>
      </c>
      <c r="Q1506" s="6">
        <v>38.202209000000003</v>
      </c>
      <c r="R1506" s="6">
        <v>41.900920999999997</v>
      </c>
      <c r="S1506" s="6">
        <v>46.489212000000002</v>
      </c>
      <c r="T1506" s="6">
        <v>51.935349000000002</v>
      </c>
      <c r="U1506" s="6">
        <v>58.172421</v>
      </c>
      <c r="V1506" s="6">
        <v>65.242928000000006</v>
      </c>
      <c r="W1506" s="6">
        <v>73.023276999999993</v>
      </c>
      <c r="X1506" s="6">
        <v>81.054955000000007</v>
      </c>
      <c r="Y1506" s="6">
        <v>89.589302000000004</v>
      </c>
      <c r="Z1506" s="6">
        <v>99.044028999999995</v>
      </c>
      <c r="AA1506" s="6">
        <v>107.892212</v>
      </c>
      <c r="AB1506" s="6">
        <v>116.726845</v>
      </c>
      <c r="AC1506" s="6">
        <v>126.10601</v>
      </c>
      <c r="AD1506" s="6">
        <v>134.32234199999999</v>
      </c>
      <c r="AE1506" s="6">
        <v>142.00787399999999</v>
      </c>
      <c r="AF1506" s="7">
        <v>5.0823E-2</v>
      </c>
    </row>
    <row r="1508" spans="1:32" ht="13">
      <c r="B1508" s="2" t="s">
        <v>1377</v>
      </c>
    </row>
    <row r="1509" spans="1:32" ht="13">
      <c r="A1509" s="3" t="s">
        <v>1378</v>
      </c>
      <c r="B1509" t="s">
        <v>733</v>
      </c>
      <c r="C1509" s="6">
        <v>71.811935000000005</v>
      </c>
      <c r="D1509" s="6">
        <v>82.312286</v>
      </c>
      <c r="E1509" s="6">
        <v>91.837372000000002</v>
      </c>
      <c r="F1509" s="6">
        <v>107.712074</v>
      </c>
      <c r="G1509" s="6">
        <v>127.40409099999999</v>
      </c>
      <c r="H1509" s="6">
        <v>148.37097199999999</v>
      </c>
      <c r="I1509" s="6">
        <v>172.983521</v>
      </c>
      <c r="J1509" s="6">
        <v>201.120407</v>
      </c>
      <c r="K1509" s="6">
        <v>233.97345000000001</v>
      </c>
      <c r="L1509" s="6">
        <v>267.30902099999997</v>
      </c>
      <c r="M1509" s="6">
        <v>304.39816300000001</v>
      </c>
      <c r="N1509" s="6">
        <v>341.55078099999997</v>
      </c>
      <c r="O1509" s="6">
        <v>380.50332600000002</v>
      </c>
      <c r="P1509" s="6">
        <v>418.98080399999998</v>
      </c>
      <c r="Q1509" s="6">
        <v>456.45892300000003</v>
      </c>
      <c r="R1509" s="6">
        <v>492.90481599999998</v>
      </c>
      <c r="S1509" s="6">
        <v>527.77868699999999</v>
      </c>
      <c r="T1509" s="6">
        <v>561.52020300000004</v>
      </c>
      <c r="U1509" s="6">
        <v>593.62030000000004</v>
      </c>
      <c r="V1509" s="6">
        <v>624.03131099999996</v>
      </c>
      <c r="W1509" s="6">
        <v>652.847351</v>
      </c>
      <c r="X1509" s="6">
        <v>676.06256099999996</v>
      </c>
      <c r="Y1509" s="6">
        <v>698.17486599999995</v>
      </c>
      <c r="Z1509" s="6">
        <v>723.55230700000004</v>
      </c>
      <c r="AA1509" s="6">
        <v>743.22460899999999</v>
      </c>
      <c r="AB1509" s="6">
        <v>761.94421399999999</v>
      </c>
      <c r="AC1509" s="6">
        <v>784.36321999999996</v>
      </c>
      <c r="AD1509" s="6">
        <v>800.92297399999995</v>
      </c>
      <c r="AE1509" s="6">
        <v>817.07550000000003</v>
      </c>
      <c r="AF1509" s="7">
        <v>8.8725999999999999E-2</v>
      </c>
    </row>
    <row r="1510" spans="1:32" ht="13">
      <c r="A1510" s="3" t="s">
        <v>1379</v>
      </c>
      <c r="B1510" t="s">
        <v>735</v>
      </c>
      <c r="C1510" s="6">
        <v>0</v>
      </c>
      <c r="D1510" s="6">
        <v>0</v>
      </c>
      <c r="E1510" s="6">
        <v>0</v>
      </c>
      <c r="F1510" s="6">
        <v>0</v>
      </c>
      <c r="G1510" s="6">
        <v>0</v>
      </c>
      <c r="H1510" s="6">
        <v>0</v>
      </c>
      <c r="I1510" s="6">
        <v>0</v>
      </c>
      <c r="J1510" s="6">
        <v>0</v>
      </c>
      <c r="K1510" s="6">
        <v>0</v>
      </c>
      <c r="L1510" s="6">
        <v>0</v>
      </c>
      <c r="M1510" s="6">
        <v>0</v>
      </c>
      <c r="N1510" s="6">
        <v>0</v>
      </c>
      <c r="O1510" s="6">
        <v>0</v>
      </c>
      <c r="P1510" s="6">
        <v>0</v>
      </c>
      <c r="Q1510" s="6">
        <v>0</v>
      </c>
      <c r="R1510" s="6">
        <v>0</v>
      </c>
      <c r="S1510" s="6">
        <v>0</v>
      </c>
      <c r="T1510" s="6">
        <v>0</v>
      </c>
      <c r="U1510" s="6">
        <v>0</v>
      </c>
      <c r="V1510" s="6">
        <v>0</v>
      </c>
      <c r="W1510" s="6">
        <v>0</v>
      </c>
      <c r="X1510" s="6">
        <v>0</v>
      </c>
      <c r="Y1510" s="6">
        <v>0</v>
      </c>
      <c r="Z1510" s="6">
        <v>0</v>
      </c>
      <c r="AA1510" s="6">
        <v>0</v>
      </c>
      <c r="AB1510" s="6">
        <v>0</v>
      </c>
      <c r="AC1510" s="6">
        <v>0</v>
      </c>
      <c r="AD1510" s="6">
        <v>0</v>
      </c>
      <c r="AE1510" s="6">
        <v>0</v>
      </c>
      <c r="AF1510" s="15" t="s">
        <v>2584</v>
      </c>
    </row>
    <row r="1511" spans="1:32" ht="13">
      <c r="A1511" s="3" t="s">
        <v>1380</v>
      </c>
      <c r="B1511" t="s">
        <v>737</v>
      </c>
      <c r="C1511" s="6">
        <v>0.34203899999999998</v>
      </c>
      <c r="D1511" s="6">
        <v>0.32102700000000001</v>
      </c>
      <c r="E1511" s="6">
        <v>0.314245</v>
      </c>
      <c r="F1511" s="6">
        <v>0.30364099999999999</v>
      </c>
      <c r="G1511" s="6">
        <v>0.28996100000000002</v>
      </c>
      <c r="H1511" s="6">
        <v>0.27397500000000002</v>
      </c>
      <c r="I1511" s="6">
        <v>0.25646600000000003</v>
      </c>
      <c r="J1511" s="6">
        <v>0.238594</v>
      </c>
      <c r="K1511" s="6">
        <v>0.22109500000000001</v>
      </c>
      <c r="L1511" s="6">
        <v>0.20433299999999999</v>
      </c>
      <c r="M1511" s="6">
        <v>0.188526</v>
      </c>
      <c r="N1511" s="6">
        <v>0.17385999999999999</v>
      </c>
      <c r="O1511" s="6">
        <v>0.160831</v>
      </c>
      <c r="P1511" s="6">
        <v>0.14795700000000001</v>
      </c>
      <c r="Q1511" s="6">
        <v>0.13541</v>
      </c>
      <c r="R1511" s="6">
        <v>0.123517</v>
      </c>
      <c r="S1511" s="6">
        <v>0.11290600000000001</v>
      </c>
      <c r="T1511" s="6">
        <v>0.103446</v>
      </c>
      <c r="U1511" s="6">
        <v>9.4963000000000006E-2</v>
      </c>
      <c r="V1511" s="6">
        <v>8.7410000000000002E-2</v>
      </c>
      <c r="W1511" s="6">
        <v>8.0712000000000006E-2</v>
      </c>
      <c r="X1511" s="6">
        <v>7.4482000000000007E-2</v>
      </c>
      <c r="Y1511" s="6">
        <v>6.905E-2</v>
      </c>
      <c r="Z1511" s="6">
        <v>6.4550999999999997E-2</v>
      </c>
      <c r="AA1511" s="6">
        <v>6.0354999999999999E-2</v>
      </c>
      <c r="AB1511" s="6">
        <v>5.6695000000000002E-2</v>
      </c>
      <c r="AC1511" s="6">
        <v>5.3669000000000001E-2</v>
      </c>
      <c r="AD1511" s="6">
        <v>5.0847999999999997E-2</v>
      </c>
      <c r="AE1511" s="6">
        <v>4.8401E-2</v>
      </c>
      <c r="AF1511" s="7">
        <v>-6.7674999999999999E-2</v>
      </c>
    </row>
    <row r="1512" spans="1:32" ht="13">
      <c r="A1512" s="3" t="s">
        <v>1381</v>
      </c>
      <c r="B1512" t="s">
        <v>739</v>
      </c>
      <c r="C1512" s="6">
        <v>0</v>
      </c>
      <c r="D1512" s="6">
        <v>0</v>
      </c>
      <c r="E1512" s="6">
        <v>0</v>
      </c>
      <c r="F1512" s="6">
        <v>0</v>
      </c>
      <c r="G1512" s="6">
        <v>0.29305599999999998</v>
      </c>
      <c r="H1512" s="6">
        <v>0.67448399999999997</v>
      </c>
      <c r="I1512" s="6">
        <v>1.14822</v>
      </c>
      <c r="J1512" s="6">
        <v>1.7060310000000001</v>
      </c>
      <c r="K1512" s="6">
        <v>2.579828</v>
      </c>
      <c r="L1512" s="6">
        <v>3.423114</v>
      </c>
      <c r="M1512" s="6">
        <v>4.3301689999999997</v>
      </c>
      <c r="N1512" s="6">
        <v>5.3395950000000001</v>
      </c>
      <c r="O1512" s="6">
        <v>6.4367020000000004</v>
      </c>
      <c r="P1512" s="6">
        <v>7.8074469999999998</v>
      </c>
      <c r="Q1512" s="6">
        <v>9.3405050000000003</v>
      </c>
      <c r="R1512" s="6">
        <v>11.182130000000001</v>
      </c>
      <c r="S1512" s="6">
        <v>13.231133</v>
      </c>
      <c r="T1512" s="6">
        <v>15.467314999999999</v>
      </c>
      <c r="U1512" s="6">
        <v>18.253640999999998</v>
      </c>
      <c r="V1512" s="6">
        <v>21.392258000000002</v>
      </c>
      <c r="W1512" s="6">
        <v>24.817250999999999</v>
      </c>
      <c r="X1512" s="6">
        <v>28.298787999999998</v>
      </c>
      <c r="Y1512" s="6">
        <v>31.920494000000001</v>
      </c>
      <c r="Z1512" s="6">
        <v>35.886684000000002</v>
      </c>
      <c r="AA1512" s="6">
        <v>39.727550999999998</v>
      </c>
      <c r="AB1512" s="6">
        <v>43.680073</v>
      </c>
      <c r="AC1512" s="6">
        <v>48.017581999999997</v>
      </c>
      <c r="AD1512" s="6">
        <v>52.161918999999997</v>
      </c>
      <c r="AE1512" s="6">
        <v>56.415829000000002</v>
      </c>
      <c r="AF1512" s="15" t="s">
        <v>2584</v>
      </c>
    </row>
    <row r="1513" spans="1:32" ht="13">
      <c r="A1513" s="3" t="s">
        <v>1382</v>
      </c>
      <c r="B1513" t="s">
        <v>741</v>
      </c>
      <c r="C1513" s="6">
        <v>0</v>
      </c>
      <c r="D1513" s="6">
        <v>0</v>
      </c>
      <c r="E1513" s="6">
        <v>0</v>
      </c>
      <c r="F1513" s="6">
        <v>0</v>
      </c>
      <c r="G1513" s="6">
        <v>3.8570000000000002E-3</v>
      </c>
      <c r="H1513" s="6">
        <v>1.4621E-2</v>
      </c>
      <c r="I1513" s="6">
        <v>4.5975000000000002E-2</v>
      </c>
      <c r="J1513" s="6">
        <v>0.12942400000000001</v>
      </c>
      <c r="K1513" s="6">
        <v>0.29891499999999999</v>
      </c>
      <c r="L1513" s="6">
        <v>0.47676400000000002</v>
      </c>
      <c r="M1513" s="6">
        <v>0.69807699999999995</v>
      </c>
      <c r="N1513" s="6">
        <v>0.97984499999999997</v>
      </c>
      <c r="O1513" s="6">
        <v>1.323545</v>
      </c>
      <c r="P1513" s="6">
        <v>1.6965410000000001</v>
      </c>
      <c r="Q1513" s="6">
        <v>2.1283820000000002</v>
      </c>
      <c r="R1513" s="6">
        <v>2.6371090000000001</v>
      </c>
      <c r="S1513" s="6">
        <v>3.1926679999999998</v>
      </c>
      <c r="T1513" s="6">
        <v>3.7905609999999998</v>
      </c>
      <c r="U1513" s="6">
        <v>4.4404849999999998</v>
      </c>
      <c r="V1513" s="6">
        <v>5.1838030000000002</v>
      </c>
      <c r="W1513" s="6">
        <v>5.988569</v>
      </c>
      <c r="X1513" s="6">
        <v>6.8306420000000001</v>
      </c>
      <c r="Y1513" s="6">
        <v>7.7323449999999996</v>
      </c>
      <c r="Z1513" s="6">
        <v>8.7535170000000004</v>
      </c>
      <c r="AA1513" s="6">
        <v>9.7085830000000009</v>
      </c>
      <c r="AB1513" s="6">
        <v>10.655189</v>
      </c>
      <c r="AC1513" s="6">
        <v>11.655244</v>
      </c>
      <c r="AD1513" s="6">
        <v>12.563262</v>
      </c>
      <c r="AE1513" s="6">
        <v>13.451653</v>
      </c>
      <c r="AF1513" s="15" t="s">
        <v>2584</v>
      </c>
    </row>
    <row r="1514" spans="1:32" ht="13">
      <c r="A1514" s="3" t="s">
        <v>1383</v>
      </c>
      <c r="B1514" t="s">
        <v>743</v>
      </c>
      <c r="C1514" s="6">
        <v>0</v>
      </c>
      <c r="D1514" s="6">
        <v>0</v>
      </c>
      <c r="E1514" s="6">
        <v>0</v>
      </c>
      <c r="F1514" s="6">
        <v>0</v>
      </c>
      <c r="G1514" s="6">
        <v>0</v>
      </c>
      <c r="H1514" s="6">
        <v>0</v>
      </c>
      <c r="I1514" s="6">
        <v>0</v>
      </c>
      <c r="J1514" s="6">
        <v>3.3758999999999997E-2</v>
      </c>
      <c r="K1514" s="6">
        <v>7.4870000000000006E-2</v>
      </c>
      <c r="L1514" s="6">
        <v>0.11809799999999999</v>
      </c>
      <c r="M1514" s="6">
        <v>0.18480099999999999</v>
      </c>
      <c r="N1514" s="6">
        <v>0.24865000000000001</v>
      </c>
      <c r="O1514" s="6">
        <v>0.36052499999999998</v>
      </c>
      <c r="P1514" s="6">
        <v>0.49785000000000001</v>
      </c>
      <c r="Q1514" s="6">
        <v>0.63506300000000004</v>
      </c>
      <c r="R1514" s="6">
        <v>0.79396100000000003</v>
      </c>
      <c r="S1514" s="6">
        <v>0.955457</v>
      </c>
      <c r="T1514" s="6">
        <v>1.1191720000000001</v>
      </c>
      <c r="U1514" s="6">
        <v>1.2839860000000001</v>
      </c>
      <c r="V1514" s="6">
        <v>1.46455</v>
      </c>
      <c r="W1514" s="6">
        <v>1.644663</v>
      </c>
      <c r="X1514" s="6">
        <v>1.813925</v>
      </c>
      <c r="Y1514" s="6">
        <v>1.981393</v>
      </c>
      <c r="Z1514" s="6">
        <v>2.1578539999999999</v>
      </c>
      <c r="AA1514" s="6">
        <v>2.3159269999999998</v>
      </c>
      <c r="AB1514" s="6">
        <v>2.4705659999999998</v>
      </c>
      <c r="AC1514" s="6">
        <v>2.6365460000000001</v>
      </c>
      <c r="AD1514" s="6">
        <v>2.7820119999999999</v>
      </c>
      <c r="AE1514" s="6">
        <v>2.9250750000000001</v>
      </c>
      <c r="AF1514" s="15" t="s">
        <v>2584</v>
      </c>
    </row>
    <row r="1515" spans="1:32" ht="13">
      <c r="A1515" s="3" t="s">
        <v>1384</v>
      </c>
      <c r="B1515" t="s">
        <v>745</v>
      </c>
      <c r="C1515" s="6">
        <v>10.275396000000001</v>
      </c>
      <c r="D1515" s="6">
        <v>13.439814</v>
      </c>
      <c r="E1515" s="6">
        <v>16.368744</v>
      </c>
      <c r="F1515" s="6">
        <v>20.263500000000001</v>
      </c>
      <c r="G1515" s="6">
        <v>25.555733</v>
      </c>
      <c r="H1515" s="6">
        <v>31.612848</v>
      </c>
      <c r="I1515" s="6">
        <v>38.222282</v>
      </c>
      <c r="J1515" s="6">
        <v>45.281238999999999</v>
      </c>
      <c r="K1515" s="6">
        <v>53.103175999999998</v>
      </c>
      <c r="L1515" s="6">
        <v>61.456791000000003</v>
      </c>
      <c r="M1515" s="6">
        <v>70.710526000000002</v>
      </c>
      <c r="N1515" s="6">
        <v>79.867073000000005</v>
      </c>
      <c r="O1515" s="6">
        <v>90.031188999999998</v>
      </c>
      <c r="P1515" s="6">
        <v>100.791084</v>
      </c>
      <c r="Q1515" s="6">
        <v>111.937393</v>
      </c>
      <c r="R1515" s="6">
        <v>123.404129</v>
      </c>
      <c r="S1515" s="6">
        <v>135.258377</v>
      </c>
      <c r="T1515" s="6">
        <v>147.535629</v>
      </c>
      <c r="U1515" s="6">
        <v>160.24389600000001</v>
      </c>
      <c r="V1515" s="6">
        <v>173.31582599999999</v>
      </c>
      <c r="W1515" s="6">
        <v>186.731628</v>
      </c>
      <c r="X1515" s="6">
        <v>199.276657</v>
      </c>
      <c r="Y1515" s="6">
        <v>212.178955</v>
      </c>
      <c r="Z1515" s="6">
        <v>226.734207</v>
      </c>
      <c r="AA1515" s="6">
        <v>239.84082000000001</v>
      </c>
      <c r="AB1515" s="6">
        <v>252.98936499999999</v>
      </c>
      <c r="AC1515" s="6">
        <v>267.680969</v>
      </c>
      <c r="AD1515" s="6">
        <v>280.59909099999999</v>
      </c>
      <c r="AE1515" s="6">
        <v>293.43643200000002</v>
      </c>
      <c r="AF1515" s="7">
        <v>0.120978</v>
      </c>
    </row>
    <row r="1516" spans="1:32" ht="13">
      <c r="A1516" s="3" t="s">
        <v>1385</v>
      </c>
      <c r="B1516" t="s">
        <v>747</v>
      </c>
      <c r="C1516" s="6">
        <v>0.56372199999999995</v>
      </c>
      <c r="D1516" s="6">
        <v>0.58401599999999998</v>
      </c>
      <c r="E1516" s="6">
        <v>0.57874499999999995</v>
      </c>
      <c r="F1516" s="6">
        <v>0.58227099999999998</v>
      </c>
      <c r="G1516" s="6">
        <v>0.58763100000000001</v>
      </c>
      <c r="H1516" s="6">
        <v>0.59191099999999996</v>
      </c>
      <c r="I1516" s="6">
        <v>0.60157499999999997</v>
      </c>
      <c r="J1516" s="6">
        <v>0.61102199999999995</v>
      </c>
      <c r="K1516" s="6">
        <v>0.61729299999999998</v>
      </c>
      <c r="L1516" s="6">
        <v>0.62383900000000003</v>
      </c>
      <c r="M1516" s="6">
        <v>0.63170000000000004</v>
      </c>
      <c r="N1516" s="6">
        <v>0.63806799999999997</v>
      </c>
      <c r="O1516" s="6">
        <v>0.643926</v>
      </c>
      <c r="P1516" s="6">
        <v>0.65015199999999995</v>
      </c>
      <c r="Q1516" s="6">
        <v>0.65432299999999999</v>
      </c>
      <c r="R1516" s="6">
        <v>0.65843799999999997</v>
      </c>
      <c r="S1516" s="6">
        <v>0.66399399999999997</v>
      </c>
      <c r="T1516" s="6">
        <v>0.67122499999999996</v>
      </c>
      <c r="U1516" s="6">
        <v>0.67864899999999995</v>
      </c>
      <c r="V1516" s="6">
        <v>0.68573899999999999</v>
      </c>
      <c r="W1516" s="6">
        <v>0.69286000000000003</v>
      </c>
      <c r="X1516" s="6">
        <v>0.69883099999999998</v>
      </c>
      <c r="Y1516" s="6">
        <v>0.70505200000000001</v>
      </c>
      <c r="Z1516" s="6">
        <v>0.71286400000000005</v>
      </c>
      <c r="AA1516" s="6">
        <v>0.71939799999999998</v>
      </c>
      <c r="AB1516" s="6">
        <v>0.72625399999999996</v>
      </c>
      <c r="AC1516" s="6">
        <v>0.734761</v>
      </c>
      <c r="AD1516" s="6">
        <v>0.74207800000000002</v>
      </c>
      <c r="AE1516" s="6">
        <v>0.74965700000000002</v>
      </c>
      <c r="AF1516" s="7">
        <v>9.2910000000000006E-3</v>
      </c>
    </row>
    <row r="1517" spans="1:32" ht="13">
      <c r="A1517" s="3" t="s">
        <v>1386</v>
      </c>
      <c r="B1517" t="s">
        <v>749</v>
      </c>
      <c r="C1517" s="6">
        <v>1.2581420000000001</v>
      </c>
      <c r="D1517" s="6">
        <v>1.33056</v>
      </c>
      <c r="E1517" s="6">
        <v>1.3542799999999999</v>
      </c>
      <c r="F1517" s="6">
        <v>1.3925190000000001</v>
      </c>
      <c r="G1517" s="6">
        <v>1.427311</v>
      </c>
      <c r="H1517" s="6">
        <v>1.4519439999999999</v>
      </c>
      <c r="I1517" s="6">
        <v>1.482496</v>
      </c>
      <c r="J1517" s="6">
        <v>1.5079229999999999</v>
      </c>
      <c r="K1517" s="6">
        <v>1.5213719999999999</v>
      </c>
      <c r="L1517" s="6">
        <v>1.534076</v>
      </c>
      <c r="M1517" s="6">
        <v>1.5504640000000001</v>
      </c>
      <c r="N1517" s="6">
        <v>1.5641050000000001</v>
      </c>
      <c r="O1517" s="6">
        <v>1.5776030000000001</v>
      </c>
      <c r="P1517" s="6">
        <v>1.592883</v>
      </c>
      <c r="Q1517" s="6">
        <v>1.6025529999999999</v>
      </c>
      <c r="R1517" s="6">
        <v>1.6128629999999999</v>
      </c>
      <c r="S1517" s="6">
        <v>1.627461</v>
      </c>
      <c r="T1517" s="6">
        <v>1.6465590000000001</v>
      </c>
      <c r="U1517" s="6">
        <v>1.665591</v>
      </c>
      <c r="V1517" s="6">
        <v>1.6829540000000001</v>
      </c>
      <c r="W1517" s="6">
        <v>1.700072</v>
      </c>
      <c r="X1517" s="6">
        <v>1.7143710000000001</v>
      </c>
      <c r="Y1517" s="6">
        <v>1.7296309999999999</v>
      </c>
      <c r="Z1517" s="6">
        <v>1.74895</v>
      </c>
      <c r="AA1517" s="6">
        <v>1.7650110000000001</v>
      </c>
      <c r="AB1517" s="6">
        <v>1.7823910000000001</v>
      </c>
      <c r="AC1517" s="6">
        <v>1.804386</v>
      </c>
      <c r="AD1517" s="6">
        <v>1.8233079999999999</v>
      </c>
      <c r="AE1517" s="6">
        <v>1.843197</v>
      </c>
      <c r="AF1517" s="7">
        <v>1.2144E-2</v>
      </c>
    </row>
    <row r="1518" spans="1:32" ht="13">
      <c r="A1518" s="3" t="s">
        <v>1384</v>
      </c>
      <c r="B1518" t="s">
        <v>751</v>
      </c>
      <c r="C1518" s="6">
        <v>0.264654</v>
      </c>
      <c r="D1518" s="6">
        <v>0.237678</v>
      </c>
      <c r="E1518" s="6">
        <v>0.21842</v>
      </c>
      <c r="F1518" s="6">
        <v>0.196798</v>
      </c>
      <c r="G1518" s="6">
        <v>0.179367</v>
      </c>
      <c r="H1518" s="6">
        <v>0.16141900000000001</v>
      </c>
      <c r="I1518" s="6">
        <v>0.14547499999999999</v>
      </c>
      <c r="J1518" s="6">
        <v>0.13359599999999999</v>
      </c>
      <c r="K1518" s="6">
        <v>0.12562300000000001</v>
      </c>
      <c r="L1518" s="6">
        <v>0.119354</v>
      </c>
      <c r="M1518" s="6">
        <v>0.114593</v>
      </c>
      <c r="N1518" s="6">
        <v>0.11003</v>
      </c>
      <c r="O1518" s="6">
        <v>0.10699699999999999</v>
      </c>
      <c r="P1518" s="6">
        <v>0.104574</v>
      </c>
      <c r="Q1518" s="6">
        <v>0.102309</v>
      </c>
      <c r="R1518" s="6">
        <v>0.100384</v>
      </c>
      <c r="S1518" s="6">
        <v>9.8769999999999997E-2</v>
      </c>
      <c r="T1518" s="6">
        <v>9.7363000000000005E-2</v>
      </c>
      <c r="U1518" s="6">
        <v>9.6092999999999998E-2</v>
      </c>
      <c r="V1518" s="6">
        <v>9.4991000000000006E-2</v>
      </c>
      <c r="W1518" s="6">
        <v>9.4026999999999999E-2</v>
      </c>
      <c r="X1518" s="6">
        <v>9.2716999999999994E-2</v>
      </c>
      <c r="Y1518" s="6">
        <v>9.1627E-2</v>
      </c>
      <c r="Z1518" s="6">
        <v>9.1194999999999998E-2</v>
      </c>
      <c r="AA1518" s="6">
        <v>9.0359999999999996E-2</v>
      </c>
      <c r="AB1518" s="6">
        <v>8.9677000000000007E-2</v>
      </c>
      <c r="AC1518" s="6">
        <v>8.9566999999999994E-2</v>
      </c>
      <c r="AD1518" s="6">
        <v>8.9010000000000006E-2</v>
      </c>
      <c r="AE1518" s="6">
        <v>8.8558999999999999E-2</v>
      </c>
      <c r="AF1518" s="7">
        <v>-3.5903999999999998E-2</v>
      </c>
    </row>
    <row r="1519" spans="1:32" ht="13">
      <c r="A1519" s="3" t="s">
        <v>1387</v>
      </c>
      <c r="B1519" t="s">
        <v>753</v>
      </c>
      <c r="C1519" s="6">
        <v>1.1639349999999999</v>
      </c>
      <c r="D1519" s="6">
        <v>1.0282070000000001</v>
      </c>
      <c r="E1519" s="6">
        <v>0.90827599999999997</v>
      </c>
      <c r="F1519" s="6">
        <v>0.80660399999999999</v>
      </c>
      <c r="G1519" s="6">
        <v>0.71555100000000005</v>
      </c>
      <c r="H1519" s="6">
        <v>0.61319599999999996</v>
      </c>
      <c r="I1519" s="6">
        <v>0.52252799999999999</v>
      </c>
      <c r="J1519" s="6">
        <v>0.45073200000000002</v>
      </c>
      <c r="K1519" s="6">
        <v>0.399675</v>
      </c>
      <c r="L1519" s="6">
        <v>0.357516</v>
      </c>
      <c r="M1519" s="6">
        <v>0.32216099999999998</v>
      </c>
      <c r="N1519" s="6">
        <v>0.28966599999999998</v>
      </c>
      <c r="O1519" s="6">
        <v>0.26278400000000002</v>
      </c>
      <c r="P1519" s="6">
        <v>0.23922599999999999</v>
      </c>
      <c r="Q1519" s="6">
        <v>0.21845500000000001</v>
      </c>
      <c r="R1519" s="6">
        <v>0.200154</v>
      </c>
      <c r="S1519" s="6">
        <v>0.18401799999999999</v>
      </c>
      <c r="T1519" s="6">
        <v>0.16977800000000001</v>
      </c>
      <c r="U1519" s="6">
        <v>0.15715000000000001</v>
      </c>
      <c r="V1519" s="6">
        <v>0.145983</v>
      </c>
      <c r="W1519" s="6">
        <v>0.13614499999999999</v>
      </c>
      <c r="X1519" s="6">
        <v>0.12697800000000001</v>
      </c>
      <c r="Y1519" s="6">
        <v>0.119059</v>
      </c>
      <c r="Z1519" s="6">
        <v>0.11265600000000001</v>
      </c>
      <c r="AA1519" s="6">
        <v>0.106638</v>
      </c>
      <c r="AB1519" s="6">
        <v>0.101456</v>
      </c>
      <c r="AC1519" s="6">
        <v>9.7327999999999998E-2</v>
      </c>
      <c r="AD1519" s="6">
        <v>9.3433000000000002E-2</v>
      </c>
      <c r="AE1519" s="6">
        <v>9.0129000000000001E-2</v>
      </c>
      <c r="AF1519" s="7">
        <v>-8.6215E-2</v>
      </c>
    </row>
    <row r="1520" spans="1:32" ht="13">
      <c r="A1520" s="3" t="s">
        <v>1388</v>
      </c>
      <c r="B1520" t="s">
        <v>755</v>
      </c>
      <c r="C1520" s="6">
        <v>0</v>
      </c>
      <c r="D1520" s="6">
        <v>0</v>
      </c>
      <c r="E1520" s="6">
        <v>0</v>
      </c>
      <c r="F1520" s="6">
        <v>0</v>
      </c>
      <c r="G1520" s="6">
        <v>0</v>
      </c>
      <c r="H1520" s="6">
        <v>0</v>
      </c>
      <c r="I1520" s="6">
        <v>0</v>
      </c>
      <c r="J1520" s="6">
        <v>0</v>
      </c>
      <c r="K1520" s="6">
        <v>0</v>
      </c>
      <c r="L1520" s="6">
        <v>0</v>
      </c>
      <c r="M1520" s="6">
        <v>0</v>
      </c>
      <c r="N1520" s="6">
        <v>0</v>
      </c>
      <c r="O1520" s="6">
        <v>0</v>
      </c>
      <c r="P1520" s="6">
        <v>0</v>
      </c>
      <c r="Q1520" s="6">
        <v>0</v>
      </c>
      <c r="R1520" s="6">
        <v>0</v>
      </c>
      <c r="S1520" s="6">
        <v>0</v>
      </c>
      <c r="T1520" s="6">
        <v>0</v>
      </c>
      <c r="U1520" s="6">
        <v>0</v>
      </c>
      <c r="V1520" s="6">
        <v>0</v>
      </c>
      <c r="W1520" s="6">
        <v>0</v>
      </c>
      <c r="X1520" s="6">
        <v>0</v>
      </c>
      <c r="Y1520" s="6">
        <v>0</v>
      </c>
      <c r="Z1520" s="6">
        <v>0</v>
      </c>
      <c r="AA1520" s="6">
        <v>0</v>
      </c>
      <c r="AB1520" s="6">
        <v>0</v>
      </c>
      <c r="AC1520" s="6">
        <v>0</v>
      </c>
      <c r="AD1520" s="6">
        <v>0</v>
      </c>
      <c r="AE1520" s="6">
        <v>0</v>
      </c>
      <c r="AF1520" s="15" t="s">
        <v>2584</v>
      </c>
    </row>
    <row r="1521" spans="1:32" ht="13">
      <c r="A1521" s="3" t="s">
        <v>1389</v>
      </c>
      <c r="B1521" t="s">
        <v>757</v>
      </c>
      <c r="C1521" s="6">
        <v>0</v>
      </c>
      <c r="D1521" s="6">
        <v>0</v>
      </c>
      <c r="E1521" s="6">
        <v>0</v>
      </c>
      <c r="F1521" s="6">
        <v>0</v>
      </c>
      <c r="G1521" s="6">
        <v>0</v>
      </c>
      <c r="H1521" s="6">
        <v>0</v>
      </c>
      <c r="I1521" s="6">
        <v>0</v>
      </c>
      <c r="J1521" s="6">
        <v>0</v>
      </c>
      <c r="K1521" s="6">
        <v>0</v>
      </c>
      <c r="L1521" s="6">
        <v>0</v>
      </c>
      <c r="M1521" s="6">
        <v>0</v>
      </c>
      <c r="N1521" s="6">
        <v>0</v>
      </c>
      <c r="O1521" s="6">
        <v>0</v>
      </c>
      <c r="P1521" s="6">
        <v>0</v>
      </c>
      <c r="Q1521" s="6">
        <v>0</v>
      </c>
      <c r="R1521" s="6">
        <v>0</v>
      </c>
      <c r="S1521" s="6">
        <v>0</v>
      </c>
      <c r="T1521" s="6">
        <v>0</v>
      </c>
      <c r="U1521" s="6">
        <v>0</v>
      </c>
      <c r="V1521" s="6">
        <v>0</v>
      </c>
      <c r="W1521" s="6">
        <v>0</v>
      </c>
      <c r="X1521" s="6">
        <v>0</v>
      </c>
      <c r="Y1521" s="6">
        <v>0</v>
      </c>
      <c r="Z1521" s="6">
        <v>0</v>
      </c>
      <c r="AA1521" s="6">
        <v>0</v>
      </c>
      <c r="AB1521" s="6">
        <v>0</v>
      </c>
      <c r="AC1521" s="6">
        <v>0</v>
      </c>
      <c r="AD1521" s="6">
        <v>0</v>
      </c>
      <c r="AE1521" s="6">
        <v>0</v>
      </c>
      <c r="AF1521" s="15" t="s">
        <v>2584</v>
      </c>
    </row>
    <row r="1522" spans="1:32" ht="13">
      <c r="A1522" s="3" t="s">
        <v>1390</v>
      </c>
      <c r="B1522" t="s">
        <v>759</v>
      </c>
      <c r="C1522" s="6">
        <v>0</v>
      </c>
      <c r="D1522" s="6">
        <v>0</v>
      </c>
      <c r="E1522" s="6">
        <v>0</v>
      </c>
      <c r="F1522" s="6">
        <v>0</v>
      </c>
      <c r="G1522" s="6">
        <v>0</v>
      </c>
      <c r="H1522" s="6">
        <v>0</v>
      </c>
      <c r="I1522" s="6">
        <v>9.9999999999999995E-7</v>
      </c>
      <c r="J1522" s="6">
        <v>3.0000000000000001E-6</v>
      </c>
      <c r="K1522" s="6">
        <v>3.4153000000000003E-2</v>
      </c>
      <c r="L1522" s="6">
        <v>6.9388000000000005E-2</v>
      </c>
      <c r="M1522" s="6">
        <v>0.10472099999999999</v>
      </c>
      <c r="N1522" s="6">
        <v>0.17904100000000001</v>
      </c>
      <c r="O1522" s="6">
        <v>0.254552</v>
      </c>
      <c r="P1522" s="6">
        <v>0.33130599999999999</v>
      </c>
      <c r="Q1522" s="6">
        <v>0.41263899999999998</v>
      </c>
      <c r="R1522" s="6">
        <v>0.492363</v>
      </c>
      <c r="S1522" s="6">
        <v>0.570469</v>
      </c>
      <c r="T1522" s="6">
        <v>0.66019700000000003</v>
      </c>
      <c r="U1522" s="6">
        <v>0.74729999999999996</v>
      </c>
      <c r="V1522" s="6">
        <v>0.83355699999999999</v>
      </c>
      <c r="W1522" s="6">
        <v>0.92247699999999999</v>
      </c>
      <c r="X1522" s="6">
        <v>1.0041169999999999</v>
      </c>
      <c r="Y1522" s="6">
        <v>1.0842210000000001</v>
      </c>
      <c r="Z1522" s="6">
        <v>1.1700870000000001</v>
      </c>
      <c r="AA1522" s="6">
        <v>1.246176</v>
      </c>
      <c r="AB1522" s="6">
        <v>1.3201210000000001</v>
      </c>
      <c r="AC1522" s="6">
        <v>1.4000360000000001</v>
      </c>
      <c r="AD1522" s="6">
        <v>1.468634</v>
      </c>
      <c r="AE1522" s="6">
        <v>1.5351969999999999</v>
      </c>
      <c r="AF1522" s="15" t="s">
        <v>2584</v>
      </c>
    </row>
    <row r="1524" spans="1:32" ht="13">
      <c r="B1524" s="2" t="s">
        <v>1655</v>
      </c>
    </row>
    <row r="1525" spans="1:32" ht="13">
      <c r="A1525" s="3" t="s">
        <v>1391</v>
      </c>
      <c r="B1525" t="s">
        <v>1392</v>
      </c>
      <c r="C1525" s="6">
        <v>2745.7250979999999</v>
      </c>
      <c r="D1525" s="6">
        <v>2676.0900879999999</v>
      </c>
      <c r="E1525" s="6">
        <v>2653.389893</v>
      </c>
      <c r="F1525" s="6">
        <v>2727.1186520000001</v>
      </c>
      <c r="G1525" s="6">
        <v>2801.6677249999998</v>
      </c>
      <c r="H1525" s="6">
        <v>2831.6586910000001</v>
      </c>
      <c r="I1525" s="6">
        <v>2855.2685550000001</v>
      </c>
      <c r="J1525" s="6">
        <v>2882.5141600000002</v>
      </c>
      <c r="K1525" s="6">
        <v>2915.8466800000001</v>
      </c>
      <c r="L1525" s="6">
        <v>2953.8569339999999</v>
      </c>
      <c r="M1525" s="6">
        <v>3013.3564449999999</v>
      </c>
      <c r="N1525" s="6">
        <v>3057.5695799999999</v>
      </c>
      <c r="O1525" s="6">
        <v>3123.828857</v>
      </c>
      <c r="P1525" s="6">
        <v>3192.7807619999999</v>
      </c>
      <c r="Q1525" s="6">
        <v>3263.7973630000001</v>
      </c>
      <c r="R1525" s="6">
        <v>3335.3342290000001</v>
      </c>
      <c r="S1525" s="6">
        <v>3407.4636230000001</v>
      </c>
      <c r="T1525" s="6">
        <v>3480.7082519999999</v>
      </c>
      <c r="U1525" s="6">
        <v>3554.0534670000002</v>
      </c>
      <c r="V1525" s="6">
        <v>3627.5759280000002</v>
      </c>
      <c r="W1525" s="6">
        <v>3701.4890140000002</v>
      </c>
      <c r="X1525" s="6">
        <v>3754.8010250000002</v>
      </c>
      <c r="Y1525" s="6">
        <v>3810.9128420000002</v>
      </c>
      <c r="Z1525" s="6">
        <v>3891.3510740000002</v>
      </c>
      <c r="AA1525" s="6">
        <v>3948.319336</v>
      </c>
      <c r="AB1525" s="6">
        <v>4006.5954590000001</v>
      </c>
      <c r="AC1525" s="6">
        <v>4088.298096</v>
      </c>
      <c r="AD1525" s="6">
        <v>4145.2685549999997</v>
      </c>
      <c r="AE1525" s="6">
        <v>4203.3862300000001</v>
      </c>
      <c r="AF1525" s="7">
        <v>1.6864000000000001E-2</v>
      </c>
    </row>
    <row r="1526" spans="1:32" ht="13">
      <c r="A1526" s="3" t="s">
        <v>1393</v>
      </c>
      <c r="B1526" t="s">
        <v>1394</v>
      </c>
      <c r="C1526" s="6">
        <v>13.163</v>
      </c>
      <c r="D1526" s="6">
        <v>12.856</v>
      </c>
      <c r="E1526" s="6">
        <v>13.01113</v>
      </c>
      <c r="F1526" s="6">
        <v>13.023756000000001</v>
      </c>
      <c r="G1526" s="6">
        <v>13.039598</v>
      </c>
      <c r="H1526" s="6">
        <v>13.049635</v>
      </c>
      <c r="I1526" s="6">
        <v>13.033251999999999</v>
      </c>
      <c r="J1526" s="6">
        <v>13.03379</v>
      </c>
      <c r="K1526" s="6">
        <v>13.060195999999999</v>
      </c>
      <c r="L1526" s="6">
        <v>13.104302000000001</v>
      </c>
      <c r="M1526" s="6">
        <v>13.236204000000001</v>
      </c>
      <c r="N1526" s="6">
        <v>13.299431999999999</v>
      </c>
      <c r="O1526" s="6">
        <v>13.455584999999999</v>
      </c>
      <c r="P1526" s="6">
        <v>13.61866</v>
      </c>
      <c r="Q1526" s="6">
        <v>13.786668000000001</v>
      </c>
      <c r="R1526" s="6">
        <v>13.953122</v>
      </c>
      <c r="S1526" s="6">
        <v>14.118183</v>
      </c>
      <c r="T1526" s="6">
        <v>14.283893000000001</v>
      </c>
      <c r="U1526" s="6">
        <v>14.446002999999999</v>
      </c>
      <c r="V1526" s="6">
        <v>14.604911</v>
      </c>
      <c r="W1526" s="6">
        <v>14.761692</v>
      </c>
      <c r="X1526" s="6">
        <v>14.833664000000001</v>
      </c>
      <c r="Y1526" s="6">
        <v>14.91503</v>
      </c>
      <c r="Z1526" s="6">
        <v>15.089271999999999</v>
      </c>
      <c r="AA1526" s="6">
        <v>15.170445000000001</v>
      </c>
      <c r="AB1526" s="6">
        <v>15.255594</v>
      </c>
      <c r="AC1526" s="6">
        <v>15.428215</v>
      </c>
      <c r="AD1526" s="6">
        <v>15.505979999999999</v>
      </c>
      <c r="AE1526" s="6">
        <v>15.587395000000001</v>
      </c>
      <c r="AF1526" s="7">
        <v>7.1609999999999998E-3</v>
      </c>
    </row>
    <row r="1527" spans="1:32" ht="13">
      <c r="A1527" s="3" t="s">
        <v>1395</v>
      </c>
      <c r="B1527" t="s">
        <v>1396</v>
      </c>
      <c r="C1527" s="6">
        <v>237.23297099999999</v>
      </c>
      <c r="D1527" s="6">
        <v>239.96672100000001</v>
      </c>
      <c r="E1527" s="6">
        <v>242.64038099999999</v>
      </c>
      <c r="F1527" s="6">
        <v>245.23452800000001</v>
      </c>
      <c r="G1527" s="6">
        <v>247.74418600000001</v>
      </c>
      <c r="H1527" s="6">
        <v>250.210846</v>
      </c>
      <c r="I1527" s="6">
        <v>252.618134</v>
      </c>
      <c r="J1527" s="6">
        <v>255.02070599999999</v>
      </c>
      <c r="K1527" s="6">
        <v>257.44970699999999</v>
      </c>
      <c r="L1527" s="6">
        <v>259.92834499999998</v>
      </c>
      <c r="M1527" s="6">
        <v>262.52123999999998</v>
      </c>
      <c r="N1527" s="6">
        <v>265.10552999999999</v>
      </c>
      <c r="O1527" s="6">
        <v>267.70434599999999</v>
      </c>
      <c r="P1527" s="6">
        <v>270.33203099999997</v>
      </c>
      <c r="Q1527" s="6">
        <v>272.970551</v>
      </c>
      <c r="R1527" s="6">
        <v>275.61724900000002</v>
      </c>
      <c r="S1527" s="6">
        <v>278.27478000000002</v>
      </c>
      <c r="T1527" s="6">
        <v>280.94592299999999</v>
      </c>
      <c r="U1527" s="6">
        <v>283.63223299999999</v>
      </c>
      <c r="V1527" s="6">
        <v>286.33331299999998</v>
      </c>
      <c r="W1527" s="6">
        <v>289.046539</v>
      </c>
      <c r="X1527" s="6">
        <v>291.767853</v>
      </c>
      <c r="Y1527" s="6">
        <v>294.49249300000002</v>
      </c>
      <c r="Z1527" s="6">
        <v>297.21575899999999</v>
      </c>
      <c r="AA1527" s="6">
        <v>299.93344100000002</v>
      </c>
      <c r="AB1527" s="6">
        <v>302.64230300000003</v>
      </c>
      <c r="AC1527" s="6">
        <v>305.34011800000002</v>
      </c>
      <c r="AD1527" s="6">
        <v>308.02551299999999</v>
      </c>
      <c r="AE1527" s="6">
        <v>310.69757099999998</v>
      </c>
      <c r="AF1527" s="7">
        <v>9.613E-3</v>
      </c>
    </row>
    <row r="1529" spans="1:32" ht="13">
      <c r="B1529" s="2" t="s">
        <v>1397</v>
      </c>
    </row>
    <row r="1530" spans="1:32" ht="13">
      <c r="A1530" s="3" t="s">
        <v>1398</v>
      </c>
      <c r="B1530" t="s">
        <v>1657</v>
      </c>
      <c r="C1530" s="10">
        <v>14.141296000000001</v>
      </c>
      <c r="D1530" s="10">
        <v>15.990752000000001</v>
      </c>
      <c r="E1530" s="10">
        <v>11.437408</v>
      </c>
      <c r="F1530" s="10">
        <v>12.287259000000001</v>
      </c>
      <c r="G1530" s="10">
        <v>12.480449999999999</v>
      </c>
      <c r="H1530" s="10">
        <v>13.169402</v>
      </c>
      <c r="I1530" s="10">
        <v>14.352218000000001</v>
      </c>
      <c r="J1530" s="10">
        <v>14.9048</v>
      </c>
      <c r="K1530" s="10">
        <v>15.160913000000001</v>
      </c>
      <c r="L1530" s="10">
        <v>15.499355</v>
      </c>
      <c r="M1530" s="10">
        <v>15.774032</v>
      </c>
      <c r="N1530" s="10">
        <v>16.06992</v>
      </c>
      <c r="O1530" s="10">
        <v>16.258939999999999</v>
      </c>
      <c r="P1530" s="10">
        <v>16.488893999999998</v>
      </c>
      <c r="Q1530" s="10">
        <v>16.627098</v>
      </c>
      <c r="R1530" s="10">
        <v>16.836373999999999</v>
      </c>
      <c r="S1530" s="10">
        <v>16.985174000000001</v>
      </c>
      <c r="T1530" s="10">
        <v>17.055803000000001</v>
      </c>
      <c r="U1530" s="10">
        <v>17.251622999999999</v>
      </c>
      <c r="V1530" s="10">
        <v>17.441659999999999</v>
      </c>
      <c r="W1530" s="10">
        <v>17.610188000000001</v>
      </c>
      <c r="X1530" s="10">
        <v>17.869871</v>
      </c>
      <c r="Y1530" s="10">
        <v>18.110281000000001</v>
      </c>
      <c r="Z1530" s="10">
        <v>18.173687000000001</v>
      </c>
      <c r="AA1530" s="10">
        <v>18.385746000000001</v>
      </c>
      <c r="AB1530" s="10">
        <v>18.620177999999999</v>
      </c>
      <c r="AC1530" s="10">
        <v>18.788906000000001</v>
      </c>
      <c r="AD1530" s="10">
        <v>19.022427</v>
      </c>
      <c r="AE1530" s="10">
        <v>19.319165999999999</v>
      </c>
      <c r="AF1530" s="7">
        <v>7.0280000000000004E-3</v>
      </c>
    </row>
    <row r="1531" spans="1:32" ht="13">
      <c r="A1531" s="3" t="s">
        <v>1399</v>
      </c>
      <c r="B1531" t="s">
        <v>1400</v>
      </c>
      <c r="C1531" s="10">
        <v>20.432283000000002</v>
      </c>
      <c r="D1531" s="10">
        <v>20.801058000000001</v>
      </c>
      <c r="E1531" s="10">
        <v>20.921005000000001</v>
      </c>
      <c r="F1531" s="10">
        <v>21.058299999999999</v>
      </c>
      <c r="G1531" s="10">
        <v>21.232071000000001</v>
      </c>
      <c r="H1531" s="10">
        <v>21.460957000000001</v>
      </c>
      <c r="I1531" s="10">
        <v>21.724927999999998</v>
      </c>
      <c r="J1531" s="10">
        <v>22.016155000000001</v>
      </c>
      <c r="K1531" s="10">
        <v>22.347919000000001</v>
      </c>
      <c r="L1531" s="10">
        <v>22.714046</v>
      </c>
      <c r="M1531" s="10">
        <v>23.125928999999999</v>
      </c>
      <c r="N1531" s="10">
        <v>23.554887999999998</v>
      </c>
      <c r="O1531" s="10">
        <v>23.986052999999998</v>
      </c>
      <c r="P1531" s="10">
        <v>24.427143000000001</v>
      </c>
      <c r="Q1531" s="10">
        <v>24.859148000000001</v>
      </c>
      <c r="R1531" s="10">
        <v>25.283691000000001</v>
      </c>
      <c r="S1531" s="10">
        <v>25.698440999999999</v>
      </c>
      <c r="T1531" s="10">
        <v>26.105131</v>
      </c>
      <c r="U1531" s="10">
        <v>26.505082999999999</v>
      </c>
      <c r="V1531" s="10">
        <v>26.890419000000001</v>
      </c>
      <c r="W1531" s="10">
        <v>27.260871999999999</v>
      </c>
      <c r="X1531" s="10">
        <v>27.619083</v>
      </c>
      <c r="Y1531" s="10">
        <v>27.966332999999999</v>
      </c>
      <c r="Z1531" s="10">
        <v>28.300892000000001</v>
      </c>
      <c r="AA1531" s="10">
        <v>28.602550999999998</v>
      </c>
      <c r="AB1531" s="10">
        <v>28.892026999999999</v>
      </c>
      <c r="AC1531" s="10">
        <v>29.169207</v>
      </c>
      <c r="AD1531" s="10">
        <v>29.437325999999999</v>
      </c>
      <c r="AE1531" s="10">
        <v>29.704906000000001</v>
      </c>
      <c r="AF1531" s="7">
        <v>1.3284000000000001E-2</v>
      </c>
    </row>
    <row r="1532" spans="1:32" ht="13">
      <c r="A1532" s="3" t="s">
        <v>1401</v>
      </c>
      <c r="B1532" t="s">
        <v>1402</v>
      </c>
      <c r="C1532" s="12">
        <v>11.609076</v>
      </c>
      <c r="D1532" s="12">
        <v>12.82156</v>
      </c>
      <c r="E1532" s="12">
        <v>9.0811960000000003</v>
      </c>
      <c r="F1532" s="12">
        <v>9.6712550000000004</v>
      </c>
      <c r="G1532" s="12">
        <v>9.7159040000000001</v>
      </c>
      <c r="H1532" s="12">
        <v>10.142355999999999</v>
      </c>
      <c r="I1532" s="12">
        <v>10.918991999999999</v>
      </c>
      <c r="J1532" s="12">
        <v>11.189396</v>
      </c>
      <c r="K1532" s="12">
        <v>11.2127</v>
      </c>
      <c r="L1532" s="12">
        <v>11.278409</v>
      </c>
      <c r="M1532" s="12">
        <v>11.273851000000001</v>
      </c>
      <c r="N1532" s="12">
        <v>11.276166999999999</v>
      </c>
      <c r="O1532" s="12">
        <v>11.203545999999999</v>
      </c>
      <c r="P1532" s="12">
        <v>11.157009</v>
      </c>
      <c r="Q1532" s="12">
        <v>11.055012</v>
      </c>
      <c r="R1532" s="12">
        <v>11.005957</v>
      </c>
      <c r="S1532" s="12">
        <v>10.924030999999999</v>
      </c>
      <c r="T1532" s="12">
        <v>10.798563</v>
      </c>
      <c r="U1532" s="12">
        <v>10.757726</v>
      </c>
      <c r="V1532" s="12">
        <v>10.720361</v>
      </c>
      <c r="W1532" s="12">
        <v>10.676857999999999</v>
      </c>
      <c r="X1532" s="12">
        <v>10.693807</v>
      </c>
      <c r="Y1532" s="12">
        <v>10.703071</v>
      </c>
      <c r="Z1532" s="12">
        <v>10.613574</v>
      </c>
      <c r="AA1532" s="12">
        <v>10.624174999999999</v>
      </c>
      <c r="AB1532" s="12">
        <v>10.651838</v>
      </c>
      <c r="AC1532" s="12">
        <v>10.646224999999999</v>
      </c>
      <c r="AD1532" s="12">
        <v>10.68037</v>
      </c>
      <c r="AE1532" s="12">
        <v>10.749269999999999</v>
      </c>
      <c r="AF1532" s="7">
        <v>-6.5079999999999999E-3</v>
      </c>
    </row>
    <row r="1533" spans="1:32" ht="13">
      <c r="A1533" s="3" t="s">
        <v>1403</v>
      </c>
      <c r="B1533" t="s">
        <v>1404</v>
      </c>
      <c r="C1533" s="12">
        <v>-3.0956000000000001E-2</v>
      </c>
      <c r="D1533" s="12">
        <v>-3.5006000000000002E-2</v>
      </c>
      <c r="E1533" s="12">
        <v>-2.4497999999999999E-2</v>
      </c>
      <c r="F1533" s="12">
        <v>-2.6065000000000001E-2</v>
      </c>
      <c r="G1533" s="12">
        <v>-2.6152999999999999E-2</v>
      </c>
      <c r="H1533" s="12">
        <v>-2.7279999999999999E-2</v>
      </c>
      <c r="I1533" s="12">
        <v>-2.9406000000000002E-2</v>
      </c>
      <c r="J1533" s="12">
        <v>-3.0133E-2</v>
      </c>
      <c r="K1533" s="12">
        <v>-3.0134999999999999E-2</v>
      </c>
      <c r="L1533" s="12">
        <v>-3.0209E-2</v>
      </c>
      <c r="M1533" s="12">
        <v>-2.9895999999999999E-2</v>
      </c>
      <c r="N1533" s="12">
        <v>-2.9760000000000002E-2</v>
      </c>
      <c r="O1533" s="12">
        <v>-2.9225000000000001E-2</v>
      </c>
      <c r="P1533" s="12">
        <v>-2.8754999999999999E-2</v>
      </c>
      <c r="Q1533" s="12">
        <v>-2.8145E-2</v>
      </c>
      <c r="R1533" s="12">
        <v>-2.7685999999999999E-2</v>
      </c>
      <c r="S1533" s="12">
        <v>-2.7158999999999999E-2</v>
      </c>
      <c r="T1533" s="12">
        <v>-2.6535E-2</v>
      </c>
      <c r="U1533" s="12">
        <v>-2.6138000000000002E-2</v>
      </c>
      <c r="V1533" s="12">
        <v>-2.5763999999999999E-2</v>
      </c>
      <c r="W1533" s="12">
        <v>-2.5387E-2</v>
      </c>
      <c r="X1533" s="12">
        <v>-2.5304E-2</v>
      </c>
      <c r="Y1533" s="12">
        <v>-2.5187999999999999E-2</v>
      </c>
      <c r="Z1533" s="12">
        <v>-2.4688999999999999E-2</v>
      </c>
      <c r="AA1533" s="12">
        <v>-2.4580999999999999E-2</v>
      </c>
      <c r="AB1533" s="12">
        <v>-2.4507999999999999E-2</v>
      </c>
      <c r="AC1533" s="12">
        <v>-2.4220999999999999E-2</v>
      </c>
      <c r="AD1533" s="12">
        <v>-2.4177000000000001E-2</v>
      </c>
      <c r="AE1533" s="12">
        <v>-2.4205000000000001E-2</v>
      </c>
      <c r="AF1533" s="7">
        <v>-1.3572000000000001E-2</v>
      </c>
    </row>
    <row r="1538" spans="2:2" ht="11" customHeight="1">
      <c r="B1538" s="3" t="s">
        <v>1405</v>
      </c>
    </row>
    <row r="1539" spans="2:2" ht="11" customHeight="1">
      <c r="B1539" s="3" t="s">
        <v>1406</v>
      </c>
    </row>
    <row r="1540" spans="2:2" ht="11" customHeight="1">
      <c r="B1540" s="3" t="s">
        <v>774</v>
      </c>
    </row>
    <row r="1541" spans="2:2" ht="11" customHeight="1">
      <c r="B1541" s="3" t="s">
        <v>2291</v>
      </c>
    </row>
    <row r="1542" spans="2:2" ht="11" customHeight="1">
      <c r="B1542" s="3" t="s">
        <v>720</v>
      </c>
    </row>
    <row r="1543" spans="2:2" ht="11" customHeight="1">
      <c r="B1543" s="3" t="s">
        <v>846</v>
      </c>
    </row>
    <row r="1544" spans="2:2" ht="11" customHeight="1">
      <c r="B1544" s="3" t="s">
        <v>847</v>
      </c>
    </row>
    <row r="1545" spans="2:2" ht="11" customHeight="1">
      <c r="B1545" s="3" t="s">
        <v>1656</v>
      </c>
    </row>
    <row r="1575" spans="1:32" ht="15.75" customHeight="1">
      <c r="A1575" s="3" t="s">
        <v>2292</v>
      </c>
      <c r="B1575" s="1" t="s">
        <v>2702</v>
      </c>
    </row>
    <row r="1576" spans="1:32" ht="13">
      <c r="B1576" s="2" t="s">
        <v>1035</v>
      </c>
    </row>
    <row r="1577" spans="1:32" ht="13">
      <c r="B1577" s="2" t="s">
        <v>1035</v>
      </c>
      <c r="C1577" s="4" t="s">
        <v>1035</v>
      </c>
      <c r="D1577" s="4" t="s">
        <v>1035</v>
      </c>
      <c r="E1577" s="4" t="s">
        <v>1035</v>
      </c>
      <c r="F1577" s="4" t="s">
        <v>1035</v>
      </c>
      <c r="G1577" s="4" t="s">
        <v>1035</v>
      </c>
      <c r="H1577" s="4" t="s">
        <v>1035</v>
      </c>
      <c r="I1577" s="4" t="s">
        <v>1035</v>
      </c>
      <c r="J1577" s="4" t="s">
        <v>1035</v>
      </c>
      <c r="K1577" s="4" t="s">
        <v>1035</v>
      </c>
      <c r="L1577" s="4" t="s">
        <v>1035</v>
      </c>
      <c r="M1577" s="4" t="s">
        <v>1035</v>
      </c>
      <c r="N1577" s="4" t="s">
        <v>1035</v>
      </c>
      <c r="O1577" s="4" t="s">
        <v>1035</v>
      </c>
      <c r="P1577" s="4" t="s">
        <v>1035</v>
      </c>
      <c r="Q1577" s="4" t="s">
        <v>1035</v>
      </c>
      <c r="R1577" s="4" t="s">
        <v>1035</v>
      </c>
      <c r="S1577" s="4" t="s">
        <v>1035</v>
      </c>
      <c r="T1577" s="4" t="s">
        <v>1035</v>
      </c>
      <c r="U1577" s="4" t="s">
        <v>1035</v>
      </c>
      <c r="V1577" s="4" t="s">
        <v>1035</v>
      </c>
      <c r="W1577" s="4" t="s">
        <v>1035</v>
      </c>
      <c r="X1577" s="4" t="s">
        <v>1035</v>
      </c>
      <c r="Y1577" s="4" t="s">
        <v>1035</v>
      </c>
      <c r="Z1577" s="4" t="s">
        <v>1035</v>
      </c>
      <c r="AA1577" s="4" t="s">
        <v>1035</v>
      </c>
      <c r="AB1577" s="4" t="s">
        <v>1035</v>
      </c>
      <c r="AC1577" s="4" t="s">
        <v>1035</v>
      </c>
      <c r="AD1577" s="4" t="s">
        <v>1035</v>
      </c>
      <c r="AE1577" s="4" t="s">
        <v>1035</v>
      </c>
      <c r="AF1577" s="4" t="s">
        <v>1036</v>
      </c>
    </row>
    <row r="1578" spans="1:32" ht="13">
      <c r="B1578" s="5" t="s">
        <v>2293</v>
      </c>
      <c r="C1578" s="2">
        <v>2007</v>
      </c>
      <c r="D1578" s="2">
        <v>2008</v>
      </c>
      <c r="E1578" s="2">
        <v>2009</v>
      </c>
      <c r="F1578" s="2">
        <v>2010</v>
      </c>
      <c r="G1578" s="2">
        <v>2011</v>
      </c>
      <c r="H1578" s="2">
        <v>2012</v>
      </c>
      <c r="I1578" s="2">
        <v>2013</v>
      </c>
      <c r="J1578" s="2">
        <v>2014</v>
      </c>
      <c r="K1578" s="2">
        <v>2015</v>
      </c>
      <c r="L1578" s="2">
        <v>2016</v>
      </c>
      <c r="M1578" s="2">
        <v>2017</v>
      </c>
      <c r="N1578" s="2">
        <v>2018</v>
      </c>
      <c r="O1578" s="2">
        <v>2019</v>
      </c>
      <c r="P1578" s="2">
        <v>2020</v>
      </c>
      <c r="Q1578" s="2">
        <v>2021</v>
      </c>
      <c r="R1578" s="2">
        <v>2022</v>
      </c>
      <c r="S1578" s="2">
        <v>2023</v>
      </c>
      <c r="T1578" s="2">
        <v>2024</v>
      </c>
      <c r="U1578" s="2">
        <v>2025</v>
      </c>
      <c r="V1578" s="2">
        <v>2026</v>
      </c>
      <c r="W1578" s="2">
        <v>2027</v>
      </c>
      <c r="X1578" s="2">
        <v>2028</v>
      </c>
      <c r="Y1578" s="2">
        <v>2029</v>
      </c>
      <c r="Z1578" s="2">
        <v>2030</v>
      </c>
      <c r="AA1578" s="2">
        <v>2031</v>
      </c>
      <c r="AB1578" s="2">
        <v>2032</v>
      </c>
      <c r="AC1578" s="2">
        <v>2033</v>
      </c>
      <c r="AD1578" s="2">
        <v>2034</v>
      </c>
      <c r="AE1578" s="2">
        <v>2035</v>
      </c>
      <c r="AF1578" s="2">
        <v>2035</v>
      </c>
    </row>
    <row r="1580" spans="1:32" ht="13">
      <c r="B1580" s="2" t="s">
        <v>2294</v>
      </c>
    </row>
    <row r="1581" spans="1:32" ht="13">
      <c r="B1581" s="2" t="s">
        <v>2295</v>
      </c>
    </row>
    <row r="1582" spans="1:32" ht="13">
      <c r="B1582" s="2" t="s">
        <v>2296</v>
      </c>
    </row>
    <row r="1583" spans="1:32" ht="13">
      <c r="A1583" s="3" t="s">
        <v>2297</v>
      </c>
      <c r="B1583" t="s">
        <v>2298</v>
      </c>
      <c r="C1583" s="6">
        <v>29.342963999999998</v>
      </c>
      <c r="D1583" s="6">
        <v>29.421104</v>
      </c>
      <c r="E1583" s="6">
        <v>29.698634999999999</v>
      </c>
      <c r="F1583" s="6">
        <v>29.970711000000001</v>
      </c>
      <c r="G1583" s="6">
        <v>30.369959000000001</v>
      </c>
      <c r="H1583" s="6">
        <v>31.285269</v>
      </c>
      <c r="I1583" s="6">
        <v>31.573160000000001</v>
      </c>
      <c r="J1583" s="6">
        <v>31.987143</v>
      </c>
      <c r="K1583" s="6">
        <v>32.736206000000003</v>
      </c>
      <c r="L1583" s="6">
        <v>33.964011999999997</v>
      </c>
      <c r="M1583" s="6">
        <v>34.598765999999998</v>
      </c>
      <c r="N1583" s="6">
        <v>35.186165000000003</v>
      </c>
      <c r="O1583" s="6">
        <v>35.316532000000002</v>
      </c>
      <c r="P1583" s="6">
        <v>35.460113999999997</v>
      </c>
      <c r="Q1583" s="6">
        <v>35.594436999999999</v>
      </c>
      <c r="R1583" s="6">
        <v>35.747306999999999</v>
      </c>
      <c r="S1583" s="6">
        <v>35.915787000000002</v>
      </c>
      <c r="T1583" s="6">
        <v>36.079352999999998</v>
      </c>
      <c r="U1583" s="6">
        <v>36.254299000000003</v>
      </c>
      <c r="V1583" s="6">
        <v>36.432816000000003</v>
      </c>
      <c r="W1583" s="6">
        <v>36.618690000000001</v>
      </c>
      <c r="X1583" s="6">
        <v>36.811390000000003</v>
      </c>
      <c r="Y1583" s="6">
        <v>37.019150000000003</v>
      </c>
      <c r="Z1583" s="6">
        <v>37.233142999999998</v>
      </c>
      <c r="AA1583" s="6">
        <v>37.472648999999997</v>
      </c>
      <c r="AB1583" s="6">
        <v>37.720722000000002</v>
      </c>
      <c r="AC1583" s="6">
        <v>37.926322999999996</v>
      </c>
      <c r="AD1583" s="6">
        <v>38.149563000000001</v>
      </c>
      <c r="AE1583" s="6">
        <v>38.492001000000002</v>
      </c>
      <c r="AF1583" s="7">
        <v>1.0003E-2</v>
      </c>
    </row>
    <row r="1584" spans="1:32" ht="13">
      <c r="A1584" s="3" t="s">
        <v>2299</v>
      </c>
      <c r="B1584" t="s">
        <v>2300</v>
      </c>
      <c r="C1584" s="6">
        <v>30.790627000000001</v>
      </c>
      <c r="D1584" s="6">
        <v>30.793050999999998</v>
      </c>
      <c r="E1584" s="6">
        <v>30.925819000000001</v>
      </c>
      <c r="F1584" s="6">
        <v>31.211596</v>
      </c>
      <c r="G1584" s="6">
        <v>31.584551000000001</v>
      </c>
      <c r="H1584" s="6">
        <v>32.432636000000002</v>
      </c>
      <c r="I1584" s="6">
        <v>32.926791999999999</v>
      </c>
      <c r="J1584" s="6">
        <v>33.742794000000004</v>
      </c>
      <c r="K1584" s="6">
        <v>34.548515000000002</v>
      </c>
      <c r="L1584" s="6">
        <v>35.375762999999999</v>
      </c>
      <c r="M1584" s="6">
        <v>36.714911999999998</v>
      </c>
      <c r="N1584" s="6">
        <v>37.190066999999999</v>
      </c>
      <c r="O1584" s="6">
        <v>37.305500000000002</v>
      </c>
      <c r="P1584" s="6">
        <v>37.456249</v>
      </c>
      <c r="Q1584" s="6">
        <v>37.586078999999998</v>
      </c>
      <c r="R1584" s="6">
        <v>37.69706</v>
      </c>
      <c r="S1584" s="6">
        <v>37.825499999999998</v>
      </c>
      <c r="T1584" s="6">
        <v>37.961604999999999</v>
      </c>
      <c r="U1584" s="6">
        <v>38.134003</v>
      </c>
      <c r="V1584" s="6">
        <v>38.308799999999998</v>
      </c>
      <c r="W1584" s="6">
        <v>38.486271000000002</v>
      </c>
      <c r="X1584" s="6">
        <v>38.671180999999997</v>
      </c>
      <c r="Y1584" s="6">
        <v>38.857909999999997</v>
      </c>
      <c r="Z1584" s="6">
        <v>39.063231999999999</v>
      </c>
      <c r="AA1584" s="6">
        <v>39.246074999999998</v>
      </c>
      <c r="AB1584" s="6">
        <v>39.495353999999999</v>
      </c>
      <c r="AC1584" s="6">
        <v>39.747078000000002</v>
      </c>
      <c r="AD1584" s="6">
        <v>40.019955000000003</v>
      </c>
      <c r="AE1584" s="6">
        <v>40.490729999999999</v>
      </c>
      <c r="AF1584" s="7">
        <v>1.0192E-2</v>
      </c>
    </row>
    <row r="1585" spans="1:32" ht="13">
      <c r="A1585" s="3" t="s">
        <v>2301</v>
      </c>
      <c r="B1585" t="s">
        <v>2302</v>
      </c>
      <c r="C1585" s="6">
        <v>33.470478</v>
      </c>
      <c r="D1585" s="6">
        <v>33.468181999999999</v>
      </c>
      <c r="E1585" s="6">
        <v>33.652611</v>
      </c>
      <c r="F1585" s="6">
        <v>34.051285</v>
      </c>
      <c r="G1585" s="6">
        <v>34.526443</v>
      </c>
      <c r="H1585" s="6">
        <v>35.221404999999997</v>
      </c>
      <c r="I1585" s="6">
        <v>35.640137000000003</v>
      </c>
      <c r="J1585" s="6">
        <v>36.205219</v>
      </c>
      <c r="K1585" s="6">
        <v>37.019188</v>
      </c>
      <c r="L1585" s="6">
        <v>37.887604000000003</v>
      </c>
      <c r="M1585" s="6">
        <v>39.096820999999998</v>
      </c>
      <c r="N1585" s="6">
        <v>39.634689000000002</v>
      </c>
      <c r="O1585" s="6">
        <v>39.755661000000003</v>
      </c>
      <c r="P1585" s="6">
        <v>39.946804</v>
      </c>
      <c r="Q1585" s="6">
        <v>40.106223999999997</v>
      </c>
      <c r="R1585" s="6">
        <v>40.242896999999999</v>
      </c>
      <c r="S1585" s="6">
        <v>40.351353000000003</v>
      </c>
      <c r="T1585" s="6">
        <v>40.465274999999998</v>
      </c>
      <c r="U1585" s="6">
        <v>40.608817999999999</v>
      </c>
      <c r="V1585" s="6">
        <v>40.761166000000003</v>
      </c>
      <c r="W1585" s="6">
        <v>40.925449</v>
      </c>
      <c r="X1585" s="6">
        <v>41.102058</v>
      </c>
      <c r="Y1585" s="6">
        <v>41.292374000000002</v>
      </c>
      <c r="Z1585" s="6">
        <v>41.497112000000001</v>
      </c>
      <c r="AA1585" s="6">
        <v>41.710864999999998</v>
      </c>
      <c r="AB1585" s="6">
        <v>41.957146000000002</v>
      </c>
      <c r="AC1585" s="6">
        <v>42.182383999999999</v>
      </c>
      <c r="AD1585" s="6">
        <v>42.409785999999997</v>
      </c>
      <c r="AE1585" s="6">
        <v>42.816166000000003</v>
      </c>
      <c r="AF1585" s="7">
        <v>9.1649999999999995E-3</v>
      </c>
    </row>
    <row r="1586" spans="1:32" ht="13">
      <c r="A1586" s="3" t="s">
        <v>2303</v>
      </c>
      <c r="B1586" t="s">
        <v>2304</v>
      </c>
      <c r="C1586" s="6">
        <v>31.200707999999999</v>
      </c>
      <c r="D1586" s="6">
        <v>31.194462000000001</v>
      </c>
      <c r="E1586" s="6">
        <v>31.357264000000001</v>
      </c>
      <c r="F1586" s="6">
        <v>31.547758000000002</v>
      </c>
      <c r="G1586" s="6">
        <v>31.888300000000001</v>
      </c>
      <c r="H1586" s="6">
        <v>32.556465000000003</v>
      </c>
      <c r="I1586" s="6">
        <v>32.893546999999998</v>
      </c>
      <c r="J1586" s="6">
        <v>33.453907000000001</v>
      </c>
      <c r="K1586" s="6">
        <v>34.289985999999999</v>
      </c>
      <c r="L1586" s="6">
        <v>35.065455999999998</v>
      </c>
      <c r="M1586" s="6">
        <v>36.338371000000002</v>
      </c>
      <c r="N1586" s="6">
        <v>36.858153999999999</v>
      </c>
      <c r="O1586" s="6">
        <v>36.985149</v>
      </c>
      <c r="P1586" s="6">
        <v>37.143154000000003</v>
      </c>
      <c r="Q1586" s="6">
        <v>37.266646999999999</v>
      </c>
      <c r="R1586" s="6">
        <v>37.372269000000003</v>
      </c>
      <c r="S1586" s="6">
        <v>37.483910000000002</v>
      </c>
      <c r="T1586" s="6">
        <v>37.606318999999999</v>
      </c>
      <c r="U1586" s="6">
        <v>37.750542000000003</v>
      </c>
      <c r="V1586" s="6">
        <v>37.897075999999998</v>
      </c>
      <c r="W1586" s="6">
        <v>38.053204000000001</v>
      </c>
      <c r="X1586" s="6">
        <v>38.214728999999998</v>
      </c>
      <c r="Y1586" s="6">
        <v>38.398212000000001</v>
      </c>
      <c r="Z1586" s="6">
        <v>38.559627999999996</v>
      </c>
      <c r="AA1586" s="6">
        <v>38.766823000000002</v>
      </c>
      <c r="AB1586" s="6">
        <v>39.017657999999997</v>
      </c>
      <c r="AC1586" s="6">
        <v>39.256659999999997</v>
      </c>
      <c r="AD1586" s="6">
        <v>39.524890999999997</v>
      </c>
      <c r="AE1586" s="6">
        <v>39.999946999999999</v>
      </c>
      <c r="AF1586" s="7">
        <v>9.2510000000000005E-3</v>
      </c>
    </row>
    <row r="1587" spans="1:32" ht="13">
      <c r="A1587" s="3" t="s">
        <v>2305</v>
      </c>
      <c r="B1587" t="s">
        <v>2306</v>
      </c>
      <c r="C1587" s="6">
        <v>28.068218000000002</v>
      </c>
      <c r="D1587" s="6">
        <v>28.004294999999999</v>
      </c>
      <c r="E1587" s="6">
        <v>28.033352000000001</v>
      </c>
      <c r="F1587" s="6">
        <v>28.119841000000001</v>
      </c>
      <c r="G1587" s="6">
        <v>28.457284999999999</v>
      </c>
      <c r="H1587" s="6">
        <v>29.161277999999999</v>
      </c>
      <c r="I1587" s="6">
        <v>29.550785000000001</v>
      </c>
      <c r="J1587" s="6">
        <v>30.209671</v>
      </c>
      <c r="K1587" s="6">
        <v>30.880056</v>
      </c>
      <c r="L1587" s="6">
        <v>31.502078999999998</v>
      </c>
      <c r="M1587" s="6">
        <v>32.665218000000003</v>
      </c>
      <c r="N1587" s="6">
        <v>33.239483</v>
      </c>
      <c r="O1587" s="6">
        <v>33.365119999999997</v>
      </c>
      <c r="P1587" s="6">
        <v>33.512000999999998</v>
      </c>
      <c r="Q1587" s="6">
        <v>33.639167999999998</v>
      </c>
      <c r="R1587" s="6">
        <v>33.747546999999997</v>
      </c>
      <c r="S1587" s="6">
        <v>33.860309999999998</v>
      </c>
      <c r="T1587" s="6">
        <v>33.993648999999998</v>
      </c>
      <c r="U1587" s="6">
        <v>34.141582</v>
      </c>
      <c r="V1587" s="6">
        <v>34.290999999999997</v>
      </c>
      <c r="W1587" s="6">
        <v>34.446795999999999</v>
      </c>
      <c r="X1587" s="6">
        <v>34.604655999999999</v>
      </c>
      <c r="Y1587" s="6">
        <v>34.791035000000001</v>
      </c>
      <c r="Z1587" s="6">
        <v>34.947327000000001</v>
      </c>
      <c r="AA1587" s="6">
        <v>35.152453999999999</v>
      </c>
      <c r="AB1587" s="6">
        <v>35.385745999999997</v>
      </c>
      <c r="AC1587" s="6">
        <v>35.549053000000001</v>
      </c>
      <c r="AD1587" s="6">
        <v>35.707428</v>
      </c>
      <c r="AE1587" s="6">
        <v>35.932304000000002</v>
      </c>
      <c r="AF1587" s="7">
        <v>9.2750000000000003E-3</v>
      </c>
    </row>
    <row r="1588" spans="1:32" ht="13">
      <c r="A1588" s="3" t="s">
        <v>2307</v>
      </c>
      <c r="B1588" t="s">
        <v>2308</v>
      </c>
      <c r="C1588" s="6">
        <v>26.359079000000001</v>
      </c>
      <c r="D1588" s="6">
        <v>26.291170000000001</v>
      </c>
      <c r="E1588" s="6">
        <v>26.408113</v>
      </c>
      <c r="F1588" s="6">
        <v>26.625443000000001</v>
      </c>
      <c r="G1588" s="6">
        <v>26.972956</v>
      </c>
      <c r="H1588" s="6">
        <v>27.462923</v>
      </c>
      <c r="I1588" s="6">
        <v>27.772514000000001</v>
      </c>
      <c r="J1588" s="6">
        <v>28.259546</v>
      </c>
      <c r="K1588" s="6">
        <v>28.784437</v>
      </c>
      <c r="L1588" s="6">
        <v>29.432724</v>
      </c>
      <c r="M1588" s="6">
        <v>30.401848000000001</v>
      </c>
      <c r="N1588" s="6">
        <v>30.970794999999999</v>
      </c>
      <c r="O1588" s="6">
        <v>31.091657999999999</v>
      </c>
      <c r="P1588" s="6">
        <v>31.210505999999999</v>
      </c>
      <c r="Q1588" s="6">
        <v>31.324974000000001</v>
      </c>
      <c r="R1588" s="6">
        <v>31.443034999999998</v>
      </c>
      <c r="S1588" s="6">
        <v>31.61307</v>
      </c>
      <c r="T1588" s="6">
        <v>31.790520000000001</v>
      </c>
      <c r="U1588" s="6">
        <v>31.978127000000001</v>
      </c>
      <c r="V1588" s="6">
        <v>32.161361999999997</v>
      </c>
      <c r="W1588" s="6">
        <v>32.345703</v>
      </c>
      <c r="X1588" s="6">
        <v>32.539164999999997</v>
      </c>
      <c r="Y1588" s="6">
        <v>32.762909000000001</v>
      </c>
      <c r="Z1588" s="6">
        <v>32.958508000000002</v>
      </c>
      <c r="AA1588" s="6">
        <v>33.201461999999999</v>
      </c>
      <c r="AB1588" s="6">
        <v>33.456085000000002</v>
      </c>
      <c r="AC1588" s="6">
        <v>33.684531999999997</v>
      </c>
      <c r="AD1588" s="6">
        <v>33.946125000000002</v>
      </c>
      <c r="AE1588" s="6">
        <v>34.397208999999997</v>
      </c>
      <c r="AF1588" s="7">
        <v>1.0003E-2</v>
      </c>
    </row>
    <row r="1589" spans="1:32" ht="13">
      <c r="A1589" s="3" t="s">
        <v>2309</v>
      </c>
      <c r="B1589" t="s">
        <v>2310</v>
      </c>
      <c r="C1589" s="6">
        <v>31.041270999999998</v>
      </c>
      <c r="D1589" s="6">
        <v>31.170458</v>
      </c>
      <c r="E1589" s="6">
        <v>31.115787999999998</v>
      </c>
      <c r="F1589" s="6">
        <v>31.244008999999998</v>
      </c>
      <c r="G1589" s="6">
        <v>31.805392999999999</v>
      </c>
      <c r="H1589" s="6">
        <v>32.549362000000002</v>
      </c>
      <c r="I1589" s="6">
        <v>32.969172999999998</v>
      </c>
      <c r="J1589" s="6">
        <v>33.526249</v>
      </c>
      <c r="K1589" s="6">
        <v>34.287289000000001</v>
      </c>
      <c r="L1589" s="6">
        <v>35.071106</v>
      </c>
      <c r="M1589" s="6">
        <v>36.286324</v>
      </c>
      <c r="N1589" s="6">
        <v>36.825381999999998</v>
      </c>
      <c r="O1589" s="6">
        <v>36.939545000000003</v>
      </c>
      <c r="P1589" s="6">
        <v>37.112389</v>
      </c>
      <c r="Q1589" s="6">
        <v>37.240898000000001</v>
      </c>
      <c r="R1589" s="6">
        <v>37.362124999999999</v>
      </c>
      <c r="S1589" s="6">
        <v>37.475883000000003</v>
      </c>
      <c r="T1589" s="6">
        <v>37.597915999999998</v>
      </c>
      <c r="U1589" s="6">
        <v>37.760314999999999</v>
      </c>
      <c r="V1589" s="6">
        <v>37.916930999999998</v>
      </c>
      <c r="W1589" s="6">
        <v>38.080910000000003</v>
      </c>
      <c r="X1589" s="6">
        <v>38.257159999999999</v>
      </c>
      <c r="Y1589" s="6">
        <v>38.447124000000002</v>
      </c>
      <c r="Z1589" s="6">
        <v>38.618568000000003</v>
      </c>
      <c r="AA1589" s="6">
        <v>38.836159000000002</v>
      </c>
      <c r="AB1589" s="6">
        <v>39.084358000000002</v>
      </c>
      <c r="AC1589" s="6">
        <v>39.301861000000002</v>
      </c>
      <c r="AD1589" s="6">
        <v>39.541229000000001</v>
      </c>
      <c r="AE1589" s="6">
        <v>39.951079999999997</v>
      </c>
      <c r="AF1589" s="7">
        <v>9.2339999999999992E-3</v>
      </c>
    </row>
    <row r="1590" spans="1:32" ht="13">
      <c r="A1590" s="3" t="s">
        <v>2311</v>
      </c>
      <c r="B1590" t="s">
        <v>2312</v>
      </c>
      <c r="C1590" s="6">
        <v>25.283491000000001</v>
      </c>
      <c r="D1590" s="6">
        <v>25.419884</v>
      </c>
      <c r="E1590" s="6">
        <v>25.406416</v>
      </c>
      <c r="F1590" s="6">
        <v>25.542355000000001</v>
      </c>
      <c r="G1590" s="6">
        <v>26.033097999999999</v>
      </c>
      <c r="H1590" s="6">
        <v>26.674595</v>
      </c>
      <c r="I1590" s="6">
        <v>27.051604999999999</v>
      </c>
      <c r="J1590" s="6">
        <v>27.542218999999999</v>
      </c>
      <c r="K1590" s="6">
        <v>28.201709999999999</v>
      </c>
      <c r="L1590" s="6">
        <v>28.881478999999999</v>
      </c>
      <c r="M1590" s="6">
        <v>29.918512</v>
      </c>
      <c r="N1590" s="6">
        <v>30.399797</v>
      </c>
      <c r="O1590" s="6">
        <v>30.530981000000001</v>
      </c>
      <c r="P1590" s="6">
        <v>30.710951000000001</v>
      </c>
      <c r="Q1590" s="6">
        <v>30.854534000000001</v>
      </c>
      <c r="R1590" s="6">
        <v>30.992334</v>
      </c>
      <c r="S1590" s="6">
        <v>31.124172000000002</v>
      </c>
      <c r="T1590" s="6">
        <v>31.263121000000002</v>
      </c>
      <c r="U1590" s="6">
        <v>31.435918999999998</v>
      </c>
      <c r="V1590" s="6">
        <v>31.604219000000001</v>
      </c>
      <c r="W1590" s="6">
        <v>31.778977999999999</v>
      </c>
      <c r="X1590" s="6">
        <v>31.964321000000002</v>
      </c>
      <c r="Y1590" s="6">
        <v>32.161484000000002</v>
      </c>
      <c r="Z1590" s="6">
        <v>32.343516999999999</v>
      </c>
      <c r="AA1590" s="6">
        <v>32.525753000000002</v>
      </c>
      <c r="AB1590" s="6">
        <v>32.733623999999999</v>
      </c>
      <c r="AC1590" s="6">
        <v>32.915782999999998</v>
      </c>
      <c r="AD1590" s="6">
        <v>33.116256999999997</v>
      </c>
      <c r="AE1590" s="6">
        <v>33.459510999999999</v>
      </c>
      <c r="AF1590" s="7">
        <v>1.023E-2</v>
      </c>
    </row>
    <row r="1592" spans="1:32" ht="13">
      <c r="B1592" s="2" t="s">
        <v>2313</v>
      </c>
    </row>
    <row r="1593" spans="1:32" ht="13">
      <c r="A1593" s="3" t="s">
        <v>2314</v>
      </c>
      <c r="B1593" t="s">
        <v>2315</v>
      </c>
      <c r="C1593" s="6">
        <v>22.869926</v>
      </c>
      <c r="D1593" s="6">
        <v>22.861763</v>
      </c>
      <c r="E1593" s="6">
        <v>22.914034000000001</v>
      </c>
      <c r="F1593" s="6">
        <v>22.846169</v>
      </c>
      <c r="G1593" s="6">
        <v>23.158407</v>
      </c>
      <c r="H1593" s="6">
        <v>23.609635999999998</v>
      </c>
      <c r="I1593" s="6">
        <v>23.88015</v>
      </c>
      <c r="J1593" s="6">
        <v>24.229915999999999</v>
      </c>
      <c r="K1593" s="6">
        <v>24.733561999999999</v>
      </c>
      <c r="L1593" s="6">
        <v>25.292591000000002</v>
      </c>
      <c r="M1593" s="6">
        <v>26.354604999999999</v>
      </c>
      <c r="N1593" s="6">
        <v>27.252621000000001</v>
      </c>
      <c r="O1593" s="6">
        <v>27.450220000000002</v>
      </c>
      <c r="P1593" s="6">
        <v>27.607716</v>
      </c>
      <c r="Q1593" s="6">
        <v>27.770132</v>
      </c>
      <c r="R1593" s="6">
        <v>27.953047000000002</v>
      </c>
      <c r="S1593" s="6">
        <v>28.160118000000001</v>
      </c>
      <c r="T1593" s="6">
        <v>28.363548000000002</v>
      </c>
      <c r="U1593" s="6">
        <v>28.558626</v>
      </c>
      <c r="V1593" s="6">
        <v>28.728560999999999</v>
      </c>
      <c r="W1593" s="6">
        <v>28.901176</v>
      </c>
      <c r="X1593" s="6">
        <v>29.084627000000001</v>
      </c>
      <c r="Y1593" s="6">
        <v>29.290755999999998</v>
      </c>
      <c r="Z1593" s="6">
        <v>29.50996</v>
      </c>
      <c r="AA1593" s="6">
        <v>29.779523999999999</v>
      </c>
      <c r="AB1593" s="6">
        <v>30.10746</v>
      </c>
      <c r="AC1593" s="6">
        <v>30.321729999999999</v>
      </c>
      <c r="AD1593" s="6">
        <v>30.549220999999999</v>
      </c>
      <c r="AE1593" s="6">
        <v>30.864744000000002</v>
      </c>
      <c r="AF1593" s="7">
        <v>1.1179E-2</v>
      </c>
    </row>
    <row r="1594" spans="1:32" ht="13">
      <c r="A1594" s="3" t="s">
        <v>2316</v>
      </c>
      <c r="B1594" t="s">
        <v>2317</v>
      </c>
      <c r="C1594" s="6">
        <v>22.245311999999998</v>
      </c>
      <c r="D1594" s="6">
        <v>22.201439000000001</v>
      </c>
      <c r="E1594" s="6">
        <v>22.223526</v>
      </c>
      <c r="F1594" s="6">
        <v>22.256171999999999</v>
      </c>
      <c r="G1594" s="6">
        <v>22.459517000000002</v>
      </c>
      <c r="H1594" s="6">
        <v>22.831961</v>
      </c>
      <c r="I1594" s="6">
        <v>22.975342000000001</v>
      </c>
      <c r="J1594" s="6">
        <v>23.259815</v>
      </c>
      <c r="K1594" s="6">
        <v>23.725598999999999</v>
      </c>
      <c r="L1594" s="6">
        <v>24.120799999999999</v>
      </c>
      <c r="M1594" s="6">
        <v>24.785309000000002</v>
      </c>
      <c r="N1594" s="6">
        <v>25.240551</v>
      </c>
      <c r="O1594" s="6">
        <v>25.392551000000001</v>
      </c>
      <c r="P1594" s="6">
        <v>25.554068000000001</v>
      </c>
      <c r="Q1594" s="6">
        <v>25.747301</v>
      </c>
      <c r="R1594" s="6">
        <v>25.952576000000001</v>
      </c>
      <c r="S1594" s="6">
        <v>26.173994</v>
      </c>
      <c r="T1594" s="6">
        <v>26.379061</v>
      </c>
      <c r="U1594" s="6">
        <v>26.573596999999999</v>
      </c>
      <c r="V1594" s="6">
        <v>26.738892</v>
      </c>
      <c r="W1594" s="6">
        <v>26.897321999999999</v>
      </c>
      <c r="X1594" s="6">
        <v>27.052302999999998</v>
      </c>
      <c r="Y1594" s="6">
        <v>27.207747999999999</v>
      </c>
      <c r="Z1594" s="6">
        <v>27.353981000000001</v>
      </c>
      <c r="AA1594" s="6">
        <v>27.506433000000001</v>
      </c>
      <c r="AB1594" s="6">
        <v>27.680508</v>
      </c>
      <c r="AC1594" s="6">
        <v>27.821694999999998</v>
      </c>
      <c r="AD1594" s="6">
        <v>27.965229000000001</v>
      </c>
      <c r="AE1594" s="6">
        <v>28.140855999999999</v>
      </c>
      <c r="AF1594" s="7">
        <v>8.8190000000000004E-3</v>
      </c>
    </row>
    <row r="1595" spans="1:32" ht="13">
      <c r="A1595" s="3" t="s">
        <v>2318</v>
      </c>
      <c r="B1595" t="s">
        <v>2319</v>
      </c>
      <c r="C1595" s="6">
        <v>26.29044</v>
      </c>
      <c r="D1595" s="6">
        <v>26.266508000000002</v>
      </c>
      <c r="E1595" s="6">
        <v>26.351192000000001</v>
      </c>
      <c r="F1595" s="6">
        <v>26.284600999999999</v>
      </c>
      <c r="G1595" s="6">
        <v>26.600218000000002</v>
      </c>
      <c r="H1595" s="6">
        <v>27.128363</v>
      </c>
      <c r="I1595" s="6">
        <v>27.445661999999999</v>
      </c>
      <c r="J1595" s="6">
        <v>27.954744000000002</v>
      </c>
      <c r="K1595" s="6">
        <v>28.483927000000001</v>
      </c>
      <c r="L1595" s="6">
        <v>29.080712999999999</v>
      </c>
      <c r="M1595" s="6">
        <v>30.425045000000001</v>
      </c>
      <c r="N1595" s="6">
        <v>31.265830999999999</v>
      </c>
      <c r="O1595" s="6">
        <v>31.38043</v>
      </c>
      <c r="P1595" s="6">
        <v>31.654710999999999</v>
      </c>
      <c r="Q1595" s="6">
        <v>31.904717999999999</v>
      </c>
      <c r="R1595" s="6">
        <v>32.115519999999997</v>
      </c>
      <c r="S1595" s="6">
        <v>32.375114000000004</v>
      </c>
      <c r="T1595" s="6">
        <v>32.631171999999999</v>
      </c>
      <c r="U1595" s="6">
        <v>32.858291999999999</v>
      </c>
      <c r="V1595" s="6">
        <v>33.034958000000003</v>
      </c>
      <c r="W1595" s="6">
        <v>33.218055999999997</v>
      </c>
      <c r="X1595" s="6">
        <v>33.410839000000003</v>
      </c>
      <c r="Y1595" s="6">
        <v>33.616070000000001</v>
      </c>
      <c r="Z1595" s="6">
        <v>33.799393000000002</v>
      </c>
      <c r="AA1595" s="6">
        <v>33.989863999999997</v>
      </c>
      <c r="AB1595" s="6">
        <v>34.152172</v>
      </c>
      <c r="AC1595" s="6">
        <v>34.315063000000002</v>
      </c>
      <c r="AD1595" s="6">
        <v>34.491900999999999</v>
      </c>
      <c r="AE1595" s="6">
        <v>34.735863000000002</v>
      </c>
      <c r="AF1595" s="7">
        <v>1.0404999999999999E-2</v>
      </c>
    </row>
    <row r="1596" spans="1:32" ht="13">
      <c r="A1596" s="3" t="s">
        <v>2320</v>
      </c>
      <c r="B1596" t="s">
        <v>2321</v>
      </c>
      <c r="C1596" s="6">
        <v>23.860018</v>
      </c>
      <c r="D1596" s="6">
        <v>23.871452000000001</v>
      </c>
      <c r="E1596" s="6">
        <v>23.962911999999999</v>
      </c>
      <c r="F1596" s="6">
        <v>23.785222999999998</v>
      </c>
      <c r="G1596" s="6">
        <v>24.075679999999998</v>
      </c>
      <c r="H1596" s="6">
        <v>24.628205999999999</v>
      </c>
      <c r="I1596" s="6">
        <v>24.967009000000001</v>
      </c>
      <c r="J1596" s="6">
        <v>25.435047000000001</v>
      </c>
      <c r="K1596" s="6">
        <v>26.013715999999999</v>
      </c>
      <c r="L1596" s="6">
        <v>26.870649</v>
      </c>
      <c r="M1596" s="6">
        <v>28.220808000000002</v>
      </c>
      <c r="N1596" s="6">
        <v>29.178858000000002</v>
      </c>
      <c r="O1596" s="6">
        <v>29.324141999999998</v>
      </c>
      <c r="P1596" s="6">
        <v>29.539967999999998</v>
      </c>
      <c r="Q1596" s="6">
        <v>29.720621000000001</v>
      </c>
      <c r="R1596" s="6">
        <v>29.941369999999999</v>
      </c>
      <c r="S1596" s="6">
        <v>30.188749000000001</v>
      </c>
      <c r="T1596" s="6">
        <v>30.426292</v>
      </c>
      <c r="U1596" s="6">
        <v>30.627753999999999</v>
      </c>
      <c r="V1596" s="6">
        <v>30.787904999999999</v>
      </c>
      <c r="W1596" s="6">
        <v>30.954359</v>
      </c>
      <c r="X1596" s="6">
        <v>31.122271999999999</v>
      </c>
      <c r="Y1596" s="6">
        <v>31.290129</v>
      </c>
      <c r="Z1596" s="6">
        <v>31.449217000000001</v>
      </c>
      <c r="AA1596" s="6">
        <v>31.621397000000002</v>
      </c>
      <c r="AB1596" s="6">
        <v>31.808138</v>
      </c>
      <c r="AC1596" s="6">
        <v>31.958024999999999</v>
      </c>
      <c r="AD1596" s="6">
        <v>32.126057000000003</v>
      </c>
      <c r="AE1596" s="6">
        <v>32.394168999999998</v>
      </c>
      <c r="AF1596" s="7">
        <v>1.1370999999999999E-2</v>
      </c>
    </row>
    <row r="1597" spans="1:32" ht="13">
      <c r="A1597" s="3" t="s">
        <v>2322</v>
      </c>
      <c r="B1597" t="s">
        <v>2323</v>
      </c>
      <c r="C1597" s="6">
        <v>25.468150999999999</v>
      </c>
      <c r="D1597" s="6">
        <v>25.488823</v>
      </c>
      <c r="E1597" s="6">
        <v>25.651606000000001</v>
      </c>
      <c r="F1597" s="6">
        <v>25.732893000000001</v>
      </c>
      <c r="G1597" s="6">
        <v>26.16506</v>
      </c>
      <c r="H1597" s="6">
        <v>26.750648000000002</v>
      </c>
      <c r="I1597" s="6">
        <v>27.113178000000001</v>
      </c>
      <c r="J1597" s="6">
        <v>27.577756999999998</v>
      </c>
      <c r="K1597" s="6">
        <v>28.244581</v>
      </c>
      <c r="L1597" s="6">
        <v>29.002822999999999</v>
      </c>
      <c r="M1597" s="6">
        <v>30.222757000000001</v>
      </c>
      <c r="N1597" s="6">
        <v>31.035574</v>
      </c>
      <c r="O1597" s="6">
        <v>31.149657999999999</v>
      </c>
      <c r="P1597" s="6">
        <v>31.379626999999999</v>
      </c>
      <c r="Q1597" s="6">
        <v>31.564392000000002</v>
      </c>
      <c r="R1597" s="6">
        <v>31.755793000000001</v>
      </c>
      <c r="S1597" s="6">
        <v>31.990632999999999</v>
      </c>
      <c r="T1597" s="6">
        <v>32.226700000000001</v>
      </c>
      <c r="U1597" s="6">
        <v>32.449429000000002</v>
      </c>
      <c r="V1597" s="6">
        <v>32.639591000000003</v>
      </c>
      <c r="W1597" s="6">
        <v>32.825569000000002</v>
      </c>
      <c r="X1597" s="6">
        <v>33.018104999999998</v>
      </c>
      <c r="Y1597" s="6">
        <v>33.233654000000001</v>
      </c>
      <c r="Z1597" s="6">
        <v>33.447853000000002</v>
      </c>
      <c r="AA1597" s="6">
        <v>33.702807999999997</v>
      </c>
      <c r="AB1597" s="6">
        <v>34.012745000000002</v>
      </c>
      <c r="AC1597" s="6">
        <v>34.286110000000001</v>
      </c>
      <c r="AD1597" s="6">
        <v>34.553333000000002</v>
      </c>
      <c r="AE1597" s="6">
        <v>34.912047999999999</v>
      </c>
      <c r="AF1597" s="7">
        <v>1.172E-2</v>
      </c>
    </row>
    <row r="1598" spans="1:32" ht="13">
      <c r="A1598" s="3" t="s">
        <v>2324</v>
      </c>
      <c r="B1598" t="s">
        <v>2325</v>
      </c>
      <c r="C1598" s="6">
        <v>22.53425</v>
      </c>
      <c r="D1598" s="6">
        <v>22.496458000000001</v>
      </c>
      <c r="E1598" s="6">
        <v>22.571580999999998</v>
      </c>
      <c r="F1598" s="6">
        <v>22.522205</v>
      </c>
      <c r="G1598" s="6">
        <v>22.766003000000001</v>
      </c>
      <c r="H1598" s="6">
        <v>23.221537000000001</v>
      </c>
      <c r="I1598" s="6">
        <v>23.429963999999998</v>
      </c>
      <c r="J1598" s="6">
        <v>23.799272999999999</v>
      </c>
      <c r="K1598" s="6">
        <v>24.402305999999999</v>
      </c>
      <c r="L1598" s="6">
        <v>25.041312999999999</v>
      </c>
      <c r="M1598" s="6">
        <v>25.998369</v>
      </c>
      <c r="N1598" s="6">
        <v>26.592566999999999</v>
      </c>
      <c r="O1598" s="6">
        <v>26.771878999999998</v>
      </c>
      <c r="P1598" s="6">
        <v>26.937107000000001</v>
      </c>
      <c r="Q1598" s="6">
        <v>27.121459999999999</v>
      </c>
      <c r="R1598" s="6">
        <v>27.342044999999999</v>
      </c>
      <c r="S1598" s="6">
        <v>27.595735999999999</v>
      </c>
      <c r="T1598" s="6">
        <v>27.844217</v>
      </c>
      <c r="U1598" s="6">
        <v>28.046581</v>
      </c>
      <c r="V1598" s="6">
        <v>28.219097000000001</v>
      </c>
      <c r="W1598" s="6">
        <v>28.393519999999999</v>
      </c>
      <c r="X1598" s="6">
        <v>28.573250000000002</v>
      </c>
      <c r="Y1598" s="6">
        <v>28.763119</v>
      </c>
      <c r="Z1598" s="6">
        <v>28.934902000000001</v>
      </c>
      <c r="AA1598" s="6">
        <v>29.130414999999999</v>
      </c>
      <c r="AB1598" s="6">
        <v>29.341311999999999</v>
      </c>
      <c r="AC1598" s="6">
        <v>29.525942000000001</v>
      </c>
      <c r="AD1598" s="6">
        <v>29.729887000000002</v>
      </c>
      <c r="AE1598" s="6">
        <v>30.035817999999999</v>
      </c>
      <c r="AF1598" s="7">
        <v>1.0762000000000001E-2</v>
      </c>
    </row>
    <row r="1599" spans="1:32" ht="13">
      <c r="A1599" s="3" t="s">
        <v>2326</v>
      </c>
      <c r="B1599" t="s">
        <v>2327</v>
      </c>
      <c r="C1599" s="6">
        <v>23.601278000000001</v>
      </c>
      <c r="D1599" s="6">
        <v>23.565909999999999</v>
      </c>
      <c r="E1599" s="6">
        <v>23.636194</v>
      </c>
      <c r="F1599" s="6">
        <v>23.627268000000001</v>
      </c>
      <c r="G1599" s="6">
        <v>23.927778</v>
      </c>
      <c r="H1599" s="6">
        <v>24.418824999999998</v>
      </c>
      <c r="I1599" s="6">
        <v>24.662987000000001</v>
      </c>
      <c r="J1599" s="6">
        <v>25.053221000000001</v>
      </c>
      <c r="K1599" s="6">
        <v>25.640179</v>
      </c>
      <c r="L1599" s="6">
        <v>26.258082999999999</v>
      </c>
      <c r="M1599" s="6">
        <v>27.257480999999999</v>
      </c>
      <c r="N1599" s="6">
        <v>27.922802000000001</v>
      </c>
      <c r="O1599" s="6">
        <v>28.070225000000001</v>
      </c>
      <c r="P1599" s="6">
        <v>28.255500999999999</v>
      </c>
      <c r="Q1599" s="6">
        <v>28.440570999999998</v>
      </c>
      <c r="R1599" s="6">
        <v>28.648762000000001</v>
      </c>
      <c r="S1599" s="6">
        <v>28.878746</v>
      </c>
      <c r="T1599" s="6">
        <v>29.102565999999999</v>
      </c>
      <c r="U1599" s="6">
        <v>29.301817</v>
      </c>
      <c r="V1599" s="6">
        <v>29.469028000000002</v>
      </c>
      <c r="W1599" s="6">
        <v>29.636189000000002</v>
      </c>
      <c r="X1599" s="6">
        <v>29.806898</v>
      </c>
      <c r="Y1599" s="6">
        <v>29.990461</v>
      </c>
      <c r="Z1599" s="6">
        <v>30.165925999999999</v>
      </c>
      <c r="AA1599" s="6">
        <v>30.368092999999998</v>
      </c>
      <c r="AB1599" s="6">
        <v>30.599913000000001</v>
      </c>
      <c r="AC1599" s="6">
        <v>30.795282</v>
      </c>
      <c r="AD1599" s="6">
        <v>30.998429999999999</v>
      </c>
      <c r="AE1599" s="6">
        <v>31.282997000000002</v>
      </c>
      <c r="AF1599" s="7">
        <v>1.0547000000000001E-2</v>
      </c>
    </row>
    <row r="1600" spans="1:32" ht="13">
      <c r="A1600" s="3" t="s">
        <v>2328</v>
      </c>
      <c r="B1600" t="s">
        <v>2329</v>
      </c>
      <c r="C1600" s="6">
        <v>19.820644000000001</v>
      </c>
      <c r="D1600" s="6">
        <v>19.790942999999999</v>
      </c>
      <c r="E1600" s="6">
        <v>19.849968000000001</v>
      </c>
      <c r="F1600" s="6">
        <v>19.842469999999999</v>
      </c>
      <c r="G1600" s="6">
        <v>20.094843000000001</v>
      </c>
      <c r="H1600" s="6">
        <v>20.507231000000001</v>
      </c>
      <c r="I1600" s="6">
        <v>20.71228</v>
      </c>
      <c r="J1600" s="6">
        <v>21.040005000000001</v>
      </c>
      <c r="K1600" s="6">
        <v>21.532938000000001</v>
      </c>
      <c r="L1600" s="6">
        <v>22.051863000000001</v>
      </c>
      <c r="M1600" s="6">
        <v>22.891169000000001</v>
      </c>
      <c r="N1600" s="6">
        <v>23.449912999999999</v>
      </c>
      <c r="O1600" s="6">
        <v>23.573720999999999</v>
      </c>
      <c r="P1600" s="6">
        <v>23.729319</v>
      </c>
      <c r="Q1600" s="6">
        <v>23.884743</v>
      </c>
      <c r="R1600" s="6">
        <v>24.059584000000001</v>
      </c>
      <c r="S1600" s="6">
        <v>24.252728000000001</v>
      </c>
      <c r="T1600" s="6">
        <v>24.440693</v>
      </c>
      <c r="U1600" s="6">
        <v>24.608027</v>
      </c>
      <c r="V1600" s="6">
        <v>24.748453000000001</v>
      </c>
      <c r="W1600" s="6">
        <v>24.888836000000001</v>
      </c>
      <c r="X1600" s="6">
        <v>25.0322</v>
      </c>
      <c r="Y1600" s="6">
        <v>25.186358999999999</v>
      </c>
      <c r="Z1600" s="6">
        <v>25.333717</v>
      </c>
      <c r="AA1600" s="6">
        <v>25.503499999999999</v>
      </c>
      <c r="AB1600" s="6">
        <v>25.698184999999999</v>
      </c>
      <c r="AC1600" s="6">
        <v>25.862259000000002</v>
      </c>
      <c r="AD1600" s="6">
        <v>26.032864</v>
      </c>
      <c r="AE1600" s="6">
        <v>26.271847000000001</v>
      </c>
      <c r="AF1600" s="7">
        <v>1.0547000000000001E-2</v>
      </c>
    </row>
    <row r="1602" spans="1:32" ht="13">
      <c r="B1602" s="2" t="s">
        <v>2330</v>
      </c>
    </row>
    <row r="1603" spans="1:32" ht="13">
      <c r="A1603" s="3" t="s">
        <v>2331</v>
      </c>
      <c r="B1603" t="s">
        <v>2332</v>
      </c>
      <c r="C1603" s="12">
        <v>0.81451200000000001</v>
      </c>
      <c r="D1603" s="12">
        <v>0.81551200000000001</v>
      </c>
      <c r="E1603" s="12">
        <v>0.81651200000000002</v>
      </c>
      <c r="F1603" s="12">
        <v>0.81751200000000002</v>
      </c>
      <c r="G1603" s="12">
        <v>0.81851200000000002</v>
      </c>
      <c r="H1603" s="12">
        <v>0.81951200000000002</v>
      </c>
      <c r="I1603" s="12">
        <v>0.82051200000000002</v>
      </c>
      <c r="J1603" s="12">
        <v>0.82151200000000002</v>
      </c>
      <c r="K1603" s="12">
        <v>0.82251200000000002</v>
      </c>
      <c r="L1603" s="12">
        <v>0.82351200000000002</v>
      </c>
      <c r="M1603" s="12">
        <v>0.82451200000000002</v>
      </c>
      <c r="N1603" s="12">
        <v>0.82551200000000002</v>
      </c>
      <c r="O1603" s="12">
        <v>0.82651200000000002</v>
      </c>
      <c r="P1603" s="12">
        <v>0.82751200000000003</v>
      </c>
      <c r="Q1603" s="12">
        <v>0.82851200000000003</v>
      </c>
      <c r="R1603" s="12">
        <v>0.82951200000000003</v>
      </c>
      <c r="S1603" s="12">
        <v>0.83051200000000003</v>
      </c>
      <c r="T1603" s="12">
        <v>0.83151200000000003</v>
      </c>
      <c r="U1603" s="12">
        <v>0.83251200000000003</v>
      </c>
      <c r="V1603" s="12">
        <v>0.83351200000000003</v>
      </c>
      <c r="W1603" s="12">
        <v>0.83451200000000003</v>
      </c>
      <c r="X1603" s="12">
        <v>0.83551200000000003</v>
      </c>
      <c r="Y1603" s="12">
        <v>0.83651200000000003</v>
      </c>
      <c r="Z1603" s="12">
        <v>0.83751200000000003</v>
      </c>
      <c r="AA1603" s="12">
        <v>0.83751200000000003</v>
      </c>
      <c r="AB1603" s="12">
        <v>0.83751200000000003</v>
      </c>
      <c r="AC1603" s="12">
        <v>0.83751200000000003</v>
      </c>
      <c r="AD1603" s="12">
        <v>0.83751200000000003</v>
      </c>
      <c r="AE1603" s="12">
        <v>0.83751200000000003</v>
      </c>
      <c r="AF1603" s="7">
        <v>9.859999999999999E-4</v>
      </c>
    </row>
    <row r="1604" spans="1:32" ht="13">
      <c r="A1604" s="3" t="s">
        <v>2333</v>
      </c>
      <c r="B1604" t="s">
        <v>2334</v>
      </c>
      <c r="C1604" s="12">
        <v>0.839812</v>
      </c>
      <c r="D1604" s="12">
        <v>0.839812</v>
      </c>
      <c r="E1604" s="12">
        <v>0.839812</v>
      </c>
      <c r="F1604" s="12">
        <v>0.839812</v>
      </c>
      <c r="G1604" s="12">
        <v>0.839812</v>
      </c>
      <c r="H1604" s="12">
        <v>0.839812</v>
      </c>
      <c r="I1604" s="12">
        <v>0.839812</v>
      </c>
      <c r="J1604" s="12">
        <v>0.839812</v>
      </c>
      <c r="K1604" s="12">
        <v>0.839812</v>
      </c>
      <c r="L1604" s="12">
        <v>0.839812</v>
      </c>
      <c r="M1604" s="12">
        <v>0.839812</v>
      </c>
      <c r="N1604" s="12">
        <v>0.839812</v>
      </c>
      <c r="O1604" s="12">
        <v>0.839812</v>
      </c>
      <c r="P1604" s="12">
        <v>0.839812</v>
      </c>
      <c r="Q1604" s="12">
        <v>0.839812</v>
      </c>
      <c r="R1604" s="12">
        <v>0.839812</v>
      </c>
      <c r="S1604" s="12">
        <v>0.839812</v>
      </c>
      <c r="T1604" s="12">
        <v>0.839812</v>
      </c>
      <c r="U1604" s="12">
        <v>0.839812</v>
      </c>
      <c r="V1604" s="12">
        <v>0.839812</v>
      </c>
      <c r="W1604" s="12">
        <v>0.839812</v>
      </c>
      <c r="X1604" s="12">
        <v>0.839812</v>
      </c>
      <c r="Y1604" s="12">
        <v>0.839812</v>
      </c>
      <c r="Z1604" s="12">
        <v>0.839812</v>
      </c>
      <c r="AA1604" s="12">
        <v>0.839812</v>
      </c>
      <c r="AB1604" s="12">
        <v>0.839812</v>
      </c>
      <c r="AC1604" s="12">
        <v>0.839812</v>
      </c>
      <c r="AD1604" s="12">
        <v>0.839812</v>
      </c>
      <c r="AE1604" s="12">
        <v>0.839812</v>
      </c>
      <c r="AF1604" s="7">
        <v>0</v>
      </c>
    </row>
    <row r="1606" spans="1:32" ht="13">
      <c r="B1606" s="2" t="s">
        <v>2335</v>
      </c>
    </row>
    <row r="1607" spans="1:32" ht="13">
      <c r="B1607" s="2" t="s">
        <v>2336</v>
      </c>
    </row>
    <row r="1608" spans="1:32" ht="13">
      <c r="A1608" s="3" t="s">
        <v>2337</v>
      </c>
      <c r="B1608" t="s">
        <v>2298</v>
      </c>
      <c r="C1608" s="6">
        <v>0</v>
      </c>
      <c r="D1608" s="6">
        <v>0</v>
      </c>
      <c r="E1608" s="6">
        <v>0</v>
      </c>
      <c r="F1608" s="6">
        <v>0</v>
      </c>
      <c r="G1608" s="6">
        <v>0</v>
      </c>
      <c r="H1608" s="6">
        <v>0</v>
      </c>
      <c r="I1608" s="6">
        <v>0</v>
      </c>
      <c r="J1608" s="6">
        <v>0</v>
      </c>
      <c r="K1608" s="6">
        <v>32.586863999999998</v>
      </c>
      <c r="L1608" s="6">
        <v>33.150764000000002</v>
      </c>
      <c r="M1608" s="6">
        <v>33.545138999999999</v>
      </c>
      <c r="N1608" s="6">
        <v>33.995296000000003</v>
      </c>
      <c r="O1608" s="6">
        <v>34.114795999999998</v>
      </c>
      <c r="P1608" s="6">
        <v>34.286709000000002</v>
      </c>
      <c r="Q1608" s="6">
        <v>34.432152000000002</v>
      </c>
      <c r="R1608" s="6">
        <v>34.599021999999998</v>
      </c>
      <c r="S1608" s="6">
        <v>34.819217999999999</v>
      </c>
      <c r="T1608" s="6">
        <v>35.062691000000001</v>
      </c>
      <c r="U1608" s="6">
        <v>35.351463000000003</v>
      </c>
      <c r="V1608" s="6">
        <v>35.625233000000001</v>
      </c>
      <c r="W1608" s="6">
        <v>35.912781000000003</v>
      </c>
      <c r="X1608" s="6">
        <v>36.212311</v>
      </c>
      <c r="Y1608" s="6">
        <v>36.526031000000003</v>
      </c>
      <c r="Z1608" s="6">
        <v>36.820999</v>
      </c>
      <c r="AA1608" s="6">
        <v>37.142615999999997</v>
      </c>
      <c r="AB1608" s="6">
        <v>37.471851000000001</v>
      </c>
      <c r="AC1608" s="6">
        <v>37.734200000000001</v>
      </c>
      <c r="AD1608" s="6">
        <v>38.011668999999998</v>
      </c>
      <c r="AE1608" s="6">
        <v>38.410629</v>
      </c>
      <c r="AF1608" s="15" t="s">
        <v>2584</v>
      </c>
    </row>
    <row r="1609" spans="1:32" ht="13">
      <c r="A1609" s="3" t="s">
        <v>2338</v>
      </c>
      <c r="B1609" t="s">
        <v>2300</v>
      </c>
      <c r="C1609" s="6">
        <v>0</v>
      </c>
      <c r="D1609" s="6">
        <v>58.409911999999998</v>
      </c>
      <c r="E1609" s="6">
        <v>58.128566999999997</v>
      </c>
      <c r="F1609" s="6">
        <v>58.056235999999998</v>
      </c>
      <c r="G1609" s="6">
        <v>36.426098000000003</v>
      </c>
      <c r="H1609" s="6">
        <v>35.479080000000003</v>
      </c>
      <c r="I1609" s="6">
        <v>35.476439999999997</v>
      </c>
      <c r="J1609" s="6">
        <v>35.991576999999999</v>
      </c>
      <c r="K1609" s="6">
        <v>36.36195</v>
      </c>
      <c r="L1609" s="6">
        <v>37.330554999999997</v>
      </c>
      <c r="M1609" s="6">
        <v>38.330494000000002</v>
      </c>
      <c r="N1609" s="6">
        <v>38.887070000000001</v>
      </c>
      <c r="O1609" s="6">
        <v>39.093369000000003</v>
      </c>
      <c r="P1609" s="6">
        <v>39.335613000000002</v>
      </c>
      <c r="Q1609" s="6">
        <v>39.606006999999998</v>
      </c>
      <c r="R1609" s="6">
        <v>39.839782999999997</v>
      </c>
      <c r="S1609" s="6">
        <v>40.172210999999997</v>
      </c>
      <c r="T1609" s="6">
        <v>40.472233000000003</v>
      </c>
      <c r="U1609" s="6">
        <v>40.784866000000001</v>
      </c>
      <c r="V1609" s="6">
        <v>41.16254</v>
      </c>
      <c r="W1609" s="6">
        <v>41.503582000000002</v>
      </c>
      <c r="X1609" s="6">
        <v>41.853763999999998</v>
      </c>
      <c r="Y1609" s="6">
        <v>42.207217999999997</v>
      </c>
      <c r="Z1609" s="6">
        <v>42.501347000000003</v>
      </c>
      <c r="AA1609" s="6">
        <v>42.772953000000001</v>
      </c>
      <c r="AB1609" s="6">
        <v>43.10078</v>
      </c>
      <c r="AC1609" s="6">
        <v>43.380989</v>
      </c>
      <c r="AD1609" s="6">
        <v>43.655735</v>
      </c>
      <c r="AE1609" s="6">
        <v>44.091076000000001</v>
      </c>
      <c r="AF1609" s="7">
        <v>-1.0362E-2</v>
      </c>
    </row>
    <row r="1610" spans="1:32" ht="13">
      <c r="A1610" s="3" t="s">
        <v>2339</v>
      </c>
      <c r="B1610" t="s">
        <v>2302</v>
      </c>
      <c r="C1610" s="6">
        <v>48.030929999999998</v>
      </c>
      <c r="D1610" s="6">
        <v>48.115172999999999</v>
      </c>
      <c r="E1610" s="6">
        <v>38.366912999999997</v>
      </c>
      <c r="F1610" s="6">
        <v>37.068278999999997</v>
      </c>
      <c r="G1610" s="6">
        <v>37.434685000000002</v>
      </c>
      <c r="H1610" s="6">
        <v>38.198101000000001</v>
      </c>
      <c r="I1610" s="6">
        <v>38.551613000000003</v>
      </c>
      <c r="J1610" s="6">
        <v>39.117958000000002</v>
      </c>
      <c r="K1610" s="6">
        <v>39.483638999999997</v>
      </c>
      <c r="L1610" s="6">
        <v>40.670403</v>
      </c>
      <c r="M1610" s="6">
        <v>41.887870999999997</v>
      </c>
      <c r="N1610" s="6">
        <v>42.471415999999998</v>
      </c>
      <c r="O1610" s="6">
        <v>42.738621000000002</v>
      </c>
      <c r="P1610" s="6">
        <v>43.079300000000003</v>
      </c>
      <c r="Q1610" s="6">
        <v>43.418410999999999</v>
      </c>
      <c r="R1610" s="6">
        <v>43.714848000000003</v>
      </c>
      <c r="S1610" s="6">
        <v>44.083022999999997</v>
      </c>
      <c r="T1610" s="6">
        <v>44.395282999999999</v>
      </c>
      <c r="U1610" s="6">
        <v>44.778122000000003</v>
      </c>
      <c r="V1610" s="6">
        <v>45.193908999999998</v>
      </c>
      <c r="W1610" s="6">
        <v>45.581412999999998</v>
      </c>
      <c r="X1610" s="6">
        <v>45.909809000000003</v>
      </c>
      <c r="Y1610" s="6">
        <v>46.238644000000001</v>
      </c>
      <c r="Z1610" s="6">
        <v>46.547024</v>
      </c>
      <c r="AA1610" s="6">
        <v>46.814509999999999</v>
      </c>
      <c r="AB1610" s="6">
        <v>47.123790999999997</v>
      </c>
      <c r="AC1610" s="6">
        <v>47.371471</v>
      </c>
      <c r="AD1610" s="6">
        <v>47.624316999999998</v>
      </c>
      <c r="AE1610" s="6">
        <v>48.013885000000002</v>
      </c>
      <c r="AF1610" s="7">
        <v>-7.7999999999999999E-5</v>
      </c>
    </row>
    <row r="1611" spans="1:32" ht="13">
      <c r="A1611" s="3" t="s">
        <v>2340</v>
      </c>
      <c r="B1611" t="s">
        <v>2304</v>
      </c>
      <c r="C1611" s="6">
        <v>37.109039000000003</v>
      </c>
      <c r="D1611" s="6">
        <v>35.186233999999999</v>
      </c>
      <c r="E1611" s="6">
        <v>35.048721</v>
      </c>
      <c r="F1611" s="6">
        <v>34.985030999999999</v>
      </c>
      <c r="G1611" s="6">
        <v>35.284950000000002</v>
      </c>
      <c r="H1611" s="6">
        <v>36.073193000000003</v>
      </c>
      <c r="I1611" s="6">
        <v>36.325218</v>
      </c>
      <c r="J1611" s="6">
        <v>36.985228999999997</v>
      </c>
      <c r="K1611" s="6">
        <v>38.308726999999998</v>
      </c>
      <c r="L1611" s="6">
        <v>39.595855999999998</v>
      </c>
      <c r="M1611" s="6">
        <v>41.074699000000003</v>
      </c>
      <c r="N1611" s="6">
        <v>41.840530000000001</v>
      </c>
      <c r="O1611" s="6">
        <v>42.112270000000002</v>
      </c>
      <c r="P1611" s="6">
        <v>42.384200999999997</v>
      </c>
      <c r="Q1611" s="6">
        <v>42.723216999999998</v>
      </c>
      <c r="R1611" s="6">
        <v>43.042178999999997</v>
      </c>
      <c r="S1611" s="6">
        <v>43.378922000000003</v>
      </c>
      <c r="T1611" s="6">
        <v>43.683757999999997</v>
      </c>
      <c r="U1611" s="6">
        <v>44.226264999999998</v>
      </c>
      <c r="V1611" s="6">
        <v>44.631675999999999</v>
      </c>
      <c r="W1611" s="6">
        <v>44.991622999999997</v>
      </c>
      <c r="X1611" s="6">
        <v>45.344192999999997</v>
      </c>
      <c r="Y1611" s="6">
        <v>45.681297000000001</v>
      </c>
      <c r="Z1611" s="6">
        <v>45.992064999999997</v>
      </c>
      <c r="AA1611" s="6">
        <v>46.259754000000001</v>
      </c>
      <c r="AB1611" s="6">
        <v>46.568252999999999</v>
      </c>
      <c r="AC1611" s="6">
        <v>46.849957000000003</v>
      </c>
      <c r="AD1611" s="6">
        <v>47.148029000000001</v>
      </c>
      <c r="AE1611" s="6">
        <v>47.588062000000001</v>
      </c>
      <c r="AF1611" s="7">
        <v>1.1245E-2</v>
      </c>
    </row>
    <row r="1612" spans="1:32" ht="13">
      <c r="A1612" s="3" t="s">
        <v>2341</v>
      </c>
      <c r="B1612" t="s">
        <v>2306</v>
      </c>
      <c r="C1612" s="6">
        <v>28.350691000000001</v>
      </c>
      <c r="D1612" s="6">
        <v>28.284889</v>
      </c>
      <c r="E1612" s="6">
        <v>31.84638</v>
      </c>
      <c r="F1612" s="6">
        <v>31.440075</v>
      </c>
      <c r="G1612" s="6">
        <v>31.556356000000001</v>
      </c>
      <c r="H1612" s="6">
        <v>32.299030000000002</v>
      </c>
      <c r="I1612" s="6">
        <v>32.593643</v>
      </c>
      <c r="J1612" s="6">
        <v>33.257961000000002</v>
      </c>
      <c r="K1612" s="6">
        <v>33.977851999999999</v>
      </c>
      <c r="L1612" s="6">
        <v>35.010323</v>
      </c>
      <c r="M1612" s="6">
        <v>36.314467999999998</v>
      </c>
      <c r="N1612" s="6">
        <v>37.011657999999997</v>
      </c>
      <c r="O1612" s="6">
        <v>37.233170000000001</v>
      </c>
      <c r="P1612" s="6">
        <v>37.996479000000001</v>
      </c>
      <c r="Q1612" s="6">
        <v>38.305366999999997</v>
      </c>
      <c r="R1612" s="6">
        <v>38.625861999999998</v>
      </c>
      <c r="S1612" s="6">
        <v>38.947417999999999</v>
      </c>
      <c r="T1612" s="6">
        <v>39.252040999999998</v>
      </c>
      <c r="U1612" s="6">
        <v>39.690586000000003</v>
      </c>
      <c r="V1612" s="6">
        <v>40.079624000000003</v>
      </c>
      <c r="W1612" s="6">
        <v>40.430309000000001</v>
      </c>
      <c r="X1612" s="6">
        <v>40.760734999999997</v>
      </c>
      <c r="Y1612" s="6">
        <v>41.083725000000001</v>
      </c>
      <c r="Z1612" s="6">
        <v>41.369644000000001</v>
      </c>
      <c r="AA1612" s="6">
        <v>41.625748000000002</v>
      </c>
      <c r="AB1612" s="6">
        <v>41.913288000000001</v>
      </c>
      <c r="AC1612" s="6">
        <v>42.135666000000001</v>
      </c>
      <c r="AD1612" s="6">
        <v>42.360988999999996</v>
      </c>
      <c r="AE1612" s="6">
        <v>42.630465999999998</v>
      </c>
      <c r="AF1612" s="7">
        <v>1.5310000000000001E-2</v>
      </c>
    </row>
    <row r="1613" spans="1:32" ht="13">
      <c r="A1613" s="3" t="s">
        <v>2342</v>
      </c>
      <c r="B1613" t="s">
        <v>2308</v>
      </c>
      <c r="C1613" s="6">
        <v>71.771254999999996</v>
      </c>
      <c r="D1613" s="6">
        <v>68.427895000000007</v>
      </c>
      <c r="E1613" s="6">
        <v>68.071548000000007</v>
      </c>
      <c r="F1613" s="6">
        <v>67.845107999999996</v>
      </c>
      <c r="G1613" s="6">
        <v>68.011627000000004</v>
      </c>
      <c r="H1613" s="6">
        <v>70.653251999999995</v>
      </c>
      <c r="I1613" s="6">
        <v>27.894815000000001</v>
      </c>
      <c r="J1613" s="6">
        <v>28.13308</v>
      </c>
      <c r="K1613" s="6">
        <v>28.434456000000001</v>
      </c>
      <c r="L1613" s="6">
        <v>28.843402999999999</v>
      </c>
      <c r="M1613" s="6">
        <v>29.530539999999998</v>
      </c>
      <c r="N1613" s="6">
        <v>29.968252</v>
      </c>
      <c r="O1613" s="6">
        <v>30.080614000000001</v>
      </c>
      <c r="P1613" s="6">
        <v>30.199874999999999</v>
      </c>
      <c r="Q1613" s="6">
        <v>30.324945</v>
      </c>
      <c r="R1613" s="6">
        <v>30.498733999999999</v>
      </c>
      <c r="S1613" s="6">
        <v>30.747890000000002</v>
      </c>
      <c r="T1613" s="6">
        <v>31.011023000000002</v>
      </c>
      <c r="U1613" s="6">
        <v>31.304068000000001</v>
      </c>
      <c r="V1613" s="6">
        <v>31.587669000000002</v>
      </c>
      <c r="W1613" s="6">
        <v>31.865811999999998</v>
      </c>
      <c r="X1613" s="6">
        <v>32.151093000000003</v>
      </c>
      <c r="Y1613" s="6">
        <v>32.456359999999997</v>
      </c>
      <c r="Z1613" s="6">
        <v>32.723712999999996</v>
      </c>
      <c r="AA1613" s="6">
        <v>33.036110000000001</v>
      </c>
      <c r="AB1613" s="6">
        <v>33.352122999999999</v>
      </c>
      <c r="AC1613" s="6">
        <v>33.613543999999997</v>
      </c>
      <c r="AD1613" s="6">
        <v>33.909320999999998</v>
      </c>
      <c r="AE1613" s="6">
        <v>34.400005</v>
      </c>
      <c r="AF1613" s="7">
        <v>-2.5149999999999999E-2</v>
      </c>
    </row>
    <row r="1614" spans="1:32" ht="13">
      <c r="A1614" s="3" t="s">
        <v>2343</v>
      </c>
      <c r="B1614" t="s">
        <v>2344</v>
      </c>
      <c r="C1614" s="6">
        <v>37.380916999999997</v>
      </c>
      <c r="D1614" s="6">
        <v>35.169021999999998</v>
      </c>
      <c r="E1614" s="6">
        <v>34.936008000000001</v>
      </c>
      <c r="F1614" s="6">
        <v>34.541606999999999</v>
      </c>
      <c r="G1614" s="6">
        <v>35.133789</v>
      </c>
      <c r="H1614" s="6">
        <v>35.826931000000002</v>
      </c>
      <c r="I1614" s="6">
        <v>36.091056999999999</v>
      </c>
      <c r="J1614" s="6">
        <v>36.681705000000001</v>
      </c>
      <c r="K1614" s="6">
        <v>37.482669999999999</v>
      </c>
      <c r="L1614" s="6">
        <v>38.663246000000001</v>
      </c>
      <c r="M1614" s="6">
        <v>39.967402999999997</v>
      </c>
      <c r="N1614" s="6">
        <v>40.649470999999998</v>
      </c>
      <c r="O1614" s="6">
        <v>40.901237000000002</v>
      </c>
      <c r="P1614" s="6">
        <v>41.268619999999999</v>
      </c>
      <c r="Q1614" s="6">
        <v>41.593719</v>
      </c>
      <c r="R1614" s="6">
        <v>41.896484000000001</v>
      </c>
      <c r="S1614" s="6">
        <v>42.24136</v>
      </c>
      <c r="T1614" s="6">
        <v>42.550842000000003</v>
      </c>
      <c r="U1614" s="6">
        <v>43.002892000000003</v>
      </c>
      <c r="V1614" s="6">
        <v>43.406353000000003</v>
      </c>
      <c r="W1614" s="6">
        <v>43.770854999999997</v>
      </c>
      <c r="X1614" s="6">
        <v>44.117553999999998</v>
      </c>
      <c r="Y1614" s="6">
        <v>44.452323999999997</v>
      </c>
      <c r="Z1614" s="6">
        <v>44.752293000000002</v>
      </c>
      <c r="AA1614" s="6">
        <v>45.019775000000003</v>
      </c>
      <c r="AB1614" s="6">
        <v>45.325329000000004</v>
      </c>
      <c r="AC1614" s="6">
        <v>45.580832999999998</v>
      </c>
      <c r="AD1614" s="6">
        <v>45.845500999999999</v>
      </c>
      <c r="AE1614" s="6">
        <v>46.233612000000001</v>
      </c>
      <c r="AF1614" s="7">
        <v>1.0182999999999999E-2</v>
      </c>
    </row>
    <row r="1616" spans="1:32" ht="13">
      <c r="B1616" s="2" t="s">
        <v>2345</v>
      </c>
    </row>
    <row r="1617" spans="1:32" ht="13">
      <c r="A1617" s="3" t="s">
        <v>2346</v>
      </c>
      <c r="B1617" t="s">
        <v>2315</v>
      </c>
      <c r="C1617" s="6">
        <v>23.096133999999999</v>
      </c>
      <c r="D1617" s="6">
        <v>23.088221000000001</v>
      </c>
      <c r="E1617" s="6">
        <v>23.136960999999999</v>
      </c>
      <c r="F1617" s="6">
        <v>23.063326</v>
      </c>
      <c r="G1617" s="6">
        <v>23.376833000000001</v>
      </c>
      <c r="H1617" s="6">
        <v>23.838501000000001</v>
      </c>
      <c r="I1617" s="6">
        <v>24.112660999999999</v>
      </c>
      <c r="J1617" s="6">
        <v>24.465166</v>
      </c>
      <c r="K1617" s="6">
        <v>24.974381999999999</v>
      </c>
      <c r="L1617" s="6">
        <v>25.537745999999999</v>
      </c>
      <c r="M1617" s="6">
        <v>28.348193999999999</v>
      </c>
      <c r="N1617" s="6">
        <v>28.986082</v>
      </c>
      <c r="O1617" s="6">
        <v>29.245277000000002</v>
      </c>
      <c r="P1617" s="6">
        <v>29.518923000000001</v>
      </c>
      <c r="Q1617" s="6">
        <v>29.796430999999998</v>
      </c>
      <c r="R1617" s="6">
        <v>30.076339999999998</v>
      </c>
      <c r="S1617" s="6">
        <v>30.442285999999999</v>
      </c>
      <c r="T1617" s="6">
        <v>30.748761999999999</v>
      </c>
      <c r="U1617" s="6">
        <v>31.051022</v>
      </c>
      <c r="V1617" s="6">
        <v>31.326435</v>
      </c>
      <c r="W1617" s="6">
        <v>31.590306999999999</v>
      </c>
      <c r="X1617" s="6">
        <v>31.887671000000001</v>
      </c>
      <c r="Y1617" s="6">
        <v>32.181759</v>
      </c>
      <c r="Z1617" s="6">
        <v>32.459609999999998</v>
      </c>
      <c r="AA1617" s="6">
        <v>32.764828000000001</v>
      </c>
      <c r="AB1617" s="6">
        <v>33.123043000000003</v>
      </c>
      <c r="AC1617" s="6">
        <v>33.376221000000001</v>
      </c>
      <c r="AD1617" s="6">
        <v>33.652591999999999</v>
      </c>
      <c r="AE1617" s="6">
        <v>34.038448000000002</v>
      </c>
      <c r="AF1617" s="7">
        <v>1.448E-2</v>
      </c>
    </row>
    <row r="1618" spans="1:32" ht="13">
      <c r="A1618" s="3" t="s">
        <v>2347</v>
      </c>
      <c r="B1618" t="s">
        <v>2317</v>
      </c>
      <c r="C1618" s="6">
        <v>22.462893000000001</v>
      </c>
      <c r="D1618" s="6">
        <v>22.419312999999999</v>
      </c>
      <c r="E1618" s="6">
        <v>22.443297999999999</v>
      </c>
      <c r="F1618" s="6">
        <v>22.474444999999999</v>
      </c>
      <c r="G1618" s="6">
        <v>22.676611000000001</v>
      </c>
      <c r="H1618" s="6">
        <v>23.982716</v>
      </c>
      <c r="I1618" s="6">
        <v>23.994817999999999</v>
      </c>
      <c r="J1618" s="6">
        <v>24.170529999999999</v>
      </c>
      <c r="K1618" s="6">
        <v>24.521820000000002</v>
      </c>
      <c r="L1618" s="6">
        <v>24.899279</v>
      </c>
      <c r="M1618" s="6">
        <v>25.548646999999999</v>
      </c>
      <c r="N1618" s="6">
        <v>25.977088999999999</v>
      </c>
      <c r="O1618" s="6">
        <v>26.160979999999999</v>
      </c>
      <c r="P1618" s="6">
        <v>26.363638000000002</v>
      </c>
      <c r="Q1618" s="6">
        <v>26.592894000000001</v>
      </c>
      <c r="R1618" s="6">
        <v>26.831968</v>
      </c>
      <c r="S1618" s="6">
        <v>27.105032000000001</v>
      </c>
      <c r="T1618" s="6">
        <v>27.359048999999999</v>
      </c>
      <c r="U1618" s="6">
        <v>27.596993999999999</v>
      </c>
      <c r="V1618" s="6">
        <v>27.811596000000002</v>
      </c>
      <c r="W1618" s="6">
        <v>28.013712000000002</v>
      </c>
      <c r="X1618" s="6">
        <v>28.220278</v>
      </c>
      <c r="Y1618" s="6">
        <v>28.424965</v>
      </c>
      <c r="Z1618" s="6">
        <v>28.617450999999999</v>
      </c>
      <c r="AA1618" s="6">
        <v>28.799810000000001</v>
      </c>
      <c r="AB1618" s="6">
        <v>29.007701999999998</v>
      </c>
      <c r="AC1618" s="6">
        <v>29.179251000000001</v>
      </c>
      <c r="AD1618" s="6">
        <v>29.35491</v>
      </c>
      <c r="AE1618" s="6">
        <v>29.560224999999999</v>
      </c>
      <c r="AF1618" s="7">
        <v>1.0293999999999999E-2</v>
      </c>
    </row>
    <row r="1619" spans="1:32" ht="13">
      <c r="A1619" s="3" t="s">
        <v>2348</v>
      </c>
      <c r="B1619" t="s">
        <v>2319</v>
      </c>
      <c r="C1619" s="6">
        <v>26.550360000000001</v>
      </c>
      <c r="D1619" s="6">
        <v>26.524764999999999</v>
      </c>
      <c r="E1619" s="6">
        <v>26.607856999999999</v>
      </c>
      <c r="F1619" s="6">
        <v>31.647981999999999</v>
      </c>
      <c r="G1619" s="6">
        <v>31.864004000000001</v>
      </c>
      <c r="H1619" s="6">
        <v>31.959285999999999</v>
      </c>
      <c r="I1619" s="6">
        <v>31.778030000000001</v>
      </c>
      <c r="J1619" s="6">
        <v>31.945892000000001</v>
      </c>
      <c r="K1619" s="6">
        <v>32.048018999999996</v>
      </c>
      <c r="L1619" s="6">
        <v>32.212257000000001</v>
      </c>
      <c r="M1619" s="6">
        <v>33.853630000000003</v>
      </c>
      <c r="N1619" s="6">
        <v>34.308509999999998</v>
      </c>
      <c r="O1619" s="6">
        <v>34.468581999999998</v>
      </c>
      <c r="P1619" s="6">
        <v>34.791373999999998</v>
      </c>
      <c r="Q1619" s="6">
        <v>35.206020000000002</v>
      </c>
      <c r="R1619" s="6">
        <v>35.549911000000002</v>
      </c>
      <c r="S1619" s="6">
        <v>36.013736999999999</v>
      </c>
      <c r="T1619" s="6">
        <v>36.399386999999997</v>
      </c>
      <c r="U1619" s="6">
        <v>36.784050000000001</v>
      </c>
      <c r="V1619" s="6">
        <v>37.141350000000003</v>
      </c>
      <c r="W1619" s="6">
        <v>37.471313000000002</v>
      </c>
      <c r="X1619" s="6">
        <v>37.736961000000001</v>
      </c>
      <c r="Y1619" s="6">
        <v>38.037418000000002</v>
      </c>
      <c r="Z1619" s="6">
        <v>38.313727999999998</v>
      </c>
      <c r="AA1619" s="6">
        <v>38.55151</v>
      </c>
      <c r="AB1619" s="6">
        <v>38.784370000000003</v>
      </c>
      <c r="AC1619" s="6">
        <v>39.008636000000003</v>
      </c>
      <c r="AD1619" s="6">
        <v>39.230601999999998</v>
      </c>
      <c r="AE1619" s="6">
        <v>39.514964999999997</v>
      </c>
      <c r="AF1619" s="7">
        <v>1.4873000000000001E-2</v>
      </c>
    </row>
    <row r="1620" spans="1:32" ht="13">
      <c r="A1620" s="3" t="s">
        <v>2349</v>
      </c>
      <c r="B1620" t="s">
        <v>2321</v>
      </c>
      <c r="C1620" s="6">
        <v>24.113690999999999</v>
      </c>
      <c r="D1620" s="6">
        <v>24.115573999999999</v>
      </c>
      <c r="E1620" s="6">
        <v>24.210905</v>
      </c>
      <c r="F1620" s="6">
        <v>24.027283000000001</v>
      </c>
      <c r="G1620" s="6">
        <v>24.318577000000001</v>
      </c>
      <c r="H1620" s="6">
        <v>24.877860999999999</v>
      </c>
      <c r="I1620" s="6">
        <v>25.218729</v>
      </c>
      <c r="J1620" s="6">
        <v>25.690268</v>
      </c>
      <c r="K1620" s="6">
        <v>28.228994</v>
      </c>
      <c r="L1620" s="6">
        <v>28.852699000000001</v>
      </c>
      <c r="M1620" s="6">
        <v>30.050825</v>
      </c>
      <c r="N1620" s="6">
        <v>30.811178000000002</v>
      </c>
      <c r="O1620" s="6">
        <v>31.007935</v>
      </c>
      <c r="P1620" s="6">
        <v>31.304634</v>
      </c>
      <c r="Q1620" s="6">
        <v>31.579794</v>
      </c>
      <c r="R1620" s="6">
        <v>31.869259</v>
      </c>
      <c r="S1620" s="6">
        <v>32.218989999999998</v>
      </c>
      <c r="T1620" s="6">
        <v>32.524543999999999</v>
      </c>
      <c r="U1620" s="6">
        <v>32.805743999999997</v>
      </c>
      <c r="V1620" s="6">
        <v>33.040545999999999</v>
      </c>
      <c r="W1620" s="6">
        <v>33.271946</v>
      </c>
      <c r="X1620" s="6">
        <v>33.932758</v>
      </c>
      <c r="Y1620" s="6">
        <v>34.181313000000003</v>
      </c>
      <c r="Z1620" s="6">
        <v>34.401463</v>
      </c>
      <c r="AA1620" s="6">
        <v>34.618777999999999</v>
      </c>
      <c r="AB1620" s="6">
        <v>34.861407999999997</v>
      </c>
      <c r="AC1620" s="6">
        <v>35.057082999999999</v>
      </c>
      <c r="AD1620" s="6">
        <v>35.263492999999997</v>
      </c>
      <c r="AE1620" s="6">
        <v>35.552624000000002</v>
      </c>
      <c r="AF1620" s="7">
        <v>1.448E-2</v>
      </c>
    </row>
    <row r="1621" spans="1:32" ht="13">
      <c r="A1621" s="3" t="s">
        <v>2350</v>
      </c>
      <c r="B1621" t="s">
        <v>2323</v>
      </c>
      <c r="C1621" s="6">
        <v>25.721951000000001</v>
      </c>
      <c r="D1621" s="6">
        <v>26.486415999999998</v>
      </c>
      <c r="E1621" s="6">
        <v>26.735243000000001</v>
      </c>
      <c r="F1621" s="6">
        <v>26.798269000000001</v>
      </c>
      <c r="G1621" s="6">
        <v>27.844707</v>
      </c>
      <c r="H1621" s="6">
        <v>28.526268000000002</v>
      </c>
      <c r="I1621" s="6">
        <v>28.923338000000001</v>
      </c>
      <c r="J1621" s="6">
        <v>29.375419999999998</v>
      </c>
      <c r="K1621" s="6">
        <v>30.007221000000001</v>
      </c>
      <c r="L1621" s="6">
        <v>30.545829999999999</v>
      </c>
      <c r="M1621" s="6">
        <v>31.665474</v>
      </c>
      <c r="N1621" s="6">
        <v>32.418315999999997</v>
      </c>
      <c r="O1621" s="6">
        <v>32.568767999999999</v>
      </c>
      <c r="P1621" s="6">
        <v>32.844746000000001</v>
      </c>
      <c r="Q1621" s="6">
        <v>33.103214000000001</v>
      </c>
      <c r="R1621" s="6">
        <v>33.358192000000003</v>
      </c>
      <c r="S1621" s="6">
        <v>33.675209000000002</v>
      </c>
      <c r="T1621" s="6">
        <v>33.981369000000001</v>
      </c>
      <c r="U1621" s="6">
        <v>34.317528000000003</v>
      </c>
      <c r="V1621" s="6">
        <v>34.612578999999997</v>
      </c>
      <c r="W1621" s="6">
        <v>34.876086999999998</v>
      </c>
      <c r="X1621" s="6">
        <v>35.111499999999999</v>
      </c>
      <c r="Y1621" s="6">
        <v>35.390591000000001</v>
      </c>
      <c r="Z1621" s="6">
        <v>35.658821000000003</v>
      </c>
      <c r="AA1621" s="6">
        <v>35.949703</v>
      </c>
      <c r="AB1621" s="6">
        <v>36.293404000000002</v>
      </c>
      <c r="AC1621" s="6">
        <v>36.600600999999997</v>
      </c>
      <c r="AD1621" s="6">
        <v>36.894756000000001</v>
      </c>
      <c r="AE1621" s="6">
        <v>37.289230000000003</v>
      </c>
      <c r="AF1621" s="7">
        <v>1.2749999999999999E-2</v>
      </c>
    </row>
    <row r="1622" spans="1:32" ht="13">
      <c r="A1622" s="3" t="s">
        <v>2351</v>
      </c>
      <c r="B1622" t="s">
        <v>2325</v>
      </c>
      <c r="C1622" s="6">
        <v>24.062511000000001</v>
      </c>
      <c r="D1622" s="6">
        <v>23.336328999999999</v>
      </c>
      <c r="E1622" s="6">
        <v>23.486307</v>
      </c>
      <c r="F1622" s="6">
        <v>23.429604999999999</v>
      </c>
      <c r="G1622" s="6">
        <v>23.771419999999999</v>
      </c>
      <c r="H1622" s="6">
        <v>24.254218999999999</v>
      </c>
      <c r="I1622" s="6">
        <v>24.453437999999998</v>
      </c>
      <c r="J1622" s="6">
        <v>24.806394999999998</v>
      </c>
      <c r="K1622" s="6">
        <v>25.377928000000001</v>
      </c>
      <c r="L1622" s="6">
        <v>25.993580000000001</v>
      </c>
      <c r="M1622" s="6">
        <v>26.943391999999999</v>
      </c>
      <c r="N1622" s="6">
        <v>27.493282000000001</v>
      </c>
      <c r="O1622" s="6">
        <v>27.706651999999998</v>
      </c>
      <c r="P1622" s="6">
        <v>27.918790999999999</v>
      </c>
      <c r="Q1622" s="6">
        <v>28.146559</v>
      </c>
      <c r="R1622" s="6">
        <v>28.628397</v>
      </c>
      <c r="S1622" s="6">
        <v>28.950436</v>
      </c>
      <c r="T1622" s="6">
        <v>29.258600000000001</v>
      </c>
      <c r="U1622" s="6">
        <v>29.554846000000001</v>
      </c>
      <c r="V1622" s="6">
        <v>29.823409999999999</v>
      </c>
      <c r="W1622" s="6">
        <v>30.077926999999999</v>
      </c>
      <c r="X1622" s="6">
        <v>30.307966</v>
      </c>
      <c r="Y1622" s="6">
        <v>30.563334000000001</v>
      </c>
      <c r="Z1622" s="6">
        <v>30.796731999999999</v>
      </c>
      <c r="AA1622" s="6">
        <v>31.030522999999999</v>
      </c>
      <c r="AB1622" s="6">
        <v>31.284787999999999</v>
      </c>
      <c r="AC1622" s="6">
        <v>31.504871000000001</v>
      </c>
      <c r="AD1622" s="6">
        <v>31.741841999999998</v>
      </c>
      <c r="AE1622" s="6">
        <v>32.087803000000001</v>
      </c>
      <c r="AF1622" s="7">
        <v>1.1865000000000001E-2</v>
      </c>
    </row>
    <row r="1623" spans="1:32" ht="13">
      <c r="A1623" s="3"/>
      <c r="B1623" t="s">
        <v>2822</v>
      </c>
      <c r="C1623" s="6">
        <v>24.481931686401399</v>
      </c>
      <c r="D1623" s="6">
        <v>24.539695739746101</v>
      </c>
      <c r="E1623" s="6">
        <v>24.834295272827099</v>
      </c>
      <c r="F1623" s="6">
        <v>24.831935882568398</v>
      </c>
      <c r="G1623" s="6">
        <v>25.424940109252901</v>
      </c>
      <c r="H1623" s="6">
        <v>26.022508621215799</v>
      </c>
      <c r="I1623" s="6">
        <v>26.183332443237301</v>
      </c>
      <c r="J1623" s="6">
        <v>26.477535247802699</v>
      </c>
      <c r="K1623" s="6">
        <v>27.045179367065401</v>
      </c>
      <c r="L1623" s="6">
        <v>27.554498672485401</v>
      </c>
      <c r="M1623" s="6">
        <v>28.543033599853501</v>
      </c>
      <c r="N1623" s="6">
        <v>29.147117614746101</v>
      </c>
      <c r="O1623" s="6">
        <v>29.327194213867202</v>
      </c>
      <c r="P1623" s="6">
        <v>29.56081199646</v>
      </c>
      <c r="Q1623" s="6">
        <v>29.8025226593018</v>
      </c>
      <c r="R1623" s="6">
        <v>30.120389938354499</v>
      </c>
      <c r="S1623" s="6">
        <v>30.434015274047901</v>
      </c>
      <c r="T1623" s="6">
        <v>30.729198455810501</v>
      </c>
      <c r="U1623" s="6">
        <v>31.024166107177699</v>
      </c>
      <c r="V1623" s="6">
        <v>31.2866325378418</v>
      </c>
      <c r="W1623" s="6">
        <v>31.5311164855957</v>
      </c>
      <c r="X1623" s="6">
        <v>31.789110183715799</v>
      </c>
      <c r="Y1623" s="6">
        <v>32.040542602539098</v>
      </c>
      <c r="Z1623" s="6">
        <v>32.279041290283203</v>
      </c>
      <c r="AA1623" s="6">
        <v>32.517662048339801</v>
      </c>
      <c r="AB1623" s="6">
        <v>32.791545867919901</v>
      </c>
      <c r="AC1623" s="6">
        <v>33.028800964355497</v>
      </c>
      <c r="AD1623" s="6">
        <v>33.270286560058601</v>
      </c>
      <c r="AE1623" s="6">
        <v>33.594646453857401</v>
      </c>
      <c r="AF1623" s="7">
        <v>1.1700272560119599E-2</v>
      </c>
    </row>
    <row r="1624" spans="1:32" ht="13">
      <c r="A1624" s="3"/>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c r="AB1624" s="6"/>
      <c r="AC1624" s="6"/>
      <c r="AD1624" s="6"/>
      <c r="AE1624" s="6"/>
      <c r="AF1624" s="7"/>
    </row>
    <row r="1625" spans="1:32" ht="13">
      <c r="B1625" s="2" t="s">
        <v>2352</v>
      </c>
    </row>
    <row r="1626" spans="1:32" ht="13">
      <c r="B1626" s="2" t="s">
        <v>2295</v>
      </c>
    </row>
    <row r="1627" spans="1:32" ht="13">
      <c r="A1627" s="3" t="s">
        <v>2353</v>
      </c>
      <c r="B1627" t="s">
        <v>2332</v>
      </c>
      <c r="C1627" s="6">
        <v>31.050280000000001</v>
      </c>
      <c r="D1627" s="6">
        <v>31.038778000000001</v>
      </c>
      <c r="E1627" s="6">
        <v>31.209278000000001</v>
      </c>
      <c r="F1627" s="6">
        <v>31.447963999999999</v>
      </c>
      <c r="G1627" s="6">
        <v>31.826008000000002</v>
      </c>
      <c r="H1627" s="6">
        <v>32.551040999999998</v>
      </c>
      <c r="I1627" s="6">
        <v>32.945838999999999</v>
      </c>
      <c r="J1627" s="6">
        <v>33.572716</v>
      </c>
      <c r="K1627" s="6">
        <v>34.367012000000003</v>
      </c>
      <c r="L1627" s="6">
        <v>35.160702000000001</v>
      </c>
      <c r="M1627" s="6">
        <v>36.396949999999997</v>
      </c>
      <c r="N1627" s="6">
        <v>36.924194</v>
      </c>
      <c r="O1627" s="6">
        <v>37.047832</v>
      </c>
      <c r="P1627" s="6">
        <v>37.209293000000002</v>
      </c>
      <c r="Q1627" s="6">
        <v>37.343116999999999</v>
      </c>
      <c r="R1627" s="6">
        <v>37.458958000000003</v>
      </c>
      <c r="S1627" s="6">
        <v>37.576447000000002</v>
      </c>
      <c r="T1627" s="6">
        <v>37.704082</v>
      </c>
      <c r="U1627" s="6">
        <v>37.85651</v>
      </c>
      <c r="V1627" s="6">
        <v>38.012424000000003</v>
      </c>
      <c r="W1627" s="6">
        <v>38.176364999999997</v>
      </c>
      <c r="X1627" s="6">
        <v>38.347133999999997</v>
      </c>
      <c r="Y1627" s="6">
        <v>38.535029999999999</v>
      </c>
      <c r="Z1627" s="6">
        <v>38.716166999999999</v>
      </c>
      <c r="AA1627" s="6">
        <v>38.921452000000002</v>
      </c>
      <c r="AB1627" s="6">
        <v>39.168961000000003</v>
      </c>
      <c r="AC1627" s="6">
        <v>39.394913000000003</v>
      </c>
      <c r="AD1627" s="6">
        <v>39.636958999999997</v>
      </c>
      <c r="AE1627" s="6">
        <v>40.052635000000002</v>
      </c>
      <c r="AF1627" s="7">
        <v>9.4879999999999999E-3</v>
      </c>
    </row>
    <row r="1628" spans="1:32" ht="13">
      <c r="A1628" s="3" t="s">
        <v>2354</v>
      </c>
      <c r="B1628" t="s">
        <v>2334</v>
      </c>
      <c r="C1628" s="6">
        <v>23.576681000000001</v>
      </c>
      <c r="D1628" s="6">
        <v>23.552251999999999</v>
      </c>
      <c r="E1628" s="6">
        <v>23.625263</v>
      </c>
      <c r="F1628" s="6">
        <v>23.588077999999999</v>
      </c>
      <c r="G1628" s="6">
        <v>23.859839999999998</v>
      </c>
      <c r="H1628" s="6">
        <v>24.331575000000001</v>
      </c>
      <c r="I1628" s="6">
        <v>24.574009</v>
      </c>
      <c r="J1628" s="6">
        <v>24.964307999999999</v>
      </c>
      <c r="K1628" s="6">
        <v>25.523232</v>
      </c>
      <c r="L1628" s="6">
        <v>26.130955</v>
      </c>
      <c r="M1628" s="6">
        <v>27.149767000000001</v>
      </c>
      <c r="N1628" s="6">
        <v>27.822980999999999</v>
      </c>
      <c r="O1628" s="6">
        <v>27.977990999999999</v>
      </c>
      <c r="P1628" s="6">
        <v>28.170442999999999</v>
      </c>
      <c r="Q1628" s="6">
        <v>28.366243000000001</v>
      </c>
      <c r="R1628" s="6">
        <v>28.578254999999999</v>
      </c>
      <c r="S1628" s="6">
        <v>28.821085</v>
      </c>
      <c r="T1628" s="6">
        <v>29.056142999999999</v>
      </c>
      <c r="U1628" s="6">
        <v>29.262464999999999</v>
      </c>
      <c r="V1628" s="6">
        <v>29.434661999999999</v>
      </c>
      <c r="W1628" s="6">
        <v>29.607030999999999</v>
      </c>
      <c r="X1628" s="6">
        <v>29.783062000000001</v>
      </c>
      <c r="Y1628" s="6">
        <v>29.967669000000001</v>
      </c>
      <c r="Z1628" s="6">
        <v>30.139876999999998</v>
      </c>
      <c r="AA1628" s="6">
        <v>30.330486000000001</v>
      </c>
      <c r="AB1628" s="6">
        <v>30.537125</v>
      </c>
      <c r="AC1628" s="6">
        <v>30.713322000000002</v>
      </c>
      <c r="AD1628" s="6">
        <v>30.900946000000001</v>
      </c>
      <c r="AE1628" s="6">
        <v>31.165834</v>
      </c>
      <c r="AF1628" s="7">
        <v>1.0428E-2</v>
      </c>
    </row>
    <row r="1630" spans="1:32" ht="13">
      <c r="B1630" s="2" t="s">
        <v>2355</v>
      </c>
    </row>
    <row r="1631" spans="1:32" ht="13">
      <c r="A1631" s="3" t="s">
        <v>2356</v>
      </c>
      <c r="B1631" t="s">
        <v>2332</v>
      </c>
      <c r="C1631" s="6">
        <v>24.207505999999999</v>
      </c>
      <c r="D1631" s="6">
        <v>24.634547999999999</v>
      </c>
      <c r="E1631" s="6">
        <v>24.947952000000001</v>
      </c>
      <c r="F1631" s="6">
        <v>25.325478</v>
      </c>
      <c r="G1631" s="6">
        <v>25.572502</v>
      </c>
      <c r="H1631" s="6">
        <v>25.994875</v>
      </c>
      <c r="I1631" s="6">
        <v>26.402176000000001</v>
      </c>
      <c r="J1631" s="6">
        <v>26.843745999999999</v>
      </c>
      <c r="K1631" s="6">
        <v>27.354315</v>
      </c>
      <c r="L1631" s="6">
        <v>27.896985999999998</v>
      </c>
      <c r="M1631" s="6">
        <v>28.5945</v>
      </c>
      <c r="N1631" s="6">
        <v>29.282112000000001</v>
      </c>
      <c r="O1631" s="6">
        <v>29.871549999999999</v>
      </c>
      <c r="P1631" s="6">
        <v>30.349274000000001</v>
      </c>
      <c r="Q1631" s="6">
        <v>30.635491999999999</v>
      </c>
      <c r="R1631" s="6">
        <v>30.829249999999998</v>
      </c>
      <c r="S1631" s="6">
        <v>30.984712999999999</v>
      </c>
      <c r="T1631" s="6">
        <v>31.125753</v>
      </c>
      <c r="U1631" s="6">
        <v>31.272438000000001</v>
      </c>
      <c r="V1631" s="6">
        <v>31.426400999999998</v>
      </c>
      <c r="W1631" s="6">
        <v>31.588305999999999</v>
      </c>
      <c r="X1631" s="6">
        <v>31.758403999999999</v>
      </c>
      <c r="Y1631" s="6">
        <v>31.936464000000001</v>
      </c>
      <c r="Z1631" s="6">
        <v>32.120407</v>
      </c>
      <c r="AA1631" s="6">
        <v>32.274451999999997</v>
      </c>
      <c r="AB1631" s="6">
        <v>32.443913000000002</v>
      </c>
      <c r="AC1631" s="6">
        <v>32.621960000000001</v>
      </c>
      <c r="AD1631" s="6">
        <v>32.811763999999997</v>
      </c>
      <c r="AE1631" s="6">
        <v>33.043799999999997</v>
      </c>
      <c r="AF1631" s="7">
        <v>1.0937000000000001E-2</v>
      </c>
    </row>
    <row r="1632" spans="1:32" ht="13">
      <c r="A1632" s="3" t="s">
        <v>2357</v>
      </c>
      <c r="B1632" t="s">
        <v>2334</v>
      </c>
      <c r="C1632" s="6">
        <v>18.412886</v>
      </c>
      <c r="D1632" s="6">
        <v>18.766348000000001</v>
      </c>
      <c r="E1632" s="6">
        <v>19.090565000000002</v>
      </c>
      <c r="F1632" s="6">
        <v>19.426134000000001</v>
      </c>
      <c r="G1632" s="6">
        <v>19.793210999999999</v>
      </c>
      <c r="H1632" s="6">
        <v>19.955331999999999</v>
      </c>
      <c r="I1632" s="6">
        <v>20.155041000000001</v>
      </c>
      <c r="J1632" s="6">
        <v>20.375845000000002</v>
      </c>
      <c r="K1632" s="6">
        <v>20.675611</v>
      </c>
      <c r="L1632" s="6">
        <v>21.037662999999998</v>
      </c>
      <c r="M1632" s="6">
        <v>21.481103999999998</v>
      </c>
      <c r="N1632" s="6">
        <v>22.001138999999998</v>
      </c>
      <c r="O1632" s="6">
        <v>22.510577999999999</v>
      </c>
      <c r="P1632" s="6">
        <v>22.978683</v>
      </c>
      <c r="Q1632" s="6">
        <v>23.374361</v>
      </c>
      <c r="R1632" s="6">
        <v>23.623927999999999</v>
      </c>
      <c r="S1632" s="6">
        <v>23.795361</v>
      </c>
      <c r="T1632" s="6">
        <v>23.977699000000001</v>
      </c>
      <c r="U1632" s="6">
        <v>24.164643999999999</v>
      </c>
      <c r="V1632" s="6">
        <v>24.347853000000001</v>
      </c>
      <c r="W1632" s="6">
        <v>24.522621000000001</v>
      </c>
      <c r="X1632" s="6">
        <v>24.685057</v>
      </c>
      <c r="Y1632" s="6">
        <v>24.838905</v>
      </c>
      <c r="Z1632" s="6">
        <v>24.987421000000001</v>
      </c>
      <c r="AA1632" s="6">
        <v>25.138285</v>
      </c>
      <c r="AB1632" s="6">
        <v>25.294485000000002</v>
      </c>
      <c r="AC1632" s="6">
        <v>25.450659000000002</v>
      </c>
      <c r="AD1632" s="6">
        <v>25.607281</v>
      </c>
      <c r="AE1632" s="6">
        <v>25.779247000000002</v>
      </c>
      <c r="AF1632" s="7">
        <v>1.1828999999999999E-2</v>
      </c>
    </row>
    <row r="1634" spans="1:32" ht="13">
      <c r="B1634" s="2" t="s">
        <v>2358</v>
      </c>
    </row>
    <row r="1635" spans="1:32" ht="13">
      <c r="B1635" s="2" t="s">
        <v>778</v>
      </c>
    </row>
    <row r="1636" spans="1:32" ht="13">
      <c r="A1636" s="3" t="s">
        <v>2359</v>
      </c>
      <c r="B1636" t="s">
        <v>2360</v>
      </c>
      <c r="C1636" s="12">
        <v>1.144606</v>
      </c>
      <c r="D1636" s="12">
        <v>1.25586</v>
      </c>
      <c r="E1636" s="12">
        <v>1.0673550000000001</v>
      </c>
      <c r="F1636" s="12">
        <v>0.99819899999999995</v>
      </c>
      <c r="G1636" s="12">
        <v>1.156596</v>
      </c>
      <c r="H1636" s="12">
        <v>1.1831320000000001</v>
      </c>
      <c r="I1636" s="12">
        <v>1.2200139999999999</v>
      </c>
      <c r="J1636" s="12">
        <v>1.171311</v>
      </c>
      <c r="K1636" s="12">
        <v>1.1482079999999999</v>
      </c>
      <c r="L1636" s="12">
        <v>1.148209</v>
      </c>
      <c r="M1636" s="12">
        <v>1.1569</v>
      </c>
      <c r="N1636" s="12">
        <v>1.154852</v>
      </c>
      <c r="O1636" s="12">
        <v>1.145864</v>
      </c>
      <c r="P1636" s="12">
        <v>1.1472960000000001</v>
      </c>
      <c r="Q1636" s="12">
        <v>1.143526</v>
      </c>
      <c r="R1636" s="12">
        <v>1.14836</v>
      </c>
      <c r="S1636" s="12">
        <v>1.145769</v>
      </c>
      <c r="T1636" s="12">
        <v>1.1419760000000001</v>
      </c>
      <c r="U1636" s="12">
        <v>1.148787</v>
      </c>
      <c r="V1636" s="12">
        <v>1.148522</v>
      </c>
      <c r="W1636" s="12">
        <v>1.147386</v>
      </c>
      <c r="X1636" s="12">
        <v>1.1520760000000001</v>
      </c>
      <c r="Y1636" s="12">
        <v>1.151286</v>
      </c>
      <c r="Z1636" s="12">
        <v>1.1427149999999999</v>
      </c>
      <c r="AA1636" s="12">
        <v>1.15063</v>
      </c>
      <c r="AB1636" s="12">
        <v>1.1518219999999999</v>
      </c>
      <c r="AC1636" s="12">
        <v>1.1481520000000001</v>
      </c>
      <c r="AD1636" s="12">
        <v>1.151008</v>
      </c>
      <c r="AE1636" s="12">
        <v>1.154193</v>
      </c>
      <c r="AF1636" s="7">
        <v>-3.1220000000000002E-3</v>
      </c>
    </row>
    <row r="1637" spans="1:32" ht="13">
      <c r="A1637" s="3" t="s">
        <v>2361</v>
      </c>
      <c r="B1637" t="s">
        <v>2362</v>
      </c>
      <c r="C1637" s="12">
        <v>12.614136999999999</v>
      </c>
      <c r="D1637" s="12">
        <v>13.970063</v>
      </c>
      <c r="E1637" s="12">
        <v>11.627423</v>
      </c>
      <c r="F1637" s="12">
        <v>10.722015000000001</v>
      </c>
      <c r="G1637" s="12">
        <v>12.729803</v>
      </c>
      <c r="H1637" s="12">
        <v>13.053125</v>
      </c>
      <c r="I1637" s="12">
        <v>13.469391</v>
      </c>
      <c r="J1637" s="12">
        <v>12.828745</v>
      </c>
      <c r="K1637" s="12">
        <v>12.664771</v>
      </c>
      <c r="L1637" s="12">
        <v>12.691322</v>
      </c>
      <c r="M1637" s="12">
        <v>12.636974</v>
      </c>
      <c r="N1637" s="12">
        <v>12.721639</v>
      </c>
      <c r="O1637" s="12">
        <v>12.632293000000001</v>
      </c>
      <c r="P1637" s="12">
        <v>12.649421999999999</v>
      </c>
      <c r="Q1637" s="12">
        <v>12.601357</v>
      </c>
      <c r="R1637" s="12">
        <v>12.662222999999999</v>
      </c>
      <c r="S1637" s="12">
        <v>12.625425999999999</v>
      </c>
      <c r="T1637" s="12">
        <v>12.573772</v>
      </c>
      <c r="U1637" s="12">
        <v>12.652964000000001</v>
      </c>
      <c r="V1637" s="12">
        <v>12.649800000000001</v>
      </c>
      <c r="W1637" s="12">
        <v>12.636564</v>
      </c>
      <c r="X1637" s="12">
        <v>12.693588</v>
      </c>
      <c r="Y1637" s="12">
        <v>12.683019</v>
      </c>
      <c r="Z1637" s="12">
        <v>12.571189</v>
      </c>
      <c r="AA1637" s="12">
        <v>12.678406000000001</v>
      </c>
      <c r="AB1637" s="12">
        <v>12.682117</v>
      </c>
      <c r="AC1637" s="12">
        <v>12.641017</v>
      </c>
      <c r="AD1637" s="12">
        <v>12.676106000000001</v>
      </c>
      <c r="AE1637" s="12">
        <v>12.699033999999999</v>
      </c>
      <c r="AF1637" s="7">
        <v>-3.5270000000000002E-3</v>
      </c>
    </row>
    <row r="1638" spans="1:32" ht="13">
      <c r="A1638" s="3" t="s">
        <v>2363</v>
      </c>
      <c r="B1638" t="s">
        <v>2364</v>
      </c>
      <c r="C1638" s="12">
        <v>29.239419999999999</v>
      </c>
      <c r="D1638" s="12">
        <v>31.410181000000001</v>
      </c>
      <c r="E1638" s="12">
        <v>27.716353999999999</v>
      </c>
      <c r="F1638" s="12">
        <v>25.818718000000001</v>
      </c>
      <c r="G1638" s="12">
        <v>29.538696000000002</v>
      </c>
      <c r="H1638" s="12">
        <v>30.341059000000001</v>
      </c>
      <c r="I1638" s="12">
        <v>30.821217999999998</v>
      </c>
      <c r="J1638" s="12">
        <v>29.972836000000001</v>
      </c>
      <c r="K1638" s="12">
        <v>29.536162999999998</v>
      </c>
      <c r="L1638" s="12">
        <v>29.631450999999998</v>
      </c>
      <c r="M1638" s="12">
        <v>29.477198000000001</v>
      </c>
      <c r="N1638" s="12">
        <v>29.63044</v>
      </c>
      <c r="O1638" s="12">
        <v>29.513328999999999</v>
      </c>
      <c r="P1638" s="12">
        <v>29.556873</v>
      </c>
      <c r="Q1638" s="12">
        <v>29.448727000000002</v>
      </c>
      <c r="R1638" s="12">
        <v>29.521975000000001</v>
      </c>
      <c r="S1638" s="12">
        <v>29.455545000000001</v>
      </c>
      <c r="T1638" s="12">
        <v>29.369116000000002</v>
      </c>
      <c r="U1638" s="12">
        <v>29.495709999999999</v>
      </c>
      <c r="V1638" s="12">
        <v>29.483695999999998</v>
      </c>
      <c r="W1638" s="12">
        <v>29.457726999999998</v>
      </c>
      <c r="X1638" s="12">
        <v>29.545497999999998</v>
      </c>
      <c r="Y1638" s="12">
        <v>29.523568999999998</v>
      </c>
      <c r="Z1638" s="12">
        <v>29.336334000000001</v>
      </c>
      <c r="AA1638" s="12">
        <v>29.488871</v>
      </c>
      <c r="AB1638" s="12">
        <v>29.515599999999999</v>
      </c>
      <c r="AC1638" s="12">
        <v>29.447620000000001</v>
      </c>
      <c r="AD1638" s="12">
        <v>29.505814000000001</v>
      </c>
      <c r="AE1638" s="12">
        <v>29.560390000000002</v>
      </c>
      <c r="AF1638" s="7">
        <v>-2.245E-3</v>
      </c>
    </row>
    <row r="1639" spans="1:32" ht="13">
      <c r="A1639" s="3" t="s">
        <v>2365</v>
      </c>
      <c r="B1639" t="s">
        <v>2366</v>
      </c>
      <c r="C1639" s="12">
        <v>38.380279999999999</v>
      </c>
      <c r="D1639" s="12">
        <v>36.502327000000001</v>
      </c>
      <c r="E1639" s="12">
        <v>39.630218999999997</v>
      </c>
      <c r="F1639" s="12">
        <v>41.139881000000003</v>
      </c>
      <c r="G1639" s="12">
        <v>38.147098999999997</v>
      </c>
      <c r="H1639" s="12">
        <v>37.560001</v>
      </c>
      <c r="I1639" s="12">
        <v>37.077666999999998</v>
      </c>
      <c r="J1639" s="12">
        <v>37.870117</v>
      </c>
      <c r="K1639" s="12">
        <v>38.172286999999997</v>
      </c>
      <c r="L1639" s="12">
        <v>38.123024000000001</v>
      </c>
      <c r="M1639" s="12">
        <v>38.257686999999997</v>
      </c>
      <c r="N1639" s="12">
        <v>38.038798999999997</v>
      </c>
      <c r="O1639" s="12">
        <v>38.140228</v>
      </c>
      <c r="P1639" s="12">
        <v>38.102305999999999</v>
      </c>
      <c r="Q1639" s="12">
        <v>38.196002999999997</v>
      </c>
      <c r="R1639" s="12">
        <v>38.136825999999999</v>
      </c>
      <c r="S1639" s="12">
        <v>38.196117000000001</v>
      </c>
      <c r="T1639" s="12">
        <v>38.275261</v>
      </c>
      <c r="U1639" s="12">
        <v>38.167847000000002</v>
      </c>
      <c r="V1639" s="12">
        <v>38.178592999999999</v>
      </c>
      <c r="W1639" s="12">
        <v>38.202525999999999</v>
      </c>
      <c r="X1639" s="12">
        <v>38.127468</v>
      </c>
      <c r="Y1639" s="12">
        <v>38.148159</v>
      </c>
      <c r="Z1639" s="12">
        <v>38.305304999999997</v>
      </c>
      <c r="AA1639" s="12">
        <v>38.174156000000004</v>
      </c>
      <c r="AB1639" s="12">
        <v>38.155354000000003</v>
      </c>
      <c r="AC1639" s="12">
        <v>38.208672</v>
      </c>
      <c r="AD1639" s="12">
        <v>38.155087000000002</v>
      </c>
      <c r="AE1639" s="12">
        <v>38.118076000000002</v>
      </c>
      <c r="AF1639" s="7">
        <v>1.606E-3</v>
      </c>
    </row>
    <row r="1640" spans="1:32" ht="13">
      <c r="A1640" s="3" t="s">
        <v>2367</v>
      </c>
      <c r="B1640" t="s">
        <v>2368</v>
      </c>
      <c r="C1640" s="12">
        <v>16.683857</v>
      </c>
      <c r="D1640" s="12">
        <v>14.954297</v>
      </c>
      <c r="E1640" s="12">
        <v>18.000843</v>
      </c>
      <c r="F1640" s="12">
        <v>19.34094</v>
      </c>
      <c r="G1640" s="12">
        <v>16.492291999999999</v>
      </c>
      <c r="H1640" s="12">
        <v>15.939425</v>
      </c>
      <c r="I1640" s="12">
        <v>15.497902</v>
      </c>
      <c r="J1640" s="12">
        <v>16.229355000000002</v>
      </c>
      <c r="K1640" s="12">
        <v>16.538979999999999</v>
      </c>
      <c r="L1640" s="12">
        <v>16.467184</v>
      </c>
      <c r="M1640" s="12">
        <v>16.528763000000001</v>
      </c>
      <c r="N1640" s="12">
        <v>16.522424999999998</v>
      </c>
      <c r="O1640" s="12">
        <v>16.636687999999999</v>
      </c>
      <c r="P1640" s="12">
        <v>16.612696</v>
      </c>
      <c r="Q1640" s="12">
        <v>16.676907</v>
      </c>
      <c r="R1640" s="12">
        <v>16.598091</v>
      </c>
      <c r="S1640" s="12">
        <v>16.644317999999998</v>
      </c>
      <c r="T1640" s="12">
        <v>16.705711000000001</v>
      </c>
      <c r="U1640" s="12">
        <v>16.601589000000001</v>
      </c>
      <c r="V1640" s="12">
        <v>16.605974</v>
      </c>
      <c r="W1640" s="12">
        <v>16.622032000000001</v>
      </c>
      <c r="X1640" s="12">
        <v>16.548876</v>
      </c>
      <c r="Y1640" s="12">
        <v>16.561078999999999</v>
      </c>
      <c r="Z1640" s="12">
        <v>16.708323</v>
      </c>
      <c r="AA1640" s="12">
        <v>16.573872000000001</v>
      </c>
      <c r="AB1640" s="12">
        <v>16.560749000000001</v>
      </c>
      <c r="AC1640" s="12">
        <v>16.619699000000001</v>
      </c>
      <c r="AD1640" s="12">
        <v>16.577715000000001</v>
      </c>
      <c r="AE1640" s="12">
        <v>16.534468</v>
      </c>
      <c r="AF1640" s="7">
        <v>3.7269999999999998E-3</v>
      </c>
    </row>
    <row r="1641" spans="1:32" ht="13">
      <c r="A1641" s="3" t="s">
        <v>2369</v>
      </c>
      <c r="B1641" t="s">
        <v>2370</v>
      </c>
      <c r="C1641" s="12">
        <v>1.9376979999999999</v>
      </c>
      <c r="D1641" s="12">
        <v>1.9072709999999999</v>
      </c>
      <c r="E1641" s="12">
        <v>1.9578</v>
      </c>
      <c r="F1641" s="12">
        <v>1.9802299999999999</v>
      </c>
      <c r="G1641" s="12">
        <v>1.935503</v>
      </c>
      <c r="H1641" s="12">
        <v>1.923265</v>
      </c>
      <c r="I1641" s="12">
        <v>1.91381</v>
      </c>
      <c r="J1641" s="12">
        <v>1.92764</v>
      </c>
      <c r="K1641" s="12">
        <v>1.939581</v>
      </c>
      <c r="L1641" s="12">
        <v>1.9388099999999999</v>
      </c>
      <c r="M1641" s="12">
        <v>1.942477</v>
      </c>
      <c r="N1641" s="12">
        <v>1.9318420000000001</v>
      </c>
      <c r="O1641" s="12">
        <v>1.931594</v>
      </c>
      <c r="P1641" s="12">
        <v>1.931419</v>
      </c>
      <c r="Q1641" s="12">
        <v>1.9334750000000001</v>
      </c>
      <c r="R1641" s="12">
        <v>1.932518</v>
      </c>
      <c r="S1641" s="12">
        <v>1.9328270000000001</v>
      </c>
      <c r="T1641" s="12">
        <v>1.9341550000000001</v>
      </c>
      <c r="U1641" s="12">
        <v>1.9331</v>
      </c>
      <c r="V1641" s="12">
        <v>1.9334180000000001</v>
      </c>
      <c r="W1641" s="12">
        <v>1.9337500000000001</v>
      </c>
      <c r="X1641" s="12">
        <v>1.932491</v>
      </c>
      <c r="Y1641" s="12">
        <v>1.932884</v>
      </c>
      <c r="Z1641" s="12">
        <v>1.9361219999999999</v>
      </c>
      <c r="AA1641" s="12">
        <v>1.934088</v>
      </c>
      <c r="AB1641" s="12">
        <v>1.934353</v>
      </c>
      <c r="AC1641" s="12">
        <v>1.9348529999999999</v>
      </c>
      <c r="AD1641" s="12">
        <v>1.9342729999999999</v>
      </c>
      <c r="AE1641" s="12">
        <v>1.933854</v>
      </c>
      <c r="AF1641" s="7">
        <v>5.13E-4</v>
      </c>
    </row>
    <row r="1643" spans="1:32" ht="13">
      <c r="B1643" s="2" t="s">
        <v>1239</v>
      </c>
    </row>
    <row r="1644" spans="1:32" ht="13">
      <c r="A1644" s="3" t="s">
        <v>2371</v>
      </c>
      <c r="B1644" t="s">
        <v>2372</v>
      </c>
      <c r="C1644" s="12">
        <v>5.0993389999999996</v>
      </c>
      <c r="D1644" s="12">
        <v>4.6621069999999998</v>
      </c>
      <c r="E1644" s="12">
        <v>5.3566929999999999</v>
      </c>
      <c r="F1644" s="12">
        <v>5.7435980000000004</v>
      </c>
      <c r="G1644" s="12">
        <v>5.014958</v>
      </c>
      <c r="H1644" s="12">
        <v>4.8761869999999998</v>
      </c>
      <c r="I1644" s="12">
        <v>4.7831640000000002</v>
      </c>
      <c r="J1644" s="12">
        <v>4.935162</v>
      </c>
      <c r="K1644" s="12">
        <v>4.9773579999999997</v>
      </c>
      <c r="L1644" s="12">
        <v>4.947406</v>
      </c>
      <c r="M1644" s="12">
        <v>4.9072469999999999</v>
      </c>
      <c r="N1644" s="12">
        <v>4.9500209999999996</v>
      </c>
      <c r="O1644" s="12">
        <v>5.0511650000000001</v>
      </c>
      <c r="P1644" s="12">
        <v>5.0465350000000004</v>
      </c>
      <c r="Q1644" s="12">
        <v>5.060829</v>
      </c>
      <c r="R1644" s="12">
        <v>5.0399979999999998</v>
      </c>
      <c r="S1644" s="12">
        <v>5.0467649999999997</v>
      </c>
      <c r="T1644" s="12">
        <v>5.0617219999999996</v>
      </c>
      <c r="U1644" s="12">
        <v>5.036905</v>
      </c>
      <c r="V1644" s="12">
        <v>5.0406209999999998</v>
      </c>
      <c r="W1644" s="12">
        <v>5.0434060000000001</v>
      </c>
      <c r="X1644" s="12">
        <v>5.0256230000000004</v>
      </c>
      <c r="Y1644" s="12">
        <v>5.0276019999999999</v>
      </c>
      <c r="Z1644" s="12">
        <v>5.0623839999999998</v>
      </c>
      <c r="AA1644" s="12">
        <v>5.0318050000000003</v>
      </c>
      <c r="AB1644" s="12">
        <v>5.0273219999999998</v>
      </c>
      <c r="AC1644" s="12">
        <v>5.0467430000000002</v>
      </c>
      <c r="AD1644" s="12">
        <v>5.0376620000000001</v>
      </c>
      <c r="AE1644" s="12">
        <v>5.0284909999999998</v>
      </c>
      <c r="AF1644" s="7">
        <v>2.8059999999999999E-3</v>
      </c>
    </row>
    <row r="1645" spans="1:32" ht="13">
      <c r="A1645" s="3" t="s">
        <v>2373</v>
      </c>
      <c r="B1645" t="s">
        <v>2374</v>
      </c>
      <c r="C1645" s="12">
        <v>21.81842</v>
      </c>
      <c r="D1645" s="12">
        <v>21.892315</v>
      </c>
      <c r="E1645" s="12">
        <v>21.583608999999999</v>
      </c>
      <c r="F1645" s="12">
        <v>21.591495999999999</v>
      </c>
      <c r="G1645" s="12">
        <v>21.749969</v>
      </c>
      <c r="H1645" s="12">
        <v>21.687453999999999</v>
      </c>
      <c r="I1645" s="12">
        <v>21.851815999999999</v>
      </c>
      <c r="J1645" s="12">
        <v>21.654727999999999</v>
      </c>
      <c r="K1645" s="12">
        <v>21.592817</v>
      </c>
      <c r="L1645" s="12">
        <v>21.625488000000001</v>
      </c>
      <c r="M1645" s="12">
        <v>21.570018999999998</v>
      </c>
      <c r="N1645" s="12">
        <v>21.608443999999999</v>
      </c>
      <c r="O1645" s="12">
        <v>21.660542</v>
      </c>
      <c r="P1645" s="12">
        <v>21.650352000000002</v>
      </c>
      <c r="Q1645" s="12">
        <v>21.650435999999999</v>
      </c>
      <c r="R1645" s="12">
        <v>21.675491000000001</v>
      </c>
      <c r="S1645" s="12">
        <v>21.678730000000002</v>
      </c>
      <c r="T1645" s="12">
        <v>21.677759000000002</v>
      </c>
      <c r="U1645" s="12">
        <v>21.686474</v>
      </c>
      <c r="V1645" s="12">
        <v>21.691718999999999</v>
      </c>
      <c r="W1645" s="12">
        <v>21.694136</v>
      </c>
      <c r="X1645" s="12">
        <v>21.705680999999998</v>
      </c>
      <c r="Y1645" s="12">
        <v>21.711613</v>
      </c>
      <c r="Z1645" s="12">
        <v>21.703586999999999</v>
      </c>
      <c r="AA1645" s="12">
        <v>21.731601999999999</v>
      </c>
      <c r="AB1645" s="12">
        <v>21.727028000000001</v>
      </c>
      <c r="AC1645" s="12">
        <v>21.725169999999999</v>
      </c>
      <c r="AD1645" s="12">
        <v>21.732123999999999</v>
      </c>
      <c r="AE1645" s="12">
        <v>21.728037</v>
      </c>
      <c r="AF1645" s="7">
        <v>-2.7900000000000001E-4</v>
      </c>
    </row>
    <row r="1646" spans="1:32" ht="13">
      <c r="A1646" s="3" t="s">
        <v>2375</v>
      </c>
      <c r="B1646" t="s">
        <v>2376</v>
      </c>
      <c r="C1646" s="12">
        <v>3.2235130000000001</v>
      </c>
      <c r="D1646" s="12">
        <v>3.5275310000000002</v>
      </c>
      <c r="E1646" s="12">
        <v>3.009471</v>
      </c>
      <c r="F1646" s="12">
        <v>2.7910050000000002</v>
      </c>
      <c r="G1646" s="12">
        <v>3.256516</v>
      </c>
      <c r="H1646" s="12">
        <v>3.3477299999999999</v>
      </c>
      <c r="I1646" s="12">
        <v>3.4358050000000002</v>
      </c>
      <c r="J1646" s="12">
        <v>3.3023090000000002</v>
      </c>
      <c r="K1646" s="12">
        <v>3.2516370000000001</v>
      </c>
      <c r="L1646" s="12">
        <v>3.2590849999999998</v>
      </c>
      <c r="M1646" s="12">
        <v>3.2081879999999998</v>
      </c>
      <c r="N1646" s="12">
        <v>3.2527740000000001</v>
      </c>
      <c r="O1646" s="12">
        <v>3.2740049999999998</v>
      </c>
      <c r="P1646" s="12">
        <v>3.278365</v>
      </c>
      <c r="Q1646" s="12">
        <v>3.263261</v>
      </c>
      <c r="R1646" s="12">
        <v>3.271439</v>
      </c>
      <c r="S1646" s="12">
        <v>3.2562389999999999</v>
      </c>
      <c r="T1646" s="12">
        <v>3.2436989999999999</v>
      </c>
      <c r="U1646" s="12">
        <v>3.2617050000000001</v>
      </c>
      <c r="V1646" s="12">
        <v>3.2596039999999999</v>
      </c>
      <c r="W1646" s="12">
        <v>3.2524160000000002</v>
      </c>
      <c r="X1646" s="12">
        <v>3.2632850000000002</v>
      </c>
      <c r="Y1646" s="12">
        <v>3.2583039999999999</v>
      </c>
      <c r="Z1646" s="12">
        <v>3.2336809999999998</v>
      </c>
      <c r="AA1646" s="12">
        <v>3.2538939999999998</v>
      </c>
      <c r="AB1646" s="12">
        <v>3.2622230000000001</v>
      </c>
      <c r="AC1646" s="12">
        <v>3.2467169999999999</v>
      </c>
      <c r="AD1646" s="12">
        <v>3.2546719999999998</v>
      </c>
      <c r="AE1646" s="12">
        <v>3.2592219999999998</v>
      </c>
      <c r="AF1646" s="7">
        <v>-2.9260000000000002E-3</v>
      </c>
    </row>
    <row r="1647" spans="1:32" ht="13">
      <c r="A1647" s="3" t="s">
        <v>2377</v>
      </c>
      <c r="B1647" t="s">
        <v>2378</v>
      </c>
      <c r="C1647" s="12">
        <v>7.673578</v>
      </c>
      <c r="D1647" s="12">
        <v>7.6489339999999997</v>
      </c>
      <c r="E1647" s="12">
        <v>7.5838450000000002</v>
      </c>
      <c r="F1647" s="12">
        <v>7.6870430000000001</v>
      </c>
      <c r="G1647" s="12">
        <v>7.6261510000000001</v>
      </c>
      <c r="H1647" s="12">
        <v>7.5615629999999996</v>
      </c>
      <c r="I1647" s="12">
        <v>7.6277239999999997</v>
      </c>
      <c r="J1647" s="12">
        <v>7.5554009999999998</v>
      </c>
      <c r="K1647" s="12">
        <v>7.5316219999999996</v>
      </c>
      <c r="L1647" s="12">
        <v>7.4931970000000003</v>
      </c>
      <c r="M1647" s="12">
        <v>7.4352749999999999</v>
      </c>
      <c r="N1647" s="12">
        <v>7.5046530000000002</v>
      </c>
      <c r="O1647" s="12">
        <v>7.6104419999999999</v>
      </c>
      <c r="P1647" s="12">
        <v>7.6013210000000004</v>
      </c>
      <c r="Q1647" s="12">
        <v>7.60649</v>
      </c>
      <c r="R1647" s="12">
        <v>7.6069789999999999</v>
      </c>
      <c r="S1647" s="12">
        <v>7.6078520000000003</v>
      </c>
      <c r="T1647" s="12">
        <v>7.6071289999999996</v>
      </c>
      <c r="U1647" s="12">
        <v>7.6106629999999997</v>
      </c>
      <c r="V1647" s="12">
        <v>7.6163860000000003</v>
      </c>
      <c r="W1647" s="12">
        <v>7.6150820000000001</v>
      </c>
      <c r="X1647" s="12">
        <v>7.6174410000000004</v>
      </c>
      <c r="Y1647" s="12">
        <v>7.6185349999999996</v>
      </c>
      <c r="Z1647" s="12">
        <v>7.6164509999999996</v>
      </c>
      <c r="AA1647" s="12">
        <v>7.6215479999999998</v>
      </c>
      <c r="AB1647" s="12">
        <v>7.6201270000000001</v>
      </c>
      <c r="AC1647" s="12">
        <v>7.6248659999999999</v>
      </c>
      <c r="AD1647" s="12">
        <v>7.62296</v>
      </c>
      <c r="AE1647" s="12">
        <v>7.6163819999999998</v>
      </c>
      <c r="AF1647" s="7">
        <v>-1.5799999999999999E-4</v>
      </c>
    </row>
    <row r="1648" spans="1:32" ht="13">
      <c r="A1648" s="3" t="s">
        <v>2379</v>
      </c>
      <c r="B1648" t="s">
        <v>2380</v>
      </c>
      <c r="C1648" s="12">
        <v>33.798541999999998</v>
      </c>
      <c r="D1648" s="12">
        <v>33.603259999999999</v>
      </c>
      <c r="E1648" s="12">
        <v>34.106453000000002</v>
      </c>
      <c r="F1648" s="12">
        <v>34.119929999999997</v>
      </c>
      <c r="G1648" s="12">
        <v>33.846111000000001</v>
      </c>
      <c r="H1648" s="12">
        <v>33.882671000000002</v>
      </c>
      <c r="I1648" s="12">
        <v>33.704025000000001</v>
      </c>
      <c r="J1648" s="12">
        <v>33.920974999999999</v>
      </c>
      <c r="K1648" s="12">
        <v>34.005809999999997</v>
      </c>
      <c r="L1648" s="12">
        <v>34.019652999999998</v>
      </c>
      <c r="M1648" s="12">
        <v>34.124149000000003</v>
      </c>
      <c r="N1648" s="12">
        <v>34.071793</v>
      </c>
      <c r="O1648" s="12">
        <v>33.896973000000003</v>
      </c>
      <c r="P1648" s="12">
        <v>33.894351999999998</v>
      </c>
      <c r="Q1648" s="12">
        <v>33.904136999999999</v>
      </c>
      <c r="R1648" s="12">
        <v>33.889217000000002</v>
      </c>
      <c r="S1648" s="12">
        <v>33.89584</v>
      </c>
      <c r="T1648" s="12">
        <v>33.904842000000002</v>
      </c>
      <c r="U1648" s="12">
        <v>33.888038999999999</v>
      </c>
      <c r="V1648" s="12">
        <v>33.882174999999997</v>
      </c>
      <c r="W1648" s="12">
        <v>33.887188000000002</v>
      </c>
      <c r="X1648" s="12">
        <v>33.874583999999999</v>
      </c>
      <c r="Y1648" s="12">
        <v>33.874175999999999</v>
      </c>
      <c r="Z1648" s="12">
        <v>33.892574000000003</v>
      </c>
      <c r="AA1648" s="12">
        <v>33.862693999999998</v>
      </c>
      <c r="AB1648" s="12">
        <v>33.860970000000002</v>
      </c>
      <c r="AC1648" s="12">
        <v>33.870907000000003</v>
      </c>
      <c r="AD1648" s="12">
        <v>33.862437999999997</v>
      </c>
      <c r="AE1648" s="12">
        <v>33.876831000000003</v>
      </c>
      <c r="AF1648" s="7">
        <v>2.9999999999999997E-4</v>
      </c>
    </row>
    <row r="1649" spans="1:32" ht="13">
      <c r="A1649" s="3" t="s">
        <v>2381</v>
      </c>
      <c r="B1649" t="s">
        <v>2382</v>
      </c>
      <c r="C1649" s="12">
        <v>28.386603999999998</v>
      </c>
      <c r="D1649" s="12">
        <v>28.665855000000001</v>
      </c>
      <c r="E1649" s="12">
        <v>28.359938</v>
      </c>
      <c r="F1649" s="12">
        <v>28.066931</v>
      </c>
      <c r="G1649" s="12">
        <v>28.506294</v>
      </c>
      <c r="H1649" s="12">
        <v>28.644401999999999</v>
      </c>
      <c r="I1649" s="12">
        <v>28.597470999999999</v>
      </c>
      <c r="J1649" s="12">
        <v>28.631423999999999</v>
      </c>
      <c r="K1649" s="12">
        <v>28.640753</v>
      </c>
      <c r="L1649" s="12">
        <v>28.655163000000002</v>
      </c>
      <c r="M1649" s="12">
        <v>28.755119000000001</v>
      </c>
      <c r="N1649" s="12">
        <v>28.612311999999999</v>
      </c>
      <c r="O1649" s="12">
        <v>28.506872000000001</v>
      </c>
      <c r="P1649" s="12">
        <v>28.529066</v>
      </c>
      <c r="Q1649" s="12">
        <v>28.514841000000001</v>
      </c>
      <c r="R1649" s="12">
        <v>28.516876</v>
      </c>
      <c r="S1649" s="12">
        <v>28.514579999999999</v>
      </c>
      <c r="T1649" s="12">
        <v>28.504847999999999</v>
      </c>
      <c r="U1649" s="12">
        <v>28.516224000000001</v>
      </c>
      <c r="V1649" s="12">
        <v>28.509509999999999</v>
      </c>
      <c r="W1649" s="12">
        <v>28.507763000000001</v>
      </c>
      <c r="X1649" s="12">
        <v>28.513377999999999</v>
      </c>
      <c r="Y1649" s="12">
        <v>28.509781</v>
      </c>
      <c r="Z1649" s="12">
        <v>28.491333000000001</v>
      </c>
      <c r="AA1649" s="12">
        <v>28.498453000000001</v>
      </c>
      <c r="AB1649" s="12">
        <v>28.502324999999999</v>
      </c>
      <c r="AC1649" s="12">
        <v>28.485600999999999</v>
      </c>
      <c r="AD1649" s="12">
        <v>28.490134999999999</v>
      </c>
      <c r="AE1649" s="12">
        <v>28.491032000000001</v>
      </c>
      <c r="AF1649" s="7">
        <v>-2.2699999999999999E-4</v>
      </c>
    </row>
    <row r="1651" spans="1:32" ht="13">
      <c r="B1651" s="2" t="s">
        <v>2383</v>
      </c>
    </row>
    <row r="1652" spans="1:32" ht="13">
      <c r="B1652" s="2" t="s">
        <v>778</v>
      </c>
    </row>
    <row r="1653" spans="1:32" ht="13">
      <c r="A1653" s="3" t="s">
        <v>2384</v>
      </c>
      <c r="B1653" t="s">
        <v>2360</v>
      </c>
      <c r="C1653" s="13">
        <v>222.46612500000001</v>
      </c>
      <c r="D1653" s="13">
        <v>223.08433500000001</v>
      </c>
      <c r="E1653" s="13">
        <v>224.07399000000001</v>
      </c>
      <c r="F1653" s="13">
        <v>223.75108299999999</v>
      </c>
      <c r="G1653" s="13">
        <v>220.92585800000001</v>
      </c>
      <c r="H1653" s="13">
        <v>215.11923200000001</v>
      </c>
      <c r="I1653" s="13">
        <v>214.06512499999999</v>
      </c>
      <c r="J1653" s="13">
        <v>212.116287</v>
      </c>
      <c r="K1653" s="13">
        <v>209.34025600000001</v>
      </c>
      <c r="L1653" s="13">
        <v>204.10870399999999</v>
      </c>
      <c r="M1653" s="13">
        <v>199.911148</v>
      </c>
      <c r="N1653" s="13">
        <v>197.22349500000001</v>
      </c>
      <c r="O1653" s="13">
        <v>196.163681</v>
      </c>
      <c r="P1653" s="13">
        <v>195.15074200000001</v>
      </c>
      <c r="Q1653" s="13">
        <v>194.07879600000001</v>
      </c>
      <c r="R1653" s="13">
        <v>193.78367600000001</v>
      </c>
      <c r="S1653" s="13">
        <v>193.44897499999999</v>
      </c>
      <c r="T1653" s="13">
        <v>193.10728499999999</v>
      </c>
      <c r="U1653" s="13">
        <v>192.74018899999999</v>
      </c>
      <c r="V1653" s="13">
        <v>192.54440299999999</v>
      </c>
      <c r="W1653" s="13">
        <v>192.35313400000001</v>
      </c>
      <c r="X1653" s="13">
        <v>192.05888400000001</v>
      </c>
      <c r="Y1653" s="13">
        <v>191.83270300000001</v>
      </c>
      <c r="Z1653" s="13">
        <v>191.72958399999999</v>
      </c>
      <c r="AA1653" s="13">
        <v>191.51061999999999</v>
      </c>
      <c r="AB1653" s="13">
        <v>191.13807700000001</v>
      </c>
      <c r="AC1653" s="13">
        <v>191.03755200000001</v>
      </c>
      <c r="AD1653" s="13">
        <v>190.93235799999999</v>
      </c>
      <c r="AE1653" s="13">
        <v>190.73684700000001</v>
      </c>
      <c r="AF1653" s="7">
        <v>-5.7850000000000002E-3</v>
      </c>
    </row>
    <row r="1654" spans="1:32" ht="13">
      <c r="A1654" s="3" t="s">
        <v>2385</v>
      </c>
      <c r="B1654" t="s">
        <v>2362</v>
      </c>
      <c r="C1654" s="13">
        <v>174.237167</v>
      </c>
      <c r="D1654" s="13">
        <v>174.60681199999999</v>
      </c>
      <c r="E1654" s="13">
        <v>176.390106</v>
      </c>
      <c r="F1654" s="13">
        <v>176.88902300000001</v>
      </c>
      <c r="G1654" s="13">
        <v>175.78019699999999</v>
      </c>
      <c r="H1654" s="13">
        <v>172.111053</v>
      </c>
      <c r="I1654" s="13">
        <v>171.08969099999999</v>
      </c>
      <c r="J1654" s="13">
        <v>167.290054</v>
      </c>
      <c r="K1654" s="13">
        <v>163.71646100000001</v>
      </c>
      <c r="L1654" s="13">
        <v>160.16575599999999</v>
      </c>
      <c r="M1654" s="13">
        <v>154.95159899999999</v>
      </c>
      <c r="N1654" s="13">
        <v>153.924454</v>
      </c>
      <c r="O1654" s="13">
        <v>153.04312100000001</v>
      </c>
      <c r="P1654" s="13">
        <v>152.22058100000001</v>
      </c>
      <c r="Q1654" s="13">
        <v>151.42765800000001</v>
      </c>
      <c r="R1654" s="13">
        <v>150.64097599999999</v>
      </c>
      <c r="S1654" s="13">
        <v>149.768112</v>
      </c>
      <c r="T1654" s="13">
        <v>148.81480400000001</v>
      </c>
      <c r="U1654" s="13">
        <v>147.84406999999999</v>
      </c>
      <c r="V1654" s="13">
        <v>146.926468</v>
      </c>
      <c r="W1654" s="13">
        <v>146.029312</v>
      </c>
      <c r="X1654" s="13">
        <v>145.15473900000001</v>
      </c>
      <c r="Y1654" s="13">
        <v>144.29933199999999</v>
      </c>
      <c r="Z1654" s="13">
        <v>143.53987100000001</v>
      </c>
      <c r="AA1654" s="13">
        <v>142.772583</v>
      </c>
      <c r="AB1654" s="13">
        <v>141.985367</v>
      </c>
      <c r="AC1654" s="13">
        <v>141.25647000000001</v>
      </c>
      <c r="AD1654" s="13">
        <v>140.57957500000001</v>
      </c>
      <c r="AE1654" s="13">
        <v>139.92254600000001</v>
      </c>
      <c r="AF1654" s="7">
        <v>-8.1679999999999999E-3</v>
      </c>
    </row>
    <row r="1655" spans="1:32" ht="13">
      <c r="A1655" s="3" t="s">
        <v>2386</v>
      </c>
      <c r="B1655" t="s">
        <v>2364</v>
      </c>
      <c r="C1655" s="13">
        <v>163.44421399999999</v>
      </c>
      <c r="D1655" s="13">
        <v>164.062454</v>
      </c>
      <c r="E1655" s="13">
        <v>165.23642000000001</v>
      </c>
      <c r="F1655" s="13">
        <v>165.50161700000001</v>
      </c>
      <c r="G1655" s="13">
        <v>164.406113</v>
      </c>
      <c r="H1655" s="13">
        <v>161.821686</v>
      </c>
      <c r="I1655" s="13">
        <v>161.02041600000001</v>
      </c>
      <c r="J1655" s="13">
        <v>158.93730199999999</v>
      </c>
      <c r="K1655" s="13">
        <v>155.79724100000001</v>
      </c>
      <c r="L1655" s="13">
        <v>152.62531999999999</v>
      </c>
      <c r="M1655" s="13">
        <v>148.14529400000001</v>
      </c>
      <c r="N1655" s="13">
        <v>145.88561999999999</v>
      </c>
      <c r="O1655" s="13">
        <v>143.70162999999999</v>
      </c>
      <c r="P1655" s="13">
        <v>141.597229</v>
      </c>
      <c r="Q1655" s="13">
        <v>139.51203899999999</v>
      </c>
      <c r="R1655" s="13">
        <v>137.46537799999999</v>
      </c>
      <c r="S1655" s="13">
        <v>135.42948899999999</v>
      </c>
      <c r="T1655" s="13">
        <v>133.388138</v>
      </c>
      <c r="U1655" s="13">
        <v>131.980423</v>
      </c>
      <c r="V1655" s="13">
        <v>130.58441199999999</v>
      </c>
      <c r="W1655" s="13">
        <v>129.21559099999999</v>
      </c>
      <c r="X1655" s="13">
        <v>127.87642700000001</v>
      </c>
      <c r="Y1655" s="13">
        <v>127.058868</v>
      </c>
      <c r="Z1655" s="13">
        <v>126.300156</v>
      </c>
      <c r="AA1655" s="13">
        <v>125.524811</v>
      </c>
      <c r="AB1655" s="13">
        <v>124.699669</v>
      </c>
      <c r="AC1655" s="13">
        <v>123.927559</v>
      </c>
      <c r="AD1655" s="13">
        <v>123.20584100000001</v>
      </c>
      <c r="AE1655" s="13">
        <v>122.436325</v>
      </c>
      <c r="AF1655" s="7">
        <v>-1.0781000000000001E-2</v>
      </c>
    </row>
    <row r="1656" spans="1:32" ht="13">
      <c r="A1656" s="3" t="s">
        <v>2387</v>
      </c>
      <c r="B1656" t="s">
        <v>2366</v>
      </c>
      <c r="C1656" s="13">
        <v>192.371689</v>
      </c>
      <c r="D1656" s="13">
        <v>192.87882999999999</v>
      </c>
      <c r="E1656" s="13">
        <v>194.56636</v>
      </c>
      <c r="F1656" s="13">
        <v>195.34356700000001</v>
      </c>
      <c r="G1656" s="13">
        <v>194.05299400000001</v>
      </c>
      <c r="H1656" s="13">
        <v>190.499191</v>
      </c>
      <c r="I1656" s="13">
        <v>189.36726400000001</v>
      </c>
      <c r="J1656" s="13">
        <v>186.82011399999999</v>
      </c>
      <c r="K1656" s="13">
        <v>182.144409</v>
      </c>
      <c r="L1656" s="13">
        <v>178.80836500000001</v>
      </c>
      <c r="M1656" s="13">
        <v>173.78259299999999</v>
      </c>
      <c r="N1656" s="13">
        <v>172.08839399999999</v>
      </c>
      <c r="O1656" s="13">
        <v>170.56601000000001</v>
      </c>
      <c r="P1656" s="13">
        <v>169.09406999999999</v>
      </c>
      <c r="Q1656" s="13">
        <v>167.62687700000001</v>
      </c>
      <c r="R1656" s="13">
        <v>166.148865</v>
      </c>
      <c r="S1656" s="13">
        <v>164.674576</v>
      </c>
      <c r="T1656" s="13">
        <v>163.21026599999999</v>
      </c>
      <c r="U1656" s="13">
        <v>161.74272199999999</v>
      </c>
      <c r="V1656" s="13">
        <v>160.26490799999999</v>
      </c>
      <c r="W1656" s="13">
        <v>158.82496599999999</v>
      </c>
      <c r="X1656" s="13">
        <v>157.401093</v>
      </c>
      <c r="Y1656" s="13">
        <v>155.98782299999999</v>
      </c>
      <c r="Z1656" s="13">
        <v>154.59423799999999</v>
      </c>
      <c r="AA1656" s="13">
        <v>153.21675099999999</v>
      </c>
      <c r="AB1656" s="13">
        <v>151.83329800000001</v>
      </c>
      <c r="AC1656" s="13">
        <v>150.544601</v>
      </c>
      <c r="AD1656" s="13">
        <v>149.29759200000001</v>
      </c>
      <c r="AE1656" s="13">
        <v>147.901062</v>
      </c>
      <c r="AF1656" s="7">
        <v>-9.7859999999999996E-3</v>
      </c>
    </row>
    <row r="1657" spans="1:32" ht="13">
      <c r="A1657" s="3" t="s">
        <v>2388</v>
      </c>
      <c r="B1657" t="s">
        <v>2368</v>
      </c>
      <c r="C1657" s="13">
        <v>239.58374000000001</v>
      </c>
      <c r="D1657" s="13">
        <v>240.689682</v>
      </c>
      <c r="E1657" s="13">
        <v>242.50422699999999</v>
      </c>
      <c r="F1657" s="13">
        <v>243.49177599999999</v>
      </c>
      <c r="G1657" s="13">
        <v>239.58999600000001</v>
      </c>
      <c r="H1657" s="13">
        <v>230.62776199999999</v>
      </c>
      <c r="I1657" s="13">
        <v>228.52044699999999</v>
      </c>
      <c r="J1657" s="13">
        <v>225.356842</v>
      </c>
      <c r="K1657" s="13">
        <v>221.983902</v>
      </c>
      <c r="L1657" s="13">
        <v>219.03952000000001</v>
      </c>
      <c r="M1657" s="13">
        <v>213.901611</v>
      </c>
      <c r="N1657" s="13">
        <v>211.82852199999999</v>
      </c>
      <c r="O1657" s="13">
        <v>209.89801</v>
      </c>
      <c r="P1657" s="13">
        <v>208.01681500000001</v>
      </c>
      <c r="Q1657" s="13">
        <v>206.156555</v>
      </c>
      <c r="R1657" s="13">
        <v>204.259018</v>
      </c>
      <c r="S1657" s="13">
        <v>202.375595</v>
      </c>
      <c r="T1657" s="13">
        <v>200.592682</v>
      </c>
      <c r="U1657" s="13">
        <v>198.79226700000001</v>
      </c>
      <c r="V1657" s="13">
        <v>197.001801</v>
      </c>
      <c r="W1657" s="13">
        <v>195.22747799999999</v>
      </c>
      <c r="X1657" s="13">
        <v>193.45173600000001</v>
      </c>
      <c r="Y1657" s="13">
        <v>191.683044</v>
      </c>
      <c r="Z1657" s="13">
        <v>189.87365700000001</v>
      </c>
      <c r="AA1657" s="13">
        <v>189.22605899999999</v>
      </c>
      <c r="AB1657" s="13">
        <v>188.570663</v>
      </c>
      <c r="AC1657" s="13">
        <v>188.04917900000001</v>
      </c>
      <c r="AD1657" s="13">
        <v>187.54336499999999</v>
      </c>
      <c r="AE1657" s="13">
        <v>187.098038</v>
      </c>
      <c r="AF1657" s="7">
        <v>-9.2849999999999999E-3</v>
      </c>
    </row>
    <row r="1658" spans="1:32" ht="13">
      <c r="A1658" s="3" t="s">
        <v>2389</v>
      </c>
      <c r="B1658" t="s">
        <v>2370</v>
      </c>
      <c r="C1658" s="13">
        <v>290.51367199999999</v>
      </c>
      <c r="D1658" s="13">
        <v>291.86010700000003</v>
      </c>
      <c r="E1658" s="13">
        <v>294.10025000000002</v>
      </c>
      <c r="F1658" s="13">
        <v>295.23889200000002</v>
      </c>
      <c r="G1658" s="13">
        <v>294.36837800000001</v>
      </c>
      <c r="H1658" s="13">
        <v>293.10192899999998</v>
      </c>
      <c r="I1658" s="13">
        <v>293.61642499999999</v>
      </c>
      <c r="J1658" s="13">
        <v>291.379639</v>
      </c>
      <c r="K1658" s="13">
        <v>287.86025999999998</v>
      </c>
      <c r="L1658" s="13">
        <v>283.165436</v>
      </c>
      <c r="M1658" s="13">
        <v>276.13995399999999</v>
      </c>
      <c r="N1658" s="13">
        <v>273.84631300000001</v>
      </c>
      <c r="O1658" s="13">
        <v>272.82458500000001</v>
      </c>
      <c r="P1658" s="13">
        <v>271.83380099999999</v>
      </c>
      <c r="Q1658" s="13">
        <v>270.86712599999998</v>
      </c>
      <c r="R1658" s="13">
        <v>269.85320999999999</v>
      </c>
      <c r="S1658" s="13">
        <v>269.40158100000002</v>
      </c>
      <c r="T1658" s="13">
        <v>268.85940599999998</v>
      </c>
      <c r="U1658" s="13">
        <v>268.18798800000002</v>
      </c>
      <c r="V1658" s="13">
        <v>267.57351699999998</v>
      </c>
      <c r="W1658" s="13">
        <v>266.97958399999999</v>
      </c>
      <c r="X1658" s="13">
        <v>266.34912100000003</v>
      </c>
      <c r="Y1658" s="13">
        <v>265.75149499999998</v>
      </c>
      <c r="Z1658" s="13">
        <v>265.243652</v>
      </c>
      <c r="AA1658" s="13">
        <v>264.718842</v>
      </c>
      <c r="AB1658" s="13">
        <v>264.24984699999999</v>
      </c>
      <c r="AC1658" s="13">
        <v>263.93057299999998</v>
      </c>
      <c r="AD1658" s="13">
        <v>263.54620399999999</v>
      </c>
      <c r="AE1658" s="13">
        <v>263.11389200000002</v>
      </c>
      <c r="AF1658" s="7">
        <v>-3.833E-3</v>
      </c>
    </row>
    <row r="1659" spans="1:32" ht="13">
      <c r="A1659" s="3" t="s">
        <v>2390</v>
      </c>
      <c r="B1659" t="s">
        <v>2391</v>
      </c>
      <c r="C1659" s="13">
        <v>191.74887100000001</v>
      </c>
      <c r="D1659" s="13">
        <v>190.69189499999999</v>
      </c>
      <c r="E1659" s="13">
        <v>195.216568</v>
      </c>
      <c r="F1659" s="13">
        <v>197.23407</v>
      </c>
      <c r="G1659" s="13">
        <v>192.732101</v>
      </c>
      <c r="H1659" s="13">
        <v>188.05879200000001</v>
      </c>
      <c r="I1659" s="13">
        <v>186.532928</v>
      </c>
      <c r="J1659" s="13">
        <v>184.52346800000001</v>
      </c>
      <c r="K1659" s="13">
        <v>180.98033100000001</v>
      </c>
      <c r="L1659" s="13">
        <v>177.622681</v>
      </c>
      <c r="M1659" s="13">
        <v>172.76748699999999</v>
      </c>
      <c r="N1659" s="13">
        <v>170.83575400000001</v>
      </c>
      <c r="O1659" s="13">
        <v>169.235962</v>
      </c>
      <c r="P1659" s="13">
        <v>167.58187899999999</v>
      </c>
      <c r="Q1659" s="13">
        <v>166.030258</v>
      </c>
      <c r="R1659" s="13">
        <v>164.36428799999999</v>
      </c>
      <c r="S1659" s="13">
        <v>162.80722</v>
      </c>
      <c r="T1659" s="13">
        <v>161.271545</v>
      </c>
      <c r="U1659" s="13">
        <v>159.770126</v>
      </c>
      <c r="V1659" s="13">
        <v>158.37269599999999</v>
      </c>
      <c r="W1659" s="13">
        <v>157.01274100000001</v>
      </c>
      <c r="X1659" s="13">
        <v>155.59404000000001</v>
      </c>
      <c r="Y1659" s="13">
        <v>154.41030900000001</v>
      </c>
      <c r="Z1659" s="13">
        <v>153.36537200000001</v>
      </c>
      <c r="AA1659" s="13">
        <v>152.29188500000001</v>
      </c>
      <c r="AB1659" s="13">
        <v>151.286957</v>
      </c>
      <c r="AC1659" s="13">
        <v>150.42434700000001</v>
      </c>
      <c r="AD1659" s="13">
        <v>149.52328499999999</v>
      </c>
      <c r="AE1659" s="13">
        <v>148.56388899999999</v>
      </c>
      <c r="AF1659" s="7">
        <v>-9.2029999999999994E-3</v>
      </c>
    </row>
    <row r="1661" spans="1:32" ht="13">
      <c r="B1661" s="2" t="s">
        <v>1239</v>
      </c>
    </row>
    <row r="1662" spans="1:32" ht="13">
      <c r="A1662" s="3" t="s">
        <v>2392</v>
      </c>
      <c r="B1662" t="s">
        <v>2372</v>
      </c>
      <c r="C1662" s="13">
        <v>201.41386399999999</v>
      </c>
      <c r="D1662" s="13">
        <v>202.142731</v>
      </c>
      <c r="E1662" s="13">
        <v>204.259399</v>
      </c>
      <c r="F1662" s="13">
        <v>202.50379899999999</v>
      </c>
      <c r="G1662" s="13">
        <v>201.441833</v>
      </c>
      <c r="H1662" s="13">
        <v>199.046494</v>
      </c>
      <c r="I1662" s="13">
        <v>198.326874</v>
      </c>
      <c r="J1662" s="13">
        <v>198.00439499999999</v>
      </c>
      <c r="K1662" s="13">
        <v>197.10626199999999</v>
      </c>
      <c r="L1662" s="13">
        <v>196.41076699999999</v>
      </c>
      <c r="M1662" s="13">
        <v>194.223862</v>
      </c>
      <c r="N1662" s="13">
        <v>192.28654499999999</v>
      </c>
      <c r="O1662" s="13">
        <v>191.33753999999999</v>
      </c>
      <c r="P1662" s="13">
        <v>190.47721899999999</v>
      </c>
      <c r="Q1662" s="13">
        <v>189.64636200000001</v>
      </c>
      <c r="R1662" s="13">
        <v>188.78414900000001</v>
      </c>
      <c r="S1662" s="13">
        <v>187.984207</v>
      </c>
      <c r="T1662" s="13">
        <v>187.15422100000001</v>
      </c>
      <c r="U1662" s="13">
        <v>186.29299900000001</v>
      </c>
      <c r="V1662" s="13">
        <v>185.45854199999999</v>
      </c>
      <c r="W1662" s="13">
        <v>184.692993</v>
      </c>
      <c r="X1662" s="13">
        <v>183.95266699999999</v>
      </c>
      <c r="Y1662" s="13">
        <v>183.209732</v>
      </c>
      <c r="Z1662" s="13">
        <v>182.4375</v>
      </c>
      <c r="AA1662" s="13">
        <v>181.605042</v>
      </c>
      <c r="AB1662" s="13">
        <v>180.74591100000001</v>
      </c>
      <c r="AC1662" s="13">
        <v>180.20663500000001</v>
      </c>
      <c r="AD1662" s="13">
        <v>179.662384</v>
      </c>
      <c r="AE1662" s="13">
        <v>179.16429099999999</v>
      </c>
      <c r="AF1662" s="7">
        <v>-4.4590000000000003E-3</v>
      </c>
    </row>
    <row r="1663" spans="1:32" ht="13">
      <c r="A1663" s="3" t="s">
        <v>2393</v>
      </c>
      <c r="B1663" t="s">
        <v>2374</v>
      </c>
      <c r="C1663" s="13">
        <v>292.26666299999999</v>
      </c>
      <c r="D1663" s="13">
        <v>293.51486199999999</v>
      </c>
      <c r="E1663" s="13">
        <v>296.42416400000002</v>
      </c>
      <c r="F1663" s="13">
        <v>297.73876999999999</v>
      </c>
      <c r="G1663" s="13">
        <v>296.67184400000002</v>
      </c>
      <c r="H1663" s="13">
        <v>293.23812900000001</v>
      </c>
      <c r="I1663" s="13">
        <v>291.67263800000001</v>
      </c>
      <c r="J1663" s="13">
        <v>290.322968</v>
      </c>
      <c r="K1663" s="13">
        <v>288.09979199999998</v>
      </c>
      <c r="L1663" s="13">
        <v>287.82421900000003</v>
      </c>
      <c r="M1663" s="13">
        <v>286.99246199999999</v>
      </c>
      <c r="N1663" s="13">
        <v>286.36825599999997</v>
      </c>
      <c r="O1663" s="13">
        <v>286.06869499999999</v>
      </c>
      <c r="P1663" s="13">
        <v>285.87286399999999</v>
      </c>
      <c r="Q1663" s="13">
        <v>285.694031</v>
      </c>
      <c r="R1663" s="13">
        <v>285.53604100000001</v>
      </c>
      <c r="S1663" s="13">
        <v>285.41210899999999</v>
      </c>
      <c r="T1663" s="13">
        <v>285.27993800000002</v>
      </c>
      <c r="U1663" s="13">
        <v>285.06039399999997</v>
      </c>
      <c r="V1663" s="13">
        <v>284.81265300000001</v>
      </c>
      <c r="W1663" s="13">
        <v>284.59030200000001</v>
      </c>
      <c r="X1663" s="13">
        <v>284.39816300000001</v>
      </c>
      <c r="Y1663" s="13">
        <v>284.20376599999997</v>
      </c>
      <c r="Z1663" s="13">
        <v>284.06228599999997</v>
      </c>
      <c r="AA1663" s="13">
        <v>283.963684</v>
      </c>
      <c r="AB1663" s="13">
        <v>283.91482500000001</v>
      </c>
      <c r="AC1663" s="13">
        <v>283.90542599999998</v>
      </c>
      <c r="AD1663" s="13">
        <v>283.87167399999998</v>
      </c>
      <c r="AE1663" s="13">
        <v>283.883667</v>
      </c>
      <c r="AF1663" s="7">
        <v>-1.235E-3</v>
      </c>
    </row>
    <row r="1664" spans="1:32" ht="13">
      <c r="A1664" s="3" t="s">
        <v>2394</v>
      </c>
      <c r="B1664" t="s">
        <v>2376</v>
      </c>
      <c r="C1664" s="13">
        <v>209.34139999999999</v>
      </c>
      <c r="D1664" s="13">
        <v>210.31062299999999</v>
      </c>
      <c r="E1664" s="13">
        <v>212.17344700000001</v>
      </c>
      <c r="F1664" s="13">
        <v>209.76242099999999</v>
      </c>
      <c r="G1664" s="13">
        <v>207.228973</v>
      </c>
      <c r="H1664" s="13">
        <v>201.09285</v>
      </c>
      <c r="I1664" s="13">
        <v>198.556534</v>
      </c>
      <c r="J1664" s="13">
        <v>195.44152800000001</v>
      </c>
      <c r="K1664" s="13">
        <v>193.4384</v>
      </c>
      <c r="L1664" s="13">
        <v>192.132767</v>
      </c>
      <c r="M1664" s="13">
        <v>188.89505</v>
      </c>
      <c r="N1664" s="13">
        <v>186.86438000000001</v>
      </c>
      <c r="O1664" s="13">
        <v>185.96925400000001</v>
      </c>
      <c r="P1664" s="13">
        <v>185.08450300000001</v>
      </c>
      <c r="Q1664" s="13">
        <v>184.248108</v>
      </c>
      <c r="R1664" s="13">
        <v>183.42834500000001</v>
      </c>
      <c r="S1664" s="13">
        <v>182.61483799999999</v>
      </c>
      <c r="T1664" s="13">
        <v>181.82659899999999</v>
      </c>
      <c r="U1664" s="13">
        <v>181.03633099999999</v>
      </c>
      <c r="V1664" s="13">
        <v>180.218628</v>
      </c>
      <c r="W1664" s="13">
        <v>179.36029099999999</v>
      </c>
      <c r="X1664" s="13">
        <v>178.540176</v>
      </c>
      <c r="Y1664" s="13">
        <v>177.73915099999999</v>
      </c>
      <c r="Z1664" s="13">
        <v>176.92454499999999</v>
      </c>
      <c r="AA1664" s="13">
        <v>176.10992400000001</v>
      </c>
      <c r="AB1664" s="13">
        <v>175.24430799999999</v>
      </c>
      <c r="AC1664" s="13">
        <v>174.47818000000001</v>
      </c>
      <c r="AD1664" s="13">
        <v>173.73127700000001</v>
      </c>
      <c r="AE1664" s="13">
        <v>173.10531599999999</v>
      </c>
      <c r="AF1664" s="7">
        <v>-7.1850000000000004E-3</v>
      </c>
    </row>
    <row r="1665" spans="1:32" ht="13">
      <c r="A1665" s="3" t="s">
        <v>2395</v>
      </c>
      <c r="B1665" t="s">
        <v>2378</v>
      </c>
      <c r="C1665" s="13">
        <v>233.392807</v>
      </c>
      <c r="D1665" s="13">
        <v>234.75625600000001</v>
      </c>
      <c r="E1665" s="13">
        <v>236.46864299999999</v>
      </c>
      <c r="F1665" s="13">
        <v>232.827057</v>
      </c>
      <c r="G1665" s="13">
        <v>230.34179700000001</v>
      </c>
      <c r="H1665" s="13">
        <v>224.02409399999999</v>
      </c>
      <c r="I1665" s="13">
        <v>221.82440199999999</v>
      </c>
      <c r="J1665" s="13">
        <v>219.866409</v>
      </c>
      <c r="K1665" s="13">
        <v>217.518631</v>
      </c>
      <c r="L1665" s="13">
        <v>215.21923799999999</v>
      </c>
      <c r="M1665" s="13">
        <v>211.247635</v>
      </c>
      <c r="N1665" s="13">
        <v>208.75375399999999</v>
      </c>
      <c r="O1665" s="13">
        <v>207.52273600000001</v>
      </c>
      <c r="P1665" s="13">
        <v>206.35264599999999</v>
      </c>
      <c r="Q1665" s="13">
        <v>205.60169999999999</v>
      </c>
      <c r="R1665" s="13">
        <v>204.77316300000001</v>
      </c>
      <c r="S1665" s="13">
        <v>204.261246</v>
      </c>
      <c r="T1665" s="13">
        <v>203.82813999999999</v>
      </c>
      <c r="U1665" s="13">
        <v>203.45056199999999</v>
      </c>
      <c r="V1665" s="13">
        <v>203.039154</v>
      </c>
      <c r="W1665" s="13">
        <v>202.658737</v>
      </c>
      <c r="X1665" s="13">
        <v>202.26847799999999</v>
      </c>
      <c r="Y1665" s="13">
        <v>201.79908800000001</v>
      </c>
      <c r="Z1665" s="13">
        <v>201.358475</v>
      </c>
      <c r="AA1665" s="13">
        <v>200.87515300000001</v>
      </c>
      <c r="AB1665" s="13">
        <v>200.35730000000001</v>
      </c>
      <c r="AC1665" s="13">
        <v>199.94670099999999</v>
      </c>
      <c r="AD1665" s="13">
        <v>199.557785</v>
      </c>
      <c r="AE1665" s="13">
        <v>199.24363700000001</v>
      </c>
      <c r="AF1665" s="7">
        <v>-6.0559999999999998E-3</v>
      </c>
    </row>
    <row r="1666" spans="1:32" ht="13">
      <c r="A1666" s="3" t="s">
        <v>2396</v>
      </c>
      <c r="B1666" t="s">
        <v>2380</v>
      </c>
      <c r="C1666" s="13">
        <v>202.80413799999999</v>
      </c>
      <c r="D1666" s="13">
        <v>203.806625</v>
      </c>
      <c r="E1666" s="13">
        <v>205.313614</v>
      </c>
      <c r="F1666" s="13">
        <v>202.099548</v>
      </c>
      <c r="G1666" s="13">
        <v>198.263733</v>
      </c>
      <c r="H1666" s="13">
        <v>192.42042499999999</v>
      </c>
      <c r="I1666" s="13">
        <v>189.978241</v>
      </c>
      <c r="J1666" s="13">
        <v>188.00804099999999</v>
      </c>
      <c r="K1666" s="13">
        <v>185.90621899999999</v>
      </c>
      <c r="L1666" s="13">
        <v>184.56336999999999</v>
      </c>
      <c r="M1666" s="13">
        <v>182.08689899999999</v>
      </c>
      <c r="N1666" s="13">
        <v>180.37678500000001</v>
      </c>
      <c r="O1666" s="13">
        <v>179.692215</v>
      </c>
      <c r="P1666" s="13">
        <v>179.07461499999999</v>
      </c>
      <c r="Q1666" s="13">
        <v>178.49762000000001</v>
      </c>
      <c r="R1666" s="13">
        <v>177.93272400000001</v>
      </c>
      <c r="S1666" s="13">
        <v>177.33880600000001</v>
      </c>
      <c r="T1666" s="13">
        <v>176.760468</v>
      </c>
      <c r="U1666" s="13">
        <v>176.282974</v>
      </c>
      <c r="V1666" s="13">
        <v>175.753906</v>
      </c>
      <c r="W1666" s="13">
        <v>175.207809</v>
      </c>
      <c r="X1666" s="13">
        <v>174.65765400000001</v>
      </c>
      <c r="Y1666" s="13">
        <v>174.10282900000001</v>
      </c>
      <c r="Z1666" s="13">
        <v>173.50071700000001</v>
      </c>
      <c r="AA1666" s="13">
        <v>172.859421</v>
      </c>
      <c r="AB1666" s="13">
        <v>172.179214</v>
      </c>
      <c r="AC1666" s="13">
        <v>171.507248</v>
      </c>
      <c r="AD1666" s="13">
        <v>170.96978799999999</v>
      </c>
      <c r="AE1666" s="13">
        <v>170.27271999999999</v>
      </c>
      <c r="AF1666" s="7">
        <v>-6.6360000000000004E-3</v>
      </c>
    </row>
    <row r="1667" spans="1:32" ht="13">
      <c r="A1667" s="3" t="s">
        <v>2397</v>
      </c>
      <c r="B1667" t="s">
        <v>2382</v>
      </c>
      <c r="C1667" s="13">
        <v>276.21521000000001</v>
      </c>
      <c r="D1667" s="13">
        <v>277.41531400000002</v>
      </c>
      <c r="E1667" s="13">
        <v>280.11346400000002</v>
      </c>
      <c r="F1667" s="13">
        <v>279.238159</v>
      </c>
      <c r="G1667" s="13">
        <v>279.21929899999998</v>
      </c>
      <c r="H1667" s="13">
        <v>279.00604199999998</v>
      </c>
      <c r="I1667" s="13">
        <v>278.14907799999997</v>
      </c>
      <c r="J1667" s="13">
        <v>276.69766199999998</v>
      </c>
      <c r="K1667" s="13">
        <v>273.15707400000002</v>
      </c>
      <c r="L1667" s="13">
        <v>269.76730300000003</v>
      </c>
      <c r="M1667" s="13">
        <v>265.00384500000001</v>
      </c>
      <c r="N1667" s="13">
        <v>262.11715700000002</v>
      </c>
      <c r="O1667" s="13">
        <v>260.18524200000002</v>
      </c>
      <c r="P1667" s="13">
        <v>258.36163299999998</v>
      </c>
      <c r="Q1667" s="13">
        <v>256.50204500000001</v>
      </c>
      <c r="R1667" s="13">
        <v>254.966522</v>
      </c>
      <c r="S1667" s="13">
        <v>253.29806500000001</v>
      </c>
      <c r="T1667" s="13">
        <v>251.643372</v>
      </c>
      <c r="U1667" s="13">
        <v>251.40954600000001</v>
      </c>
      <c r="V1667" s="13">
        <v>251.16648900000001</v>
      </c>
      <c r="W1667" s="13">
        <v>250.94940199999999</v>
      </c>
      <c r="X1667" s="13">
        <v>250.70773299999999</v>
      </c>
      <c r="Y1667" s="13">
        <v>250.43781999999999</v>
      </c>
      <c r="Z1667" s="13">
        <v>250.19274899999999</v>
      </c>
      <c r="AA1667" s="13">
        <v>249.898132</v>
      </c>
      <c r="AB1667" s="13">
        <v>249.659256</v>
      </c>
      <c r="AC1667" s="13">
        <v>249.585678</v>
      </c>
      <c r="AD1667" s="13">
        <v>249.53933699999999</v>
      </c>
      <c r="AE1667" s="13">
        <v>249.706818</v>
      </c>
      <c r="AF1667" s="7">
        <v>-3.8899999999999998E-3</v>
      </c>
    </row>
    <row r="1668" spans="1:32" ht="13">
      <c r="A1668" s="3" t="s">
        <v>2398</v>
      </c>
      <c r="B1668" t="s">
        <v>2399</v>
      </c>
      <c r="C1668" s="13">
        <v>245.649429</v>
      </c>
      <c r="D1668" s="13">
        <v>247.06556699999999</v>
      </c>
      <c r="E1668" s="13">
        <v>248.704498</v>
      </c>
      <c r="F1668" s="13">
        <v>246.999054</v>
      </c>
      <c r="G1668" s="13">
        <v>245.642563</v>
      </c>
      <c r="H1668" s="13">
        <v>242.09033199999999</v>
      </c>
      <c r="I1668" s="13">
        <v>240.538162</v>
      </c>
      <c r="J1668" s="13">
        <v>238.703003</v>
      </c>
      <c r="K1668" s="13">
        <v>236.14529400000001</v>
      </c>
      <c r="L1668" s="13">
        <v>234.43928500000001</v>
      </c>
      <c r="M1668" s="13">
        <v>231.5401</v>
      </c>
      <c r="N1668" s="13">
        <v>229.59785500000001</v>
      </c>
      <c r="O1668" s="13">
        <v>228.591736</v>
      </c>
      <c r="P1668" s="13">
        <v>227.66258199999999</v>
      </c>
      <c r="Q1668" s="13">
        <v>226.76248200000001</v>
      </c>
      <c r="R1668" s="13">
        <v>225.99237099999999</v>
      </c>
      <c r="S1668" s="13">
        <v>225.18447900000001</v>
      </c>
      <c r="T1668" s="13">
        <v>224.37982199999999</v>
      </c>
      <c r="U1668" s="13">
        <v>224.02310199999999</v>
      </c>
      <c r="V1668" s="13">
        <v>223.62325999999999</v>
      </c>
      <c r="W1668" s="13">
        <v>223.23344399999999</v>
      </c>
      <c r="X1668" s="13">
        <v>222.85908499999999</v>
      </c>
      <c r="Y1668" s="13">
        <v>222.456863</v>
      </c>
      <c r="Z1668" s="13">
        <v>222.03204299999999</v>
      </c>
      <c r="AA1668" s="13">
        <v>221.64004499999999</v>
      </c>
      <c r="AB1668" s="13">
        <v>221.21751399999999</v>
      </c>
      <c r="AC1668" s="13">
        <v>220.87101699999999</v>
      </c>
      <c r="AD1668" s="13">
        <v>220.59736599999999</v>
      </c>
      <c r="AE1668" s="13">
        <v>220.33569299999999</v>
      </c>
      <c r="AF1668" s="7">
        <v>-4.2319999999999997E-3</v>
      </c>
    </row>
    <row r="1670" spans="1:32" ht="13">
      <c r="B1670" s="2" t="s">
        <v>2400</v>
      </c>
    </row>
    <row r="1671" spans="1:32" ht="13">
      <c r="B1671" s="2" t="s">
        <v>778</v>
      </c>
    </row>
    <row r="1672" spans="1:32" ht="13">
      <c r="A1672" s="3" t="s">
        <v>2401</v>
      </c>
      <c r="B1672" t="s">
        <v>2360</v>
      </c>
      <c r="C1672" s="13">
        <v>3082.3793949999999</v>
      </c>
      <c r="D1672" s="13">
        <v>3102.0688479999999</v>
      </c>
      <c r="E1672" s="13">
        <v>3103.2048340000001</v>
      </c>
      <c r="F1672" s="13">
        <v>3100.0576169999999</v>
      </c>
      <c r="G1672" s="13">
        <v>3078.8867190000001</v>
      </c>
      <c r="H1672" s="13">
        <v>3029.0334469999998</v>
      </c>
      <c r="I1672" s="13">
        <v>3020.73999</v>
      </c>
      <c r="J1672" s="13">
        <v>3005.0493160000001</v>
      </c>
      <c r="K1672" s="13">
        <v>2977.5102539999998</v>
      </c>
      <c r="L1672" s="13">
        <v>2928.1655270000001</v>
      </c>
      <c r="M1672" s="13">
        <v>2912.4282229999999</v>
      </c>
      <c r="N1672" s="13">
        <v>2898.0981449999999</v>
      </c>
      <c r="O1672" s="13">
        <v>2901.9311520000001</v>
      </c>
      <c r="P1672" s="13">
        <v>2905.9592290000001</v>
      </c>
      <c r="Q1672" s="13">
        <v>2908.7741700000001</v>
      </c>
      <c r="R1672" s="13">
        <v>2910.5417480000001</v>
      </c>
      <c r="S1672" s="13">
        <v>2911.5183109999998</v>
      </c>
      <c r="T1672" s="13">
        <v>2911.5622560000002</v>
      </c>
      <c r="U1672" s="13">
        <v>2910.8103030000002</v>
      </c>
      <c r="V1672" s="13">
        <v>2909.6396479999999</v>
      </c>
      <c r="W1672" s="13">
        <v>2908.4638669999999</v>
      </c>
      <c r="X1672" s="13">
        <v>2906.7265619999998</v>
      </c>
      <c r="Y1672" s="13">
        <v>2904.4018550000001</v>
      </c>
      <c r="Z1672" s="13">
        <v>2903.076172</v>
      </c>
      <c r="AA1672" s="13">
        <v>2900.9401859999998</v>
      </c>
      <c r="AB1672" s="13">
        <v>2898.0610350000002</v>
      </c>
      <c r="AC1672" s="13">
        <v>2898.7055660000001</v>
      </c>
      <c r="AD1672" s="13">
        <v>2899.373779</v>
      </c>
      <c r="AE1672" s="13">
        <v>2900.2451169999999</v>
      </c>
      <c r="AF1672" s="7">
        <v>-2.4889999999999999E-3</v>
      </c>
    </row>
    <row r="1673" spans="1:32" ht="13">
      <c r="A1673" s="3" t="s">
        <v>2402</v>
      </c>
      <c r="B1673" t="s">
        <v>2362</v>
      </c>
      <c r="C1673" s="13">
        <v>2983.8142090000001</v>
      </c>
      <c r="D1673" s="13">
        <v>3003.5754390000002</v>
      </c>
      <c r="E1673" s="13">
        <v>3018.1132809999999</v>
      </c>
      <c r="F1673" s="13">
        <v>3021.8732909999999</v>
      </c>
      <c r="G1673" s="13">
        <v>3008.5886230000001</v>
      </c>
      <c r="H1673" s="13">
        <v>2966.1547850000002</v>
      </c>
      <c r="I1673" s="13">
        <v>2951.8266600000002</v>
      </c>
      <c r="J1673" s="13">
        <v>2911.7158199999999</v>
      </c>
      <c r="K1673" s="13">
        <v>2874.6982419999999</v>
      </c>
      <c r="L1673" s="13">
        <v>2841.2080080000001</v>
      </c>
      <c r="M1673" s="13">
        <v>2790.4770509999998</v>
      </c>
      <c r="N1673" s="13">
        <v>2791.7309570000002</v>
      </c>
      <c r="O1673" s="13">
        <v>2794.986328</v>
      </c>
      <c r="P1673" s="13">
        <v>2798.9030760000001</v>
      </c>
      <c r="Q1673" s="13">
        <v>2802.4360350000002</v>
      </c>
      <c r="R1673" s="13">
        <v>2805.5534670000002</v>
      </c>
      <c r="S1673" s="13">
        <v>2806.7617190000001</v>
      </c>
      <c r="T1673" s="13">
        <v>2806.5573730000001</v>
      </c>
      <c r="U1673" s="13">
        <v>2805.3483890000002</v>
      </c>
      <c r="V1673" s="13">
        <v>2804.3176269999999</v>
      </c>
      <c r="W1673" s="13">
        <v>2803.369385</v>
      </c>
      <c r="X1673" s="13">
        <v>2802.5280760000001</v>
      </c>
      <c r="Y1673" s="13">
        <v>2801.9174800000001</v>
      </c>
      <c r="Z1673" s="13">
        <v>2802.219482</v>
      </c>
      <c r="AA1673" s="13">
        <v>2803.030029</v>
      </c>
      <c r="AB1673" s="13">
        <v>2803.3823240000002</v>
      </c>
      <c r="AC1673" s="13">
        <v>2805.0964359999998</v>
      </c>
      <c r="AD1673" s="13">
        <v>2807.1704100000002</v>
      </c>
      <c r="AE1673" s="13">
        <v>2810.4697270000001</v>
      </c>
      <c r="AF1673" s="7">
        <v>-2.4580000000000001E-3</v>
      </c>
    </row>
    <row r="1674" spans="1:32" ht="13">
      <c r="A1674" s="3" t="s">
        <v>2403</v>
      </c>
      <c r="B1674" t="s">
        <v>2364</v>
      </c>
      <c r="C1674" s="13">
        <v>2974.6669919999999</v>
      </c>
      <c r="D1674" s="13">
        <v>2994.2292480000001</v>
      </c>
      <c r="E1674" s="13">
        <v>3005.8400879999999</v>
      </c>
      <c r="F1674" s="13">
        <v>3005.131836</v>
      </c>
      <c r="G1674" s="13">
        <v>2990.4028320000002</v>
      </c>
      <c r="H1674" s="13">
        <v>2957.899414</v>
      </c>
      <c r="I1674" s="13">
        <v>2945.1396479999999</v>
      </c>
      <c r="J1674" s="13">
        <v>2920.5722660000001</v>
      </c>
      <c r="K1674" s="13">
        <v>2886.338135</v>
      </c>
      <c r="L1674" s="13">
        <v>2854.273193</v>
      </c>
      <c r="M1674" s="13">
        <v>2812.670654</v>
      </c>
      <c r="N1674" s="13">
        <v>2818.695068</v>
      </c>
      <c r="O1674" s="13">
        <v>2821.8298340000001</v>
      </c>
      <c r="P1674" s="13">
        <v>2825.8266600000002</v>
      </c>
      <c r="Q1674" s="13">
        <v>2829.3544919999999</v>
      </c>
      <c r="R1674" s="13">
        <v>2832.7141109999998</v>
      </c>
      <c r="S1674" s="13">
        <v>2835.608643</v>
      </c>
      <c r="T1674" s="13">
        <v>2837.5927729999999</v>
      </c>
      <c r="U1674" s="13">
        <v>2837.868164</v>
      </c>
      <c r="V1674" s="13">
        <v>2837.748047</v>
      </c>
      <c r="W1674" s="13">
        <v>2837.4890140000002</v>
      </c>
      <c r="X1674" s="13">
        <v>2837.2780760000001</v>
      </c>
      <c r="Y1674" s="13">
        <v>2836.8891600000002</v>
      </c>
      <c r="Z1674" s="13">
        <v>2837.108154</v>
      </c>
      <c r="AA1674" s="13">
        <v>2837.1635740000002</v>
      </c>
      <c r="AB1674" s="13">
        <v>2836.844482</v>
      </c>
      <c r="AC1674" s="13">
        <v>2838.1254880000001</v>
      </c>
      <c r="AD1674" s="13">
        <v>2839.6928710000002</v>
      </c>
      <c r="AE1674" s="13">
        <v>2841.827393</v>
      </c>
      <c r="AF1674" s="7">
        <v>-1.933E-3</v>
      </c>
    </row>
    <row r="1675" spans="1:32" ht="13">
      <c r="A1675" s="3" t="s">
        <v>2404</v>
      </c>
      <c r="B1675" t="s">
        <v>2366</v>
      </c>
      <c r="C1675" s="13">
        <v>3366.7280270000001</v>
      </c>
      <c r="D1675" s="13">
        <v>3388.6520999999998</v>
      </c>
      <c r="E1675" s="13">
        <v>3402.991943</v>
      </c>
      <c r="F1675" s="13">
        <v>3414.6071780000002</v>
      </c>
      <c r="G1675" s="13">
        <v>3400.5273440000001</v>
      </c>
      <c r="H1675" s="13">
        <v>3357.8100589999999</v>
      </c>
      <c r="I1675" s="13">
        <v>3342.8564449999999</v>
      </c>
      <c r="J1675" s="13">
        <v>3313.9309079999998</v>
      </c>
      <c r="K1675" s="13">
        <v>3266.5734859999998</v>
      </c>
      <c r="L1675" s="13">
        <v>3233.6196289999998</v>
      </c>
      <c r="M1675" s="13">
        <v>3181.6511230000001</v>
      </c>
      <c r="N1675" s="13">
        <v>3187.9677729999999</v>
      </c>
      <c r="O1675" s="13">
        <v>3191.8303219999998</v>
      </c>
      <c r="P1675" s="13">
        <v>3196.2082519999999</v>
      </c>
      <c r="Q1675" s="13">
        <v>3200.045654</v>
      </c>
      <c r="R1675" s="13">
        <v>3203.1557619999999</v>
      </c>
      <c r="S1675" s="13">
        <v>3205.7626949999999</v>
      </c>
      <c r="T1675" s="13">
        <v>3207.985107</v>
      </c>
      <c r="U1675" s="13">
        <v>3208.69751</v>
      </c>
      <c r="V1675" s="13">
        <v>3208.923096</v>
      </c>
      <c r="W1675" s="13">
        <v>3209.22876</v>
      </c>
      <c r="X1675" s="13">
        <v>3209.4401859999998</v>
      </c>
      <c r="Y1675" s="13">
        <v>3209.5717770000001</v>
      </c>
      <c r="Z1675" s="13">
        <v>3210.336914</v>
      </c>
      <c r="AA1675" s="13">
        <v>3211.0563959999999</v>
      </c>
      <c r="AB1675" s="13">
        <v>3211.7971189999998</v>
      </c>
      <c r="AC1675" s="13">
        <v>3214.1333009999998</v>
      </c>
      <c r="AD1675" s="13">
        <v>3216.8564449999999</v>
      </c>
      <c r="AE1675" s="13">
        <v>3219.8415530000002</v>
      </c>
      <c r="AF1675" s="7">
        <v>-1.8910000000000001E-3</v>
      </c>
    </row>
    <row r="1676" spans="1:32" ht="13">
      <c r="A1676" s="3" t="s">
        <v>2405</v>
      </c>
      <c r="B1676" t="s">
        <v>2368</v>
      </c>
      <c r="C1676" s="13">
        <v>3760.805664</v>
      </c>
      <c r="D1676" s="13">
        <v>3785.0310060000002</v>
      </c>
      <c r="E1676" s="13">
        <v>3804.923096</v>
      </c>
      <c r="F1676" s="13">
        <v>3818.3061520000001</v>
      </c>
      <c r="G1676" s="13">
        <v>3782.6206050000001</v>
      </c>
      <c r="H1676" s="13">
        <v>3698.0441890000002</v>
      </c>
      <c r="I1676" s="13">
        <v>3673.7995609999998</v>
      </c>
      <c r="J1676" s="13">
        <v>3643.9897460000002</v>
      </c>
      <c r="K1676" s="13">
        <v>3614.1728520000001</v>
      </c>
      <c r="L1676" s="13">
        <v>3588.844482</v>
      </c>
      <c r="M1676" s="13">
        <v>3543.9438479999999</v>
      </c>
      <c r="N1676" s="13">
        <v>3549.4426269999999</v>
      </c>
      <c r="O1676" s="13">
        <v>3554.0971679999998</v>
      </c>
      <c r="P1676" s="13">
        <v>3559.0541990000002</v>
      </c>
      <c r="Q1676" s="13">
        <v>3563.5158689999998</v>
      </c>
      <c r="R1676" s="13">
        <v>3566.8791500000002</v>
      </c>
      <c r="S1676" s="13">
        <v>3569.9597170000002</v>
      </c>
      <c r="T1676" s="13">
        <v>3572.849365</v>
      </c>
      <c r="U1676" s="13">
        <v>3575.188232</v>
      </c>
      <c r="V1676" s="13">
        <v>3577.069336</v>
      </c>
      <c r="W1676" s="13">
        <v>3578.5734859999998</v>
      </c>
      <c r="X1676" s="13">
        <v>3579.7573240000002</v>
      </c>
      <c r="Y1676" s="13">
        <v>3580.3776859999998</v>
      </c>
      <c r="Z1676" s="13">
        <v>3580.929443</v>
      </c>
      <c r="AA1676" s="13">
        <v>3580.7458499999998</v>
      </c>
      <c r="AB1676" s="13">
        <v>3580.2197270000001</v>
      </c>
      <c r="AC1676" s="13">
        <v>3581.7751459999999</v>
      </c>
      <c r="AD1676" s="13">
        <v>3583.3051759999998</v>
      </c>
      <c r="AE1676" s="13">
        <v>3585.4650879999999</v>
      </c>
      <c r="AF1676" s="7">
        <v>-2.0040000000000001E-3</v>
      </c>
    </row>
    <row r="1677" spans="1:32" ht="13">
      <c r="A1677" s="3" t="s">
        <v>2406</v>
      </c>
      <c r="B1677" t="s">
        <v>2370</v>
      </c>
      <c r="C1677" s="13">
        <v>3236.2937010000001</v>
      </c>
      <c r="D1677" s="13">
        <v>3258.0346679999998</v>
      </c>
      <c r="E1677" s="13">
        <v>3274.030029</v>
      </c>
      <c r="F1677" s="13">
        <v>3284.2814939999998</v>
      </c>
      <c r="G1677" s="13">
        <v>3276.735596</v>
      </c>
      <c r="H1677" s="13">
        <v>3260.4643550000001</v>
      </c>
      <c r="I1677" s="13">
        <v>3258.0407709999999</v>
      </c>
      <c r="J1677" s="13">
        <v>3243.5253910000001</v>
      </c>
      <c r="K1677" s="13">
        <v>3220.9235840000001</v>
      </c>
      <c r="L1677" s="13">
        <v>3190.3657229999999</v>
      </c>
      <c r="M1677" s="13">
        <v>3153.038086</v>
      </c>
      <c r="N1677" s="13">
        <v>3142.6203609999998</v>
      </c>
      <c r="O1677" s="13">
        <v>3147.0268550000001</v>
      </c>
      <c r="P1677" s="13">
        <v>3151.2592770000001</v>
      </c>
      <c r="Q1677" s="13">
        <v>3155.0603030000002</v>
      </c>
      <c r="R1677" s="13">
        <v>3157.73999</v>
      </c>
      <c r="S1677" s="13">
        <v>3157.5102539999998</v>
      </c>
      <c r="T1677" s="13">
        <v>3156.4040530000002</v>
      </c>
      <c r="U1677" s="13">
        <v>3154.5778810000002</v>
      </c>
      <c r="V1677" s="13">
        <v>3152.8691410000001</v>
      </c>
      <c r="W1677" s="13">
        <v>3151.3093260000001</v>
      </c>
      <c r="X1677" s="13">
        <v>3149.5266109999998</v>
      </c>
      <c r="Y1677" s="13">
        <v>3147.7629390000002</v>
      </c>
      <c r="Z1677" s="13">
        <v>3147.2346189999998</v>
      </c>
      <c r="AA1677" s="13">
        <v>3146.2807619999999</v>
      </c>
      <c r="AB1677" s="13">
        <v>3145.6748050000001</v>
      </c>
      <c r="AC1677" s="13">
        <v>3146.9562989999999</v>
      </c>
      <c r="AD1677" s="13">
        <v>3148.1589359999998</v>
      </c>
      <c r="AE1677" s="13">
        <v>3150.1899410000001</v>
      </c>
      <c r="AF1677" s="7">
        <v>-1.2459999999999999E-3</v>
      </c>
    </row>
    <row r="1678" spans="1:32" ht="13">
      <c r="A1678" s="3" t="s">
        <v>2407</v>
      </c>
      <c r="B1678" t="s">
        <v>2391</v>
      </c>
      <c r="C1678" s="13">
        <v>3263.755615</v>
      </c>
      <c r="D1678" s="13">
        <v>3264.1533199999999</v>
      </c>
      <c r="E1678" s="13">
        <v>3314.7905270000001</v>
      </c>
      <c r="F1678" s="13">
        <v>3339.13501</v>
      </c>
      <c r="G1678" s="13">
        <v>3286.3884280000002</v>
      </c>
      <c r="H1678" s="13">
        <v>3233.8190920000002</v>
      </c>
      <c r="I1678" s="13">
        <v>3213.3422850000002</v>
      </c>
      <c r="J1678" s="13">
        <v>3193.022461</v>
      </c>
      <c r="K1678" s="13">
        <v>3157.921143</v>
      </c>
      <c r="L1678" s="13">
        <v>3125.561279</v>
      </c>
      <c r="M1678" s="13">
        <v>3079.6655270000001</v>
      </c>
      <c r="N1678" s="13">
        <v>3083.6435550000001</v>
      </c>
      <c r="O1678" s="13">
        <v>3088.5822750000002</v>
      </c>
      <c r="P1678" s="13">
        <v>3092.5588379999999</v>
      </c>
      <c r="Q1678" s="13">
        <v>3097.1923830000001</v>
      </c>
      <c r="R1678" s="13">
        <v>3099.5817870000001</v>
      </c>
      <c r="S1678" s="13">
        <v>3102.6704100000002</v>
      </c>
      <c r="T1678" s="13">
        <v>3105.2998050000001</v>
      </c>
      <c r="U1678" s="13">
        <v>3104.658203</v>
      </c>
      <c r="V1678" s="13">
        <v>3104.9187010000001</v>
      </c>
      <c r="W1678" s="13">
        <v>3105.2570799999999</v>
      </c>
      <c r="X1678" s="13">
        <v>3104.4692380000001</v>
      </c>
      <c r="Y1678" s="13">
        <v>3104.5410160000001</v>
      </c>
      <c r="Z1678" s="13">
        <v>3106.726807</v>
      </c>
      <c r="AA1678" s="13">
        <v>3105.5197750000002</v>
      </c>
      <c r="AB1678" s="13">
        <v>3105.452393</v>
      </c>
      <c r="AC1678" s="13">
        <v>3107.8815920000002</v>
      </c>
      <c r="AD1678" s="13">
        <v>3109.4047850000002</v>
      </c>
      <c r="AE1678" s="13">
        <v>3111.5314939999998</v>
      </c>
      <c r="AF1678" s="7">
        <v>-1.7719999999999999E-3</v>
      </c>
    </row>
    <row r="1680" spans="1:32" ht="13">
      <c r="B1680" s="2" t="s">
        <v>1239</v>
      </c>
    </row>
    <row r="1681" spans="1:32" ht="13">
      <c r="A1681" s="3" t="s">
        <v>2408</v>
      </c>
      <c r="B1681" t="s">
        <v>2372</v>
      </c>
      <c r="C1681" s="13">
        <v>4117.6464839999999</v>
      </c>
      <c r="D1681" s="13">
        <v>4147.9951170000004</v>
      </c>
      <c r="E1681" s="13">
        <v>4172.2353519999997</v>
      </c>
      <c r="F1681" s="13">
        <v>4183.5732420000004</v>
      </c>
      <c r="G1681" s="13">
        <v>4165.4331050000001</v>
      </c>
      <c r="H1681" s="13">
        <v>4130.9809569999998</v>
      </c>
      <c r="I1681" s="13">
        <v>4127.673828</v>
      </c>
      <c r="J1681" s="13">
        <v>4121.5380859999996</v>
      </c>
      <c r="K1681" s="13">
        <v>4111.0297849999997</v>
      </c>
      <c r="L1681" s="13">
        <v>4103.0839839999999</v>
      </c>
      <c r="M1681" s="13">
        <v>4075.75</v>
      </c>
      <c r="N1681" s="13">
        <v>4054.5900879999999</v>
      </c>
      <c r="O1681" s="13">
        <v>4063.4084469999998</v>
      </c>
      <c r="P1681" s="13">
        <v>4069.3820799999999</v>
      </c>
      <c r="Q1681" s="13">
        <v>4075.2448730000001</v>
      </c>
      <c r="R1681" s="13">
        <v>4079.2924800000001</v>
      </c>
      <c r="S1681" s="13">
        <v>4080.8254390000002</v>
      </c>
      <c r="T1681" s="13">
        <v>4081.6984859999998</v>
      </c>
      <c r="U1681" s="13">
        <v>4082.0964359999998</v>
      </c>
      <c r="V1681" s="13">
        <v>4082.9094239999999</v>
      </c>
      <c r="W1681" s="13">
        <v>4084.235107</v>
      </c>
      <c r="X1681" s="13">
        <v>4085.7338869999999</v>
      </c>
      <c r="Y1681" s="13">
        <v>4087.3032229999999</v>
      </c>
      <c r="Z1681" s="13">
        <v>4089.7749020000001</v>
      </c>
      <c r="AA1681" s="13">
        <v>4092.1750489999999</v>
      </c>
      <c r="AB1681" s="13">
        <v>4094.7844239999999</v>
      </c>
      <c r="AC1681" s="13">
        <v>4099.966797</v>
      </c>
      <c r="AD1681" s="13">
        <v>4105.279297</v>
      </c>
      <c r="AE1681" s="13">
        <v>4111.265625</v>
      </c>
      <c r="AF1681" s="7">
        <v>-3.2899999999999997E-4</v>
      </c>
    </row>
    <row r="1682" spans="1:32" ht="13">
      <c r="A1682" s="3" t="s">
        <v>2409</v>
      </c>
      <c r="B1682" t="s">
        <v>2374</v>
      </c>
      <c r="C1682" s="13">
        <v>5432.4506840000004</v>
      </c>
      <c r="D1682" s="13">
        <v>5471.1694340000004</v>
      </c>
      <c r="E1682" s="13">
        <v>5506.0903319999998</v>
      </c>
      <c r="F1682" s="13">
        <v>5533.8696289999998</v>
      </c>
      <c r="G1682" s="13">
        <v>5519.3764650000003</v>
      </c>
      <c r="H1682" s="13">
        <v>5474.3085940000001</v>
      </c>
      <c r="I1682" s="13">
        <v>5479.5014650000003</v>
      </c>
      <c r="J1682" s="13">
        <v>5469.2192379999997</v>
      </c>
      <c r="K1682" s="13">
        <v>5445.0439450000003</v>
      </c>
      <c r="L1682" s="13">
        <v>5442.6528319999998</v>
      </c>
      <c r="M1682" s="13">
        <v>5431.6567379999997</v>
      </c>
      <c r="N1682" s="13">
        <v>5433.5322269999997</v>
      </c>
      <c r="O1682" s="13">
        <v>5442.423828</v>
      </c>
      <c r="P1682" s="13">
        <v>5450.4145509999998</v>
      </c>
      <c r="Q1682" s="13">
        <v>5457.7456050000001</v>
      </c>
      <c r="R1682" s="13">
        <v>5464.7036129999997</v>
      </c>
      <c r="S1682" s="13">
        <v>5471.294922</v>
      </c>
      <c r="T1682" s="13">
        <v>5477.5878910000001</v>
      </c>
      <c r="U1682" s="13">
        <v>5482.1259769999997</v>
      </c>
      <c r="V1682" s="13">
        <v>5486.3295900000003</v>
      </c>
      <c r="W1682" s="13">
        <v>5490.5214839999999</v>
      </c>
      <c r="X1682" s="13">
        <v>5494.7128910000001</v>
      </c>
      <c r="Y1682" s="13">
        <v>5498.9453119999998</v>
      </c>
      <c r="Z1682" s="13">
        <v>5504.3212890000004</v>
      </c>
      <c r="AA1682" s="13">
        <v>5509.6186520000001</v>
      </c>
      <c r="AB1682" s="13">
        <v>5515.2709960000002</v>
      </c>
      <c r="AC1682" s="13">
        <v>5522.3432620000003</v>
      </c>
      <c r="AD1682" s="13">
        <v>5529.3129879999997</v>
      </c>
      <c r="AE1682" s="13">
        <v>5537.2548829999996</v>
      </c>
      <c r="AF1682" s="7">
        <v>4.4499999999999997E-4</v>
      </c>
    </row>
    <row r="1683" spans="1:32" ht="13">
      <c r="A1683" s="3" t="s">
        <v>2410</v>
      </c>
      <c r="B1683" t="s">
        <v>2376</v>
      </c>
      <c r="C1683" s="13">
        <v>4439.6098629999997</v>
      </c>
      <c r="D1683" s="13">
        <v>4471.8891599999997</v>
      </c>
      <c r="E1683" s="13">
        <v>4495.2617190000001</v>
      </c>
      <c r="F1683" s="13">
        <v>4501.298828</v>
      </c>
      <c r="G1683" s="13">
        <v>4471.0913090000004</v>
      </c>
      <c r="H1683" s="13">
        <v>4397.2392579999996</v>
      </c>
      <c r="I1683" s="13">
        <v>4372.5209960000002</v>
      </c>
      <c r="J1683" s="13">
        <v>4333.1342770000001</v>
      </c>
      <c r="K1683" s="13">
        <v>4310.2524409999996</v>
      </c>
      <c r="L1683" s="13">
        <v>4296.5688479999999</v>
      </c>
      <c r="M1683" s="13">
        <v>4260.6459960000002</v>
      </c>
      <c r="N1683" s="13">
        <v>4246.9873049999997</v>
      </c>
      <c r="O1683" s="13">
        <v>4252.109375</v>
      </c>
      <c r="P1683" s="13">
        <v>4259.1665039999998</v>
      </c>
      <c r="Q1683" s="13">
        <v>4264.4375</v>
      </c>
      <c r="R1683" s="13">
        <v>4269.6816410000001</v>
      </c>
      <c r="S1683" s="13">
        <v>4273.8374020000001</v>
      </c>
      <c r="T1683" s="13">
        <v>4278.0766599999997</v>
      </c>
      <c r="U1683" s="13">
        <v>4282.0717770000001</v>
      </c>
      <c r="V1683" s="13">
        <v>4285.3251950000003</v>
      </c>
      <c r="W1683" s="13">
        <v>4288.251953</v>
      </c>
      <c r="X1683" s="13">
        <v>4291.1987300000001</v>
      </c>
      <c r="Y1683" s="13">
        <v>4294.0629879999997</v>
      </c>
      <c r="Z1683" s="13">
        <v>4297.0493159999996</v>
      </c>
      <c r="AA1683" s="13">
        <v>4299.7128910000001</v>
      </c>
      <c r="AB1683" s="13">
        <v>4301.3823240000002</v>
      </c>
      <c r="AC1683" s="13">
        <v>4304.2460940000001</v>
      </c>
      <c r="AD1683" s="13">
        <v>4306.892578</v>
      </c>
      <c r="AE1683" s="13">
        <v>4310.4033200000003</v>
      </c>
      <c r="AF1683" s="7">
        <v>-1.361E-3</v>
      </c>
    </row>
    <row r="1684" spans="1:32" ht="13">
      <c r="A1684" s="3" t="s">
        <v>2411</v>
      </c>
      <c r="B1684" t="s">
        <v>2378</v>
      </c>
      <c r="C1684" s="13">
        <v>4793.0307620000003</v>
      </c>
      <c r="D1684" s="13">
        <v>4827.6928710000002</v>
      </c>
      <c r="E1684" s="13">
        <v>4851.8837890000004</v>
      </c>
      <c r="F1684" s="13">
        <v>4861.7285160000001</v>
      </c>
      <c r="G1684" s="13">
        <v>4833.1889650000003</v>
      </c>
      <c r="H1684" s="13">
        <v>4760.4213870000003</v>
      </c>
      <c r="I1684" s="13">
        <v>4736.9472660000001</v>
      </c>
      <c r="J1684" s="13">
        <v>4712.6635740000002</v>
      </c>
      <c r="K1684" s="13">
        <v>4685.1030270000001</v>
      </c>
      <c r="L1684" s="13">
        <v>4657.9541019999997</v>
      </c>
      <c r="M1684" s="13">
        <v>4610.1801759999998</v>
      </c>
      <c r="N1684" s="13">
        <v>4596.2998049999997</v>
      </c>
      <c r="O1684" s="13">
        <v>4603.5004879999997</v>
      </c>
      <c r="P1684" s="13">
        <v>4612.0815430000002</v>
      </c>
      <c r="Q1684" s="13">
        <v>4616.5893550000001</v>
      </c>
      <c r="R1684" s="13">
        <v>4619.1528319999998</v>
      </c>
      <c r="S1684" s="13">
        <v>4620.5703119999998</v>
      </c>
      <c r="T1684" s="13">
        <v>4622.6533200000003</v>
      </c>
      <c r="U1684" s="13">
        <v>4625.0668949999999</v>
      </c>
      <c r="V1684" s="13">
        <v>4627.6396480000003</v>
      </c>
      <c r="W1684" s="13">
        <v>4629.8881840000004</v>
      </c>
      <c r="X1684" s="13">
        <v>4631.6821289999998</v>
      </c>
      <c r="Y1684" s="13">
        <v>4632.4384769999997</v>
      </c>
      <c r="Z1684" s="13">
        <v>4633.7475590000004</v>
      </c>
      <c r="AA1684" s="13">
        <v>4634.1069340000004</v>
      </c>
      <c r="AB1684" s="13">
        <v>4633.8427730000003</v>
      </c>
      <c r="AC1684" s="13">
        <v>4636.9726559999999</v>
      </c>
      <c r="AD1684" s="13">
        <v>4639.9892579999996</v>
      </c>
      <c r="AE1684" s="13">
        <v>4643.6489259999998</v>
      </c>
      <c r="AF1684" s="7">
        <v>-1.438E-3</v>
      </c>
    </row>
    <row r="1685" spans="1:32" ht="13">
      <c r="A1685" s="3" t="s">
        <v>2412</v>
      </c>
      <c r="B1685" t="s">
        <v>2380</v>
      </c>
      <c r="C1685" s="13">
        <v>4086.1745609999998</v>
      </c>
      <c r="D1685" s="13">
        <v>4115.9545900000003</v>
      </c>
      <c r="E1685" s="13">
        <v>4131.8608400000003</v>
      </c>
      <c r="F1685" s="13">
        <v>4119.2670900000003</v>
      </c>
      <c r="G1685" s="13">
        <v>4073.788086</v>
      </c>
      <c r="H1685" s="13">
        <v>4001.705078</v>
      </c>
      <c r="I1685" s="13">
        <v>3979.3640140000002</v>
      </c>
      <c r="J1685" s="13">
        <v>3958.67749</v>
      </c>
      <c r="K1685" s="13">
        <v>3934.3330080000001</v>
      </c>
      <c r="L1685" s="13">
        <v>3918.0820309999999</v>
      </c>
      <c r="M1685" s="13">
        <v>3888.14624</v>
      </c>
      <c r="N1685" s="13">
        <v>3874.3227539999998</v>
      </c>
      <c r="O1685" s="13">
        <v>3879.3251949999999</v>
      </c>
      <c r="P1685" s="13">
        <v>3887.2145999999998</v>
      </c>
      <c r="Q1685" s="13">
        <v>3893.376953</v>
      </c>
      <c r="R1685" s="13">
        <v>3899.4929200000001</v>
      </c>
      <c r="S1685" s="13">
        <v>3904.4245609999998</v>
      </c>
      <c r="T1685" s="13">
        <v>3909.2202149999998</v>
      </c>
      <c r="U1685" s="13">
        <v>3913.0253910000001</v>
      </c>
      <c r="V1685" s="13">
        <v>3916.0766600000002</v>
      </c>
      <c r="W1685" s="13">
        <v>3918.744385</v>
      </c>
      <c r="X1685" s="13">
        <v>3921.1115719999998</v>
      </c>
      <c r="Y1685" s="13">
        <v>3923.094482</v>
      </c>
      <c r="Z1685" s="13">
        <v>3925.2182619999999</v>
      </c>
      <c r="AA1685" s="13">
        <v>3926.9377439999998</v>
      </c>
      <c r="AB1685" s="13">
        <v>3928.404297</v>
      </c>
      <c r="AC1685" s="13">
        <v>3931.335693</v>
      </c>
      <c r="AD1685" s="13">
        <v>3934.4645999999998</v>
      </c>
      <c r="AE1685" s="13">
        <v>3937.591797</v>
      </c>
      <c r="AF1685" s="7">
        <v>-1.639E-3</v>
      </c>
    </row>
    <row r="1686" spans="1:32" ht="13">
      <c r="A1686" s="3" t="s">
        <v>2413</v>
      </c>
      <c r="B1686" t="s">
        <v>2382</v>
      </c>
      <c r="C1686" s="13">
        <v>5311.2846680000002</v>
      </c>
      <c r="D1686" s="13">
        <v>5349.1264650000003</v>
      </c>
      <c r="E1686" s="13">
        <v>5381.1450199999999</v>
      </c>
      <c r="F1686" s="13">
        <v>5409.8242190000001</v>
      </c>
      <c r="G1686" s="13">
        <v>5407.9755859999996</v>
      </c>
      <c r="H1686" s="13">
        <v>5388.1206050000001</v>
      </c>
      <c r="I1686" s="13">
        <v>5380.0795900000003</v>
      </c>
      <c r="J1686" s="13">
        <v>5359.0659180000002</v>
      </c>
      <c r="K1686" s="13">
        <v>5320.9497069999998</v>
      </c>
      <c r="L1686" s="13">
        <v>5284.3920900000003</v>
      </c>
      <c r="M1686" s="13">
        <v>5228.2631840000004</v>
      </c>
      <c r="N1686" s="13">
        <v>5221.4208980000003</v>
      </c>
      <c r="O1686" s="13">
        <v>5230.8813479999999</v>
      </c>
      <c r="P1686" s="13">
        <v>5238.4785160000001</v>
      </c>
      <c r="Q1686" s="13">
        <v>5243.1899409999996</v>
      </c>
      <c r="R1686" s="13">
        <v>5247.0625</v>
      </c>
      <c r="S1686" s="13">
        <v>5248.4575199999999</v>
      </c>
      <c r="T1686" s="13">
        <v>5248.9594729999999</v>
      </c>
      <c r="U1686" s="13">
        <v>5250.0991210000002</v>
      </c>
      <c r="V1686" s="13">
        <v>5251.3808589999999</v>
      </c>
      <c r="W1686" s="13">
        <v>5252.6650390000004</v>
      </c>
      <c r="X1686" s="13">
        <v>5253.548828</v>
      </c>
      <c r="Y1686" s="13">
        <v>5253.6928710000002</v>
      </c>
      <c r="Z1686" s="13">
        <v>5254.8041990000002</v>
      </c>
      <c r="AA1686" s="13">
        <v>5254.3784180000002</v>
      </c>
      <c r="AB1686" s="13">
        <v>5254.1694340000004</v>
      </c>
      <c r="AC1686" s="13">
        <v>5257.6596680000002</v>
      </c>
      <c r="AD1686" s="13">
        <v>5261.0688479999999</v>
      </c>
      <c r="AE1686" s="13">
        <v>5265.9233400000003</v>
      </c>
      <c r="AF1686" s="7">
        <v>-5.8E-4</v>
      </c>
    </row>
    <row r="1687" spans="1:32" ht="13">
      <c r="A1687" s="3" t="s">
        <v>2414</v>
      </c>
      <c r="B1687" t="s">
        <v>2399</v>
      </c>
      <c r="C1687" s="13">
        <v>4794.9169920000004</v>
      </c>
      <c r="D1687" s="13">
        <v>4834.6318359999996</v>
      </c>
      <c r="E1687" s="13">
        <v>4850.470703</v>
      </c>
      <c r="F1687" s="13">
        <v>4858.3500979999999</v>
      </c>
      <c r="G1687" s="13">
        <v>4843.9775390000004</v>
      </c>
      <c r="H1687" s="13">
        <v>4795.1220700000003</v>
      </c>
      <c r="I1687" s="13">
        <v>4786.1293949999999</v>
      </c>
      <c r="J1687" s="13">
        <v>4764.1020509999998</v>
      </c>
      <c r="K1687" s="13">
        <v>4735.2387699999999</v>
      </c>
      <c r="L1687" s="13">
        <v>4716.2241210000002</v>
      </c>
      <c r="M1687" s="13">
        <v>4681.2758789999998</v>
      </c>
      <c r="N1687" s="13">
        <v>4671.9067379999997</v>
      </c>
      <c r="O1687" s="13">
        <v>4679.8032229999999</v>
      </c>
      <c r="P1687" s="13">
        <v>4687.6420900000003</v>
      </c>
      <c r="Q1687" s="13">
        <v>4693.2900390000004</v>
      </c>
      <c r="R1687" s="13">
        <v>4698.9619140000004</v>
      </c>
      <c r="S1687" s="13">
        <v>4702.7626950000003</v>
      </c>
      <c r="T1687" s="13">
        <v>4706.064453</v>
      </c>
      <c r="U1687" s="13">
        <v>4709.3354490000002</v>
      </c>
      <c r="V1687" s="13">
        <v>4712.0214839999999</v>
      </c>
      <c r="W1687" s="13">
        <v>4714.5170900000003</v>
      </c>
      <c r="X1687" s="13">
        <v>4717.0727539999998</v>
      </c>
      <c r="Y1687" s="13">
        <v>4718.9726559999999</v>
      </c>
      <c r="Z1687" s="13">
        <v>4721.076172</v>
      </c>
      <c r="AA1687" s="13">
        <v>4723.5209960000002</v>
      </c>
      <c r="AB1687" s="13">
        <v>4725.3442379999997</v>
      </c>
      <c r="AC1687" s="13">
        <v>4729.2177730000003</v>
      </c>
      <c r="AD1687" s="13">
        <v>4733.5180659999996</v>
      </c>
      <c r="AE1687" s="13">
        <v>4738.2822269999997</v>
      </c>
      <c r="AF1687" s="7">
        <v>-7.45E-4</v>
      </c>
    </row>
    <row r="1689" spans="1:32" ht="13">
      <c r="B1689" s="2" t="s">
        <v>2415</v>
      </c>
    </row>
    <row r="1690" spans="1:32" ht="13">
      <c r="A1690" s="3" t="s">
        <v>2416</v>
      </c>
      <c r="B1690" t="s">
        <v>778</v>
      </c>
      <c r="C1690" s="13">
        <v>3373.1770019999999</v>
      </c>
      <c r="D1690" s="13">
        <v>3369.0317380000001</v>
      </c>
      <c r="E1690" s="13">
        <v>3367.3928219999998</v>
      </c>
      <c r="F1690" s="13">
        <v>3365.3640140000002</v>
      </c>
      <c r="G1690" s="13">
        <v>3359.7875979999999</v>
      </c>
      <c r="H1690" s="13">
        <v>3351.7065429999998</v>
      </c>
      <c r="I1690" s="13">
        <v>3341.8618160000001</v>
      </c>
      <c r="J1690" s="13">
        <v>3332.109375</v>
      </c>
      <c r="K1690" s="13">
        <v>3319.0932619999999</v>
      </c>
      <c r="L1690" s="13">
        <v>3304.1540530000002</v>
      </c>
      <c r="M1690" s="13">
        <v>3286.51001</v>
      </c>
      <c r="N1690" s="13">
        <v>3269.6091310000002</v>
      </c>
      <c r="O1690" s="13">
        <v>3253.234375</v>
      </c>
      <c r="P1690" s="13">
        <v>3237.3251949999999</v>
      </c>
      <c r="Q1690" s="13">
        <v>3222.3312989999999</v>
      </c>
      <c r="R1690" s="13">
        <v>3208.5742190000001</v>
      </c>
      <c r="S1690" s="13">
        <v>3195.9248050000001</v>
      </c>
      <c r="T1690" s="13">
        <v>3185.218018</v>
      </c>
      <c r="U1690" s="13">
        <v>3175.1374510000001</v>
      </c>
      <c r="V1690" s="13">
        <v>3166.4011230000001</v>
      </c>
      <c r="W1690" s="13">
        <v>3158.7666020000001</v>
      </c>
      <c r="X1690" s="13">
        <v>3151.5466310000002</v>
      </c>
      <c r="Y1690" s="13">
        <v>3145.1728520000001</v>
      </c>
      <c r="Z1690" s="13">
        <v>3139.6452640000002</v>
      </c>
      <c r="AA1690" s="13">
        <v>3134.7666020000001</v>
      </c>
      <c r="AB1690" s="13">
        <v>3130.618164</v>
      </c>
      <c r="AC1690" s="13">
        <v>3127.2014159999999</v>
      </c>
      <c r="AD1690" s="13">
        <v>3124.4113769999999</v>
      </c>
      <c r="AE1690" s="13">
        <v>3122.2248540000001</v>
      </c>
      <c r="AF1690" s="7">
        <v>-2.8140000000000001E-3</v>
      </c>
    </row>
    <row r="1691" spans="1:32" ht="13">
      <c r="A1691" s="3" t="s">
        <v>2417</v>
      </c>
      <c r="B1691" t="s">
        <v>1239</v>
      </c>
      <c r="C1691" s="13">
        <v>4411.7685549999997</v>
      </c>
      <c r="D1691" s="13">
        <v>4446.0537109999996</v>
      </c>
      <c r="E1691" s="13">
        <v>4474.7124020000001</v>
      </c>
      <c r="F1691" s="13">
        <v>4505.9208980000003</v>
      </c>
      <c r="G1691" s="13">
        <v>4540.3569340000004</v>
      </c>
      <c r="H1691" s="13">
        <v>4570.0561520000001</v>
      </c>
      <c r="I1691" s="13">
        <v>4596.0405270000001</v>
      </c>
      <c r="J1691" s="13">
        <v>4617.4003910000001</v>
      </c>
      <c r="K1691" s="13">
        <v>4635.4785160000001</v>
      </c>
      <c r="L1691" s="13">
        <v>4650.0380859999996</v>
      </c>
      <c r="M1691" s="13">
        <v>4660.5458980000003</v>
      </c>
      <c r="N1691" s="13">
        <v>4668.6860349999997</v>
      </c>
      <c r="O1691" s="13">
        <v>4675.3466799999997</v>
      </c>
      <c r="P1691" s="13">
        <v>4681.375</v>
      </c>
      <c r="Q1691" s="13">
        <v>4685.9389650000003</v>
      </c>
      <c r="R1691" s="13">
        <v>4689.8164059999999</v>
      </c>
      <c r="S1691" s="13">
        <v>4690.5610349999997</v>
      </c>
      <c r="T1691" s="13">
        <v>4694.9682620000003</v>
      </c>
      <c r="U1691" s="13">
        <v>4696.6147460000002</v>
      </c>
      <c r="V1691" s="13">
        <v>4696.953125</v>
      </c>
      <c r="W1691" s="13">
        <v>4697.5024409999996</v>
      </c>
      <c r="X1691" s="13">
        <v>4700.1435549999997</v>
      </c>
      <c r="Y1691" s="13">
        <v>4702.78125</v>
      </c>
      <c r="Z1691" s="13">
        <v>4704.3217770000001</v>
      </c>
      <c r="AA1691" s="13">
        <v>4705.5839839999999</v>
      </c>
      <c r="AB1691" s="13">
        <v>4706.8447269999997</v>
      </c>
      <c r="AC1691" s="13">
        <v>4708.3403319999998</v>
      </c>
      <c r="AD1691" s="13">
        <v>4710.0693359999996</v>
      </c>
      <c r="AE1691" s="13">
        <v>4712.0537109999996</v>
      </c>
      <c r="AF1691" s="7">
        <v>2.1540000000000001E-3</v>
      </c>
    </row>
    <row r="1696" spans="1:32" ht="11" customHeight="1">
      <c r="B1696" s="3" t="s">
        <v>2418</v>
      </c>
    </row>
    <row r="1697" spans="2:2" ht="11" customHeight="1">
      <c r="B1697" s="3" t="s">
        <v>2419</v>
      </c>
    </row>
    <row r="1698" spans="2:2" ht="11" customHeight="1">
      <c r="B1698" s="3" t="s">
        <v>1658</v>
      </c>
    </row>
    <row r="1699" spans="2:2" ht="11" customHeight="1">
      <c r="B1699" s="3" t="s">
        <v>2677</v>
      </c>
    </row>
    <row r="1700" spans="2:2" ht="11" customHeight="1">
      <c r="B1700" s="3" t="s">
        <v>2678</v>
      </c>
    </row>
    <row r="1701" spans="2:2" ht="11" customHeight="1">
      <c r="B1701" s="3" t="s">
        <v>1659</v>
      </c>
    </row>
    <row r="1702" spans="2:2" ht="11" customHeight="1">
      <c r="B1702" s="3" t="s">
        <v>1660</v>
      </c>
    </row>
    <row r="1720" spans="1:32" ht="15.75" customHeight="1">
      <c r="A1720" s="3" t="s">
        <v>2420</v>
      </c>
      <c r="B1720" s="1" t="s">
        <v>2703</v>
      </c>
    </row>
    <row r="1721" spans="1:32" ht="13">
      <c r="B1721" s="2" t="s">
        <v>1034</v>
      </c>
    </row>
    <row r="1722" spans="1:32" ht="13">
      <c r="B1722" s="2" t="s">
        <v>1035</v>
      </c>
      <c r="C1722" s="4" t="s">
        <v>1035</v>
      </c>
      <c r="D1722" s="4" t="s">
        <v>1035</v>
      </c>
      <c r="E1722" s="4" t="s">
        <v>1035</v>
      </c>
      <c r="F1722" s="4" t="s">
        <v>1035</v>
      </c>
      <c r="G1722" s="4" t="s">
        <v>1035</v>
      </c>
      <c r="H1722" s="4" t="s">
        <v>1035</v>
      </c>
      <c r="I1722" s="4" t="s">
        <v>1035</v>
      </c>
      <c r="J1722" s="4" t="s">
        <v>1035</v>
      </c>
      <c r="K1722" s="4" t="s">
        <v>1035</v>
      </c>
      <c r="L1722" s="4" t="s">
        <v>1035</v>
      </c>
      <c r="M1722" s="4" t="s">
        <v>1035</v>
      </c>
      <c r="N1722" s="4" t="s">
        <v>1035</v>
      </c>
      <c r="O1722" s="4" t="s">
        <v>1035</v>
      </c>
      <c r="P1722" s="4" t="s">
        <v>1035</v>
      </c>
      <c r="Q1722" s="4" t="s">
        <v>1035</v>
      </c>
      <c r="R1722" s="4" t="s">
        <v>1035</v>
      </c>
      <c r="S1722" s="4" t="s">
        <v>1035</v>
      </c>
      <c r="T1722" s="4" t="s">
        <v>1035</v>
      </c>
      <c r="U1722" s="4" t="s">
        <v>1035</v>
      </c>
      <c r="V1722" s="4" t="s">
        <v>1035</v>
      </c>
      <c r="W1722" s="4" t="s">
        <v>1035</v>
      </c>
      <c r="X1722" s="4" t="s">
        <v>1035</v>
      </c>
      <c r="Y1722" s="4" t="s">
        <v>1035</v>
      </c>
      <c r="Z1722" s="4" t="s">
        <v>1035</v>
      </c>
      <c r="AA1722" s="4" t="s">
        <v>1035</v>
      </c>
      <c r="AB1722" s="4" t="s">
        <v>1035</v>
      </c>
      <c r="AC1722" s="4" t="s">
        <v>1035</v>
      </c>
      <c r="AD1722" s="4" t="s">
        <v>1035</v>
      </c>
      <c r="AE1722" s="4" t="s">
        <v>1035</v>
      </c>
      <c r="AF1722" s="4" t="s">
        <v>1036</v>
      </c>
    </row>
    <row r="1723" spans="1:32" ht="13">
      <c r="B1723" s="5" t="s">
        <v>722</v>
      </c>
      <c r="C1723" s="2">
        <v>2007</v>
      </c>
      <c r="D1723" s="2">
        <v>2008</v>
      </c>
      <c r="E1723" s="2">
        <v>2009</v>
      </c>
      <c r="F1723" s="2">
        <v>2010</v>
      </c>
      <c r="G1723" s="2">
        <v>2011</v>
      </c>
      <c r="H1723" s="2">
        <v>2012</v>
      </c>
      <c r="I1723" s="2">
        <v>2013</v>
      </c>
      <c r="J1723" s="2">
        <v>2014</v>
      </c>
      <c r="K1723" s="2">
        <v>2015</v>
      </c>
      <c r="L1723" s="2">
        <v>2016</v>
      </c>
      <c r="M1723" s="2">
        <v>2017</v>
      </c>
      <c r="N1723" s="2">
        <v>2018</v>
      </c>
      <c r="O1723" s="2">
        <v>2019</v>
      </c>
      <c r="P1723" s="2">
        <v>2020</v>
      </c>
      <c r="Q1723" s="2">
        <v>2021</v>
      </c>
      <c r="R1723" s="2">
        <v>2022</v>
      </c>
      <c r="S1723" s="2">
        <v>2023</v>
      </c>
      <c r="T1723" s="2">
        <v>2024</v>
      </c>
      <c r="U1723" s="2">
        <v>2025</v>
      </c>
      <c r="V1723" s="2">
        <v>2026</v>
      </c>
      <c r="W1723" s="2">
        <v>2027</v>
      </c>
      <c r="X1723" s="2">
        <v>2028</v>
      </c>
      <c r="Y1723" s="2">
        <v>2029</v>
      </c>
      <c r="Z1723" s="2">
        <v>2030</v>
      </c>
      <c r="AA1723" s="2">
        <v>2031</v>
      </c>
      <c r="AB1723" s="2">
        <v>2032</v>
      </c>
      <c r="AC1723" s="2">
        <v>2033</v>
      </c>
      <c r="AD1723" s="2">
        <v>2034</v>
      </c>
      <c r="AE1723" s="2">
        <v>2035</v>
      </c>
      <c r="AF1723" s="2">
        <v>2035</v>
      </c>
    </row>
    <row r="1725" spans="1:32" ht="13">
      <c r="B1725" s="2" t="s">
        <v>2421</v>
      </c>
    </row>
    <row r="1726" spans="1:32" ht="13">
      <c r="B1726" s="2" t="s">
        <v>778</v>
      </c>
    </row>
    <row r="1727" spans="1:32" ht="13">
      <c r="A1727" s="3" t="s">
        <v>2422</v>
      </c>
      <c r="B1727" t="s">
        <v>780</v>
      </c>
      <c r="C1727" s="10">
        <v>484.760895</v>
      </c>
      <c r="D1727" s="10">
        <v>510.50353999999999</v>
      </c>
      <c r="E1727" s="10">
        <v>488.969177</v>
      </c>
      <c r="F1727" s="10">
        <v>445.37042200000002</v>
      </c>
      <c r="G1727" s="10">
        <v>439.09182700000002</v>
      </c>
      <c r="H1727" s="10">
        <v>447.93994099999998</v>
      </c>
      <c r="I1727" s="10">
        <v>495.01495399999999</v>
      </c>
      <c r="J1727" s="10">
        <v>544.12622099999999</v>
      </c>
      <c r="K1727" s="10">
        <v>577.50292999999999</v>
      </c>
      <c r="L1727" s="10">
        <v>597.87048300000004</v>
      </c>
      <c r="M1727" s="10">
        <v>600.73864700000001</v>
      </c>
      <c r="N1727" s="10">
        <v>596.92938200000003</v>
      </c>
      <c r="O1727" s="10">
        <v>593.756348</v>
      </c>
      <c r="P1727" s="10">
        <v>596.38287400000002</v>
      </c>
      <c r="Q1727" s="10">
        <v>602.74285899999995</v>
      </c>
      <c r="R1727" s="10">
        <v>609.88250700000003</v>
      </c>
      <c r="S1727" s="10">
        <v>615.899902</v>
      </c>
      <c r="T1727" s="10">
        <v>619.71472200000005</v>
      </c>
      <c r="U1727" s="10">
        <v>625.64947500000005</v>
      </c>
      <c r="V1727" s="10">
        <v>633.05737299999998</v>
      </c>
      <c r="W1727" s="10">
        <v>641.11236599999995</v>
      </c>
      <c r="X1727" s="10">
        <v>648.49957300000005</v>
      </c>
      <c r="Y1727" s="10">
        <v>654.60144000000003</v>
      </c>
      <c r="Z1727" s="10">
        <v>660.077271</v>
      </c>
      <c r="AA1727" s="10">
        <v>665.38500999999997</v>
      </c>
      <c r="AB1727" s="10">
        <v>670.20812999999998</v>
      </c>
      <c r="AC1727" s="10">
        <v>675.14294400000006</v>
      </c>
      <c r="AD1727" s="10">
        <v>680.34844999999996</v>
      </c>
      <c r="AE1727" s="10">
        <v>685.51415999999995</v>
      </c>
      <c r="AF1727" s="7">
        <v>1.0977000000000001E-2</v>
      </c>
    </row>
    <row r="1728" spans="1:32" ht="13">
      <c r="A1728" s="3" t="s">
        <v>2423</v>
      </c>
      <c r="B1728" t="s">
        <v>782</v>
      </c>
      <c r="C1728" s="10">
        <v>0</v>
      </c>
      <c r="D1728" s="10">
        <v>0</v>
      </c>
      <c r="E1728" s="10">
        <v>0</v>
      </c>
      <c r="F1728" s="10">
        <v>0</v>
      </c>
      <c r="G1728" s="10">
        <v>0</v>
      </c>
      <c r="H1728" s="10">
        <v>0</v>
      </c>
      <c r="I1728" s="10">
        <v>0</v>
      </c>
      <c r="J1728" s="10">
        <v>0</v>
      </c>
      <c r="K1728" s="10">
        <v>0</v>
      </c>
      <c r="L1728" s="10">
        <v>0</v>
      </c>
      <c r="M1728" s="10">
        <v>0</v>
      </c>
      <c r="N1728" s="10">
        <v>0</v>
      </c>
      <c r="O1728" s="10">
        <v>0</v>
      </c>
      <c r="P1728" s="10">
        <v>0</v>
      </c>
      <c r="Q1728" s="10">
        <v>0</v>
      </c>
      <c r="R1728" s="10">
        <v>0</v>
      </c>
      <c r="S1728" s="10">
        <v>0</v>
      </c>
      <c r="T1728" s="10">
        <v>0</v>
      </c>
      <c r="U1728" s="10">
        <v>0</v>
      </c>
      <c r="V1728" s="10">
        <v>0</v>
      </c>
      <c r="W1728" s="10">
        <v>0</v>
      </c>
      <c r="X1728" s="10">
        <v>0</v>
      </c>
      <c r="Y1728" s="10">
        <v>0</v>
      </c>
      <c r="Z1728" s="10">
        <v>0</v>
      </c>
      <c r="AA1728" s="10">
        <v>0</v>
      </c>
      <c r="AB1728" s="10">
        <v>0</v>
      </c>
      <c r="AC1728" s="10">
        <v>0</v>
      </c>
      <c r="AD1728" s="10">
        <v>0</v>
      </c>
      <c r="AE1728" s="10">
        <v>0</v>
      </c>
      <c r="AF1728" s="15" t="s">
        <v>2584</v>
      </c>
    </row>
    <row r="1729" spans="1:32" ht="13">
      <c r="A1729" s="3" t="s">
        <v>2424</v>
      </c>
      <c r="B1729" t="s">
        <v>784</v>
      </c>
      <c r="C1729" s="10">
        <v>484.760895</v>
      </c>
      <c r="D1729" s="10">
        <v>510.50353999999999</v>
      </c>
      <c r="E1729" s="10">
        <v>488.969177</v>
      </c>
      <c r="F1729" s="10">
        <v>445.37042200000002</v>
      </c>
      <c r="G1729" s="10">
        <v>439.09182700000002</v>
      </c>
      <c r="H1729" s="10">
        <v>447.93994099999998</v>
      </c>
      <c r="I1729" s="10">
        <v>495.01495399999999</v>
      </c>
      <c r="J1729" s="10">
        <v>544.12622099999999</v>
      </c>
      <c r="K1729" s="10">
        <v>577.50292999999999</v>
      </c>
      <c r="L1729" s="10">
        <v>597.87048300000004</v>
      </c>
      <c r="M1729" s="10">
        <v>600.73864700000001</v>
      </c>
      <c r="N1729" s="10">
        <v>596.92938200000003</v>
      </c>
      <c r="O1729" s="10">
        <v>593.756348</v>
      </c>
      <c r="P1729" s="10">
        <v>596.38287400000002</v>
      </c>
      <c r="Q1729" s="10">
        <v>602.74285899999995</v>
      </c>
      <c r="R1729" s="10">
        <v>609.88250700000003</v>
      </c>
      <c r="S1729" s="10">
        <v>615.899902</v>
      </c>
      <c r="T1729" s="10">
        <v>619.71472200000005</v>
      </c>
      <c r="U1729" s="10">
        <v>625.64947500000005</v>
      </c>
      <c r="V1729" s="10">
        <v>633.05737299999998</v>
      </c>
      <c r="W1729" s="10">
        <v>641.11236599999995</v>
      </c>
      <c r="X1729" s="10">
        <v>648.49957300000005</v>
      </c>
      <c r="Y1729" s="10">
        <v>654.60144000000003</v>
      </c>
      <c r="Z1729" s="10">
        <v>660.077271</v>
      </c>
      <c r="AA1729" s="10">
        <v>665.38500999999997</v>
      </c>
      <c r="AB1729" s="10">
        <v>670.20812999999998</v>
      </c>
      <c r="AC1729" s="10">
        <v>675.14294400000006</v>
      </c>
      <c r="AD1729" s="10">
        <v>680.34844999999996</v>
      </c>
      <c r="AE1729" s="10">
        <v>685.51415999999995</v>
      </c>
      <c r="AF1729" s="7">
        <v>1.0977000000000001E-2</v>
      </c>
    </row>
    <row r="1731" spans="1:32" ht="13">
      <c r="B1731" s="2" t="s">
        <v>785</v>
      </c>
    </row>
    <row r="1732" spans="1:32" ht="13">
      <c r="A1732" s="3" t="s">
        <v>2425</v>
      </c>
      <c r="B1732" t="s">
        <v>787</v>
      </c>
      <c r="C1732" s="10">
        <v>7.9567490000000003</v>
      </c>
      <c r="D1732" s="10">
        <v>8.5342040000000008</v>
      </c>
      <c r="E1732" s="10">
        <v>8.2964439999999993</v>
      </c>
      <c r="F1732" s="10">
        <v>8.5328440000000008</v>
      </c>
      <c r="G1732" s="10">
        <v>8.2768999999999995</v>
      </c>
      <c r="H1732" s="10">
        <v>8.0938149999999993</v>
      </c>
      <c r="I1732" s="10">
        <v>8.4495439999999995</v>
      </c>
      <c r="J1732" s="10">
        <v>9.3488349999999993</v>
      </c>
      <c r="K1732" s="10">
        <v>10.127101</v>
      </c>
      <c r="L1732" s="10">
        <v>10.558177000000001</v>
      </c>
      <c r="M1732" s="10">
        <v>10.711085000000001</v>
      </c>
      <c r="N1732" s="10">
        <v>10.685670999999999</v>
      </c>
      <c r="O1732" s="10">
        <v>10.657310000000001</v>
      </c>
      <c r="P1732" s="10">
        <v>10.696764999999999</v>
      </c>
      <c r="Q1732" s="10">
        <v>10.742008999999999</v>
      </c>
      <c r="R1732" s="10">
        <v>10.846665</v>
      </c>
      <c r="S1732" s="10">
        <v>10.975471000000001</v>
      </c>
      <c r="T1732" s="10">
        <v>11.08193</v>
      </c>
      <c r="U1732" s="10">
        <v>11.155246999999999</v>
      </c>
      <c r="V1732" s="10">
        <v>11.261774000000001</v>
      </c>
      <c r="W1732" s="10">
        <v>11.394408</v>
      </c>
      <c r="X1732" s="10">
        <v>11.529228</v>
      </c>
      <c r="Y1732" s="10">
        <v>11.642306</v>
      </c>
      <c r="Z1732" s="10">
        <v>11.737574</v>
      </c>
      <c r="AA1732" s="10">
        <v>11.830019999999999</v>
      </c>
      <c r="AB1732" s="10">
        <v>11.914084000000001</v>
      </c>
      <c r="AC1732" s="10">
        <v>11.999181</v>
      </c>
      <c r="AD1732" s="10">
        <v>12.093173</v>
      </c>
      <c r="AE1732" s="10">
        <v>12.187307000000001</v>
      </c>
      <c r="AF1732" s="7">
        <v>1.3284000000000001E-2</v>
      </c>
    </row>
    <row r="1733" spans="1:32" ht="13">
      <c r="A1733" s="3" t="s">
        <v>2426</v>
      </c>
      <c r="B1733" t="s">
        <v>789</v>
      </c>
      <c r="C1733" s="10">
        <v>0</v>
      </c>
      <c r="D1733" s="10">
        <v>0</v>
      </c>
      <c r="E1733" s="10">
        <v>0</v>
      </c>
      <c r="F1733" s="10">
        <v>0</v>
      </c>
      <c r="G1733" s="10">
        <v>0</v>
      </c>
      <c r="H1733" s="10">
        <v>0</v>
      </c>
      <c r="I1733" s="10">
        <v>0</v>
      </c>
      <c r="J1733" s="10">
        <v>0</v>
      </c>
      <c r="K1733" s="10">
        <v>0</v>
      </c>
      <c r="L1733" s="10">
        <v>0</v>
      </c>
      <c r="M1733" s="10">
        <v>0</v>
      </c>
      <c r="N1733" s="10">
        <v>0</v>
      </c>
      <c r="O1733" s="10">
        <v>0</v>
      </c>
      <c r="P1733" s="10">
        <v>0</v>
      </c>
      <c r="Q1733" s="10">
        <v>0</v>
      </c>
      <c r="R1733" s="10">
        <v>0</v>
      </c>
      <c r="S1733" s="10">
        <v>0</v>
      </c>
      <c r="T1733" s="10">
        <v>0</v>
      </c>
      <c r="U1733" s="10">
        <v>0</v>
      </c>
      <c r="V1733" s="10">
        <v>0</v>
      </c>
      <c r="W1733" s="10">
        <v>0</v>
      </c>
      <c r="X1733" s="10">
        <v>0</v>
      </c>
      <c r="Y1733" s="10">
        <v>0</v>
      </c>
      <c r="Z1733" s="10">
        <v>0</v>
      </c>
      <c r="AA1733" s="10">
        <v>0</v>
      </c>
      <c r="AB1733" s="10">
        <v>0</v>
      </c>
      <c r="AC1733" s="10">
        <v>0</v>
      </c>
      <c r="AD1733" s="10">
        <v>0</v>
      </c>
      <c r="AE1733" s="10">
        <v>0</v>
      </c>
      <c r="AF1733" s="15" t="s">
        <v>2584</v>
      </c>
    </row>
    <row r="1734" spans="1:32" ht="13">
      <c r="A1734" s="3" t="s">
        <v>2427</v>
      </c>
      <c r="B1734" t="s">
        <v>791</v>
      </c>
      <c r="C1734" s="10">
        <v>0</v>
      </c>
      <c r="D1734" s="10">
        <v>0</v>
      </c>
      <c r="E1734" s="10">
        <v>0</v>
      </c>
      <c r="F1734" s="10">
        <v>0</v>
      </c>
      <c r="G1734" s="10">
        <v>0</v>
      </c>
      <c r="H1734" s="10">
        <v>0</v>
      </c>
      <c r="I1734" s="10">
        <v>0</v>
      </c>
      <c r="J1734" s="10">
        <v>0</v>
      </c>
      <c r="K1734" s="10">
        <v>0</v>
      </c>
      <c r="L1734" s="10">
        <v>0</v>
      </c>
      <c r="M1734" s="10">
        <v>0</v>
      </c>
      <c r="N1734" s="10">
        <v>0</v>
      </c>
      <c r="O1734" s="10">
        <v>0</v>
      </c>
      <c r="P1734" s="10">
        <v>0</v>
      </c>
      <c r="Q1734" s="10">
        <v>0</v>
      </c>
      <c r="R1734" s="10">
        <v>0</v>
      </c>
      <c r="S1734" s="10">
        <v>0</v>
      </c>
      <c r="T1734" s="10">
        <v>0</v>
      </c>
      <c r="U1734" s="10">
        <v>0</v>
      </c>
      <c r="V1734" s="10">
        <v>0</v>
      </c>
      <c r="W1734" s="10">
        <v>0</v>
      </c>
      <c r="X1734" s="10">
        <v>0</v>
      </c>
      <c r="Y1734" s="10">
        <v>0</v>
      </c>
      <c r="Z1734" s="10">
        <v>0</v>
      </c>
      <c r="AA1734" s="10">
        <v>0</v>
      </c>
      <c r="AB1734" s="10">
        <v>0</v>
      </c>
      <c r="AC1734" s="10">
        <v>0</v>
      </c>
      <c r="AD1734" s="10">
        <v>0</v>
      </c>
      <c r="AE1734" s="10">
        <v>0</v>
      </c>
      <c r="AF1734" s="15" t="s">
        <v>2584</v>
      </c>
    </row>
    <row r="1735" spans="1:32" ht="13">
      <c r="A1735" s="3" t="s">
        <v>2428</v>
      </c>
      <c r="B1735" t="s">
        <v>793</v>
      </c>
      <c r="C1735" s="10">
        <v>0</v>
      </c>
      <c r="D1735" s="10">
        <v>0</v>
      </c>
      <c r="E1735" s="10">
        <v>0</v>
      </c>
      <c r="F1735" s="10">
        <v>0</v>
      </c>
      <c r="G1735" s="10">
        <v>0</v>
      </c>
      <c r="H1735" s="10">
        <v>0</v>
      </c>
      <c r="I1735" s="10">
        <v>0</v>
      </c>
      <c r="J1735" s="10">
        <v>0</v>
      </c>
      <c r="K1735" s="10">
        <v>0</v>
      </c>
      <c r="L1735" s="10">
        <v>0</v>
      </c>
      <c r="M1735" s="10">
        <v>0</v>
      </c>
      <c r="N1735" s="10">
        <v>0</v>
      </c>
      <c r="O1735" s="10">
        <v>0</v>
      </c>
      <c r="P1735" s="10">
        <v>0</v>
      </c>
      <c r="Q1735" s="10">
        <v>0</v>
      </c>
      <c r="R1735" s="10">
        <v>0</v>
      </c>
      <c r="S1735" s="10">
        <v>0</v>
      </c>
      <c r="T1735" s="10">
        <v>0</v>
      </c>
      <c r="U1735" s="10">
        <v>0</v>
      </c>
      <c r="V1735" s="10">
        <v>0</v>
      </c>
      <c r="W1735" s="10">
        <v>0</v>
      </c>
      <c r="X1735" s="10">
        <v>0</v>
      </c>
      <c r="Y1735" s="10">
        <v>0</v>
      </c>
      <c r="Z1735" s="10">
        <v>0</v>
      </c>
      <c r="AA1735" s="10">
        <v>0</v>
      </c>
      <c r="AB1735" s="10">
        <v>0</v>
      </c>
      <c r="AC1735" s="10">
        <v>0</v>
      </c>
      <c r="AD1735" s="10">
        <v>0</v>
      </c>
      <c r="AE1735" s="10">
        <v>0</v>
      </c>
      <c r="AF1735" s="15" t="s">
        <v>2584</v>
      </c>
    </row>
    <row r="1736" spans="1:32" ht="13">
      <c r="A1736" s="3" t="s">
        <v>2429</v>
      </c>
      <c r="B1736" t="s">
        <v>795</v>
      </c>
      <c r="C1736" s="10">
        <v>0</v>
      </c>
      <c r="D1736" s="10">
        <v>0</v>
      </c>
      <c r="E1736" s="10">
        <v>0</v>
      </c>
      <c r="F1736" s="10">
        <v>0</v>
      </c>
      <c r="G1736" s="10">
        <v>0</v>
      </c>
      <c r="H1736" s="10">
        <v>0</v>
      </c>
      <c r="I1736" s="10">
        <v>0</v>
      </c>
      <c r="J1736" s="10">
        <v>0</v>
      </c>
      <c r="K1736" s="10">
        <v>0</v>
      </c>
      <c r="L1736" s="10">
        <v>0</v>
      </c>
      <c r="M1736" s="10">
        <v>0</v>
      </c>
      <c r="N1736" s="10">
        <v>0</v>
      </c>
      <c r="O1736" s="10">
        <v>0</v>
      </c>
      <c r="P1736" s="10">
        <v>0</v>
      </c>
      <c r="Q1736" s="10">
        <v>0</v>
      </c>
      <c r="R1736" s="10">
        <v>0</v>
      </c>
      <c r="S1736" s="10">
        <v>0</v>
      </c>
      <c r="T1736" s="10">
        <v>0</v>
      </c>
      <c r="U1736" s="10">
        <v>0</v>
      </c>
      <c r="V1736" s="10">
        <v>0</v>
      </c>
      <c r="W1736" s="10">
        <v>0</v>
      </c>
      <c r="X1736" s="10">
        <v>0</v>
      </c>
      <c r="Y1736" s="10">
        <v>0</v>
      </c>
      <c r="Z1736" s="10">
        <v>0</v>
      </c>
      <c r="AA1736" s="10">
        <v>0</v>
      </c>
      <c r="AB1736" s="10">
        <v>0</v>
      </c>
      <c r="AC1736" s="10">
        <v>0</v>
      </c>
      <c r="AD1736" s="10">
        <v>0</v>
      </c>
      <c r="AE1736" s="10">
        <v>0</v>
      </c>
      <c r="AF1736" s="15" t="s">
        <v>2584</v>
      </c>
    </row>
    <row r="1737" spans="1:32" ht="13">
      <c r="A1737" s="3" t="s">
        <v>2430</v>
      </c>
      <c r="B1737" t="s">
        <v>797</v>
      </c>
      <c r="C1737" s="10">
        <v>0</v>
      </c>
      <c r="D1737" s="10">
        <v>0</v>
      </c>
      <c r="E1737" s="10">
        <v>0</v>
      </c>
      <c r="F1737" s="10">
        <v>0</v>
      </c>
      <c r="G1737" s="10">
        <v>0</v>
      </c>
      <c r="H1737" s="10">
        <v>0</v>
      </c>
      <c r="I1737" s="10">
        <v>0</v>
      </c>
      <c r="J1737" s="10">
        <v>0</v>
      </c>
      <c r="K1737" s="10">
        <v>0</v>
      </c>
      <c r="L1737" s="10">
        <v>0</v>
      </c>
      <c r="M1737" s="10">
        <v>0</v>
      </c>
      <c r="N1737" s="10">
        <v>0</v>
      </c>
      <c r="O1737" s="10">
        <v>0</v>
      </c>
      <c r="P1737" s="10">
        <v>0</v>
      </c>
      <c r="Q1737" s="10">
        <v>0</v>
      </c>
      <c r="R1737" s="10">
        <v>0</v>
      </c>
      <c r="S1737" s="10">
        <v>0</v>
      </c>
      <c r="T1737" s="10">
        <v>0</v>
      </c>
      <c r="U1737" s="10">
        <v>0</v>
      </c>
      <c r="V1737" s="10">
        <v>0</v>
      </c>
      <c r="W1737" s="10">
        <v>0</v>
      </c>
      <c r="X1737" s="10">
        <v>0</v>
      </c>
      <c r="Y1737" s="10">
        <v>0</v>
      </c>
      <c r="Z1737" s="10">
        <v>0</v>
      </c>
      <c r="AA1737" s="10">
        <v>0</v>
      </c>
      <c r="AB1737" s="10">
        <v>0</v>
      </c>
      <c r="AC1737" s="10">
        <v>0</v>
      </c>
      <c r="AD1737" s="10">
        <v>0</v>
      </c>
      <c r="AE1737" s="10">
        <v>0</v>
      </c>
      <c r="AF1737" s="15" t="s">
        <v>2584</v>
      </c>
    </row>
    <row r="1738" spans="1:32" ht="13">
      <c r="A1738" s="3" t="s">
        <v>2431</v>
      </c>
      <c r="B1738" t="s">
        <v>799</v>
      </c>
      <c r="C1738" s="10">
        <v>0</v>
      </c>
      <c r="D1738" s="10">
        <v>0</v>
      </c>
      <c r="E1738" s="10">
        <v>0</v>
      </c>
      <c r="F1738" s="10">
        <v>0</v>
      </c>
      <c r="G1738" s="10">
        <v>0</v>
      </c>
      <c r="H1738" s="10">
        <v>0</v>
      </c>
      <c r="I1738" s="10">
        <v>0</v>
      </c>
      <c r="J1738" s="10">
        <v>0</v>
      </c>
      <c r="K1738" s="10">
        <v>0</v>
      </c>
      <c r="L1738" s="10">
        <v>0</v>
      </c>
      <c r="M1738" s="10">
        <v>0</v>
      </c>
      <c r="N1738" s="10">
        <v>0</v>
      </c>
      <c r="O1738" s="10">
        <v>0</v>
      </c>
      <c r="P1738" s="10">
        <v>0</v>
      </c>
      <c r="Q1738" s="10">
        <v>0</v>
      </c>
      <c r="R1738" s="10">
        <v>0</v>
      </c>
      <c r="S1738" s="10">
        <v>0</v>
      </c>
      <c r="T1738" s="10">
        <v>0</v>
      </c>
      <c r="U1738" s="10">
        <v>0</v>
      </c>
      <c r="V1738" s="10">
        <v>0</v>
      </c>
      <c r="W1738" s="10">
        <v>0</v>
      </c>
      <c r="X1738" s="10">
        <v>0</v>
      </c>
      <c r="Y1738" s="10">
        <v>0</v>
      </c>
      <c r="Z1738" s="10">
        <v>0</v>
      </c>
      <c r="AA1738" s="10">
        <v>0</v>
      </c>
      <c r="AB1738" s="10">
        <v>0</v>
      </c>
      <c r="AC1738" s="10">
        <v>0</v>
      </c>
      <c r="AD1738" s="10">
        <v>0</v>
      </c>
      <c r="AE1738" s="10">
        <v>0</v>
      </c>
      <c r="AF1738" s="15" t="s">
        <v>2584</v>
      </c>
    </row>
    <row r="1739" spans="1:32" ht="13">
      <c r="A1739" s="3" t="s">
        <v>2432</v>
      </c>
      <c r="B1739" t="s">
        <v>801</v>
      </c>
      <c r="C1739" s="10">
        <v>0.86177199999999998</v>
      </c>
      <c r="D1739" s="10">
        <v>0.855765</v>
      </c>
      <c r="E1739" s="10">
        <v>0.83336500000000002</v>
      </c>
      <c r="F1739" s="10">
        <v>0.82225199999999998</v>
      </c>
      <c r="G1739" s="10">
        <v>0.81670699999999996</v>
      </c>
      <c r="H1739" s="10">
        <v>0.81785300000000005</v>
      </c>
      <c r="I1739" s="10">
        <v>0.82421900000000003</v>
      </c>
      <c r="J1739" s="10">
        <v>0.826372</v>
      </c>
      <c r="K1739" s="10">
        <v>0.830785</v>
      </c>
      <c r="L1739" s="10">
        <v>0.84358999999999995</v>
      </c>
      <c r="M1739" s="10">
        <v>0.85155800000000004</v>
      </c>
      <c r="N1739" s="10">
        <v>0.86420799999999998</v>
      </c>
      <c r="O1739" s="10">
        <v>0.87339800000000001</v>
      </c>
      <c r="P1739" s="10">
        <v>0.88543300000000003</v>
      </c>
      <c r="Q1739" s="10">
        <v>0.89276800000000001</v>
      </c>
      <c r="R1739" s="10">
        <v>0.89950399999999997</v>
      </c>
      <c r="S1739" s="10">
        <v>0.909111</v>
      </c>
      <c r="T1739" s="10">
        <v>0.92430299999999999</v>
      </c>
      <c r="U1739" s="10">
        <v>0.94006699999999999</v>
      </c>
      <c r="V1739" s="10">
        <v>0.95281199999999999</v>
      </c>
      <c r="W1739" s="10">
        <v>0.96374899999999997</v>
      </c>
      <c r="X1739" s="10">
        <v>0.97306199999999998</v>
      </c>
      <c r="Y1739" s="10">
        <v>0.98170900000000005</v>
      </c>
      <c r="Z1739" s="10">
        <v>0.99019699999999999</v>
      </c>
      <c r="AA1739" s="10">
        <v>0.99961500000000003</v>
      </c>
      <c r="AB1739" s="10">
        <v>1.00972</v>
      </c>
      <c r="AC1739" s="10">
        <v>1.0202469999999999</v>
      </c>
      <c r="AD1739" s="10">
        <v>1.0307329999999999</v>
      </c>
      <c r="AE1739" s="10">
        <v>1.0406979999999999</v>
      </c>
      <c r="AF1739" s="7">
        <v>7.273E-3</v>
      </c>
    </row>
    <row r="1740" spans="1:32" ht="13">
      <c r="A1740" s="3" t="s">
        <v>2433</v>
      </c>
      <c r="B1740" t="s">
        <v>803</v>
      </c>
      <c r="C1740" s="10">
        <v>1.5732600000000001</v>
      </c>
      <c r="D1740" s="10">
        <v>1.668193</v>
      </c>
      <c r="E1740" s="10">
        <v>1.682453</v>
      </c>
      <c r="F1740" s="10">
        <v>1.786052</v>
      </c>
      <c r="G1740" s="10">
        <v>1.8906590000000001</v>
      </c>
      <c r="H1740" s="10">
        <v>1.962421</v>
      </c>
      <c r="I1740" s="10">
        <v>2.0292439999999998</v>
      </c>
      <c r="J1740" s="10">
        <v>2.065391</v>
      </c>
      <c r="K1740" s="10">
        <v>2.081108</v>
      </c>
      <c r="L1740" s="10">
        <v>2.1151970000000002</v>
      </c>
      <c r="M1740" s="10">
        <v>2.1393230000000001</v>
      </c>
      <c r="N1740" s="10">
        <v>2.1860659999999998</v>
      </c>
      <c r="O1740" s="10">
        <v>2.224189</v>
      </c>
      <c r="P1740" s="10">
        <v>2.2721789999999999</v>
      </c>
      <c r="Q1740" s="10">
        <v>2.2915649999999999</v>
      </c>
      <c r="R1740" s="10">
        <v>2.311871</v>
      </c>
      <c r="S1740" s="10">
        <v>2.3441350000000001</v>
      </c>
      <c r="T1740" s="10">
        <v>2.39689</v>
      </c>
      <c r="U1740" s="10">
        <v>2.4480309999999998</v>
      </c>
      <c r="V1740" s="10">
        <v>2.4845039999999998</v>
      </c>
      <c r="W1740" s="10">
        <v>2.5127320000000002</v>
      </c>
      <c r="X1740" s="10">
        <v>2.5342380000000002</v>
      </c>
      <c r="Y1740" s="10">
        <v>2.5536449999999999</v>
      </c>
      <c r="Z1740" s="10">
        <v>2.5730089999999999</v>
      </c>
      <c r="AA1740" s="10">
        <v>2.5955550000000001</v>
      </c>
      <c r="AB1740" s="10">
        <v>2.6218240000000002</v>
      </c>
      <c r="AC1740" s="10">
        <v>2.650112</v>
      </c>
      <c r="AD1740" s="10">
        <v>2.6777389999999999</v>
      </c>
      <c r="AE1740" s="10">
        <v>2.7026319999999999</v>
      </c>
      <c r="AF1740" s="7">
        <v>1.8030000000000001E-2</v>
      </c>
    </row>
    <row r="1741" spans="1:32" ht="13">
      <c r="A1741" s="3" t="s">
        <v>2434</v>
      </c>
      <c r="B1741" t="s">
        <v>805</v>
      </c>
      <c r="C1741" s="10">
        <v>0</v>
      </c>
      <c r="D1741" s="10">
        <v>0</v>
      </c>
      <c r="E1741" s="10">
        <v>0</v>
      </c>
      <c r="F1741" s="10">
        <v>0</v>
      </c>
      <c r="G1741" s="10">
        <v>0</v>
      </c>
      <c r="H1741" s="10">
        <v>0</v>
      </c>
      <c r="I1741" s="10">
        <v>0</v>
      </c>
      <c r="J1741" s="10">
        <v>0</v>
      </c>
      <c r="K1741" s="10">
        <v>0</v>
      </c>
      <c r="L1741" s="10">
        <v>0</v>
      </c>
      <c r="M1741" s="10">
        <v>0</v>
      </c>
      <c r="N1741" s="10">
        <v>0</v>
      </c>
      <c r="O1741" s="10">
        <v>0</v>
      </c>
      <c r="P1741" s="10">
        <v>0</v>
      </c>
      <c r="Q1741" s="10">
        <v>0</v>
      </c>
      <c r="R1741" s="10">
        <v>0</v>
      </c>
      <c r="S1741" s="10">
        <v>0</v>
      </c>
      <c r="T1741" s="10">
        <v>0</v>
      </c>
      <c r="U1741" s="10">
        <v>0</v>
      </c>
      <c r="V1741" s="10">
        <v>0</v>
      </c>
      <c r="W1741" s="10">
        <v>0</v>
      </c>
      <c r="X1741" s="10">
        <v>0</v>
      </c>
      <c r="Y1741" s="10">
        <v>0</v>
      </c>
      <c r="Z1741" s="10">
        <v>0</v>
      </c>
      <c r="AA1741" s="10">
        <v>0</v>
      </c>
      <c r="AB1741" s="10">
        <v>0</v>
      </c>
      <c r="AC1741" s="10">
        <v>0</v>
      </c>
      <c r="AD1741" s="10">
        <v>0</v>
      </c>
      <c r="AE1741" s="10">
        <v>0</v>
      </c>
      <c r="AF1741" s="15" t="s">
        <v>2584</v>
      </c>
    </row>
    <row r="1742" spans="1:32" ht="13">
      <c r="A1742" s="3" t="s">
        <v>2435</v>
      </c>
      <c r="B1742" t="s">
        <v>807</v>
      </c>
      <c r="C1742" s="10">
        <v>0.22456599999999999</v>
      </c>
      <c r="D1742" s="10">
        <v>0.18513399999999999</v>
      </c>
      <c r="E1742" s="10">
        <v>0.15967999999999999</v>
      </c>
      <c r="F1742" s="10">
        <v>0.141372</v>
      </c>
      <c r="G1742" s="10">
        <v>0.13508200000000001</v>
      </c>
      <c r="H1742" s="10">
        <v>0.125365</v>
      </c>
      <c r="I1742" s="10">
        <v>0.101345</v>
      </c>
      <c r="J1742" s="10">
        <v>0.10080799999999999</v>
      </c>
      <c r="K1742" s="10">
        <v>0.102009</v>
      </c>
      <c r="L1742" s="10">
        <v>0.10684100000000001</v>
      </c>
      <c r="M1742" s="10">
        <v>0.11005</v>
      </c>
      <c r="N1742" s="10">
        <v>0.112848</v>
      </c>
      <c r="O1742" s="10">
        <v>0.11512600000000001</v>
      </c>
      <c r="P1742" s="10">
        <v>0.11734700000000001</v>
      </c>
      <c r="Q1742" s="10">
        <v>0.118272</v>
      </c>
      <c r="R1742" s="10">
        <v>0.119022</v>
      </c>
      <c r="S1742" s="10">
        <v>0.119933</v>
      </c>
      <c r="T1742" s="10">
        <v>0.121277</v>
      </c>
      <c r="U1742" s="10">
        <v>0.122822</v>
      </c>
      <c r="V1742" s="10">
        <v>0.124288</v>
      </c>
      <c r="W1742" s="10">
        <v>0.125669</v>
      </c>
      <c r="X1742" s="10">
        <v>0.126939</v>
      </c>
      <c r="Y1742" s="10">
        <v>0.12811400000000001</v>
      </c>
      <c r="Z1742" s="10">
        <v>0.12925700000000001</v>
      </c>
      <c r="AA1742" s="10">
        <v>0.13046099999999999</v>
      </c>
      <c r="AB1742" s="10">
        <v>0.13163800000000001</v>
      </c>
      <c r="AC1742" s="10">
        <v>0.13281100000000001</v>
      </c>
      <c r="AD1742" s="10">
        <v>0.13397999999999999</v>
      </c>
      <c r="AE1742" s="10">
        <v>0.135075</v>
      </c>
      <c r="AF1742" s="7">
        <v>-1.1608E-2</v>
      </c>
    </row>
    <row r="1743" spans="1:32" ht="13">
      <c r="A1743" s="3" t="s">
        <v>2436</v>
      </c>
      <c r="B1743" t="s">
        <v>809</v>
      </c>
      <c r="C1743" s="10">
        <v>0</v>
      </c>
      <c r="D1743" s="10">
        <v>0</v>
      </c>
      <c r="E1743" s="10">
        <v>0</v>
      </c>
      <c r="F1743" s="10">
        <v>0</v>
      </c>
      <c r="G1743" s="10">
        <v>0</v>
      </c>
      <c r="H1743" s="10">
        <v>0</v>
      </c>
      <c r="I1743" s="10">
        <v>0</v>
      </c>
      <c r="J1743" s="10">
        <v>0</v>
      </c>
      <c r="K1743" s="10">
        <v>0</v>
      </c>
      <c r="L1743" s="10">
        <v>0</v>
      </c>
      <c r="M1743" s="10">
        <v>0</v>
      </c>
      <c r="N1743" s="10">
        <v>0</v>
      </c>
      <c r="O1743" s="10">
        <v>0</v>
      </c>
      <c r="P1743" s="10">
        <v>0</v>
      </c>
      <c r="Q1743" s="10">
        <v>0</v>
      </c>
      <c r="R1743" s="10">
        <v>0</v>
      </c>
      <c r="S1743" s="10">
        <v>0</v>
      </c>
      <c r="T1743" s="10">
        <v>0</v>
      </c>
      <c r="U1743" s="10">
        <v>0</v>
      </c>
      <c r="V1743" s="10">
        <v>0</v>
      </c>
      <c r="W1743" s="10">
        <v>0</v>
      </c>
      <c r="X1743" s="10">
        <v>0</v>
      </c>
      <c r="Y1743" s="10">
        <v>0</v>
      </c>
      <c r="Z1743" s="10">
        <v>0</v>
      </c>
      <c r="AA1743" s="10">
        <v>0</v>
      </c>
      <c r="AB1743" s="10">
        <v>0</v>
      </c>
      <c r="AC1743" s="10">
        <v>0</v>
      </c>
      <c r="AD1743" s="10">
        <v>0</v>
      </c>
      <c r="AE1743" s="10">
        <v>0</v>
      </c>
      <c r="AF1743" s="15" t="s">
        <v>2584</v>
      </c>
    </row>
    <row r="1744" spans="1:32" ht="13">
      <c r="A1744" s="3" t="s">
        <v>2437</v>
      </c>
      <c r="B1744" t="s">
        <v>811</v>
      </c>
      <c r="C1744" s="10">
        <v>0</v>
      </c>
      <c r="D1744" s="10">
        <v>0</v>
      </c>
      <c r="E1744" s="10">
        <v>0</v>
      </c>
      <c r="F1744" s="10">
        <v>0</v>
      </c>
      <c r="G1744" s="10">
        <v>0</v>
      </c>
      <c r="H1744" s="10">
        <v>0</v>
      </c>
      <c r="I1744" s="10">
        <v>0</v>
      </c>
      <c r="J1744" s="10">
        <v>0</v>
      </c>
      <c r="K1744" s="10">
        <v>0</v>
      </c>
      <c r="L1744" s="10">
        <v>0</v>
      </c>
      <c r="M1744" s="10">
        <v>0</v>
      </c>
      <c r="N1744" s="10">
        <v>0</v>
      </c>
      <c r="O1744" s="10">
        <v>0</v>
      </c>
      <c r="P1744" s="10">
        <v>0</v>
      </c>
      <c r="Q1744" s="10">
        <v>0</v>
      </c>
      <c r="R1744" s="10">
        <v>0</v>
      </c>
      <c r="S1744" s="10">
        <v>0</v>
      </c>
      <c r="T1744" s="10">
        <v>0</v>
      </c>
      <c r="U1744" s="10">
        <v>0</v>
      </c>
      <c r="V1744" s="10">
        <v>0</v>
      </c>
      <c r="W1744" s="10">
        <v>0</v>
      </c>
      <c r="X1744" s="10">
        <v>0</v>
      </c>
      <c r="Y1744" s="10">
        <v>0</v>
      </c>
      <c r="Z1744" s="10">
        <v>0</v>
      </c>
      <c r="AA1744" s="10">
        <v>0</v>
      </c>
      <c r="AB1744" s="10">
        <v>0</v>
      </c>
      <c r="AC1744" s="10">
        <v>0</v>
      </c>
      <c r="AD1744" s="10">
        <v>0</v>
      </c>
      <c r="AE1744" s="10">
        <v>0</v>
      </c>
      <c r="AF1744" s="15" t="s">
        <v>2584</v>
      </c>
    </row>
    <row r="1745" spans="1:32" ht="13">
      <c r="A1745" s="3" t="s">
        <v>2438</v>
      </c>
      <c r="B1745" t="s">
        <v>813</v>
      </c>
      <c r="C1745" s="10">
        <v>0</v>
      </c>
      <c r="D1745" s="10">
        <v>0</v>
      </c>
      <c r="E1745" s="10">
        <v>0</v>
      </c>
      <c r="F1745" s="10">
        <v>0</v>
      </c>
      <c r="G1745" s="10">
        <v>0</v>
      </c>
      <c r="H1745" s="10">
        <v>0</v>
      </c>
      <c r="I1745" s="10">
        <v>0</v>
      </c>
      <c r="J1745" s="10">
        <v>0</v>
      </c>
      <c r="K1745" s="10">
        <v>0</v>
      </c>
      <c r="L1745" s="10">
        <v>0</v>
      </c>
      <c r="M1745" s="10">
        <v>0</v>
      </c>
      <c r="N1745" s="10">
        <v>0</v>
      </c>
      <c r="O1745" s="10">
        <v>0</v>
      </c>
      <c r="P1745" s="10">
        <v>0</v>
      </c>
      <c r="Q1745" s="10">
        <v>0</v>
      </c>
      <c r="R1745" s="10">
        <v>0</v>
      </c>
      <c r="S1745" s="10">
        <v>0</v>
      </c>
      <c r="T1745" s="10">
        <v>0</v>
      </c>
      <c r="U1745" s="10">
        <v>0</v>
      </c>
      <c r="V1745" s="10">
        <v>0</v>
      </c>
      <c r="W1745" s="10">
        <v>0</v>
      </c>
      <c r="X1745" s="10">
        <v>0</v>
      </c>
      <c r="Y1745" s="10">
        <v>0</v>
      </c>
      <c r="Z1745" s="10">
        <v>0</v>
      </c>
      <c r="AA1745" s="10">
        <v>0</v>
      </c>
      <c r="AB1745" s="10">
        <v>0</v>
      </c>
      <c r="AC1745" s="10">
        <v>0</v>
      </c>
      <c r="AD1745" s="10">
        <v>0</v>
      </c>
      <c r="AE1745" s="10">
        <v>0</v>
      </c>
      <c r="AF1745" s="15" t="s">
        <v>2584</v>
      </c>
    </row>
    <row r="1746" spans="1:32" ht="13">
      <c r="A1746" s="3" t="s">
        <v>2439</v>
      </c>
      <c r="B1746" t="s">
        <v>815</v>
      </c>
      <c r="C1746" s="10">
        <v>10.616348</v>
      </c>
      <c r="D1746" s="10">
        <v>11.243297999999999</v>
      </c>
      <c r="E1746" s="10">
        <v>10.971940999999999</v>
      </c>
      <c r="F1746" s="10">
        <v>11.282519000000001</v>
      </c>
      <c r="G1746" s="10">
        <v>11.119349</v>
      </c>
      <c r="H1746" s="10">
        <v>10.999454999999999</v>
      </c>
      <c r="I1746" s="10">
        <v>11.404353</v>
      </c>
      <c r="J1746" s="10">
        <v>12.341407</v>
      </c>
      <c r="K1746" s="10">
        <v>13.141004000000001</v>
      </c>
      <c r="L1746" s="10">
        <v>13.623805000000001</v>
      </c>
      <c r="M1746" s="10">
        <v>13.812017000000001</v>
      </c>
      <c r="N1746" s="10">
        <v>13.848793000000001</v>
      </c>
      <c r="O1746" s="10">
        <v>13.870022000000001</v>
      </c>
      <c r="P1746" s="10">
        <v>13.971724</v>
      </c>
      <c r="Q1746" s="10">
        <v>14.044613999999999</v>
      </c>
      <c r="R1746" s="10">
        <v>14.177063</v>
      </c>
      <c r="S1746" s="10">
        <v>14.348649999999999</v>
      </c>
      <c r="T1746" s="10">
        <v>14.5244</v>
      </c>
      <c r="U1746" s="10">
        <v>14.666166</v>
      </c>
      <c r="V1746" s="10">
        <v>14.823378</v>
      </c>
      <c r="W1746" s="10">
        <v>14.996558</v>
      </c>
      <c r="X1746" s="10">
        <v>15.163466</v>
      </c>
      <c r="Y1746" s="10">
        <v>15.305774</v>
      </c>
      <c r="Z1746" s="10">
        <v>15.430037</v>
      </c>
      <c r="AA1746" s="10">
        <v>15.555650999999999</v>
      </c>
      <c r="AB1746" s="10">
        <v>15.677267000000001</v>
      </c>
      <c r="AC1746" s="10">
        <v>15.802351</v>
      </c>
      <c r="AD1746" s="10">
        <v>15.935625</v>
      </c>
      <c r="AE1746" s="10">
        <v>16.065712000000001</v>
      </c>
      <c r="AF1746" s="7">
        <v>1.3306999999999999E-2</v>
      </c>
    </row>
    <row r="1748" spans="1:32" ht="13">
      <c r="A1748" s="3" t="s">
        <v>2440</v>
      </c>
      <c r="B1748" s="2" t="s">
        <v>2441</v>
      </c>
      <c r="C1748" s="11">
        <v>495.37725799999998</v>
      </c>
      <c r="D1748" s="11">
        <v>521.74682600000006</v>
      </c>
      <c r="E1748" s="11">
        <v>499.94113199999998</v>
      </c>
      <c r="F1748" s="11">
        <v>456.65295400000002</v>
      </c>
      <c r="G1748" s="11">
        <v>450.21118200000001</v>
      </c>
      <c r="H1748" s="11">
        <v>458.939392</v>
      </c>
      <c r="I1748" s="11">
        <v>506.41931199999999</v>
      </c>
      <c r="J1748" s="11">
        <v>556.46765100000005</v>
      </c>
      <c r="K1748" s="11">
        <v>590.64392099999998</v>
      </c>
      <c r="L1748" s="11">
        <v>611.49426300000005</v>
      </c>
      <c r="M1748" s="11">
        <v>614.550659</v>
      </c>
      <c r="N1748" s="11">
        <v>610.77819799999997</v>
      </c>
      <c r="O1748" s="11">
        <v>607.62634300000002</v>
      </c>
      <c r="P1748" s="11">
        <v>610.35461399999997</v>
      </c>
      <c r="Q1748" s="11">
        <v>616.78747599999997</v>
      </c>
      <c r="R1748" s="11">
        <v>624.05957000000001</v>
      </c>
      <c r="S1748" s="11">
        <v>630.24853499999995</v>
      </c>
      <c r="T1748" s="11">
        <v>634.23913600000003</v>
      </c>
      <c r="U1748" s="11">
        <v>640.31561299999998</v>
      </c>
      <c r="V1748" s="11">
        <v>647.88073699999995</v>
      </c>
      <c r="W1748" s="11">
        <v>656.10894800000005</v>
      </c>
      <c r="X1748" s="11">
        <v>663.66302499999995</v>
      </c>
      <c r="Y1748" s="11">
        <v>669.90722700000003</v>
      </c>
      <c r="Z1748" s="11">
        <v>675.50732400000004</v>
      </c>
      <c r="AA1748" s="11">
        <v>680.94067399999994</v>
      </c>
      <c r="AB1748" s="11">
        <v>685.88537599999995</v>
      </c>
      <c r="AC1748" s="11">
        <v>690.94531199999994</v>
      </c>
      <c r="AD1748" s="11">
        <v>696.28405799999996</v>
      </c>
      <c r="AE1748" s="11">
        <v>701.57989499999996</v>
      </c>
      <c r="AF1748" s="9">
        <v>1.1029000000000001E-2</v>
      </c>
    </row>
    <row r="1750" spans="1:32" ht="13">
      <c r="B1750" s="2" t="s">
        <v>2442</v>
      </c>
    </row>
    <row r="1751" spans="1:32" ht="13">
      <c r="B1751" s="2" t="s">
        <v>1239</v>
      </c>
    </row>
    <row r="1752" spans="1:32" ht="13">
      <c r="A1752" s="3" t="s">
        <v>2443</v>
      </c>
      <c r="B1752" t="s">
        <v>780</v>
      </c>
      <c r="C1752" s="10">
        <v>638.00134300000002</v>
      </c>
      <c r="D1752" s="10">
        <v>654.32250999999997</v>
      </c>
      <c r="E1752" s="10">
        <v>617.95825200000002</v>
      </c>
      <c r="F1752" s="10">
        <v>610.46832300000005</v>
      </c>
      <c r="G1752" s="10">
        <v>523.34362799999997</v>
      </c>
      <c r="H1752" s="10">
        <v>483.60726899999997</v>
      </c>
      <c r="I1752" s="10">
        <v>488.01470899999998</v>
      </c>
      <c r="J1752" s="10">
        <v>516.96777299999997</v>
      </c>
      <c r="K1752" s="10">
        <v>530.588257</v>
      </c>
      <c r="L1752" s="10">
        <v>520.49603300000001</v>
      </c>
      <c r="M1752" s="10">
        <v>500.26724200000001</v>
      </c>
      <c r="N1752" s="10">
        <v>474.19757099999998</v>
      </c>
      <c r="O1752" s="10">
        <v>449.28970299999997</v>
      </c>
      <c r="P1752" s="10">
        <v>426.75933800000001</v>
      </c>
      <c r="Q1752" s="10">
        <v>408.92285199999998</v>
      </c>
      <c r="R1752" s="10">
        <v>396.288025</v>
      </c>
      <c r="S1752" s="10">
        <v>387.55841099999998</v>
      </c>
      <c r="T1752" s="10">
        <v>380.58758499999999</v>
      </c>
      <c r="U1752" s="10">
        <v>374.92511000000002</v>
      </c>
      <c r="V1752" s="10">
        <v>371.52267499999999</v>
      </c>
      <c r="W1752" s="10">
        <v>370.18402099999997</v>
      </c>
      <c r="X1752" s="10">
        <v>369.603882</v>
      </c>
      <c r="Y1752" s="10">
        <v>368.60443099999998</v>
      </c>
      <c r="Z1752" s="10">
        <v>367.85510299999999</v>
      </c>
      <c r="AA1752" s="10">
        <v>366.702271</v>
      </c>
      <c r="AB1752" s="10">
        <v>365.29675300000002</v>
      </c>
      <c r="AC1752" s="10">
        <v>364.253174</v>
      </c>
      <c r="AD1752" s="10">
        <v>363.55297899999999</v>
      </c>
      <c r="AE1752" s="10">
        <v>362.349762</v>
      </c>
      <c r="AF1752" s="7">
        <v>-2.1651E-2</v>
      </c>
    </row>
    <row r="1753" spans="1:32" ht="13">
      <c r="A1753" s="3" t="s">
        <v>2444</v>
      </c>
      <c r="B1753" t="s">
        <v>782</v>
      </c>
      <c r="C1753" s="10">
        <v>0</v>
      </c>
      <c r="D1753" s="10">
        <v>0</v>
      </c>
      <c r="E1753" s="10">
        <v>0</v>
      </c>
      <c r="F1753" s="10">
        <v>0</v>
      </c>
      <c r="G1753" s="10">
        <v>0</v>
      </c>
      <c r="H1753" s="10">
        <v>0</v>
      </c>
      <c r="I1753" s="10">
        <v>0</v>
      </c>
      <c r="J1753" s="10">
        <v>0</v>
      </c>
      <c r="K1753" s="10">
        <v>0</v>
      </c>
      <c r="L1753" s="10">
        <v>0</v>
      </c>
      <c r="M1753" s="10">
        <v>0</v>
      </c>
      <c r="N1753" s="10">
        <v>0</v>
      </c>
      <c r="O1753" s="10">
        <v>0</v>
      </c>
      <c r="P1753" s="10">
        <v>0</v>
      </c>
      <c r="Q1753" s="10">
        <v>0</v>
      </c>
      <c r="R1753" s="10">
        <v>0</v>
      </c>
      <c r="S1753" s="10">
        <v>0</v>
      </c>
      <c r="T1753" s="10">
        <v>0</v>
      </c>
      <c r="U1753" s="10">
        <v>0</v>
      </c>
      <c r="V1753" s="10">
        <v>0</v>
      </c>
      <c r="W1753" s="10">
        <v>0</v>
      </c>
      <c r="X1753" s="10">
        <v>0</v>
      </c>
      <c r="Y1753" s="10">
        <v>0</v>
      </c>
      <c r="Z1753" s="10">
        <v>0</v>
      </c>
      <c r="AA1753" s="10">
        <v>0</v>
      </c>
      <c r="AB1753" s="10">
        <v>0</v>
      </c>
      <c r="AC1753" s="10">
        <v>0</v>
      </c>
      <c r="AD1753" s="10">
        <v>0</v>
      </c>
      <c r="AE1753" s="10">
        <v>0</v>
      </c>
      <c r="AF1753" s="15" t="s">
        <v>2584</v>
      </c>
    </row>
    <row r="1754" spans="1:32" ht="13">
      <c r="A1754" s="3" t="s">
        <v>2445</v>
      </c>
      <c r="B1754" t="s">
        <v>1243</v>
      </c>
      <c r="C1754" s="10">
        <v>638.00134300000002</v>
      </c>
      <c r="D1754" s="10">
        <v>654.32250999999997</v>
      </c>
      <c r="E1754" s="10">
        <v>617.95825200000002</v>
      </c>
      <c r="F1754" s="10">
        <v>610.46832300000005</v>
      </c>
      <c r="G1754" s="10">
        <v>523.34362799999997</v>
      </c>
      <c r="H1754" s="10">
        <v>483.60726899999997</v>
      </c>
      <c r="I1754" s="10">
        <v>488.01470899999998</v>
      </c>
      <c r="J1754" s="10">
        <v>516.96777299999997</v>
      </c>
      <c r="K1754" s="10">
        <v>530.588257</v>
      </c>
      <c r="L1754" s="10">
        <v>520.49603300000001</v>
      </c>
      <c r="M1754" s="10">
        <v>500.26724200000001</v>
      </c>
      <c r="N1754" s="10">
        <v>474.19757099999998</v>
      </c>
      <c r="O1754" s="10">
        <v>449.28970299999997</v>
      </c>
      <c r="P1754" s="10">
        <v>426.75933800000001</v>
      </c>
      <c r="Q1754" s="10">
        <v>408.92285199999998</v>
      </c>
      <c r="R1754" s="10">
        <v>396.288025</v>
      </c>
      <c r="S1754" s="10">
        <v>387.55841099999998</v>
      </c>
      <c r="T1754" s="10">
        <v>380.58758499999999</v>
      </c>
      <c r="U1754" s="10">
        <v>374.92511000000002</v>
      </c>
      <c r="V1754" s="10">
        <v>371.52267499999999</v>
      </c>
      <c r="W1754" s="10">
        <v>370.18402099999997</v>
      </c>
      <c r="X1754" s="10">
        <v>369.603882</v>
      </c>
      <c r="Y1754" s="10">
        <v>368.60443099999998</v>
      </c>
      <c r="Z1754" s="10">
        <v>367.85510299999999</v>
      </c>
      <c r="AA1754" s="10">
        <v>366.702271</v>
      </c>
      <c r="AB1754" s="10">
        <v>365.29675300000002</v>
      </c>
      <c r="AC1754" s="10">
        <v>364.253174</v>
      </c>
      <c r="AD1754" s="10">
        <v>363.55297899999999</v>
      </c>
      <c r="AE1754" s="10">
        <v>362.349762</v>
      </c>
      <c r="AF1754" s="7">
        <v>-2.1651E-2</v>
      </c>
    </row>
    <row r="1756" spans="1:32" ht="13">
      <c r="B1756" s="2" t="s">
        <v>1244</v>
      </c>
    </row>
    <row r="1757" spans="1:32" ht="13">
      <c r="A1757" s="3" t="s">
        <v>2446</v>
      </c>
      <c r="B1757" t="s">
        <v>787</v>
      </c>
      <c r="C1757" s="10">
        <v>23.778632999999999</v>
      </c>
      <c r="D1757" s="10">
        <v>23.280093999999998</v>
      </c>
      <c r="E1757" s="10">
        <v>21.040648000000001</v>
      </c>
      <c r="F1757" s="10">
        <v>19.835978999999998</v>
      </c>
      <c r="G1757" s="10">
        <v>18.35745</v>
      </c>
      <c r="H1757" s="10">
        <v>16.849035000000001</v>
      </c>
      <c r="I1757" s="10">
        <v>16.594809999999999</v>
      </c>
      <c r="J1757" s="10">
        <v>17.230004999999998</v>
      </c>
      <c r="K1757" s="10">
        <v>17.774640999999999</v>
      </c>
      <c r="L1757" s="10">
        <v>17.631601</v>
      </c>
      <c r="M1757" s="10">
        <v>17.024683</v>
      </c>
      <c r="N1757" s="10">
        <v>16.215139000000001</v>
      </c>
      <c r="O1757" s="10">
        <v>15.406618</v>
      </c>
      <c r="P1757" s="10">
        <v>14.669767999999999</v>
      </c>
      <c r="Q1757" s="10">
        <v>14.044733000000001</v>
      </c>
      <c r="R1757" s="10">
        <v>13.571457000000001</v>
      </c>
      <c r="S1757" s="10">
        <v>13.241465</v>
      </c>
      <c r="T1757" s="10">
        <v>13.000638</v>
      </c>
      <c r="U1757" s="10">
        <v>12.809357</v>
      </c>
      <c r="V1757" s="10">
        <v>12.680418</v>
      </c>
      <c r="W1757" s="10">
        <v>12.617537</v>
      </c>
      <c r="X1757" s="10">
        <v>12.588787999999999</v>
      </c>
      <c r="Y1757" s="10">
        <v>12.558037000000001</v>
      </c>
      <c r="Z1757" s="10">
        <v>12.535276</v>
      </c>
      <c r="AA1757" s="10">
        <v>12.500525</v>
      </c>
      <c r="AB1757" s="10">
        <v>12.457573</v>
      </c>
      <c r="AC1757" s="10">
        <v>12.424412999999999</v>
      </c>
      <c r="AD1757" s="10">
        <v>12.402030999999999</v>
      </c>
      <c r="AE1757" s="10">
        <v>12.370585999999999</v>
      </c>
      <c r="AF1757" s="7">
        <v>-2.3146E-2</v>
      </c>
    </row>
    <row r="1758" spans="1:32" ht="13">
      <c r="A1758" s="3" t="s">
        <v>2447</v>
      </c>
      <c r="B1758" t="s">
        <v>789</v>
      </c>
      <c r="C1758" s="10">
        <v>0</v>
      </c>
      <c r="D1758" s="10">
        <v>0</v>
      </c>
      <c r="E1758" s="10">
        <v>0</v>
      </c>
      <c r="F1758" s="10">
        <v>0</v>
      </c>
      <c r="G1758" s="10">
        <v>0</v>
      </c>
      <c r="H1758" s="10">
        <v>0</v>
      </c>
      <c r="I1758" s="10">
        <v>0</v>
      </c>
      <c r="J1758" s="10">
        <v>0</v>
      </c>
      <c r="K1758" s="10">
        <v>0</v>
      </c>
      <c r="L1758" s="10">
        <v>0</v>
      </c>
      <c r="M1758" s="10">
        <v>0</v>
      </c>
      <c r="N1758" s="10">
        <v>0</v>
      </c>
      <c r="O1758" s="10">
        <v>0</v>
      </c>
      <c r="P1758" s="10">
        <v>0</v>
      </c>
      <c r="Q1758" s="10">
        <v>0</v>
      </c>
      <c r="R1758" s="10">
        <v>0</v>
      </c>
      <c r="S1758" s="10">
        <v>0</v>
      </c>
      <c r="T1758" s="10">
        <v>0</v>
      </c>
      <c r="U1758" s="10">
        <v>0</v>
      </c>
      <c r="V1758" s="10">
        <v>0</v>
      </c>
      <c r="W1758" s="10">
        <v>0</v>
      </c>
      <c r="X1758" s="10">
        <v>0</v>
      </c>
      <c r="Y1758" s="10">
        <v>0</v>
      </c>
      <c r="Z1758" s="10">
        <v>0</v>
      </c>
      <c r="AA1758" s="10">
        <v>0</v>
      </c>
      <c r="AB1758" s="10">
        <v>0</v>
      </c>
      <c r="AC1758" s="10">
        <v>0</v>
      </c>
      <c r="AD1758" s="10">
        <v>0</v>
      </c>
      <c r="AE1758" s="10">
        <v>0</v>
      </c>
      <c r="AF1758" s="15" t="s">
        <v>2584</v>
      </c>
    </row>
    <row r="1759" spans="1:32" ht="13">
      <c r="A1759" s="3" t="s">
        <v>2448</v>
      </c>
      <c r="B1759" t="s">
        <v>791</v>
      </c>
      <c r="C1759" s="10">
        <v>7.4396000000000004E-2</v>
      </c>
      <c r="D1759" s="10">
        <v>7.0233000000000004E-2</v>
      </c>
      <c r="E1759" s="10">
        <v>6.6406000000000007E-2</v>
      </c>
      <c r="F1759" s="10">
        <v>6.3899999999999998E-2</v>
      </c>
      <c r="G1759" s="10">
        <v>6.1449999999999998E-2</v>
      </c>
      <c r="H1759" s="10">
        <v>5.799E-2</v>
      </c>
      <c r="I1759" s="10">
        <v>4.9869999999999998E-2</v>
      </c>
      <c r="J1759" s="10">
        <v>4.2755000000000001E-2</v>
      </c>
      <c r="K1759" s="10">
        <v>3.6244999999999999E-2</v>
      </c>
      <c r="L1759" s="10">
        <v>3.1733999999999998E-2</v>
      </c>
      <c r="M1759" s="10">
        <v>2.6265E-2</v>
      </c>
      <c r="N1759" s="10">
        <v>2.5111000000000001E-2</v>
      </c>
      <c r="O1759" s="10">
        <v>2.5020000000000001E-2</v>
      </c>
      <c r="P1759" s="10">
        <v>2.4773E-2</v>
      </c>
      <c r="Q1759" s="10">
        <v>2.3127000000000002E-2</v>
      </c>
      <c r="R1759" s="10">
        <v>2.1618999999999999E-2</v>
      </c>
      <c r="S1759" s="10">
        <v>2.0469000000000001E-2</v>
      </c>
      <c r="T1759" s="10">
        <v>1.9650000000000001E-2</v>
      </c>
      <c r="U1759" s="10">
        <v>1.8859999999999998E-2</v>
      </c>
      <c r="V1759" s="10">
        <v>1.8051999999999999E-2</v>
      </c>
      <c r="W1759" s="10">
        <v>1.7350999999999998E-2</v>
      </c>
      <c r="X1759" s="10">
        <v>1.6744999999999999E-2</v>
      </c>
      <c r="Y1759" s="10">
        <v>1.6241999999999999E-2</v>
      </c>
      <c r="Z1759" s="10">
        <v>1.5845000000000001E-2</v>
      </c>
      <c r="AA1759" s="10">
        <v>1.5549E-2</v>
      </c>
      <c r="AB1759" s="10">
        <v>1.5341E-2</v>
      </c>
      <c r="AC1759" s="10">
        <v>1.5207999999999999E-2</v>
      </c>
      <c r="AD1759" s="10">
        <v>1.5124E-2</v>
      </c>
      <c r="AE1759" s="10">
        <v>1.5077E-2</v>
      </c>
      <c r="AF1759" s="7">
        <v>-5.5392999999999998E-2</v>
      </c>
    </row>
    <row r="1760" spans="1:32" ht="13">
      <c r="A1760" s="3"/>
      <c r="B1760" t="s">
        <v>793</v>
      </c>
      <c r="C1760" s="10">
        <v>0</v>
      </c>
      <c r="D1760" s="10">
        <v>0</v>
      </c>
      <c r="E1760" s="10">
        <v>0</v>
      </c>
      <c r="F1760" s="10">
        <v>0</v>
      </c>
      <c r="G1760" s="10">
        <v>0</v>
      </c>
      <c r="H1760" s="10">
        <v>0</v>
      </c>
      <c r="I1760" s="10">
        <v>0</v>
      </c>
      <c r="J1760" s="10">
        <v>0</v>
      </c>
      <c r="K1760" s="10">
        <v>0</v>
      </c>
      <c r="L1760" s="10">
        <v>0</v>
      </c>
      <c r="M1760" s="10">
        <v>0</v>
      </c>
      <c r="N1760" s="10">
        <v>0</v>
      </c>
      <c r="O1760" s="10">
        <v>0</v>
      </c>
      <c r="P1760" s="10">
        <v>0</v>
      </c>
      <c r="Q1760" s="10">
        <v>0</v>
      </c>
      <c r="R1760" s="10">
        <v>0</v>
      </c>
      <c r="S1760" s="10">
        <v>0</v>
      </c>
      <c r="T1760" s="10">
        <v>0</v>
      </c>
      <c r="U1760" s="10">
        <v>0</v>
      </c>
      <c r="V1760" s="10">
        <v>0</v>
      </c>
      <c r="W1760" s="10">
        <v>0</v>
      </c>
      <c r="X1760" s="10">
        <v>0</v>
      </c>
      <c r="Y1760" s="10">
        <v>0</v>
      </c>
      <c r="Z1760" s="10">
        <v>0</v>
      </c>
      <c r="AA1760" s="10">
        <v>0</v>
      </c>
      <c r="AB1760" s="10">
        <v>0</v>
      </c>
      <c r="AC1760" s="10">
        <v>0</v>
      </c>
      <c r="AD1760" s="10">
        <v>0</v>
      </c>
      <c r="AE1760" s="10">
        <v>0</v>
      </c>
      <c r="AF1760" s="7" t="s">
        <v>2584</v>
      </c>
    </row>
    <row r="1761" spans="1:32" ht="13">
      <c r="A1761" s="3" t="s">
        <v>2449</v>
      </c>
      <c r="B1761" t="s">
        <v>795</v>
      </c>
      <c r="C1761" s="10">
        <v>0</v>
      </c>
      <c r="D1761" s="10">
        <v>0</v>
      </c>
      <c r="E1761" s="10">
        <v>0</v>
      </c>
      <c r="F1761" s="10">
        <v>0</v>
      </c>
      <c r="G1761" s="10">
        <v>0</v>
      </c>
      <c r="H1761" s="10">
        <v>0</v>
      </c>
      <c r="I1761" s="10">
        <v>0</v>
      </c>
      <c r="J1761" s="10">
        <v>0</v>
      </c>
      <c r="K1761" s="10">
        <v>0</v>
      </c>
      <c r="L1761" s="10">
        <v>0</v>
      </c>
      <c r="M1761" s="10">
        <v>0</v>
      </c>
      <c r="N1761" s="10">
        <v>0</v>
      </c>
      <c r="O1761" s="10">
        <v>0</v>
      </c>
      <c r="P1761" s="10">
        <v>0</v>
      </c>
      <c r="Q1761" s="10">
        <v>0</v>
      </c>
      <c r="R1761" s="10">
        <v>0</v>
      </c>
      <c r="S1761" s="10">
        <v>0</v>
      </c>
      <c r="T1761" s="10">
        <v>0</v>
      </c>
      <c r="U1761" s="10">
        <v>0</v>
      </c>
      <c r="V1761" s="10">
        <v>0</v>
      </c>
      <c r="W1761" s="10">
        <v>0</v>
      </c>
      <c r="X1761" s="10">
        <v>0</v>
      </c>
      <c r="Y1761" s="10">
        <v>0</v>
      </c>
      <c r="Z1761" s="10">
        <v>0</v>
      </c>
      <c r="AA1761" s="10">
        <v>0</v>
      </c>
      <c r="AB1761" s="10">
        <v>0</v>
      </c>
      <c r="AC1761" s="10">
        <v>0</v>
      </c>
      <c r="AD1761" s="10">
        <v>0</v>
      </c>
      <c r="AE1761" s="10">
        <v>0</v>
      </c>
      <c r="AF1761" s="15" t="s">
        <v>2584</v>
      </c>
    </row>
    <row r="1762" spans="1:32" ht="13">
      <c r="A1762" s="3" t="s">
        <v>2450</v>
      </c>
      <c r="B1762" t="s">
        <v>797</v>
      </c>
      <c r="C1762" s="10">
        <v>0</v>
      </c>
      <c r="D1762" s="10">
        <v>0</v>
      </c>
      <c r="E1762" s="10">
        <v>0</v>
      </c>
      <c r="F1762" s="10">
        <v>0</v>
      </c>
      <c r="G1762" s="10">
        <v>0</v>
      </c>
      <c r="H1762" s="10">
        <v>0</v>
      </c>
      <c r="I1762" s="10">
        <v>0</v>
      </c>
      <c r="J1762" s="10">
        <v>0</v>
      </c>
      <c r="K1762" s="10">
        <v>0</v>
      </c>
      <c r="L1762" s="10">
        <v>0</v>
      </c>
      <c r="M1762" s="10">
        <v>0</v>
      </c>
      <c r="N1762" s="10">
        <v>0</v>
      </c>
      <c r="O1762" s="10">
        <v>0</v>
      </c>
      <c r="P1762" s="10">
        <v>0</v>
      </c>
      <c r="Q1762" s="10">
        <v>0</v>
      </c>
      <c r="R1762" s="10">
        <v>0</v>
      </c>
      <c r="S1762" s="10">
        <v>0</v>
      </c>
      <c r="T1762" s="10">
        <v>0</v>
      </c>
      <c r="U1762" s="10">
        <v>0</v>
      </c>
      <c r="V1762" s="10">
        <v>0</v>
      </c>
      <c r="W1762" s="10">
        <v>0</v>
      </c>
      <c r="X1762" s="10">
        <v>0</v>
      </c>
      <c r="Y1762" s="10">
        <v>0</v>
      </c>
      <c r="Z1762" s="10">
        <v>0</v>
      </c>
      <c r="AA1762" s="10">
        <v>0</v>
      </c>
      <c r="AB1762" s="10">
        <v>0</v>
      </c>
      <c r="AC1762" s="10">
        <v>0</v>
      </c>
      <c r="AD1762" s="10">
        <v>0</v>
      </c>
      <c r="AE1762" s="10">
        <v>0</v>
      </c>
      <c r="AF1762" s="15" t="s">
        <v>2584</v>
      </c>
    </row>
    <row r="1763" spans="1:32" ht="13">
      <c r="A1763" s="3" t="s">
        <v>2451</v>
      </c>
      <c r="B1763" t="s">
        <v>799</v>
      </c>
      <c r="C1763" s="10">
        <v>0</v>
      </c>
      <c r="D1763" s="10">
        <v>0</v>
      </c>
      <c r="E1763" s="10">
        <v>0</v>
      </c>
      <c r="F1763" s="10">
        <v>0</v>
      </c>
      <c r="G1763" s="10">
        <v>0</v>
      </c>
      <c r="H1763" s="10">
        <v>0</v>
      </c>
      <c r="I1763" s="10">
        <v>0</v>
      </c>
      <c r="J1763" s="10">
        <v>0</v>
      </c>
      <c r="K1763" s="10">
        <v>0</v>
      </c>
      <c r="L1763" s="10">
        <v>0</v>
      </c>
      <c r="M1763" s="10">
        <v>0</v>
      </c>
      <c r="N1763" s="10">
        <v>0</v>
      </c>
      <c r="O1763" s="10">
        <v>0</v>
      </c>
      <c r="P1763" s="10">
        <v>0</v>
      </c>
      <c r="Q1763" s="10">
        <v>0</v>
      </c>
      <c r="R1763" s="10">
        <v>0</v>
      </c>
      <c r="S1763" s="10">
        <v>0</v>
      </c>
      <c r="T1763" s="10">
        <v>0</v>
      </c>
      <c r="U1763" s="10">
        <v>0</v>
      </c>
      <c r="V1763" s="10">
        <v>0</v>
      </c>
      <c r="W1763" s="10">
        <v>0</v>
      </c>
      <c r="X1763" s="10">
        <v>0</v>
      </c>
      <c r="Y1763" s="10">
        <v>0</v>
      </c>
      <c r="Z1763" s="10">
        <v>0</v>
      </c>
      <c r="AA1763" s="10">
        <v>0</v>
      </c>
      <c r="AB1763" s="10">
        <v>0</v>
      </c>
      <c r="AC1763" s="10">
        <v>0</v>
      </c>
      <c r="AD1763" s="10">
        <v>0</v>
      </c>
      <c r="AE1763" s="10">
        <v>0</v>
      </c>
      <c r="AF1763" s="15" t="s">
        <v>2584</v>
      </c>
    </row>
    <row r="1764" spans="1:32" ht="13">
      <c r="A1764" s="3" t="s">
        <v>2452</v>
      </c>
      <c r="B1764" t="s">
        <v>801</v>
      </c>
      <c r="C1764" s="10">
        <v>2.523253</v>
      </c>
      <c r="D1764" s="10">
        <v>2.594573</v>
      </c>
      <c r="E1764" s="10">
        <v>2.3747919999999998</v>
      </c>
      <c r="F1764" s="10">
        <v>2.2952330000000001</v>
      </c>
      <c r="G1764" s="10">
        <v>2.2442540000000002</v>
      </c>
      <c r="H1764" s="10">
        <v>2.1833070000000001</v>
      </c>
      <c r="I1764" s="10">
        <v>2.1522589999999999</v>
      </c>
      <c r="J1764" s="10">
        <v>2.1139290000000002</v>
      </c>
      <c r="K1764" s="10">
        <v>2.0196130000000001</v>
      </c>
      <c r="L1764" s="10">
        <v>1.9217029999999999</v>
      </c>
      <c r="M1764" s="10">
        <v>1.847351</v>
      </c>
      <c r="N1764" s="10">
        <v>1.7736749999999999</v>
      </c>
      <c r="O1764" s="10">
        <v>1.692229</v>
      </c>
      <c r="P1764" s="10">
        <v>1.622657</v>
      </c>
      <c r="Q1764" s="10">
        <v>1.547528</v>
      </c>
      <c r="R1764" s="10">
        <v>1.487125</v>
      </c>
      <c r="S1764" s="10">
        <v>1.450698</v>
      </c>
      <c r="T1764" s="10">
        <v>1.4322429999999999</v>
      </c>
      <c r="U1764" s="10">
        <v>1.4112640000000001</v>
      </c>
      <c r="V1764" s="10">
        <v>1.384717</v>
      </c>
      <c r="W1764" s="10">
        <v>1.3595010000000001</v>
      </c>
      <c r="X1764" s="10">
        <v>1.335466</v>
      </c>
      <c r="Y1764" s="10">
        <v>1.313979</v>
      </c>
      <c r="Z1764" s="10">
        <v>1.2961590000000001</v>
      </c>
      <c r="AA1764" s="10">
        <v>1.2824660000000001</v>
      </c>
      <c r="AB1764" s="10">
        <v>1.272805</v>
      </c>
      <c r="AC1764" s="10">
        <v>1.2664960000000001</v>
      </c>
      <c r="AD1764" s="10">
        <v>1.2615829999999999</v>
      </c>
      <c r="AE1764" s="10">
        <v>1.257166</v>
      </c>
      <c r="AF1764" s="7">
        <v>-2.6478999999999999E-2</v>
      </c>
    </row>
    <row r="1765" spans="1:32" ht="13">
      <c r="A1765" s="3" t="s">
        <v>2453</v>
      </c>
      <c r="B1765" t="s">
        <v>803</v>
      </c>
      <c r="C1765" s="10">
        <v>5.9787189999999999</v>
      </c>
      <c r="D1765" s="10">
        <v>6.1449189999999998</v>
      </c>
      <c r="E1765" s="10">
        <v>5.5445710000000004</v>
      </c>
      <c r="F1765" s="10">
        <v>5.5361250000000002</v>
      </c>
      <c r="G1765" s="10">
        <v>5.5697130000000001</v>
      </c>
      <c r="H1765" s="10">
        <v>5.472029</v>
      </c>
      <c r="I1765" s="10">
        <v>5.4329419999999997</v>
      </c>
      <c r="J1765" s="10">
        <v>5.3616000000000001</v>
      </c>
      <c r="K1765" s="10">
        <v>5.1264830000000003</v>
      </c>
      <c r="L1765" s="10">
        <v>4.869955</v>
      </c>
      <c r="M1765" s="10">
        <v>4.6753869999999997</v>
      </c>
      <c r="N1765" s="10">
        <v>4.47994</v>
      </c>
      <c r="O1765" s="10">
        <v>4.2621979999999997</v>
      </c>
      <c r="P1765" s="10">
        <v>4.0806969999999998</v>
      </c>
      <c r="Q1765" s="10">
        <v>3.8857360000000001</v>
      </c>
      <c r="R1765" s="10">
        <v>3.73291</v>
      </c>
      <c r="S1765" s="10">
        <v>3.6463909999999999</v>
      </c>
      <c r="T1765" s="10">
        <v>3.607542</v>
      </c>
      <c r="U1765" s="10">
        <v>3.5579019999999999</v>
      </c>
      <c r="V1765" s="10">
        <v>3.4890750000000001</v>
      </c>
      <c r="W1765" s="10">
        <v>3.4216129999999998</v>
      </c>
      <c r="X1765" s="10">
        <v>3.3561519999999998</v>
      </c>
      <c r="Y1765" s="10">
        <v>3.2971889999999999</v>
      </c>
      <c r="Z1765" s="10">
        <v>3.2474769999999999</v>
      </c>
      <c r="AA1765" s="10">
        <v>3.2089989999999999</v>
      </c>
      <c r="AB1765" s="10">
        <v>3.181619</v>
      </c>
      <c r="AC1765" s="10">
        <v>3.1634069999999999</v>
      </c>
      <c r="AD1765" s="10">
        <v>3.149143</v>
      </c>
      <c r="AE1765" s="10">
        <v>3.1363270000000001</v>
      </c>
      <c r="AF1765" s="7">
        <v>-2.4601999999999999E-2</v>
      </c>
    </row>
    <row r="1766" spans="1:32" ht="13">
      <c r="A1766" s="3" t="s">
        <v>2454</v>
      </c>
      <c r="B1766" t="s">
        <v>805</v>
      </c>
      <c r="C1766" s="10">
        <v>1.235968</v>
      </c>
      <c r="D1766" s="10">
        <v>1.0014590000000001</v>
      </c>
      <c r="E1766" s="10">
        <v>0.80425800000000003</v>
      </c>
      <c r="F1766" s="10">
        <v>0.55537499999999995</v>
      </c>
      <c r="G1766" s="10">
        <v>0.39428200000000002</v>
      </c>
      <c r="H1766" s="10">
        <v>0.240981</v>
      </c>
      <c r="I1766" s="10">
        <v>0.13403999999999999</v>
      </c>
      <c r="J1766" s="10">
        <v>7.2445999999999997E-2</v>
      </c>
      <c r="K1766" s="10">
        <v>6.4856999999999998E-2</v>
      </c>
      <c r="L1766" s="10">
        <v>6.5870999999999999E-2</v>
      </c>
      <c r="M1766" s="10">
        <v>6.4360000000000001E-2</v>
      </c>
      <c r="N1766" s="10">
        <v>6.3466999999999996E-2</v>
      </c>
      <c r="O1766" s="10">
        <v>6.3006000000000006E-2</v>
      </c>
      <c r="P1766" s="10">
        <v>6.3757999999999995E-2</v>
      </c>
      <c r="Q1766" s="10">
        <v>6.0465999999999999E-2</v>
      </c>
      <c r="R1766" s="10">
        <v>5.7917999999999997E-2</v>
      </c>
      <c r="S1766" s="10">
        <v>5.6544999999999998E-2</v>
      </c>
      <c r="T1766" s="10">
        <v>5.5982999999999998E-2</v>
      </c>
      <c r="U1766" s="10">
        <v>5.5153000000000001E-2</v>
      </c>
      <c r="V1766" s="10">
        <v>5.3915999999999999E-2</v>
      </c>
      <c r="W1766" s="10">
        <v>5.2672999999999998E-2</v>
      </c>
      <c r="X1766" s="10">
        <v>5.1451999999999998E-2</v>
      </c>
      <c r="Y1766" s="10">
        <v>5.0347999999999997E-2</v>
      </c>
      <c r="Z1766" s="10">
        <v>4.9404000000000003E-2</v>
      </c>
      <c r="AA1766" s="10">
        <v>4.8676999999999998E-2</v>
      </c>
      <c r="AB1766" s="10">
        <v>4.8173000000000001E-2</v>
      </c>
      <c r="AC1766" s="10">
        <v>4.7842000000000003E-2</v>
      </c>
      <c r="AD1766" s="10">
        <v>4.7580999999999998E-2</v>
      </c>
      <c r="AE1766" s="10">
        <v>4.7354E-2</v>
      </c>
      <c r="AF1766" s="7">
        <v>-0.106868</v>
      </c>
    </row>
    <row r="1767" spans="1:32" ht="13">
      <c r="A1767" s="3" t="s">
        <v>2455</v>
      </c>
      <c r="B1767" t="s">
        <v>807</v>
      </c>
      <c r="C1767" s="10">
        <v>6.4889659999999996</v>
      </c>
      <c r="D1767" s="10">
        <v>5.1923269999999997</v>
      </c>
      <c r="E1767" s="10">
        <v>4.0339520000000002</v>
      </c>
      <c r="F1767" s="10">
        <v>2.7674129999999999</v>
      </c>
      <c r="G1767" s="10">
        <v>1.9247050000000001</v>
      </c>
      <c r="H1767" s="10">
        <v>1.0941019999999999</v>
      </c>
      <c r="I1767" s="10">
        <v>0.50745499999999999</v>
      </c>
      <c r="J1767" s="10">
        <v>0.162523</v>
      </c>
      <c r="K1767" s="10">
        <v>0.105375</v>
      </c>
      <c r="L1767" s="10">
        <v>9.6462999999999993E-2</v>
      </c>
      <c r="M1767" s="10">
        <v>7.6887999999999998E-2</v>
      </c>
      <c r="N1767" s="10">
        <v>6.2483999999999998E-2</v>
      </c>
      <c r="O1767" s="10">
        <v>5.2160999999999999E-2</v>
      </c>
      <c r="P1767" s="10">
        <v>4.9222000000000002E-2</v>
      </c>
      <c r="Q1767" s="10">
        <v>4.6684999999999997E-2</v>
      </c>
      <c r="R1767" s="10">
        <v>4.4714999999999998E-2</v>
      </c>
      <c r="S1767" s="10">
        <v>4.3633999999999999E-2</v>
      </c>
      <c r="T1767" s="10">
        <v>4.3171000000000001E-2</v>
      </c>
      <c r="U1767" s="10">
        <v>4.2514999999999997E-2</v>
      </c>
      <c r="V1767" s="10">
        <v>4.1558999999999999E-2</v>
      </c>
      <c r="W1767" s="10">
        <v>4.0601999999999999E-2</v>
      </c>
      <c r="X1767" s="10">
        <v>3.9662000000000003E-2</v>
      </c>
      <c r="Y1767" s="10">
        <v>3.8811999999999999E-2</v>
      </c>
      <c r="Z1767" s="10">
        <v>3.8082999999999999E-2</v>
      </c>
      <c r="AA1767" s="10">
        <v>3.7518999999999997E-2</v>
      </c>
      <c r="AB1767" s="10">
        <v>3.7122000000000002E-2</v>
      </c>
      <c r="AC1767" s="10">
        <v>3.6858000000000002E-2</v>
      </c>
      <c r="AD1767" s="10">
        <v>3.6646999999999999E-2</v>
      </c>
      <c r="AE1767" s="10">
        <v>3.6463000000000002E-2</v>
      </c>
      <c r="AF1767" s="7">
        <v>-0.16777600000000001</v>
      </c>
    </row>
    <row r="1768" spans="1:32" ht="13">
      <c r="A1768" s="3" t="s">
        <v>2456</v>
      </c>
      <c r="B1768" t="s">
        <v>809</v>
      </c>
      <c r="C1768" s="10">
        <v>0</v>
      </c>
      <c r="D1768" s="10">
        <v>0</v>
      </c>
      <c r="E1768" s="10">
        <v>0</v>
      </c>
      <c r="F1768" s="10">
        <v>0</v>
      </c>
      <c r="G1768" s="10">
        <v>0</v>
      </c>
      <c r="H1768" s="10">
        <v>0</v>
      </c>
      <c r="I1768" s="10">
        <v>0</v>
      </c>
      <c r="J1768" s="10">
        <v>0</v>
      </c>
      <c r="K1768" s="10">
        <v>0</v>
      </c>
      <c r="L1768" s="10">
        <v>0</v>
      </c>
      <c r="M1768" s="10">
        <v>0</v>
      </c>
      <c r="N1768" s="10">
        <v>0</v>
      </c>
      <c r="O1768" s="10">
        <v>0</v>
      </c>
      <c r="P1768" s="10">
        <v>0</v>
      </c>
      <c r="Q1768" s="10">
        <v>0</v>
      </c>
      <c r="R1768" s="10">
        <v>0</v>
      </c>
      <c r="S1768" s="10">
        <v>0</v>
      </c>
      <c r="T1768" s="10">
        <v>0</v>
      </c>
      <c r="U1768" s="10">
        <v>0</v>
      </c>
      <c r="V1768" s="10">
        <v>0</v>
      </c>
      <c r="W1768" s="10">
        <v>0</v>
      </c>
      <c r="X1768" s="10">
        <v>0</v>
      </c>
      <c r="Y1768" s="10">
        <v>0</v>
      </c>
      <c r="Z1768" s="10">
        <v>0</v>
      </c>
      <c r="AA1768" s="10">
        <v>0</v>
      </c>
      <c r="AB1768" s="10">
        <v>0</v>
      </c>
      <c r="AC1768" s="10">
        <v>0</v>
      </c>
      <c r="AD1768" s="10">
        <v>0</v>
      </c>
      <c r="AE1768" s="10">
        <v>0</v>
      </c>
      <c r="AF1768" s="15" t="s">
        <v>2584</v>
      </c>
    </row>
    <row r="1769" spans="1:32" ht="13">
      <c r="A1769" s="3" t="s">
        <v>2457</v>
      </c>
      <c r="B1769" t="s">
        <v>811</v>
      </c>
      <c r="C1769" s="10">
        <v>0</v>
      </c>
      <c r="D1769" s="10">
        <v>0</v>
      </c>
      <c r="E1769" s="10">
        <v>0</v>
      </c>
      <c r="F1769" s="10">
        <v>0</v>
      </c>
      <c r="G1769" s="10">
        <v>0</v>
      </c>
      <c r="H1769" s="10">
        <v>0</v>
      </c>
      <c r="I1769" s="10">
        <v>0</v>
      </c>
      <c r="J1769" s="10">
        <v>0</v>
      </c>
      <c r="K1769" s="10">
        <v>0</v>
      </c>
      <c r="L1769" s="10">
        <v>0</v>
      </c>
      <c r="M1769" s="10">
        <v>0</v>
      </c>
      <c r="N1769" s="10">
        <v>0</v>
      </c>
      <c r="O1769" s="10">
        <v>0</v>
      </c>
      <c r="P1769" s="10">
        <v>0</v>
      </c>
      <c r="Q1769" s="10">
        <v>0</v>
      </c>
      <c r="R1769" s="10">
        <v>0</v>
      </c>
      <c r="S1769" s="10">
        <v>0</v>
      </c>
      <c r="T1769" s="10">
        <v>0</v>
      </c>
      <c r="U1769" s="10">
        <v>0</v>
      </c>
      <c r="V1769" s="10">
        <v>0</v>
      </c>
      <c r="W1769" s="10">
        <v>0</v>
      </c>
      <c r="X1769" s="10">
        <v>0</v>
      </c>
      <c r="Y1769" s="10">
        <v>0</v>
      </c>
      <c r="Z1769" s="10">
        <v>0</v>
      </c>
      <c r="AA1769" s="10">
        <v>0</v>
      </c>
      <c r="AB1769" s="10">
        <v>0</v>
      </c>
      <c r="AC1769" s="10">
        <v>0</v>
      </c>
      <c r="AD1769" s="10">
        <v>0</v>
      </c>
      <c r="AE1769" s="10">
        <v>0</v>
      </c>
      <c r="AF1769" s="15" t="s">
        <v>2584</v>
      </c>
    </row>
    <row r="1770" spans="1:32" ht="13">
      <c r="A1770" s="3" t="s">
        <v>2458</v>
      </c>
      <c r="B1770" t="s">
        <v>813</v>
      </c>
      <c r="C1770" s="10">
        <v>0</v>
      </c>
      <c r="D1770" s="10">
        <v>0</v>
      </c>
      <c r="E1770" s="10">
        <v>0</v>
      </c>
      <c r="F1770" s="10">
        <v>0</v>
      </c>
      <c r="G1770" s="10">
        <v>0</v>
      </c>
      <c r="H1770" s="10">
        <v>0</v>
      </c>
      <c r="I1770" s="10">
        <v>0</v>
      </c>
      <c r="J1770" s="10">
        <v>0</v>
      </c>
      <c r="K1770" s="10">
        <v>0</v>
      </c>
      <c r="L1770" s="10">
        <v>0</v>
      </c>
      <c r="M1770" s="10">
        <v>0</v>
      </c>
      <c r="N1770" s="10">
        <v>0</v>
      </c>
      <c r="O1770" s="10">
        <v>0</v>
      </c>
      <c r="P1770" s="10">
        <v>0</v>
      </c>
      <c r="Q1770" s="10">
        <v>0</v>
      </c>
      <c r="R1770" s="10">
        <v>0</v>
      </c>
      <c r="S1770" s="10">
        <v>0</v>
      </c>
      <c r="T1770" s="10">
        <v>0</v>
      </c>
      <c r="U1770" s="10">
        <v>0</v>
      </c>
      <c r="V1770" s="10">
        <v>0</v>
      </c>
      <c r="W1770" s="10">
        <v>0</v>
      </c>
      <c r="X1770" s="10">
        <v>0</v>
      </c>
      <c r="Y1770" s="10">
        <v>0</v>
      </c>
      <c r="Z1770" s="10">
        <v>0</v>
      </c>
      <c r="AA1770" s="10">
        <v>0</v>
      </c>
      <c r="AB1770" s="10">
        <v>0</v>
      </c>
      <c r="AC1770" s="10">
        <v>0</v>
      </c>
      <c r="AD1770" s="10">
        <v>0</v>
      </c>
      <c r="AE1770" s="10">
        <v>0</v>
      </c>
      <c r="AF1770" s="15" t="s">
        <v>2584</v>
      </c>
    </row>
    <row r="1771" spans="1:32" ht="13">
      <c r="A1771" s="3" t="s">
        <v>2459</v>
      </c>
      <c r="B1771" t="s">
        <v>1260</v>
      </c>
      <c r="C1771" s="10">
        <v>40.079937000000001</v>
      </c>
      <c r="D1771" s="10">
        <v>38.2836</v>
      </c>
      <c r="E1771" s="10">
        <v>33.864628000000003</v>
      </c>
      <c r="F1771" s="10">
        <v>31.054023999999998</v>
      </c>
      <c r="G1771" s="10">
        <v>28.551855</v>
      </c>
      <c r="H1771" s="10">
        <v>25.897444</v>
      </c>
      <c r="I1771" s="10">
        <v>24.871376000000001</v>
      </c>
      <c r="J1771" s="10">
        <v>24.983259</v>
      </c>
      <c r="K1771" s="10">
        <v>25.127216000000001</v>
      </c>
      <c r="L1771" s="10">
        <v>24.617327</v>
      </c>
      <c r="M1771" s="10">
        <v>23.714935000000001</v>
      </c>
      <c r="N1771" s="10">
        <v>22.619816</v>
      </c>
      <c r="O1771" s="10">
        <v>21.501232000000002</v>
      </c>
      <c r="P1771" s="10">
        <v>20.510874000000001</v>
      </c>
      <c r="Q1771" s="10">
        <v>19.608276</v>
      </c>
      <c r="R1771" s="10">
        <v>18.915742999999999</v>
      </c>
      <c r="S1771" s="10">
        <v>18.459202000000001</v>
      </c>
      <c r="T1771" s="10">
        <v>18.159227000000001</v>
      </c>
      <c r="U1771" s="10">
        <v>17.895050000000001</v>
      </c>
      <c r="V1771" s="10">
        <v>17.667736000000001</v>
      </c>
      <c r="W1771" s="10">
        <v>17.509277000000001</v>
      </c>
      <c r="X1771" s="10">
        <v>17.388266000000002</v>
      </c>
      <c r="Y1771" s="10">
        <v>17.274607</v>
      </c>
      <c r="Z1771" s="10">
        <v>17.182245000000002</v>
      </c>
      <c r="AA1771" s="10">
        <v>17.093737000000001</v>
      </c>
      <c r="AB1771" s="10">
        <v>17.012632</v>
      </c>
      <c r="AC1771" s="10">
        <v>16.954225999999998</v>
      </c>
      <c r="AD1771" s="10">
        <v>16.912109000000001</v>
      </c>
      <c r="AE1771" s="10">
        <v>16.862974000000001</v>
      </c>
      <c r="AF1771" s="7">
        <v>-2.9909999999999999E-2</v>
      </c>
    </row>
    <row r="1773" spans="1:32" ht="13">
      <c r="A1773" s="3" t="s">
        <v>2460</v>
      </c>
      <c r="B1773" s="2" t="s">
        <v>2461</v>
      </c>
      <c r="C1773" s="11">
        <v>678.08129899999994</v>
      </c>
      <c r="D1773" s="11">
        <v>692.60607900000002</v>
      </c>
      <c r="E1773" s="11">
        <v>651.82287599999995</v>
      </c>
      <c r="F1773" s="11">
        <v>641.52233899999999</v>
      </c>
      <c r="G1773" s="11">
        <v>551.89550799999995</v>
      </c>
      <c r="H1773" s="11">
        <v>509.50470000000001</v>
      </c>
      <c r="I1773" s="11">
        <v>512.88610800000004</v>
      </c>
      <c r="J1773" s="11">
        <v>541.95105000000001</v>
      </c>
      <c r="K1773" s="11">
        <v>555.71545400000002</v>
      </c>
      <c r="L1773" s="11">
        <v>545.11334199999999</v>
      </c>
      <c r="M1773" s="11">
        <v>523.98217799999998</v>
      </c>
      <c r="N1773" s="11">
        <v>496.81738300000001</v>
      </c>
      <c r="O1773" s="11">
        <v>470.79092400000002</v>
      </c>
      <c r="P1773" s="11">
        <v>447.27020299999998</v>
      </c>
      <c r="Q1773" s="11">
        <v>428.53112800000002</v>
      </c>
      <c r="R1773" s="11">
        <v>415.20376599999997</v>
      </c>
      <c r="S1773" s="11">
        <v>406.01760899999999</v>
      </c>
      <c r="T1773" s="11">
        <v>398.746826</v>
      </c>
      <c r="U1773" s="11">
        <v>392.82015999999999</v>
      </c>
      <c r="V1773" s="11">
        <v>389.19039900000001</v>
      </c>
      <c r="W1773" s="11">
        <v>387.69329800000003</v>
      </c>
      <c r="X1773" s="11">
        <v>386.99215700000002</v>
      </c>
      <c r="Y1773" s="11">
        <v>385.87902800000001</v>
      </c>
      <c r="Z1773" s="11">
        <v>385.03735399999999</v>
      </c>
      <c r="AA1773" s="11">
        <v>383.796021</v>
      </c>
      <c r="AB1773" s="11">
        <v>382.30938700000002</v>
      </c>
      <c r="AC1773" s="11">
        <v>381.20739700000001</v>
      </c>
      <c r="AD1773" s="11">
        <v>380.46508799999998</v>
      </c>
      <c r="AE1773" s="11">
        <v>379.212738</v>
      </c>
      <c r="AF1773" s="9">
        <v>-2.2062999999999999E-2</v>
      </c>
    </row>
    <row r="1775" spans="1:32" ht="13">
      <c r="A1775" s="3" t="s">
        <v>2462</v>
      </c>
      <c r="B1775" s="2" t="s">
        <v>2463</v>
      </c>
      <c r="C1775" s="11">
        <v>1173.458496</v>
      </c>
      <c r="D1775" s="11">
        <v>1214.352905</v>
      </c>
      <c r="E1775" s="11">
        <v>1151.764038</v>
      </c>
      <c r="F1775" s="11">
        <v>1098.175293</v>
      </c>
      <c r="G1775" s="11">
        <v>1002.106689</v>
      </c>
      <c r="H1775" s="11">
        <v>968.44409199999996</v>
      </c>
      <c r="I1775" s="11">
        <v>1019.30542</v>
      </c>
      <c r="J1775" s="11">
        <v>1098.4187010000001</v>
      </c>
      <c r="K1775" s="11">
        <v>1146.359375</v>
      </c>
      <c r="L1775" s="11">
        <v>1156.6076660000001</v>
      </c>
      <c r="M1775" s="11">
        <v>1138.532837</v>
      </c>
      <c r="N1775" s="11">
        <v>1107.595581</v>
      </c>
      <c r="O1775" s="11">
        <v>1078.417236</v>
      </c>
      <c r="P1775" s="11">
        <v>1057.6247559999999</v>
      </c>
      <c r="Q1775" s="11">
        <v>1045.3186040000001</v>
      </c>
      <c r="R1775" s="11">
        <v>1039.2633060000001</v>
      </c>
      <c r="S1775" s="11">
        <v>1036.2661129999999</v>
      </c>
      <c r="T1775" s="11">
        <v>1032.985962</v>
      </c>
      <c r="U1775" s="11">
        <v>1033.1357419999999</v>
      </c>
      <c r="V1775" s="11">
        <v>1037.0711670000001</v>
      </c>
      <c r="W1775" s="11">
        <v>1043.802246</v>
      </c>
      <c r="X1775" s="11">
        <v>1050.6551509999999</v>
      </c>
      <c r="Y1775" s="11">
        <v>1055.786255</v>
      </c>
      <c r="Z1775" s="11">
        <v>1060.544678</v>
      </c>
      <c r="AA1775" s="11">
        <v>1064.7366939999999</v>
      </c>
      <c r="AB1775" s="11">
        <v>1068.1948239999999</v>
      </c>
      <c r="AC1775" s="11">
        <v>1072.1527100000001</v>
      </c>
      <c r="AD1775" s="11">
        <v>1076.7491460000001</v>
      </c>
      <c r="AE1775" s="11">
        <v>1080.7926030000001</v>
      </c>
      <c r="AF1775" s="9">
        <v>-4.3059999999999999E-3</v>
      </c>
    </row>
    <row r="1777" spans="1:32" ht="13">
      <c r="B1777" s="2" t="s">
        <v>2464</v>
      </c>
    </row>
    <row r="1778" spans="1:32" ht="13">
      <c r="A1778" s="3" t="s">
        <v>2465</v>
      </c>
      <c r="B1778" t="s">
        <v>780</v>
      </c>
      <c r="C1778" s="10">
        <v>382.138306</v>
      </c>
      <c r="D1778" s="10">
        <v>361.07843000000003</v>
      </c>
      <c r="E1778" s="10">
        <v>322.22808800000001</v>
      </c>
      <c r="F1778" s="10">
        <v>323.15164199999998</v>
      </c>
      <c r="G1778" s="10">
        <v>337.430542</v>
      </c>
      <c r="H1778" s="10">
        <v>346.27453600000001</v>
      </c>
      <c r="I1778" s="10">
        <v>351.19372600000003</v>
      </c>
      <c r="J1778" s="10">
        <v>353.42163099999999</v>
      </c>
      <c r="K1778" s="10">
        <v>354.16162100000003</v>
      </c>
      <c r="L1778" s="10">
        <v>354.69500699999998</v>
      </c>
      <c r="M1778" s="10">
        <v>355.78231799999998</v>
      </c>
      <c r="N1778" s="10">
        <v>356.79840100000001</v>
      </c>
      <c r="O1778" s="10">
        <v>359.45471199999997</v>
      </c>
      <c r="P1778" s="10">
        <v>361.01190200000002</v>
      </c>
      <c r="Q1778" s="10">
        <v>360.81347699999998</v>
      </c>
      <c r="R1778" s="10">
        <v>360.40765399999998</v>
      </c>
      <c r="S1778" s="10">
        <v>361.36654700000003</v>
      </c>
      <c r="T1778" s="10">
        <v>363.46539300000001</v>
      </c>
      <c r="U1778" s="10">
        <v>366.486694</v>
      </c>
      <c r="V1778" s="10">
        <v>369.70983899999999</v>
      </c>
      <c r="W1778" s="10">
        <v>372.77212500000002</v>
      </c>
      <c r="X1778" s="10">
        <v>374.75616500000001</v>
      </c>
      <c r="Y1778" s="10">
        <v>376.63989299999997</v>
      </c>
      <c r="Z1778" s="10">
        <v>379.93081699999999</v>
      </c>
      <c r="AA1778" s="10">
        <v>381.84045400000002</v>
      </c>
      <c r="AB1778" s="10">
        <v>383.41381799999999</v>
      </c>
      <c r="AC1778" s="10">
        <v>386.23675500000002</v>
      </c>
      <c r="AD1778" s="10">
        <v>388.41784699999999</v>
      </c>
      <c r="AE1778" s="10">
        <v>391.20727499999998</v>
      </c>
      <c r="AF1778" s="7">
        <v>2.9729999999999999E-3</v>
      </c>
    </row>
    <row r="1779" spans="1:32" ht="13">
      <c r="A1779" s="3" t="s">
        <v>2466</v>
      </c>
      <c r="B1779" t="s">
        <v>782</v>
      </c>
      <c r="C1779" s="10">
        <v>268.19912699999998</v>
      </c>
      <c r="D1779" s="10">
        <v>249.19750999999999</v>
      </c>
      <c r="E1779" s="10">
        <v>237.90679900000001</v>
      </c>
      <c r="F1779" s="10">
        <v>243.146591</v>
      </c>
      <c r="G1779" s="10">
        <v>256.95953400000002</v>
      </c>
      <c r="H1779" s="10">
        <v>270.03836100000001</v>
      </c>
      <c r="I1779" s="10">
        <v>278.68771400000003</v>
      </c>
      <c r="J1779" s="10">
        <v>282.88653599999998</v>
      </c>
      <c r="K1779" s="10">
        <v>285.19662499999998</v>
      </c>
      <c r="L1779" s="10">
        <v>287.31582600000002</v>
      </c>
      <c r="M1779" s="10">
        <v>289.56738300000001</v>
      </c>
      <c r="N1779" s="10">
        <v>291.17593399999998</v>
      </c>
      <c r="O1779" s="10">
        <v>293.59646600000002</v>
      </c>
      <c r="P1779" s="10">
        <v>295.47640999999999</v>
      </c>
      <c r="Q1779" s="10">
        <v>295.88586400000003</v>
      </c>
      <c r="R1779" s="10">
        <v>295.70626800000002</v>
      </c>
      <c r="S1779" s="10">
        <v>296.38445999999999</v>
      </c>
      <c r="T1779" s="10">
        <v>297.64169299999998</v>
      </c>
      <c r="U1779" s="10">
        <v>299.17984000000001</v>
      </c>
      <c r="V1779" s="10">
        <v>300.69342</v>
      </c>
      <c r="W1779" s="10">
        <v>301.93984999999998</v>
      </c>
      <c r="X1779" s="10">
        <v>302.45062300000001</v>
      </c>
      <c r="Y1779" s="10">
        <v>303.31741299999999</v>
      </c>
      <c r="Z1779" s="10">
        <v>305.667664</v>
      </c>
      <c r="AA1779" s="10">
        <v>307.166809</v>
      </c>
      <c r="AB1779" s="10">
        <v>308.666718</v>
      </c>
      <c r="AC1779" s="10">
        <v>311.35229500000003</v>
      </c>
      <c r="AD1779" s="10">
        <v>313.65252700000002</v>
      </c>
      <c r="AE1779" s="10">
        <v>316.64596599999999</v>
      </c>
      <c r="AF1779" s="7">
        <v>8.9110000000000005E-3</v>
      </c>
    </row>
    <row r="1780" spans="1:32" ht="13">
      <c r="A1780" s="3" t="s">
        <v>2467</v>
      </c>
      <c r="B1780" s="2" t="s">
        <v>2468</v>
      </c>
      <c r="C1780" s="11">
        <v>650.33746299999996</v>
      </c>
      <c r="D1780" s="11">
        <v>610.27593999999999</v>
      </c>
      <c r="E1780" s="11">
        <v>560.13488800000005</v>
      </c>
      <c r="F1780" s="11">
        <v>566.29821800000002</v>
      </c>
      <c r="G1780" s="11">
        <v>594.39013699999998</v>
      </c>
      <c r="H1780" s="11">
        <v>616.31280500000003</v>
      </c>
      <c r="I1780" s="11">
        <v>629.881348</v>
      </c>
      <c r="J1780" s="11">
        <v>636.30822799999999</v>
      </c>
      <c r="K1780" s="11">
        <v>639.35821499999997</v>
      </c>
      <c r="L1780" s="11">
        <v>642.01092500000004</v>
      </c>
      <c r="M1780" s="11">
        <v>645.34973100000002</v>
      </c>
      <c r="N1780" s="11">
        <v>647.97436500000003</v>
      </c>
      <c r="O1780" s="11">
        <v>653.05120799999997</v>
      </c>
      <c r="P1780" s="11">
        <v>656.48834199999999</v>
      </c>
      <c r="Q1780" s="11">
        <v>656.699341</v>
      </c>
      <c r="R1780" s="11">
        <v>656.11389199999996</v>
      </c>
      <c r="S1780" s="11">
        <v>657.75103799999999</v>
      </c>
      <c r="T1780" s="11">
        <v>661.10705600000006</v>
      </c>
      <c r="U1780" s="11">
        <v>665.66662599999995</v>
      </c>
      <c r="V1780" s="11">
        <v>670.40325900000005</v>
      </c>
      <c r="W1780" s="11">
        <v>674.71203600000001</v>
      </c>
      <c r="X1780" s="11">
        <v>677.20678699999996</v>
      </c>
      <c r="Y1780" s="11">
        <v>679.95733600000005</v>
      </c>
      <c r="Z1780" s="11">
        <v>685.59851100000003</v>
      </c>
      <c r="AA1780" s="11">
        <v>689.00720200000001</v>
      </c>
      <c r="AB1780" s="11">
        <v>692.08044400000006</v>
      </c>
      <c r="AC1780" s="11">
        <v>697.589111</v>
      </c>
      <c r="AD1780" s="11">
        <v>702.07031199999994</v>
      </c>
      <c r="AE1780" s="11">
        <v>707.85327099999995</v>
      </c>
      <c r="AF1780" s="9">
        <v>5.509E-3</v>
      </c>
    </row>
    <row r="1785" spans="1:32" ht="11" customHeight="1">
      <c r="B1785" s="3" t="s">
        <v>2469</v>
      </c>
    </row>
    <row r="1786" spans="1:32" ht="11" customHeight="1">
      <c r="B1786" s="3" t="s">
        <v>2470</v>
      </c>
    </row>
    <row r="1787" spans="1:32" ht="11" customHeight="1">
      <c r="B1787" s="3" t="s">
        <v>774</v>
      </c>
    </row>
    <row r="1788" spans="1:32" ht="11" customHeight="1">
      <c r="B1788" s="3" t="s">
        <v>2471</v>
      </c>
    </row>
    <row r="1789" spans="1:32" ht="11" customHeight="1">
      <c r="B1789" s="3" t="s">
        <v>1661</v>
      </c>
    </row>
    <row r="1790" spans="1:32" ht="11" customHeight="1">
      <c r="B1790" s="3" t="s">
        <v>1662</v>
      </c>
    </row>
    <row r="1791" spans="1:32" ht="11" customHeight="1">
      <c r="B1791" s="3" t="s">
        <v>2680</v>
      </c>
    </row>
    <row r="1792" spans="1:32" ht="11" customHeight="1">
      <c r="B1792" s="3" t="s">
        <v>2681</v>
      </c>
    </row>
    <row r="1793" spans="1:32" ht="11" customHeight="1">
      <c r="B1793" s="3" t="s">
        <v>1237</v>
      </c>
    </row>
    <row r="1794" spans="1:32" ht="11" customHeight="1"/>
    <row r="1800" spans="1:32" ht="15.75" customHeight="1">
      <c r="A1800" s="3" t="s">
        <v>2472</v>
      </c>
      <c r="B1800" s="1" t="s">
        <v>2704</v>
      </c>
    </row>
    <row r="1801" spans="1:32" ht="13">
      <c r="B1801" s="2" t="s">
        <v>776</v>
      </c>
    </row>
    <row r="1802" spans="1:32" ht="13">
      <c r="B1802" s="2" t="s">
        <v>1035</v>
      </c>
      <c r="C1802" s="4" t="s">
        <v>1035</v>
      </c>
      <c r="D1802" s="4" t="s">
        <v>1035</v>
      </c>
      <c r="E1802" s="4" t="s">
        <v>1035</v>
      </c>
      <c r="F1802" s="4" t="s">
        <v>1035</v>
      </c>
      <c r="G1802" s="4" t="s">
        <v>1035</v>
      </c>
      <c r="H1802" s="4" t="s">
        <v>1035</v>
      </c>
      <c r="I1802" s="4" t="s">
        <v>1035</v>
      </c>
      <c r="J1802" s="4" t="s">
        <v>1035</v>
      </c>
      <c r="K1802" s="4" t="s">
        <v>1035</v>
      </c>
      <c r="L1802" s="4" t="s">
        <v>1035</v>
      </c>
      <c r="M1802" s="4" t="s">
        <v>1035</v>
      </c>
      <c r="N1802" s="4" t="s">
        <v>1035</v>
      </c>
      <c r="O1802" s="4" t="s">
        <v>1035</v>
      </c>
      <c r="P1802" s="4" t="s">
        <v>1035</v>
      </c>
      <c r="Q1802" s="4" t="s">
        <v>1035</v>
      </c>
      <c r="R1802" s="4" t="s">
        <v>1035</v>
      </c>
      <c r="S1802" s="4" t="s">
        <v>1035</v>
      </c>
      <c r="T1802" s="4" t="s">
        <v>1035</v>
      </c>
      <c r="U1802" s="4" t="s">
        <v>1035</v>
      </c>
      <c r="V1802" s="4" t="s">
        <v>1035</v>
      </c>
      <c r="W1802" s="4" t="s">
        <v>1035</v>
      </c>
      <c r="X1802" s="4" t="s">
        <v>1035</v>
      </c>
      <c r="Y1802" s="4" t="s">
        <v>1035</v>
      </c>
      <c r="Z1802" s="4" t="s">
        <v>1035</v>
      </c>
      <c r="AA1802" s="4" t="s">
        <v>1035</v>
      </c>
      <c r="AB1802" s="4" t="s">
        <v>1035</v>
      </c>
      <c r="AC1802" s="4" t="s">
        <v>1035</v>
      </c>
      <c r="AD1802" s="4" t="s">
        <v>1035</v>
      </c>
      <c r="AE1802" s="4" t="s">
        <v>1035</v>
      </c>
      <c r="AF1802" s="4" t="s">
        <v>1036</v>
      </c>
    </row>
    <row r="1803" spans="1:32" ht="13">
      <c r="B1803" s="5" t="s">
        <v>722</v>
      </c>
      <c r="C1803" s="2">
        <v>2007</v>
      </c>
      <c r="D1803" s="2">
        <v>2008</v>
      </c>
      <c r="E1803" s="2">
        <v>2009</v>
      </c>
      <c r="F1803" s="2">
        <v>2010</v>
      </c>
      <c r="G1803" s="2">
        <v>2011</v>
      </c>
      <c r="H1803" s="2">
        <v>2012</v>
      </c>
      <c r="I1803" s="2">
        <v>2013</v>
      </c>
      <c r="J1803" s="2">
        <v>2014</v>
      </c>
      <c r="K1803" s="2">
        <v>2015</v>
      </c>
      <c r="L1803" s="2">
        <v>2016</v>
      </c>
      <c r="M1803" s="2">
        <v>2017</v>
      </c>
      <c r="N1803" s="2">
        <v>2018</v>
      </c>
      <c r="O1803" s="2">
        <v>2019</v>
      </c>
      <c r="P1803" s="2">
        <v>2020</v>
      </c>
      <c r="Q1803" s="2">
        <v>2021</v>
      </c>
      <c r="R1803" s="2">
        <v>2022</v>
      </c>
      <c r="S1803" s="2">
        <v>2023</v>
      </c>
      <c r="T1803" s="2">
        <v>2024</v>
      </c>
      <c r="U1803" s="2">
        <v>2025</v>
      </c>
      <c r="V1803" s="2">
        <v>2026</v>
      </c>
      <c r="W1803" s="2">
        <v>2027</v>
      </c>
      <c r="X1803" s="2">
        <v>2028</v>
      </c>
      <c r="Y1803" s="2">
        <v>2029</v>
      </c>
      <c r="Z1803" s="2">
        <v>2030</v>
      </c>
      <c r="AA1803" s="2">
        <v>2031</v>
      </c>
      <c r="AB1803" s="2">
        <v>2032</v>
      </c>
      <c r="AC1803" s="2">
        <v>2033</v>
      </c>
      <c r="AD1803" s="2">
        <v>2034</v>
      </c>
      <c r="AE1803" s="2">
        <v>2035</v>
      </c>
      <c r="AF1803" s="2">
        <v>2035</v>
      </c>
    </row>
    <row r="1805" spans="1:32" ht="13">
      <c r="B1805" s="2" t="s">
        <v>777</v>
      </c>
    </row>
    <row r="1806" spans="1:32" ht="13">
      <c r="B1806" s="2" t="s">
        <v>778</v>
      </c>
    </row>
    <row r="1807" spans="1:32" ht="13">
      <c r="A1807" s="3" t="s">
        <v>2473</v>
      </c>
      <c r="B1807" t="s">
        <v>780</v>
      </c>
      <c r="C1807" s="10">
        <v>1387.741577</v>
      </c>
      <c r="D1807" s="10">
        <v>1190.0006100000001</v>
      </c>
      <c r="E1807" s="10">
        <v>867.94879200000003</v>
      </c>
      <c r="F1807" s="10">
        <v>922.07379200000003</v>
      </c>
      <c r="G1807" s="10">
        <v>1186.5610349999999</v>
      </c>
      <c r="H1807" s="10">
        <v>1357.6461179999999</v>
      </c>
      <c r="I1807" s="10">
        <v>1496.1999510000001</v>
      </c>
      <c r="J1807" s="10">
        <v>1569.013672</v>
      </c>
      <c r="K1807" s="10">
        <v>1625.7797849999999</v>
      </c>
      <c r="L1807" s="10">
        <v>1664.0520019999999</v>
      </c>
      <c r="M1807" s="10">
        <v>1661.8717039999999</v>
      </c>
      <c r="N1807" s="10">
        <v>1668.1594239999999</v>
      </c>
      <c r="O1807" s="10">
        <v>1713.3594969999999</v>
      </c>
      <c r="P1807" s="10">
        <v>1794.033936</v>
      </c>
      <c r="Q1807" s="10">
        <v>1801.065552</v>
      </c>
      <c r="R1807" s="10">
        <v>1802.918823</v>
      </c>
      <c r="S1807" s="10">
        <v>1821.296509</v>
      </c>
      <c r="T1807" s="10">
        <v>1858.660034</v>
      </c>
      <c r="U1807" s="10">
        <v>1899.852783</v>
      </c>
      <c r="V1807" s="10">
        <v>1931.694702</v>
      </c>
      <c r="W1807" s="10">
        <v>1960.695068</v>
      </c>
      <c r="X1807" s="10">
        <v>1988.97937</v>
      </c>
      <c r="Y1807" s="10">
        <v>2014.286621</v>
      </c>
      <c r="Z1807" s="10">
        <v>2041.311768</v>
      </c>
      <c r="AA1807" s="10">
        <v>2062.5017090000001</v>
      </c>
      <c r="AB1807" s="10">
        <v>2089.5283199999999</v>
      </c>
      <c r="AC1807" s="10">
        <v>2119.6132809999999</v>
      </c>
      <c r="AD1807" s="10">
        <v>2153.7402339999999</v>
      </c>
      <c r="AE1807" s="10">
        <v>2187.742432</v>
      </c>
      <c r="AF1807" s="7">
        <v>2.2808999999999999E-2</v>
      </c>
    </row>
    <row r="1808" spans="1:32" ht="13">
      <c r="A1808" s="3" t="s">
        <v>2474</v>
      </c>
      <c r="B1808" t="s">
        <v>782</v>
      </c>
      <c r="C1808" s="10">
        <v>0</v>
      </c>
      <c r="D1808" s="10">
        <v>0</v>
      </c>
      <c r="E1808" s="10">
        <v>0</v>
      </c>
      <c r="F1808" s="10">
        <v>0</v>
      </c>
      <c r="G1808" s="10">
        <v>0</v>
      </c>
      <c r="H1808" s="10">
        <v>0</v>
      </c>
      <c r="I1808" s="10">
        <v>0</v>
      </c>
      <c r="J1808" s="10">
        <v>0</v>
      </c>
      <c r="K1808" s="10">
        <v>0</v>
      </c>
      <c r="L1808" s="10">
        <v>0</v>
      </c>
      <c r="M1808" s="10">
        <v>0</v>
      </c>
      <c r="N1808" s="10">
        <v>0</v>
      </c>
      <c r="O1808" s="10">
        <v>0</v>
      </c>
      <c r="P1808" s="10">
        <v>0</v>
      </c>
      <c r="Q1808" s="10">
        <v>0</v>
      </c>
      <c r="R1808" s="10">
        <v>0</v>
      </c>
      <c r="S1808" s="10">
        <v>0</v>
      </c>
      <c r="T1808" s="10">
        <v>0</v>
      </c>
      <c r="U1808" s="10">
        <v>0</v>
      </c>
      <c r="V1808" s="10">
        <v>0</v>
      </c>
      <c r="W1808" s="10">
        <v>0</v>
      </c>
      <c r="X1808" s="10">
        <v>0</v>
      </c>
      <c r="Y1808" s="10">
        <v>0</v>
      </c>
      <c r="Z1808" s="10">
        <v>0</v>
      </c>
      <c r="AA1808" s="10">
        <v>0</v>
      </c>
      <c r="AB1808" s="10">
        <v>0</v>
      </c>
      <c r="AC1808" s="10">
        <v>0</v>
      </c>
      <c r="AD1808" s="10">
        <v>0</v>
      </c>
      <c r="AE1808" s="10">
        <v>0</v>
      </c>
      <c r="AF1808" s="15" t="s">
        <v>2584</v>
      </c>
    </row>
    <row r="1809" spans="1:32" ht="13">
      <c r="A1809" s="3" t="s">
        <v>2475</v>
      </c>
      <c r="B1809" t="s">
        <v>784</v>
      </c>
      <c r="C1809" s="10">
        <v>1387.741577</v>
      </c>
      <c r="D1809" s="10">
        <v>1190.0006100000001</v>
      </c>
      <c r="E1809" s="10">
        <v>867.94879200000003</v>
      </c>
      <c r="F1809" s="10">
        <v>922.07379200000003</v>
      </c>
      <c r="G1809" s="10">
        <v>1186.5610349999999</v>
      </c>
      <c r="H1809" s="10">
        <v>1357.6461179999999</v>
      </c>
      <c r="I1809" s="10">
        <v>1496.1999510000001</v>
      </c>
      <c r="J1809" s="10">
        <v>1569.013672</v>
      </c>
      <c r="K1809" s="10">
        <v>1625.7797849999999</v>
      </c>
      <c r="L1809" s="10">
        <v>1664.0520019999999</v>
      </c>
      <c r="M1809" s="10">
        <v>1661.8717039999999</v>
      </c>
      <c r="N1809" s="10">
        <v>1668.1594239999999</v>
      </c>
      <c r="O1809" s="10">
        <v>1713.3594969999999</v>
      </c>
      <c r="P1809" s="10">
        <v>1794.033936</v>
      </c>
      <c r="Q1809" s="10">
        <v>1801.065552</v>
      </c>
      <c r="R1809" s="10">
        <v>1802.918823</v>
      </c>
      <c r="S1809" s="10">
        <v>1821.296509</v>
      </c>
      <c r="T1809" s="10">
        <v>1858.660034</v>
      </c>
      <c r="U1809" s="10">
        <v>1899.852783</v>
      </c>
      <c r="V1809" s="10">
        <v>1931.694702</v>
      </c>
      <c r="W1809" s="10">
        <v>1960.695068</v>
      </c>
      <c r="X1809" s="10">
        <v>1988.97937</v>
      </c>
      <c r="Y1809" s="10">
        <v>2014.286621</v>
      </c>
      <c r="Z1809" s="10">
        <v>2041.311768</v>
      </c>
      <c r="AA1809" s="10">
        <v>2062.5017090000001</v>
      </c>
      <c r="AB1809" s="10">
        <v>2089.5283199999999</v>
      </c>
      <c r="AC1809" s="10">
        <v>2119.6132809999999</v>
      </c>
      <c r="AD1809" s="10">
        <v>2153.7402339999999</v>
      </c>
      <c r="AE1809" s="10">
        <v>2187.742432</v>
      </c>
      <c r="AF1809" s="7">
        <v>2.2808999999999999E-2</v>
      </c>
    </row>
    <row r="1811" spans="1:32" ht="13">
      <c r="B1811" s="2" t="s">
        <v>785</v>
      </c>
    </row>
    <row r="1812" spans="1:32" ht="13">
      <c r="A1812" s="3" t="s">
        <v>2476</v>
      </c>
      <c r="B1812" t="s">
        <v>787</v>
      </c>
      <c r="C1812" s="10">
        <v>20.846502000000001</v>
      </c>
      <c r="D1812" s="10">
        <v>17.876064</v>
      </c>
      <c r="E1812" s="10">
        <v>13.038235</v>
      </c>
      <c r="F1812" s="10">
        <v>13.851295</v>
      </c>
      <c r="G1812" s="10">
        <v>17.824390000000001</v>
      </c>
      <c r="H1812" s="10">
        <v>20.394417000000001</v>
      </c>
      <c r="I1812" s="10">
        <v>22.475752</v>
      </c>
      <c r="J1812" s="10">
        <v>23.569557</v>
      </c>
      <c r="K1812" s="10">
        <v>24.422287000000001</v>
      </c>
      <c r="L1812" s="10">
        <v>24.997211</v>
      </c>
      <c r="M1812" s="10">
        <v>24.964459999999999</v>
      </c>
      <c r="N1812" s="10">
        <v>25.058910000000001</v>
      </c>
      <c r="O1812" s="10">
        <v>25.7379</v>
      </c>
      <c r="P1812" s="10">
        <v>26.949784999999999</v>
      </c>
      <c r="Q1812" s="10">
        <v>27.055413999999999</v>
      </c>
      <c r="R1812" s="10">
        <v>27.08325</v>
      </c>
      <c r="S1812" s="10">
        <v>27.359321999999999</v>
      </c>
      <c r="T1812" s="10">
        <v>27.920591000000002</v>
      </c>
      <c r="U1812" s="10">
        <v>28.539383000000001</v>
      </c>
      <c r="V1812" s="10">
        <v>29.017710000000001</v>
      </c>
      <c r="W1812" s="10">
        <v>29.45335</v>
      </c>
      <c r="X1812" s="10">
        <v>29.878236999999999</v>
      </c>
      <c r="Y1812" s="10">
        <v>30.258396000000001</v>
      </c>
      <c r="Z1812" s="10">
        <v>30.664366000000001</v>
      </c>
      <c r="AA1812" s="10">
        <v>30.982676000000001</v>
      </c>
      <c r="AB1812" s="10">
        <v>31.388667999999999</v>
      </c>
      <c r="AC1812" s="10">
        <v>31.840605</v>
      </c>
      <c r="AD1812" s="10">
        <v>32.353251999999998</v>
      </c>
      <c r="AE1812" s="10">
        <v>32.864032999999999</v>
      </c>
      <c r="AF1812" s="7">
        <v>2.2808999999999999E-2</v>
      </c>
    </row>
    <row r="1813" spans="1:32" ht="13">
      <c r="A1813" s="3" t="s">
        <v>2477</v>
      </c>
      <c r="B1813" t="s">
        <v>789</v>
      </c>
      <c r="C1813" s="10">
        <v>0</v>
      </c>
      <c r="D1813" s="10">
        <v>0</v>
      </c>
      <c r="E1813" s="10">
        <v>0</v>
      </c>
      <c r="F1813" s="10">
        <v>0</v>
      </c>
      <c r="G1813" s="10">
        <v>0</v>
      </c>
      <c r="H1813" s="10">
        <v>0</v>
      </c>
      <c r="I1813" s="10">
        <v>0</v>
      </c>
      <c r="J1813" s="10">
        <v>0</v>
      </c>
      <c r="K1813" s="10">
        <v>0</v>
      </c>
      <c r="L1813" s="10">
        <v>0</v>
      </c>
      <c r="M1813" s="10">
        <v>0</v>
      </c>
      <c r="N1813" s="10">
        <v>0</v>
      </c>
      <c r="O1813" s="10">
        <v>0</v>
      </c>
      <c r="P1813" s="10">
        <v>0</v>
      </c>
      <c r="Q1813" s="10">
        <v>0</v>
      </c>
      <c r="R1813" s="10">
        <v>0</v>
      </c>
      <c r="S1813" s="10">
        <v>0</v>
      </c>
      <c r="T1813" s="10">
        <v>0</v>
      </c>
      <c r="U1813" s="10">
        <v>0</v>
      </c>
      <c r="V1813" s="10">
        <v>0</v>
      </c>
      <c r="W1813" s="10">
        <v>0</v>
      </c>
      <c r="X1813" s="10">
        <v>0</v>
      </c>
      <c r="Y1813" s="10">
        <v>0</v>
      </c>
      <c r="Z1813" s="10">
        <v>0</v>
      </c>
      <c r="AA1813" s="10">
        <v>0</v>
      </c>
      <c r="AB1813" s="10">
        <v>0</v>
      </c>
      <c r="AC1813" s="10">
        <v>0</v>
      </c>
      <c r="AD1813" s="10">
        <v>0</v>
      </c>
      <c r="AE1813" s="10">
        <v>0</v>
      </c>
      <c r="AF1813" s="15" t="s">
        <v>2584</v>
      </c>
    </row>
    <row r="1814" spans="1:32" ht="13">
      <c r="A1814" s="3" t="s">
        <v>2478</v>
      </c>
      <c r="B1814" t="s">
        <v>791</v>
      </c>
      <c r="C1814" s="10">
        <v>7.5128E-2</v>
      </c>
      <c r="D1814" s="10">
        <v>6.4422999999999994E-2</v>
      </c>
      <c r="E1814" s="10">
        <v>4.6988000000000002E-2</v>
      </c>
      <c r="F1814" s="10">
        <v>4.9917999999999997E-2</v>
      </c>
      <c r="G1814" s="10">
        <v>6.4237000000000002E-2</v>
      </c>
      <c r="H1814" s="10">
        <v>7.3498999999999995E-2</v>
      </c>
      <c r="I1814" s="10">
        <v>8.1000000000000003E-2</v>
      </c>
      <c r="J1814" s="10">
        <v>8.4942000000000004E-2</v>
      </c>
      <c r="K1814" s="10">
        <v>8.8014999999999996E-2</v>
      </c>
      <c r="L1814" s="10">
        <v>9.0087E-2</v>
      </c>
      <c r="M1814" s="10">
        <v>8.9968999999999993E-2</v>
      </c>
      <c r="N1814" s="10">
        <v>9.0309E-2</v>
      </c>
      <c r="O1814" s="10">
        <v>9.2756000000000005E-2</v>
      </c>
      <c r="P1814" s="10">
        <v>9.7124000000000002E-2</v>
      </c>
      <c r="Q1814" s="10">
        <v>9.7503999999999993E-2</v>
      </c>
      <c r="R1814" s="10">
        <v>9.7604999999999997E-2</v>
      </c>
      <c r="S1814" s="10">
        <v>9.8599999999999993E-2</v>
      </c>
      <c r="T1814" s="10">
        <v>0.100622</v>
      </c>
      <c r="U1814" s="10">
        <v>0.102852</v>
      </c>
      <c r="V1814" s="10">
        <v>0.104576</v>
      </c>
      <c r="W1814" s="10">
        <v>0.106146</v>
      </c>
      <c r="X1814" s="10">
        <v>0.107678</v>
      </c>
      <c r="Y1814" s="10">
        <v>0.10904800000000001</v>
      </c>
      <c r="Z1814" s="10">
        <v>0.110511</v>
      </c>
      <c r="AA1814" s="10">
        <v>0.11165799999999999</v>
      </c>
      <c r="AB1814" s="10">
        <v>0.113121</v>
      </c>
      <c r="AC1814" s="10">
        <v>0.11475</v>
      </c>
      <c r="AD1814" s="10">
        <v>0.11659700000000001</v>
      </c>
      <c r="AE1814" s="10">
        <v>0.118438</v>
      </c>
      <c r="AF1814" s="7">
        <v>2.2808999999999999E-2</v>
      </c>
    </row>
    <row r="1815" spans="1:32" ht="13">
      <c r="A1815" s="3" t="s">
        <v>2479</v>
      </c>
      <c r="B1815" t="s">
        <v>793</v>
      </c>
      <c r="C1815" s="10">
        <v>0</v>
      </c>
      <c r="D1815" s="10">
        <v>0</v>
      </c>
      <c r="E1815" s="10">
        <v>0</v>
      </c>
      <c r="F1815" s="10">
        <v>0</v>
      </c>
      <c r="G1815" s="10">
        <v>0</v>
      </c>
      <c r="H1815" s="10">
        <v>0</v>
      </c>
      <c r="I1815" s="10">
        <v>0</v>
      </c>
      <c r="J1815" s="10">
        <v>0</v>
      </c>
      <c r="K1815" s="10">
        <v>0</v>
      </c>
      <c r="L1815" s="10">
        <v>0</v>
      </c>
      <c r="M1815" s="10">
        <v>0</v>
      </c>
      <c r="N1815" s="10">
        <v>0</v>
      </c>
      <c r="O1815" s="10">
        <v>0</v>
      </c>
      <c r="P1815" s="10">
        <v>0</v>
      </c>
      <c r="Q1815" s="10">
        <v>0</v>
      </c>
      <c r="R1815" s="10">
        <v>0</v>
      </c>
      <c r="S1815" s="10">
        <v>0</v>
      </c>
      <c r="T1815" s="10">
        <v>0</v>
      </c>
      <c r="U1815" s="10">
        <v>0</v>
      </c>
      <c r="V1815" s="10">
        <v>0</v>
      </c>
      <c r="W1815" s="10">
        <v>0</v>
      </c>
      <c r="X1815" s="10">
        <v>0</v>
      </c>
      <c r="Y1815" s="10">
        <v>0</v>
      </c>
      <c r="Z1815" s="10">
        <v>0</v>
      </c>
      <c r="AA1815" s="10">
        <v>0</v>
      </c>
      <c r="AB1815" s="10">
        <v>0</v>
      </c>
      <c r="AC1815" s="10">
        <v>0</v>
      </c>
      <c r="AD1815" s="10">
        <v>0</v>
      </c>
      <c r="AE1815" s="10">
        <v>0</v>
      </c>
      <c r="AF1815" s="15" t="s">
        <v>2584</v>
      </c>
    </row>
    <row r="1816" spans="1:32" ht="13">
      <c r="A1816" s="3" t="s">
        <v>2480</v>
      </c>
      <c r="B1816" t="s">
        <v>795</v>
      </c>
      <c r="C1816" s="10">
        <v>0</v>
      </c>
      <c r="D1816" s="10">
        <v>0</v>
      </c>
      <c r="E1816" s="10">
        <v>0</v>
      </c>
      <c r="F1816" s="10">
        <v>0</v>
      </c>
      <c r="G1816" s="10">
        <v>0</v>
      </c>
      <c r="H1816" s="10">
        <v>0</v>
      </c>
      <c r="I1816" s="10">
        <v>0</v>
      </c>
      <c r="J1816" s="10">
        <v>0</v>
      </c>
      <c r="K1816" s="10">
        <v>0</v>
      </c>
      <c r="L1816" s="10">
        <v>0</v>
      </c>
      <c r="M1816" s="10">
        <v>0</v>
      </c>
      <c r="N1816" s="10">
        <v>0</v>
      </c>
      <c r="O1816" s="10">
        <v>0</v>
      </c>
      <c r="P1816" s="10">
        <v>0</v>
      </c>
      <c r="Q1816" s="10">
        <v>0</v>
      </c>
      <c r="R1816" s="10">
        <v>0</v>
      </c>
      <c r="S1816" s="10">
        <v>0</v>
      </c>
      <c r="T1816" s="10">
        <v>0</v>
      </c>
      <c r="U1816" s="10">
        <v>0</v>
      </c>
      <c r="V1816" s="10">
        <v>0</v>
      </c>
      <c r="W1816" s="10">
        <v>0</v>
      </c>
      <c r="X1816" s="10">
        <v>0</v>
      </c>
      <c r="Y1816" s="10">
        <v>0</v>
      </c>
      <c r="Z1816" s="10">
        <v>0</v>
      </c>
      <c r="AA1816" s="10">
        <v>0</v>
      </c>
      <c r="AB1816" s="10">
        <v>0</v>
      </c>
      <c r="AC1816" s="10">
        <v>0</v>
      </c>
      <c r="AD1816" s="10">
        <v>0</v>
      </c>
      <c r="AE1816" s="10">
        <v>0</v>
      </c>
      <c r="AF1816" s="15" t="s">
        <v>2584</v>
      </c>
    </row>
    <row r="1817" spans="1:32" ht="13">
      <c r="A1817" s="3" t="s">
        <v>2481</v>
      </c>
      <c r="B1817" t="s">
        <v>797</v>
      </c>
      <c r="C1817" s="10">
        <v>0</v>
      </c>
      <c r="D1817" s="10">
        <v>0</v>
      </c>
      <c r="E1817" s="10">
        <v>0</v>
      </c>
      <c r="F1817" s="10">
        <v>0</v>
      </c>
      <c r="G1817" s="10">
        <v>0</v>
      </c>
      <c r="H1817" s="10">
        <v>0</v>
      </c>
      <c r="I1817" s="10">
        <v>0</v>
      </c>
      <c r="J1817" s="10">
        <v>0</v>
      </c>
      <c r="K1817" s="10">
        <v>0</v>
      </c>
      <c r="L1817" s="10">
        <v>0</v>
      </c>
      <c r="M1817" s="10">
        <v>0</v>
      </c>
      <c r="N1817" s="10">
        <v>0</v>
      </c>
      <c r="O1817" s="10">
        <v>0</v>
      </c>
      <c r="P1817" s="10">
        <v>0</v>
      </c>
      <c r="Q1817" s="10">
        <v>0</v>
      </c>
      <c r="R1817" s="10">
        <v>0</v>
      </c>
      <c r="S1817" s="10">
        <v>0</v>
      </c>
      <c r="T1817" s="10">
        <v>0</v>
      </c>
      <c r="U1817" s="10">
        <v>0</v>
      </c>
      <c r="V1817" s="10">
        <v>0</v>
      </c>
      <c r="W1817" s="10">
        <v>0</v>
      </c>
      <c r="X1817" s="10">
        <v>0</v>
      </c>
      <c r="Y1817" s="10">
        <v>0</v>
      </c>
      <c r="Z1817" s="10">
        <v>0</v>
      </c>
      <c r="AA1817" s="10">
        <v>0</v>
      </c>
      <c r="AB1817" s="10">
        <v>0</v>
      </c>
      <c r="AC1817" s="10">
        <v>0</v>
      </c>
      <c r="AD1817" s="10">
        <v>0</v>
      </c>
      <c r="AE1817" s="10">
        <v>0</v>
      </c>
      <c r="AF1817" s="15" t="s">
        <v>2584</v>
      </c>
    </row>
    <row r="1818" spans="1:32" ht="13">
      <c r="A1818" s="3" t="s">
        <v>2482</v>
      </c>
      <c r="B1818" t="s">
        <v>799</v>
      </c>
      <c r="C1818" s="10">
        <v>0</v>
      </c>
      <c r="D1818" s="10">
        <v>0</v>
      </c>
      <c r="E1818" s="10">
        <v>0</v>
      </c>
      <c r="F1818" s="10">
        <v>0</v>
      </c>
      <c r="G1818" s="10">
        <v>0</v>
      </c>
      <c r="H1818" s="10">
        <v>0</v>
      </c>
      <c r="I1818" s="10">
        <v>0</v>
      </c>
      <c r="J1818" s="10">
        <v>0</v>
      </c>
      <c r="K1818" s="10">
        <v>0</v>
      </c>
      <c r="L1818" s="10">
        <v>0</v>
      </c>
      <c r="M1818" s="10">
        <v>0</v>
      </c>
      <c r="N1818" s="10">
        <v>0</v>
      </c>
      <c r="O1818" s="10">
        <v>0</v>
      </c>
      <c r="P1818" s="10">
        <v>0</v>
      </c>
      <c r="Q1818" s="10">
        <v>0</v>
      </c>
      <c r="R1818" s="10">
        <v>0</v>
      </c>
      <c r="S1818" s="10">
        <v>0</v>
      </c>
      <c r="T1818" s="10">
        <v>0</v>
      </c>
      <c r="U1818" s="10">
        <v>0</v>
      </c>
      <c r="V1818" s="10">
        <v>0</v>
      </c>
      <c r="W1818" s="10">
        <v>0</v>
      </c>
      <c r="X1818" s="10">
        <v>0</v>
      </c>
      <c r="Y1818" s="10">
        <v>0</v>
      </c>
      <c r="Z1818" s="10">
        <v>0</v>
      </c>
      <c r="AA1818" s="10">
        <v>0</v>
      </c>
      <c r="AB1818" s="10">
        <v>0</v>
      </c>
      <c r="AC1818" s="10">
        <v>0</v>
      </c>
      <c r="AD1818" s="10">
        <v>0</v>
      </c>
      <c r="AE1818" s="10">
        <v>0</v>
      </c>
      <c r="AF1818" s="15" t="s">
        <v>2584</v>
      </c>
    </row>
    <row r="1819" spans="1:32" ht="13">
      <c r="A1819" s="3" t="s">
        <v>2483</v>
      </c>
      <c r="B1819" t="s">
        <v>801</v>
      </c>
      <c r="C1819" s="10">
        <v>1.072757</v>
      </c>
      <c r="D1819" s="10">
        <v>0.91989900000000002</v>
      </c>
      <c r="E1819" s="10">
        <v>0.67094500000000001</v>
      </c>
      <c r="F1819" s="10">
        <v>0.712785</v>
      </c>
      <c r="G1819" s="10">
        <v>0.91724000000000006</v>
      </c>
      <c r="H1819" s="10">
        <v>1.049493</v>
      </c>
      <c r="I1819" s="10">
        <v>1.156598</v>
      </c>
      <c r="J1819" s="10">
        <v>1.212885</v>
      </c>
      <c r="K1819" s="10">
        <v>1.256766</v>
      </c>
      <c r="L1819" s="10">
        <v>1.286351</v>
      </c>
      <c r="M1819" s="10">
        <v>1.2846660000000001</v>
      </c>
      <c r="N1819" s="10">
        <v>1.289526</v>
      </c>
      <c r="O1819" s="10">
        <v>1.3244670000000001</v>
      </c>
      <c r="P1819" s="10">
        <v>1.3868309999999999</v>
      </c>
      <c r="Q1819" s="10">
        <v>1.392266</v>
      </c>
      <c r="R1819" s="10">
        <v>1.393699</v>
      </c>
      <c r="S1819" s="10">
        <v>1.407905</v>
      </c>
      <c r="T1819" s="10">
        <v>1.436788</v>
      </c>
      <c r="U1819" s="10">
        <v>1.468631</v>
      </c>
      <c r="V1819" s="10">
        <v>1.4932449999999999</v>
      </c>
      <c r="W1819" s="10">
        <v>1.515663</v>
      </c>
      <c r="X1819" s="10">
        <v>1.537528</v>
      </c>
      <c r="Y1819" s="10">
        <v>1.557091</v>
      </c>
      <c r="Z1819" s="10">
        <v>1.577982</v>
      </c>
      <c r="AA1819" s="10">
        <v>1.5943620000000001</v>
      </c>
      <c r="AB1819" s="10">
        <v>1.6152550000000001</v>
      </c>
      <c r="AC1819" s="10">
        <v>1.6385110000000001</v>
      </c>
      <c r="AD1819" s="10">
        <v>1.664892</v>
      </c>
      <c r="AE1819" s="10">
        <v>1.6911769999999999</v>
      </c>
      <c r="AF1819" s="7">
        <v>2.2808999999999999E-2</v>
      </c>
    </row>
    <row r="1820" spans="1:32" ht="13">
      <c r="A1820" s="3" t="s">
        <v>2484</v>
      </c>
      <c r="B1820" t="s">
        <v>803</v>
      </c>
      <c r="C1820" s="10">
        <v>2.0124590000000002</v>
      </c>
      <c r="D1820" s="10">
        <v>1.7257020000000001</v>
      </c>
      <c r="E1820" s="10">
        <v>1.258672</v>
      </c>
      <c r="F1820" s="10">
        <v>1.337162</v>
      </c>
      <c r="G1820" s="10">
        <v>1.7207129999999999</v>
      </c>
      <c r="H1820" s="10">
        <v>1.9688159999999999</v>
      </c>
      <c r="I1820" s="10">
        <v>2.1697419999999998</v>
      </c>
      <c r="J1820" s="10">
        <v>2.275334</v>
      </c>
      <c r="K1820" s="10">
        <v>2.3576549999999998</v>
      </c>
      <c r="L1820" s="10">
        <v>2.4131559999999999</v>
      </c>
      <c r="M1820" s="10">
        <v>2.4099940000000002</v>
      </c>
      <c r="N1820" s="10">
        <v>2.4191120000000002</v>
      </c>
      <c r="O1820" s="10">
        <v>2.4846599999999999</v>
      </c>
      <c r="P1820" s="10">
        <v>2.6016520000000001</v>
      </c>
      <c r="Q1820" s="10">
        <v>2.6118480000000002</v>
      </c>
      <c r="R1820" s="10">
        <v>2.6145360000000002</v>
      </c>
      <c r="S1820" s="10">
        <v>2.641187</v>
      </c>
      <c r="T1820" s="10">
        <v>2.69537</v>
      </c>
      <c r="U1820" s="10">
        <v>2.7551070000000002</v>
      </c>
      <c r="V1820" s="10">
        <v>2.8012830000000002</v>
      </c>
      <c r="W1820" s="10">
        <v>2.8433380000000001</v>
      </c>
      <c r="X1820" s="10">
        <v>2.8843549999999998</v>
      </c>
      <c r="Y1820" s="10">
        <v>2.921055</v>
      </c>
      <c r="Z1820" s="10">
        <v>2.9602460000000002</v>
      </c>
      <c r="AA1820" s="10">
        <v>2.9909750000000002</v>
      </c>
      <c r="AB1820" s="10">
        <v>3.0301680000000002</v>
      </c>
      <c r="AC1820" s="10">
        <v>3.0737969999999999</v>
      </c>
      <c r="AD1820" s="10">
        <v>3.1232859999999998</v>
      </c>
      <c r="AE1820" s="10">
        <v>3.1725949999999998</v>
      </c>
      <c r="AF1820" s="7">
        <v>2.2808999999999999E-2</v>
      </c>
    </row>
    <row r="1821" spans="1:32" ht="13">
      <c r="A1821" s="3" t="s">
        <v>2485</v>
      </c>
      <c r="B1821" t="s">
        <v>805</v>
      </c>
      <c r="C1821" s="10">
        <v>9.0000000000000002E-6</v>
      </c>
      <c r="D1821" s="10">
        <v>7.9999999999999996E-6</v>
      </c>
      <c r="E1821" s="10">
        <v>6.0000000000000002E-6</v>
      </c>
      <c r="F1821" s="10">
        <v>6.0000000000000002E-6</v>
      </c>
      <c r="G1821" s="10">
        <v>7.9999999999999996E-6</v>
      </c>
      <c r="H1821" s="10">
        <v>9.0000000000000002E-6</v>
      </c>
      <c r="I1821" s="10">
        <v>1.0000000000000001E-5</v>
      </c>
      <c r="J1821" s="10">
        <v>1.0000000000000001E-5</v>
      </c>
      <c r="K1821" s="10">
        <v>1.0000000000000001E-5</v>
      </c>
      <c r="L1821" s="10">
        <v>1.1E-5</v>
      </c>
      <c r="M1821" s="10">
        <v>1.1E-5</v>
      </c>
      <c r="N1821" s="10">
        <v>1.1E-5</v>
      </c>
      <c r="O1821" s="10">
        <v>1.1E-5</v>
      </c>
      <c r="P1821" s="10">
        <v>1.1E-5</v>
      </c>
      <c r="Q1821" s="10">
        <v>1.2E-5</v>
      </c>
      <c r="R1821" s="10">
        <v>1.2E-5</v>
      </c>
      <c r="S1821" s="10">
        <v>1.2E-5</v>
      </c>
      <c r="T1821" s="10">
        <v>1.2E-5</v>
      </c>
      <c r="U1821" s="10">
        <v>1.2E-5</v>
      </c>
      <c r="V1821" s="10">
        <v>1.2E-5</v>
      </c>
      <c r="W1821" s="10">
        <v>1.2999999999999999E-5</v>
      </c>
      <c r="X1821" s="10">
        <v>1.2999999999999999E-5</v>
      </c>
      <c r="Y1821" s="10">
        <v>1.2999999999999999E-5</v>
      </c>
      <c r="Z1821" s="10">
        <v>1.2999999999999999E-5</v>
      </c>
      <c r="AA1821" s="10">
        <v>1.2999999999999999E-5</v>
      </c>
      <c r="AB1821" s="10">
        <v>1.2999999999999999E-5</v>
      </c>
      <c r="AC1821" s="10">
        <v>1.4E-5</v>
      </c>
      <c r="AD1821" s="10">
        <v>1.4E-5</v>
      </c>
      <c r="AE1821" s="10">
        <v>1.4E-5</v>
      </c>
      <c r="AF1821" s="7">
        <v>2.2808999999999999E-2</v>
      </c>
    </row>
    <row r="1822" spans="1:32" ht="13">
      <c r="A1822" s="3" t="s">
        <v>2486</v>
      </c>
      <c r="B1822" t="s">
        <v>807</v>
      </c>
      <c r="C1822" s="10">
        <v>0.16230600000000001</v>
      </c>
      <c r="D1822" s="10">
        <v>0.139179</v>
      </c>
      <c r="E1822" s="10">
        <v>0.10151300000000001</v>
      </c>
      <c r="F1822" s="10">
        <v>0.10784299999999999</v>
      </c>
      <c r="G1822" s="10">
        <v>0.13877700000000001</v>
      </c>
      <c r="H1822" s="10">
        <v>0.15878700000000001</v>
      </c>
      <c r="I1822" s="10">
        <v>0.17499100000000001</v>
      </c>
      <c r="J1822" s="10">
        <v>0.183508</v>
      </c>
      <c r="K1822" s="10">
        <v>0.19014700000000001</v>
      </c>
      <c r="L1822" s="10">
        <v>0.19462299999999999</v>
      </c>
      <c r="M1822" s="10">
        <v>0.19436800000000001</v>
      </c>
      <c r="N1822" s="10">
        <v>0.195103</v>
      </c>
      <c r="O1822" s="10">
        <v>0.20039000000000001</v>
      </c>
      <c r="P1822" s="10">
        <v>0.20982500000000001</v>
      </c>
      <c r="Q1822" s="10">
        <v>0.210648</v>
      </c>
      <c r="R1822" s="10">
        <v>0.210864</v>
      </c>
      <c r="S1822" s="10">
        <v>0.21301400000000001</v>
      </c>
      <c r="T1822" s="10">
        <v>0.21738399999999999</v>
      </c>
      <c r="U1822" s="10">
        <v>0.22220200000000001</v>
      </c>
      <c r="V1822" s="10">
        <v>0.22592599999999999</v>
      </c>
      <c r="W1822" s="10">
        <v>0.22931699999999999</v>
      </c>
      <c r="X1822" s="10">
        <v>0.232626</v>
      </c>
      <c r="Y1822" s="10">
        <v>0.23558499999999999</v>
      </c>
      <c r="Z1822" s="10">
        <v>0.23874600000000001</v>
      </c>
      <c r="AA1822" s="10">
        <v>0.24122499999999999</v>
      </c>
      <c r="AB1822" s="10">
        <v>0.24438499999999999</v>
      </c>
      <c r="AC1822" s="10">
        <v>0.24790400000000001</v>
      </c>
      <c r="AD1822" s="10">
        <v>0.25189499999999998</v>
      </c>
      <c r="AE1822" s="10">
        <v>0.25587199999999999</v>
      </c>
      <c r="AF1822" s="7">
        <v>2.2808999999999999E-2</v>
      </c>
    </row>
    <row r="1823" spans="1:32" ht="13">
      <c r="A1823" s="3" t="s">
        <v>2487</v>
      </c>
      <c r="B1823" t="s">
        <v>809</v>
      </c>
      <c r="C1823" s="10">
        <v>0</v>
      </c>
      <c r="D1823" s="10">
        <v>0</v>
      </c>
      <c r="E1823" s="10">
        <v>0</v>
      </c>
      <c r="F1823" s="10">
        <v>0</v>
      </c>
      <c r="G1823" s="10">
        <v>0</v>
      </c>
      <c r="H1823" s="10">
        <v>0</v>
      </c>
      <c r="I1823" s="10">
        <v>0</v>
      </c>
      <c r="J1823" s="10">
        <v>0</v>
      </c>
      <c r="K1823" s="10">
        <v>0</v>
      </c>
      <c r="L1823" s="10">
        <v>0</v>
      </c>
      <c r="M1823" s="10">
        <v>0</v>
      </c>
      <c r="N1823" s="10">
        <v>0</v>
      </c>
      <c r="O1823" s="10">
        <v>0</v>
      </c>
      <c r="P1823" s="10">
        <v>0</v>
      </c>
      <c r="Q1823" s="10">
        <v>0</v>
      </c>
      <c r="R1823" s="10">
        <v>0</v>
      </c>
      <c r="S1823" s="10">
        <v>0</v>
      </c>
      <c r="T1823" s="10">
        <v>0</v>
      </c>
      <c r="U1823" s="10">
        <v>0</v>
      </c>
      <c r="V1823" s="10">
        <v>0</v>
      </c>
      <c r="W1823" s="10">
        <v>0</v>
      </c>
      <c r="X1823" s="10">
        <v>0</v>
      </c>
      <c r="Y1823" s="10">
        <v>0</v>
      </c>
      <c r="Z1823" s="10">
        <v>0</v>
      </c>
      <c r="AA1823" s="10">
        <v>0</v>
      </c>
      <c r="AB1823" s="10">
        <v>0</v>
      </c>
      <c r="AC1823" s="10">
        <v>0</v>
      </c>
      <c r="AD1823" s="10">
        <v>0</v>
      </c>
      <c r="AE1823" s="10">
        <v>0</v>
      </c>
      <c r="AF1823" s="15" t="s">
        <v>2584</v>
      </c>
    </row>
    <row r="1824" spans="1:32" ht="13">
      <c r="A1824" s="3" t="s">
        <v>2488</v>
      </c>
      <c r="B1824" t="s">
        <v>811</v>
      </c>
      <c r="C1824" s="10">
        <v>0</v>
      </c>
      <c r="D1824" s="10">
        <v>0</v>
      </c>
      <c r="E1824" s="10">
        <v>0</v>
      </c>
      <c r="F1824" s="10">
        <v>0</v>
      </c>
      <c r="G1824" s="10">
        <v>0</v>
      </c>
      <c r="H1824" s="10">
        <v>0</v>
      </c>
      <c r="I1824" s="10">
        <v>0</v>
      </c>
      <c r="J1824" s="10">
        <v>0</v>
      </c>
      <c r="K1824" s="10">
        <v>0</v>
      </c>
      <c r="L1824" s="10">
        <v>0</v>
      </c>
      <c r="M1824" s="10">
        <v>0</v>
      </c>
      <c r="N1824" s="10">
        <v>0</v>
      </c>
      <c r="O1824" s="10">
        <v>0</v>
      </c>
      <c r="P1824" s="10">
        <v>0</v>
      </c>
      <c r="Q1824" s="10">
        <v>0</v>
      </c>
      <c r="R1824" s="10">
        <v>0</v>
      </c>
      <c r="S1824" s="10">
        <v>0</v>
      </c>
      <c r="T1824" s="10">
        <v>0</v>
      </c>
      <c r="U1824" s="10">
        <v>0</v>
      </c>
      <c r="V1824" s="10">
        <v>0</v>
      </c>
      <c r="W1824" s="10">
        <v>0</v>
      </c>
      <c r="X1824" s="10">
        <v>0</v>
      </c>
      <c r="Y1824" s="10">
        <v>0</v>
      </c>
      <c r="Z1824" s="10">
        <v>0</v>
      </c>
      <c r="AA1824" s="10">
        <v>0</v>
      </c>
      <c r="AB1824" s="10">
        <v>0</v>
      </c>
      <c r="AC1824" s="10">
        <v>0</v>
      </c>
      <c r="AD1824" s="10">
        <v>0</v>
      </c>
      <c r="AE1824" s="10">
        <v>0</v>
      </c>
      <c r="AF1824" s="15" t="s">
        <v>2584</v>
      </c>
    </row>
    <row r="1825" spans="1:32" ht="13">
      <c r="A1825" s="3" t="s">
        <v>2489</v>
      </c>
      <c r="B1825" t="s">
        <v>813</v>
      </c>
      <c r="C1825" s="10">
        <v>0</v>
      </c>
      <c r="D1825" s="10">
        <v>0</v>
      </c>
      <c r="E1825" s="10">
        <v>0</v>
      </c>
      <c r="F1825" s="10">
        <v>0</v>
      </c>
      <c r="G1825" s="10">
        <v>0</v>
      </c>
      <c r="H1825" s="10">
        <v>0</v>
      </c>
      <c r="I1825" s="10">
        <v>0</v>
      </c>
      <c r="J1825" s="10">
        <v>0</v>
      </c>
      <c r="K1825" s="10">
        <v>0</v>
      </c>
      <c r="L1825" s="10">
        <v>0</v>
      </c>
      <c r="M1825" s="10">
        <v>0</v>
      </c>
      <c r="N1825" s="10">
        <v>0</v>
      </c>
      <c r="O1825" s="10">
        <v>0</v>
      </c>
      <c r="P1825" s="10">
        <v>0</v>
      </c>
      <c r="Q1825" s="10">
        <v>0</v>
      </c>
      <c r="R1825" s="10">
        <v>0</v>
      </c>
      <c r="S1825" s="10">
        <v>0</v>
      </c>
      <c r="T1825" s="10">
        <v>0</v>
      </c>
      <c r="U1825" s="10">
        <v>0</v>
      </c>
      <c r="V1825" s="10">
        <v>0</v>
      </c>
      <c r="W1825" s="10">
        <v>0</v>
      </c>
      <c r="X1825" s="10">
        <v>0</v>
      </c>
      <c r="Y1825" s="10">
        <v>0</v>
      </c>
      <c r="Z1825" s="10">
        <v>0</v>
      </c>
      <c r="AA1825" s="10">
        <v>0</v>
      </c>
      <c r="AB1825" s="10">
        <v>0</v>
      </c>
      <c r="AC1825" s="10">
        <v>0</v>
      </c>
      <c r="AD1825" s="10">
        <v>0</v>
      </c>
      <c r="AE1825" s="10">
        <v>0</v>
      </c>
      <c r="AF1825" s="15" t="s">
        <v>2584</v>
      </c>
    </row>
    <row r="1826" spans="1:32" ht="13">
      <c r="A1826" s="3" t="s">
        <v>2490</v>
      </c>
      <c r="B1826" t="s">
        <v>815</v>
      </c>
      <c r="C1826" s="10">
        <v>24.169163000000001</v>
      </c>
      <c r="D1826" s="10">
        <v>20.725275</v>
      </c>
      <c r="E1826" s="10">
        <v>15.116358999999999</v>
      </c>
      <c r="F1826" s="10">
        <v>16.059010000000001</v>
      </c>
      <c r="G1826" s="10">
        <v>20.665365000000001</v>
      </c>
      <c r="H1826" s="10">
        <v>23.645019999999999</v>
      </c>
      <c r="I1826" s="10">
        <v>26.058091999999998</v>
      </c>
      <c r="J1826" s="10">
        <v>27.326236999999999</v>
      </c>
      <c r="K1826" s="10">
        <v>28.314878</v>
      </c>
      <c r="L1826" s="10">
        <v>28.981439999999999</v>
      </c>
      <c r="M1826" s="10">
        <v>28.943470000000001</v>
      </c>
      <c r="N1826" s="10">
        <v>29.052970999999999</v>
      </c>
      <c r="O1826" s="10">
        <v>29.840183</v>
      </c>
      <c r="P1826" s="10">
        <v>31.245229999999999</v>
      </c>
      <c r="Q1826" s="10">
        <v>31.367691000000001</v>
      </c>
      <c r="R1826" s="10">
        <v>31.399967</v>
      </c>
      <c r="S1826" s="10">
        <v>31.720040999999998</v>
      </c>
      <c r="T1826" s="10">
        <v>32.37077</v>
      </c>
      <c r="U1826" s="10">
        <v>33.088188000000002</v>
      </c>
      <c r="V1826" s="10">
        <v>33.642749999999999</v>
      </c>
      <c r="W1826" s="10">
        <v>34.147823000000002</v>
      </c>
      <c r="X1826" s="10">
        <v>34.640430000000002</v>
      </c>
      <c r="Y1826" s="10">
        <v>35.081184</v>
      </c>
      <c r="Z1826" s="10">
        <v>35.551864999999999</v>
      </c>
      <c r="AA1826" s="10">
        <v>35.920909999999999</v>
      </c>
      <c r="AB1826" s="10">
        <v>36.391609000000003</v>
      </c>
      <c r="AC1826" s="10">
        <v>36.915581000000003</v>
      </c>
      <c r="AD1826" s="10">
        <v>37.509937000000001</v>
      </c>
      <c r="AE1826" s="10">
        <v>38.102131</v>
      </c>
      <c r="AF1826" s="7">
        <v>2.2808999999999999E-2</v>
      </c>
    </row>
    <row r="1828" spans="1:32" ht="13">
      <c r="A1828" s="3" t="s">
        <v>2491</v>
      </c>
      <c r="B1828" t="s">
        <v>2492</v>
      </c>
      <c r="C1828" s="10">
        <v>1411.9107670000001</v>
      </c>
      <c r="D1828" s="10">
        <v>1210.7258300000001</v>
      </c>
      <c r="E1828" s="10">
        <v>883.06512499999997</v>
      </c>
      <c r="F1828" s="10">
        <v>938.13281199999994</v>
      </c>
      <c r="G1828" s="10">
        <v>1207.2264399999999</v>
      </c>
      <c r="H1828" s="10">
        <v>1381.291138</v>
      </c>
      <c r="I1828" s="10">
        <v>1522.258057</v>
      </c>
      <c r="J1828" s="10">
        <v>1596.339966</v>
      </c>
      <c r="K1828" s="10">
        <v>1654.0946039999999</v>
      </c>
      <c r="L1828" s="10">
        <v>1693.033447</v>
      </c>
      <c r="M1828" s="10">
        <v>1690.815186</v>
      </c>
      <c r="N1828" s="10">
        <v>1697.2124020000001</v>
      </c>
      <c r="O1828" s="10">
        <v>1743.199707</v>
      </c>
      <c r="P1828" s="10">
        <v>1825.2791749999999</v>
      </c>
      <c r="Q1828" s="10">
        <v>1832.4332280000001</v>
      </c>
      <c r="R1828" s="10">
        <v>1834.3188479999999</v>
      </c>
      <c r="S1828" s="10">
        <v>1853.0166019999999</v>
      </c>
      <c r="T1828" s="10">
        <v>1891.0307620000001</v>
      </c>
      <c r="U1828" s="10">
        <v>1932.940918</v>
      </c>
      <c r="V1828" s="10">
        <v>1965.3374020000001</v>
      </c>
      <c r="W1828" s="10">
        <v>1994.8428960000001</v>
      </c>
      <c r="X1828" s="10">
        <v>2023.619751</v>
      </c>
      <c r="Y1828" s="10">
        <v>2049.3679200000001</v>
      </c>
      <c r="Z1828" s="10">
        <v>2076.8635250000002</v>
      </c>
      <c r="AA1828" s="10">
        <v>2098.422607</v>
      </c>
      <c r="AB1828" s="10">
        <v>2125.919922</v>
      </c>
      <c r="AC1828" s="10">
        <v>2156.5288089999999</v>
      </c>
      <c r="AD1828" s="10">
        <v>2191.2502439999998</v>
      </c>
      <c r="AE1828" s="10">
        <v>2225.844482</v>
      </c>
      <c r="AF1828" s="7">
        <v>2.2808999999999999E-2</v>
      </c>
    </row>
    <row r="1830" spans="1:32" ht="13">
      <c r="B1830" s="2" t="s">
        <v>1238</v>
      </c>
    </row>
    <row r="1831" spans="1:32" ht="13">
      <c r="B1831" s="2" t="s">
        <v>1239</v>
      </c>
    </row>
    <row r="1832" spans="1:32" ht="13">
      <c r="A1832" s="3" t="s">
        <v>2493</v>
      </c>
      <c r="B1832" t="s">
        <v>780</v>
      </c>
      <c r="C1832" s="10">
        <v>1206.1435550000001</v>
      </c>
      <c r="D1832" s="10">
        <v>856.54870600000004</v>
      </c>
      <c r="E1832" s="10">
        <v>612.29028300000004</v>
      </c>
      <c r="F1832" s="10">
        <v>698.05377199999998</v>
      </c>
      <c r="G1832" s="10">
        <v>846.89862100000005</v>
      </c>
      <c r="H1832" s="10">
        <v>883.92620799999997</v>
      </c>
      <c r="I1832" s="10">
        <v>899.74121100000002</v>
      </c>
      <c r="J1832" s="10">
        <v>890.92993200000001</v>
      </c>
      <c r="K1832" s="10">
        <v>884.45214799999997</v>
      </c>
      <c r="L1832" s="10">
        <v>845.58850099999995</v>
      </c>
      <c r="M1832" s="10">
        <v>808.51483199999996</v>
      </c>
      <c r="N1832" s="10">
        <v>777.83404499999995</v>
      </c>
      <c r="O1832" s="10">
        <v>764.50555399999996</v>
      </c>
      <c r="P1832" s="10">
        <v>759.07440199999996</v>
      </c>
      <c r="Q1832" s="10">
        <v>743.41833499999996</v>
      </c>
      <c r="R1832" s="10">
        <v>727.29217500000004</v>
      </c>
      <c r="S1832" s="10">
        <v>721.65222200000005</v>
      </c>
      <c r="T1832" s="10">
        <v>727.22436500000003</v>
      </c>
      <c r="U1832" s="10">
        <v>731.73687700000005</v>
      </c>
      <c r="V1832" s="10">
        <v>735.63696300000004</v>
      </c>
      <c r="W1832" s="10">
        <v>739.11199999999997</v>
      </c>
      <c r="X1832" s="10">
        <v>740.12786900000003</v>
      </c>
      <c r="Y1832" s="10">
        <v>740.42498799999998</v>
      </c>
      <c r="Z1832" s="10">
        <v>746.36798099999999</v>
      </c>
      <c r="AA1832" s="10">
        <v>746.39587400000005</v>
      </c>
      <c r="AB1832" s="10">
        <v>747.86621100000002</v>
      </c>
      <c r="AC1832" s="10">
        <v>752.37719700000002</v>
      </c>
      <c r="AD1832" s="10">
        <v>756.26171899999997</v>
      </c>
      <c r="AE1832" s="10">
        <v>758.60497999999995</v>
      </c>
      <c r="AF1832" s="7">
        <v>-4.4869999999999997E-3</v>
      </c>
    </row>
    <row r="1833" spans="1:32" ht="13">
      <c r="A1833" s="3" t="s">
        <v>2494</v>
      </c>
      <c r="B1833" t="s">
        <v>782</v>
      </c>
      <c r="C1833" s="10">
        <v>0</v>
      </c>
      <c r="D1833" s="10">
        <v>0</v>
      </c>
      <c r="E1833" s="10">
        <v>0</v>
      </c>
      <c r="F1833" s="10">
        <v>0</v>
      </c>
      <c r="G1833" s="10">
        <v>0</v>
      </c>
      <c r="H1833" s="10">
        <v>0</v>
      </c>
      <c r="I1833" s="10">
        <v>0</v>
      </c>
      <c r="J1833" s="10">
        <v>0</v>
      </c>
      <c r="K1833" s="10">
        <v>0</v>
      </c>
      <c r="L1833" s="10">
        <v>0</v>
      </c>
      <c r="M1833" s="10">
        <v>0</v>
      </c>
      <c r="N1833" s="10">
        <v>0</v>
      </c>
      <c r="O1833" s="10">
        <v>0</v>
      </c>
      <c r="P1833" s="10">
        <v>0</v>
      </c>
      <c r="Q1833" s="10">
        <v>0</v>
      </c>
      <c r="R1833" s="10">
        <v>0</v>
      </c>
      <c r="S1833" s="10">
        <v>0</v>
      </c>
      <c r="T1833" s="10">
        <v>0</v>
      </c>
      <c r="U1833" s="10">
        <v>0</v>
      </c>
      <c r="V1833" s="10">
        <v>0</v>
      </c>
      <c r="W1833" s="10">
        <v>0</v>
      </c>
      <c r="X1833" s="10">
        <v>0</v>
      </c>
      <c r="Y1833" s="10">
        <v>0</v>
      </c>
      <c r="Z1833" s="10">
        <v>0</v>
      </c>
      <c r="AA1833" s="10">
        <v>0</v>
      </c>
      <c r="AB1833" s="10">
        <v>0</v>
      </c>
      <c r="AC1833" s="10">
        <v>0</v>
      </c>
      <c r="AD1833" s="10">
        <v>0</v>
      </c>
      <c r="AE1833" s="10">
        <v>0</v>
      </c>
      <c r="AF1833" s="15" t="s">
        <v>2584</v>
      </c>
    </row>
    <row r="1834" spans="1:32" ht="13">
      <c r="A1834" s="3" t="s">
        <v>2495</v>
      </c>
      <c r="B1834" t="s">
        <v>1243</v>
      </c>
      <c r="C1834" s="10">
        <v>1206.1435550000001</v>
      </c>
      <c r="D1834" s="10">
        <v>856.54870600000004</v>
      </c>
      <c r="E1834" s="10">
        <v>612.29028300000004</v>
      </c>
      <c r="F1834" s="10">
        <v>698.05377199999998</v>
      </c>
      <c r="G1834" s="10">
        <v>846.89862100000005</v>
      </c>
      <c r="H1834" s="10">
        <v>883.92620799999997</v>
      </c>
      <c r="I1834" s="10">
        <v>899.74121100000002</v>
      </c>
      <c r="J1834" s="10">
        <v>890.92993200000001</v>
      </c>
      <c r="K1834" s="10">
        <v>884.45214799999997</v>
      </c>
      <c r="L1834" s="10">
        <v>845.58850099999995</v>
      </c>
      <c r="M1834" s="10">
        <v>808.51483199999996</v>
      </c>
      <c r="N1834" s="10">
        <v>777.83404499999995</v>
      </c>
      <c r="O1834" s="10">
        <v>764.50555399999996</v>
      </c>
      <c r="P1834" s="10">
        <v>759.07440199999996</v>
      </c>
      <c r="Q1834" s="10">
        <v>743.41833499999996</v>
      </c>
      <c r="R1834" s="10">
        <v>727.29217500000004</v>
      </c>
      <c r="S1834" s="10">
        <v>721.65222200000005</v>
      </c>
      <c r="T1834" s="10">
        <v>727.22436500000003</v>
      </c>
      <c r="U1834" s="10">
        <v>731.73687700000005</v>
      </c>
      <c r="V1834" s="10">
        <v>735.63696300000004</v>
      </c>
      <c r="W1834" s="10">
        <v>739.11199999999997</v>
      </c>
      <c r="X1834" s="10">
        <v>740.12786900000003</v>
      </c>
      <c r="Y1834" s="10">
        <v>740.42498799999998</v>
      </c>
      <c r="Z1834" s="10">
        <v>746.36798099999999</v>
      </c>
      <c r="AA1834" s="10">
        <v>746.39587400000005</v>
      </c>
      <c r="AB1834" s="10">
        <v>747.86621100000002</v>
      </c>
      <c r="AC1834" s="10">
        <v>752.37719700000002</v>
      </c>
      <c r="AD1834" s="10">
        <v>756.26171899999997</v>
      </c>
      <c r="AE1834" s="10">
        <v>758.60497999999995</v>
      </c>
      <c r="AF1834" s="7">
        <v>-4.4869999999999997E-3</v>
      </c>
    </row>
    <row r="1836" spans="1:32" ht="13">
      <c r="B1836" s="2" t="s">
        <v>1244</v>
      </c>
    </row>
    <row r="1837" spans="1:32" ht="13">
      <c r="A1837" s="3" t="s">
        <v>2496</v>
      </c>
      <c r="B1837" t="s">
        <v>787</v>
      </c>
      <c r="C1837" s="10">
        <v>38.389449999999997</v>
      </c>
      <c r="D1837" s="10">
        <v>27.262453000000001</v>
      </c>
      <c r="E1837" s="10">
        <v>19.488132</v>
      </c>
      <c r="F1837" s="10">
        <v>22.217835999999998</v>
      </c>
      <c r="G1837" s="10">
        <v>26.955309</v>
      </c>
      <c r="H1837" s="10">
        <v>28.133831000000001</v>
      </c>
      <c r="I1837" s="10">
        <v>28.637198999999999</v>
      </c>
      <c r="J1837" s="10">
        <v>28.356749000000001</v>
      </c>
      <c r="K1837" s="10">
        <v>28.150569999999998</v>
      </c>
      <c r="L1837" s="10">
        <v>26.913609999999998</v>
      </c>
      <c r="M1837" s="10">
        <v>25.733619999999998</v>
      </c>
      <c r="N1837" s="10">
        <v>24.757103000000001</v>
      </c>
      <c r="O1837" s="10">
        <v>24.332882000000001</v>
      </c>
      <c r="P1837" s="10">
        <v>24.160017</v>
      </c>
      <c r="Q1837" s="10">
        <v>23.661712999999999</v>
      </c>
      <c r="R1837" s="10">
        <v>23.148448999999999</v>
      </c>
      <c r="S1837" s="10">
        <v>22.968934999999998</v>
      </c>
      <c r="T1837" s="10">
        <v>23.146284000000001</v>
      </c>
      <c r="U1837" s="10">
        <v>23.289911</v>
      </c>
      <c r="V1837" s="10">
        <v>23.414045000000002</v>
      </c>
      <c r="W1837" s="10">
        <v>23.524649</v>
      </c>
      <c r="X1837" s="10">
        <v>23.556984</v>
      </c>
      <c r="Y1837" s="10">
        <v>23.566438999999999</v>
      </c>
      <c r="Z1837" s="10">
        <v>23.755593999999999</v>
      </c>
      <c r="AA1837" s="10">
        <v>23.756485000000001</v>
      </c>
      <c r="AB1837" s="10">
        <v>23.803281999999999</v>
      </c>
      <c r="AC1837" s="10">
        <v>23.946857000000001</v>
      </c>
      <c r="AD1837" s="10">
        <v>24.070495999999999</v>
      </c>
      <c r="AE1837" s="10">
        <v>24.145074999999999</v>
      </c>
      <c r="AF1837" s="7">
        <v>-4.4869999999999997E-3</v>
      </c>
    </row>
    <row r="1838" spans="1:32" ht="13">
      <c r="A1838" s="3" t="s">
        <v>2497</v>
      </c>
      <c r="B1838" t="s">
        <v>789</v>
      </c>
      <c r="C1838" s="10">
        <v>0</v>
      </c>
      <c r="D1838" s="10">
        <v>0</v>
      </c>
      <c r="E1838" s="10">
        <v>0</v>
      </c>
      <c r="F1838" s="10">
        <v>0</v>
      </c>
      <c r="G1838" s="10">
        <v>0</v>
      </c>
      <c r="H1838" s="10">
        <v>0</v>
      </c>
      <c r="I1838" s="10">
        <v>0</v>
      </c>
      <c r="J1838" s="10">
        <v>0</v>
      </c>
      <c r="K1838" s="10">
        <v>0</v>
      </c>
      <c r="L1838" s="10">
        <v>0</v>
      </c>
      <c r="M1838" s="10">
        <v>0</v>
      </c>
      <c r="N1838" s="10">
        <v>0</v>
      </c>
      <c r="O1838" s="10">
        <v>0</v>
      </c>
      <c r="P1838" s="10">
        <v>0</v>
      </c>
      <c r="Q1838" s="10">
        <v>0</v>
      </c>
      <c r="R1838" s="10">
        <v>0</v>
      </c>
      <c r="S1838" s="10">
        <v>0</v>
      </c>
      <c r="T1838" s="10">
        <v>0</v>
      </c>
      <c r="U1838" s="10">
        <v>0</v>
      </c>
      <c r="V1838" s="10">
        <v>0</v>
      </c>
      <c r="W1838" s="10">
        <v>0</v>
      </c>
      <c r="X1838" s="10">
        <v>0</v>
      </c>
      <c r="Y1838" s="10">
        <v>0</v>
      </c>
      <c r="Z1838" s="10">
        <v>0</v>
      </c>
      <c r="AA1838" s="10">
        <v>0</v>
      </c>
      <c r="AB1838" s="10">
        <v>0</v>
      </c>
      <c r="AC1838" s="10">
        <v>0</v>
      </c>
      <c r="AD1838" s="10">
        <v>0</v>
      </c>
      <c r="AE1838" s="10">
        <v>0</v>
      </c>
      <c r="AF1838" s="15" t="s">
        <v>2584</v>
      </c>
    </row>
    <row r="1839" spans="1:32" ht="13">
      <c r="A1839" s="3" t="s">
        <v>2498</v>
      </c>
      <c r="B1839" t="s">
        <v>791</v>
      </c>
      <c r="C1839" s="10">
        <v>7.8798000000000007E-2</v>
      </c>
      <c r="D1839" s="10">
        <v>5.5959000000000002E-2</v>
      </c>
      <c r="E1839" s="10">
        <v>4.0001000000000002E-2</v>
      </c>
      <c r="F1839" s="10">
        <v>4.5603999999999999E-2</v>
      </c>
      <c r="G1839" s="10">
        <v>5.5328000000000002E-2</v>
      </c>
      <c r="H1839" s="10">
        <v>5.7747E-2</v>
      </c>
      <c r="I1839" s="10">
        <v>5.8781E-2</v>
      </c>
      <c r="J1839" s="10">
        <v>5.8205E-2</v>
      </c>
      <c r="K1839" s="10">
        <v>5.7782E-2</v>
      </c>
      <c r="L1839" s="10">
        <v>5.5243E-2</v>
      </c>
      <c r="M1839" s="10">
        <v>5.2821E-2</v>
      </c>
      <c r="N1839" s="10">
        <v>5.0816E-2</v>
      </c>
      <c r="O1839" s="10">
        <v>4.9945999999999997E-2</v>
      </c>
      <c r="P1839" s="10">
        <v>4.9591000000000003E-2</v>
      </c>
      <c r="Q1839" s="10">
        <v>4.8568E-2</v>
      </c>
      <c r="R1839" s="10">
        <v>4.7514000000000001E-2</v>
      </c>
      <c r="S1839" s="10">
        <v>4.7146E-2</v>
      </c>
      <c r="T1839" s="10">
        <v>4.7509999999999997E-2</v>
      </c>
      <c r="U1839" s="10">
        <v>4.7805E-2</v>
      </c>
      <c r="V1839" s="10">
        <v>4.8059999999999999E-2</v>
      </c>
      <c r="W1839" s="10">
        <v>4.8286999999999997E-2</v>
      </c>
      <c r="X1839" s="10">
        <v>4.8353E-2</v>
      </c>
      <c r="Y1839" s="10">
        <v>4.8371999999999998E-2</v>
      </c>
      <c r="Z1839" s="10">
        <v>4.8760999999999999E-2</v>
      </c>
      <c r="AA1839" s="10">
        <v>4.8763000000000001E-2</v>
      </c>
      <c r="AB1839" s="10">
        <v>4.8859E-2</v>
      </c>
      <c r="AC1839" s="10">
        <v>4.9153000000000002E-2</v>
      </c>
      <c r="AD1839" s="10">
        <v>4.9407E-2</v>
      </c>
      <c r="AE1839" s="10">
        <v>4.956E-2</v>
      </c>
      <c r="AF1839" s="7">
        <v>-4.4869999999999997E-3</v>
      </c>
    </row>
    <row r="1840" spans="1:32" ht="13">
      <c r="A1840" s="3" t="s">
        <v>2499</v>
      </c>
      <c r="B1840" t="s">
        <v>793</v>
      </c>
      <c r="C1840" s="10">
        <v>0</v>
      </c>
      <c r="D1840" s="10">
        <v>0</v>
      </c>
      <c r="E1840" s="10">
        <v>0</v>
      </c>
      <c r="F1840" s="10">
        <v>0</v>
      </c>
      <c r="G1840" s="10">
        <v>0</v>
      </c>
      <c r="H1840" s="10">
        <v>0</v>
      </c>
      <c r="I1840" s="10">
        <v>0</v>
      </c>
      <c r="J1840" s="10">
        <v>0</v>
      </c>
      <c r="K1840" s="10">
        <v>0</v>
      </c>
      <c r="L1840" s="10">
        <v>0</v>
      </c>
      <c r="M1840" s="10">
        <v>0</v>
      </c>
      <c r="N1840" s="10">
        <v>0</v>
      </c>
      <c r="O1840" s="10">
        <v>0</v>
      </c>
      <c r="P1840" s="10">
        <v>0</v>
      </c>
      <c r="Q1840" s="10">
        <v>0</v>
      </c>
      <c r="R1840" s="10">
        <v>0</v>
      </c>
      <c r="S1840" s="10">
        <v>0</v>
      </c>
      <c r="T1840" s="10">
        <v>0</v>
      </c>
      <c r="U1840" s="10">
        <v>0</v>
      </c>
      <c r="V1840" s="10">
        <v>0</v>
      </c>
      <c r="W1840" s="10">
        <v>0</v>
      </c>
      <c r="X1840" s="10">
        <v>0</v>
      </c>
      <c r="Y1840" s="10">
        <v>0</v>
      </c>
      <c r="Z1840" s="10">
        <v>0</v>
      </c>
      <c r="AA1840" s="10">
        <v>0</v>
      </c>
      <c r="AB1840" s="10">
        <v>0</v>
      </c>
      <c r="AC1840" s="10">
        <v>0</v>
      </c>
      <c r="AD1840" s="10">
        <v>0</v>
      </c>
      <c r="AE1840" s="10">
        <v>0</v>
      </c>
      <c r="AF1840" s="15" t="s">
        <v>2584</v>
      </c>
    </row>
    <row r="1841" spans="1:32" ht="13">
      <c r="A1841" s="3" t="s">
        <v>2500</v>
      </c>
      <c r="B1841" t="s">
        <v>795</v>
      </c>
      <c r="C1841" s="10">
        <v>0</v>
      </c>
      <c r="D1841" s="10">
        <v>0</v>
      </c>
      <c r="E1841" s="10">
        <v>0</v>
      </c>
      <c r="F1841" s="10">
        <v>0</v>
      </c>
      <c r="G1841" s="10">
        <v>0</v>
      </c>
      <c r="H1841" s="10">
        <v>0</v>
      </c>
      <c r="I1841" s="10">
        <v>0</v>
      </c>
      <c r="J1841" s="10">
        <v>0</v>
      </c>
      <c r="K1841" s="10">
        <v>0</v>
      </c>
      <c r="L1841" s="10">
        <v>0</v>
      </c>
      <c r="M1841" s="10">
        <v>0</v>
      </c>
      <c r="N1841" s="10">
        <v>0</v>
      </c>
      <c r="O1841" s="10">
        <v>0</v>
      </c>
      <c r="P1841" s="10">
        <v>0</v>
      </c>
      <c r="Q1841" s="10">
        <v>0</v>
      </c>
      <c r="R1841" s="10">
        <v>0</v>
      </c>
      <c r="S1841" s="10">
        <v>0</v>
      </c>
      <c r="T1841" s="10">
        <v>0</v>
      </c>
      <c r="U1841" s="10">
        <v>0</v>
      </c>
      <c r="V1841" s="10">
        <v>0</v>
      </c>
      <c r="W1841" s="10">
        <v>0</v>
      </c>
      <c r="X1841" s="10">
        <v>0</v>
      </c>
      <c r="Y1841" s="10">
        <v>0</v>
      </c>
      <c r="Z1841" s="10">
        <v>0</v>
      </c>
      <c r="AA1841" s="10">
        <v>0</v>
      </c>
      <c r="AB1841" s="10">
        <v>0</v>
      </c>
      <c r="AC1841" s="10">
        <v>0</v>
      </c>
      <c r="AD1841" s="10">
        <v>0</v>
      </c>
      <c r="AE1841" s="10">
        <v>0</v>
      </c>
      <c r="AF1841" s="15" t="s">
        <v>2584</v>
      </c>
    </row>
    <row r="1842" spans="1:32" ht="13">
      <c r="A1842" s="3" t="s">
        <v>2501</v>
      </c>
      <c r="B1842" t="s">
        <v>797</v>
      </c>
      <c r="C1842" s="10">
        <v>0</v>
      </c>
      <c r="D1842" s="10">
        <v>0</v>
      </c>
      <c r="E1842" s="10">
        <v>0</v>
      </c>
      <c r="F1842" s="10">
        <v>0</v>
      </c>
      <c r="G1842" s="10">
        <v>0</v>
      </c>
      <c r="H1842" s="10">
        <v>0</v>
      </c>
      <c r="I1842" s="10">
        <v>0</v>
      </c>
      <c r="J1842" s="10">
        <v>0</v>
      </c>
      <c r="K1842" s="10">
        <v>0</v>
      </c>
      <c r="L1842" s="10">
        <v>0</v>
      </c>
      <c r="M1842" s="10">
        <v>0</v>
      </c>
      <c r="N1842" s="10">
        <v>0</v>
      </c>
      <c r="O1842" s="10">
        <v>0</v>
      </c>
      <c r="P1842" s="10">
        <v>0</v>
      </c>
      <c r="Q1842" s="10">
        <v>0</v>
      </c>
      <c r="R1842" s="10">
        <v>0</v>
      </c>
      <c r="S1842" s="10">
        <v>0</v>
      </c>
      <c r="T1842" s="10">
        <v>0</v>
      </c>
      <c r="U1842" s="10">
        <v>0</v>
      </c>
      <c r="V1842" s="10">
        <v>0</v>
      </c>
      <c r="W1842" s="10">
        <v>0</v>
      </c>
      <c r="X1842" s="10">
        <v>0</v>
      </c>
      <c r="Y1842" s="10">
        <v>0</v>
      </c>
      <c r="Z1842" s="10">
        <v>0</v>
      </c>
      <c r="AA1842" s="10">
        <v>0</v>
      </c>
      <c r="AB1842" s="10">
        <v>0</v>
      </c>
      <c r="AC1842" s="10">
        <v>0</v>
      </c>
      <c r="AD1842" s="10">
        <v>0</v>
      </c>
      <c r="AE1842" s="10">
        <v>0</v>
      </c>
      <c r="AF1842" s="15" t="s">
        <v>2584</v>
      </c>
    </row>
    <row r="1843" spans="1:32" ht="13">
      <c r="A1843" s="3" t="s">
        <v>2502</v>
      </c>
      <c r="B1843" t="s">
        <v>799</v>
      </c>
      <c r="C1843" s="10">
        <v>0</v>
      </c>
      <c r="D1843" s="10">
        <v>0</v>
      </c>
      <c r="E1843" s="10">
        <v>0</v>
      </c>
      <c r="F1843" s="10">
        <v>0</v>
      </c>
      <c r="G1843" s="10">
        <v>0</v>
      </c>
      <c r="H1843" s="10">
        <v>0</v>
      </c>
      <c r="I1843" s="10">
        <v>0</v>
      </c>
      <c r="J1843" s="10">
        <v>0</v>
      </c>
      <c r="K1843" s="10">
        <v>0</v>
      </c>
      <c r="L1843" s="10">
        <v>0</v>
      </c>
      <c r="M1843" s="10">
        <v>0</v>
      </c>
      <c r="N1843" s="10">
        <v>0</v>
      </c>
      <c r="O1843" s="10">
        <v>0</v>
      </c>
      <c r="P1843" s="10">
        <v>0</v>
      </c>
      <c r="Q1843" s="10">
        <v>0</v>
      </c>
      <c r="R1843" s="10">
        <v>0</v>
      </c>
      <c r="S1843" s="10">
        <v>0</v>
      </c>
      <c r="T1843" s="10">
        <v>0</v>
      </c>
      <c r="U1843" s="10">
        <v>0</v>
      </c>
      <c r="V1843" s="10">
        <v>0</v>
      </c>
      <c r="W1843" s="10">
        <v>0</v>
      </c>
      <c r="X1843" s="10">
        <v>0</v>
      </c>
      <c r="Y1843" s="10">
        <v>0</v>
      </c>
      <c r="Z1843" s="10">
        <v>0</v>
      </c>
      <c r="AA1843" s="10">
        <v>0</v>
      </c>
      <c r="AB1843" s="10">
        <v>0</v>
      </c>
      <c r="AC1843" s="10">
        <v>0</v>
      </c>
      <c r="AD1843" s="10">
        <v>0</v>
      </c>
      <c r="AE1843" s="10">
        <v>0</v>
      </c>
      <c r="AF1843" s="15" t="s">
        <v>2584</v>
      </c>
    </row>
    <row r="1844" spans="1:32" ht="13">
      <c r="A1844" s="3" t="s">
        <v>2503</v>
      </c>
      <c r="B1844" t="s">
        <v>801</v>
      </c>
      <c r="C1844" s="10">
        <v>2.0108269999999999</v>
      </c>
      <c r="D1844" s="10">
        <v>1.427999</v>
      </c>
      <c r="E1844" s="10">
        <v>1.0207820000000001</v>
      </c>
      <c r="F1844" s="10">
        <v>1.1637630000000001</v>
      </c>
      <c r="G1844" s="10">
        <v>1.4119109999999999</v>
      </c>
      <c r="H1844" s="10">
        <v>1.473641</v>
      </c>
      <c r="I1844" s="10">
        <v>1.500008</v>
      </c>
      <c r="J1844" s="10">
        <v>1.4853179999999999</v>
      </c>
      <c r="K1844" s="10">
        <v>1.474518</v>
      </c>
      <c r="L1844" s="10">
        <v>1.409726</v>
      </c>
      <c r="M1844" s="10">
        <v>1.3479190000000001</v>
      </c>
      <c r="N1844" s="10">
        <v>1.2967690000000001</v>
      </c>
      <c r="O1844" s="10">
        <v>1.2745489999999999</v>
      </c>
      <c r="P1844" s="10">
        <v>1.2654939999999999</v>
      </c>
      <c r="Q1844" s="10">
        <v>1.239393</v>
      </c>
      <c r="R1844" s="10">
        <v>1.2125079999999999</v>
      </c>
      <c r="S1844" s="10">
        <v>1.203106</v>
      </c>
      <c r="T1844" s="10">
        <v>1.2123949999999999</v>
      </c>
      <c r="U1844" s="10">
        <v>1.2199180000000001</v>
      </c>
      <c r="V1844" s="10">
        <v>1.2264200000000001</v>
      </c>
      <c r="W1844" s="10">
        <v>1.2322139999999999</v>
      </c>
      <c r="X1844" s="10">
        <v>1.2339070000000001</v>
      </c>
      <c r="Y1844" s="10">
        <v>1.2344029999999999</v>
      </c>
      <c r="Z1844" s="10">
        <v>1.2443109999999999</v>
      </c>
      <c r="AA1844" s="10">
        <v>1.2443569999999999</v>
      </c>
      <c r="AB1844" s="10">
        <v>1.2468079999999999</v>
      </c>
      <c r="AC1844" s="10">
        <v>1.254329</v>
      </c>
      <c r="AD1844" s="10">
        <v>1.260805</v>
      </c>
      <c r="AE1844" s="10">
        <v>1.2647120000000001</v>
      </c>
      <c r="AF1844" s="7">
        <v>-4.4869999999999997E-3</v>
      </c>
    </row>
    <row r="1845" spans="1:32" ht="13">
      <c r="A1845" s="3" t="s">
        <v>2504</v>
      </c>
      <c r="B1845" t="s">
        <v>803</v>
      </c>
      <c r="C1845" s="10">
        <v>4.2237590000000003</v>
      </c>
      <c r="D1845" s="10">
        <v>2.9995219999999998</v>
      </c>
      <c r="E1845" s="10">
        <v>2.144161</v>
      </c>
      <c r="F1845" s="10">
        <v>2.4444940000000002</v>
      </c>
      <c r="G1845" s="10">
        <v>2.9657290000000001</v>
      </c>
      <c r="H1845" s="10">
        <v>3.0953949999999999</v>
      </c>
      <c r="I1845" s="10">
        <v>3.1507770000000002</v>
      </c>
      <c r="J1845" s="10">
        <v>3.1199210000000002</v>
      </c>
      <c r="K1845" s="10">
        <v>3.0972360000000001</v>
      </c>
      <c r="L1845" s="10">
        <v>2.961141</v>
      </c>
      <c r="M1845" s="10">
        <v>2.8313139999999999</v>
      </c>
      <c r="N1845" s="10">
        <v>2.7238739999999999</v>
      </c>
      <c r="O1845" s="10">
        <v>2.6771989999999999</v>
      </c>
      <c r="P1845" s="10">
        <v>2.6581800000000002</v>
      </c>
      <c r="Q1845" s="10">
        <v>2.6033550000000001</v>
      </c>
      <c r="R1845" s="10">
        <v>2.5468829999999998</v>
      </c>
      <c r="S1845" s="10">
        <v>2.5271330000000001</v>
      </c>
      <c r="T1845" s="10">
        <v>2.5466449999999998</v>
      </c>
      <c r="U1845" s="10">
        <v>2.5624479999999998</v>
      </c>
      <c r="V1845" s="10">
        <v>2.5761050000000001</v>
      </c>
      <c r="W1845" s="10">
        <v>2.5882740000000002</v>
      </c>
      <c r="X1845" s="10">
        <v>2.5918320000000001</v>
      </c>
      <c r="Y1845" s="10">
        <v>2.5928719999999998</v>
      </c>
      <c r="Z1845" s="10">
        <v>2.6136840000000001</v>
      </c>
      <c r="AA1845" s="10">
        <v>2.613782</v>
      </c>
      <c r="AB1845" s="10">
        <v>2.6189309999999999</v>
      </c>
      <c r="AC1845" s="10">
        <v>2.6347269999999998</v>
      </c>
      <c r="AD1845" s="10">
        <v>2.6483300000000001</v>
      </c>
      <c r="AE1845" s="10">
        <v>2.656536</v>
      </c>
      <c r="AF1845" s="7">
        <v>-4.4869999999999997E-3</v>
      </c>
    </row>
    <row r="1846" spans="1:32" ht="13">
      <c r="A1846" s="3" t="s">
        <v>2505</v>
      </c>
      <c r="B1846" t="s">
        <v>805</v>
      </c>
      <c r="C1846" s="10">
        <v>6.0222999999999999E-2</v>
      </c>
      <c r="D1846" s="10">
        <v>4.2766999999999999E-2</v>
      </c>
      <c r="E1846" s="10">
        <v>3.0571999999999998E-2</v>
      </c>
      <c r="F1846" s="10">
        <v>3.4854000000000003E-2</v>
      </c>
      <c r="G1846" s="10">
        <v>4.2285999999999997E-2</v>
      </c>
      <c r="H1846" s="10">
        <v>4.4134E-2</v>
      </c>
      <c r="I1846" s="10">
        <v>4.4923999999999999E-2</v>
      </c>
      <c r="J1846" s="10">
        <v>4.4484000000000003E-2</v>
      </c>
      <c r="K1846" s="10">
        <v>4.4160999999999999E-2</v>
      </c>
      <c r="L1846" s="10">
        <v>4.2220000000000001E-2</v>
      </c>
      <c r="M1846" s="10">
        <v>4.0369000000000002E-2</v>
      </c>
      <c r="N1846" s="10">
        <v>3.8837000000000003E-2</v>
      </c>
      <c r="O1846" s="10">
        <v>3.8171999999999998E-2</v>
      </c>
      <c r="P1846" s="10">
        <v>3.7900999999999997E-2</v>
      </c>
      <c r="Q1846" s="10">
        <v>3.7118999999999999E-2</v>
      </c>
      <c r="R1846" s="10">
        <v>3.6313999999999999E-2</v>
      </c>
      <c r="S1846" s="10">
        <v>3.6032000000000002E-2</v>
      </c>
      <c r="T1846" s="10">
        <v>3.6310000000000002E-2</v>
      </c>
      <c r="U1846" s="10">
        <v>3.6535999999999999E-2</v>
      </c>
      <c r="V1846" s="10">
        <v>3.6729999999999999E-2</v>
      </c>
      <c r="W1846" s="10">
        <v>3.6903999999999999E-2</v>
      </c>
      <c r="X1846" s="10">
        <v>3.6955000000000002E-2</v>
      </c>
      <c r="Y1846" s="10">
        <v>3.6969000000000002E-2</v>
      </c>
      <c r="Z1846" s="10">
        <v>3.7266000000000001E-2</v>
      </c>
      <c r="AA1846" s="10">
        <v>3.7268000000000003E-2</v>
      </c>
      <c r="AB1846" s="10">
        <v>3.7340999999999999E-2</v>
      </c>
      <c r="AC1846" s="10">
        <v>3.7566000000000002E-2</v>
      </c>
      <c r="AD1846" s="10">
        <v>3.7760000000000002E-2</v>
      </c>
      <c r="AE1846" s="10">
        <v>3.7877000000000001E-2</v>
      </c>
      <c r="AF1846" s="7">
        <v>-4.4869999999999997E-3</v>
      </c>
    </row>
    <row r="1847" spans="1:32" ht="13">
      <c r="A1847" s="3" t="s">
        <v>2506</v>
      </c>
      <c r="B1847" t="s">
        <v>807</v>
      </c>
      <c r="C1847" s="10">
        <v>4.5933000000000002E-2</v>
      </c>
      <c r="D1847" s="10">
        <v>3.2619000000000002E-2</v>
      </c>
      <c r="E1847" s="10">
        <v>2.3317000000000001E-2</v>
      </c>
      <c r="F1847" s="10">
        <v>2.6582999999999999E-2</v>
      </c>
      <c r="G1847" s="10">
        <v>3.2252000000000003E-2</v>
      </c>
      <c r="H1847" s="10">
        <v>3.3661999999999997E-2</v>
      </c>
      <c r="I1847" s="10">
        <v>3.4264000000000003E-2</v>
      </c>
      <c r="J1847" s="10">
        <v>3.3929000000000001E-2</v>
      </c>
      <c r="K1847" s="10">
        <v>3.3681999999999997E-2</v>
      </c>
      <c r="L1847" s="10">
        <v>3.2202000000000001E-2</v>
      </c>
      <c r="M1847" s="10">
        <v>3.0790000000000001E-2</v>
      </c>
      <c r="N1847" s="10">
        <v>2.9621999999999999E-2</v>
      </c>
      <c r="O1847" s="10">
        <v>2.9114000000000001E-2</v>
      </c>
      <c r="P1847" s="10">
        <v>2.8906999999999999E-2</v>
      </c>
      <c r="Q1847" s="10">
        <v>2.8310999999999999E-2</v>
      </c>
      <c r="R1847" s="10">
        <v>2.7696999999999999E-2</v>
      </c>
      <c r="S1847" s="10">
        <v>2.7481999999999999E-2</v>
      </c>
      <c r="T1847" s="10">
        <v>2.7694E-2</v>
      </c>
      <c r="U1847" s="10">
        <v>2.7865999999999998E-2</v>
      </c>
      <c r="V1847" s="10">
        <v>2.8015000000000002E-2</v>
      </c>
      <c r="W1847" s="10">
        <v>2.8146999999999998E-2</v>
      </c>
      <c r="X1847" s="10">
        <v>2.8185999999999999E-2</v>
      </c>
      <c r="Y1847" s="10">
        <v>2.8197E-2</v>
      </c>
      <c r="Z1847" s="10">
        <v>2.8423E-2</v>
      </c>
      <c r="AA1847" s="10">
        <v>2.8424000000000001E-2</v>
      </c>
      <c r="AB1847" s="10">
        <v>2.8479999999999998E-2</v>
      </c>
      <c r="AC1847" s="10">
        <v>2.8652E-2</v>
      </c>
      <c r="AD1847" s="10">
        <v>2.8799999999999999E-2</v>
      </c>
      <c r="AE1847" s="10">
        <v>2.8889000000000001E-2</v>
      </c>
      <c r="AF1847" s="7">
        <v>-4.4869999999999997E-3</v>
      </c>
    </row>
    <row r="1848" spans="1:32" ht="13">
      <c r="A1848" s="3" t="s">
        <v>2507</v>
      </c>
      <c r="B1848" t="s">
        <v>809</v>
      </c>
      <c r="C1848" s="10">
        <v>0</v>
      </c>
      <c r="D1848" s="10">
        <v>0</v>
      </c>
      <c r="E1848" s="10">
        <v>0</v>
      </c>
      <c r="F1848" s="10">
        <v>0</v>
      </c>
      <c r="G1848" s="10">
        <v>0</v>
      </c>
      <c r="H1848" s="10">
        <v>0</v>
      </c>
      <c r="I1848" s="10">
        <v>0</v>
      </c>
      <c r="J1848" s="10">
        <v>0</v>
      </c>
      <c r="K1848" s="10">
        <v>0</v>
      </c>
      <c r="L1848" s="10">
        <v>0</v>
      </c>
      <c r="M1848" s="10">
        <v>0</v>
      </c>
      <c r="N1848" s="10">
        <v>0</v>
      </c>
      <c r="O1848" s="10">
        <v>0</v>
      </c>
      <c r="P1848" s="10">
        <v>0</v>
      </c>
      <c r="Q1848" s="10">
        <v>0</v>
      </c>
      <c r="R1848" s="10">
        <v>0</v>
      </c>
      <c r="S1848" s="10">
        <v>0</v>
      </c>
      <c r="T1848" s="10">
        <v>0</v>
      </c>
      <c r="U1848" s="10">
        <v>0</v>
      </c>
      <c r="V1848" s="10">
        <v>0</v>
      </c>
      <c r="W1848" s="10">
        <v>0</v>
      </c>
      <c r="X1848" s="10">
        <v>0</v>
      </c>
      <c r="Y1848" s="10">
        <v>0</v>
      </c>
      <c r="Z1848" s="10">
        <v>0</v>
      </c>
      <c r="AA1848" s="10">
        <v>0</v>
      </c>
      <c r="AB1848" s="10">
        <v>0</v>
      </c>
      <c r="AC1848" s="10">
        <v>0</v>
      </c>
      <c r="AD1848" s="10">
        <v>0</v>
      </c>
      <c r="AE1848" s="10">
        <v>0</v>
      </c>
      <c r="AF1848" s="15" t="s">
        <v>2584</v>
      </c>
    </row>
    <row r="1849" spans="1:32" ht="13">
      <c r="A1849" s="3" t="s">
        <v>2508</v>
      </c>
      <c r="B1849" t="s">
        <v>811</v>
      </c>
      <c r="C1849" s="10">
        <v>0</v>
      </c>
      <c r="D1849" s="10">
        <v>0</v>
      </c>
      <c r="E1849" s="10">
        <v>0</v>
      </c>
      <c r="F1849" s="10">
        <v>0</v>
      </c>
      <c r="G1849" s="10">
        <v>0</v>
      </c>
      <c r="H1849" s="10">
        <v>0</v>
      </c>
      <c r="I1849" s="10">
        <v>0</v>
      </c>
      <c r="J1849" s="10">
        <v>0</v>
      </c>
      <c r="K1849" s="10">
        <v>0</v>
      </c>
      <c r="L1849" s="10">
        <v>0</v>
      </c>
      <c r="M1849" s="10">
        <v>0</v>
      </c>
      <c r="N1849" s="10">
        <v>0</v>
      </c>
      <c r="O1849" s="10">
        <v>0</v>
      </c>
      <c r="P1849" s="10">
        <v>0</v>
      </c>
      <c r="Q1849" s="10">
        <v>0</v>
      </c>
      <c r="R1849" s="10">
        <v>0</v>
      </c>
      <c r="S1849" s="10">
        <v>0</v>
      </c>
      <c r="T1849" s="10">
        <v>0</v>
      </c>
      <c r="U1849" s="10">
        <v>0</v>
      </c>
      <c r="V1849" s="10">
        <v>0</v>
      </c>
      <c r="W1849" s="10">
        <v>0</v>
      </c>
      <c r="X1849" s="10">
        <v>0</v>
      </c>
      <c r="Y1849" s="10">
        <v>0</v>
      </c>
      <c r="Z1849" s="10">
        <v>0</v>
      </c>
      <c r="AA1849" s="10">
        <v>0</v>
      </c>
      <c r="AB1849" s="10">
        <v>0</v>
      </c>
      <c r="AC1849" s="10">
        <v>0</v>
      </c>
      <c r="AD1849" s="10">
        <v>0</v>
      </c>
      <c r="AE1849" s="10">
        <v>0</v>
      </c>
      <c r="AF1849" s="15" t="s">
        <v>2584</v>
      </c>
    </row>
    <row r="1850" spans="1:32" ht="13">
      <c r="A1850" s="3" t="s">
        <v>2509</v>
      </c>
      <c r="B1850" t="s">
        <v>813</v>
      </c>
      <c r="C1850" s="10">
        <v>0</v>
      </c>
      <c r="D1850" s="10">
        <v>0</v>
      </c>
      <c r="E1850" s="10">
        <v>0</v>
      </c>
      <c r="F1850" s="10">
        <v>0</v>
      </c>
      <c r="G1850" s="10">
        <v>0</v>
      </c>
      <c r="H1850" s="10">
        <v>0</v>
      </c>
      <c r="I1850" s="10">
        <v>0</v>
      </c>
      <c r="J1850" s="10">
        <v>0</v>
      </c>
      <c r="K1850" s="10">
        <v>0</v>
      </c>
      <c r="L1850" s="10">
        <v>0</v>
      </c>
      <c r="M1850" s="10">
        <v>0</v>
      </c>
      <c r="N1850" s="10">
        <v>0</v>
      </c>
      <c r="O1850" s="10">
        <v>0</v>
      </c>
      <c r="P1850" s="10">
        <v>0</v>
      </c>
      <c r="Q1850" s="10">
        <v>0</v>
      </c>
      <c r="R1850" s="10">
        <v>0</v>
      </c>
      <c r="S1850" s="10">
        <v>0</v>
      </c>
      <c r="T1850" s="10">
        <v>0</v>
      </c>
      <c r="U1850" s="10">
        <v>0</v>
      </c>
      <c r="V1850" s="10">
        <v>0</v>
      </c>
      <c r="W1850" s="10">
        <v>0</v>
      </c>
      <c r="X1850" s="10">
        <v>0</v>
      </c>
      <c r="Y1850" s="10">
        <v>0</v>
      </c>
      <c r="Z1850" s="10">
        <v>0</v>
      </c>
      <c r="AA1850" s="10">
        <v>0</v>
      </c>
      <c r="AB1850" s="10">
        <v>0</v>
      </c>
      <c r="AC1850" s="10">
        <v>0</v>
      </c>
      <c r="AD1850" s="10">
        <v>0</v>
      </c>
      <c r="AE1850" s="10">
        <v>0</v>
      </c>
      <c r="AF1850" s="15" t="s">
        <v>2584</v>
      </c>
    </row>
    <row r="1851" spans="1:32" ht="13">
      <c r="A1851" s="3" t="s">
        <v>2510</v>
      </c>
      <c r="B1851" t="s">
        <v>1260</v>
      </c>
      <c r="C1851" s="10">
        <v>44.808987000000002</v>
      </c>
      <c r="D1851" s="10">
        <v>31.82132</v>
      </c>
      <c r="E1851" s="10">
        <v>22.746964999999999</v>
      </c>
      <c r="F1851" s="10">
        <v>25.933133999999999</v>
      </c>
      <c r="G1851" s="10">
        <v>31.462814000000002</v>
      </c>
      <c r="H1851" s="10">
        <v>32.838408999999999</v>
      </c>
      <c r="I1851" s="10">
        <v>33.425953</v>
      </c>
      <c r="J1851" s="10">
        <v>33.098602</v>
      </c>
      <c r="K1851" s="10">
        <v>32.857948</v>
      </c>
      <c r="L1851" s="10">
        <v>31.414145000000001</v>
      </c>
      <c r="M1851" s="10">
        <v>30.036833000000001</v>
      </c>
      <c r="N1851" s="10">
        <v>28.897020000000001</v>
      </c>
      <c r="O1851" s="10">
        <v>28.401861</v>
      </c>
      <c r="P1851" s="10">
        <v>28.200089999999999</v>
      </c>
      <c r="Q1851" s="10">
        <v>27.618459999999999</v>
      </c>
      <c r="R1851" s="10">
        <v>27.019365000000001</v>
      </c>
      <c r="S1851" s="10">
        <v>26.809833999999999</v>
      </c>
      <c r="T1851" s="10">
        <v>27.016839999999998</v>
      </c>
      <c r="U1851" s="10">
        <v>27.184486</v>
      </c>
      <c r="V1851" s="10">
        <v>27.329376</v>
      </c>
      <c r="W1851" s="10">
        <v>27.458473000000001</v>
      </c>
      <c r="X1851" s="10">
        <v>27.496216</v>
      </c>
      <c r="Y1851" s="10">
        <v>27.507254</v>
      </c>
      <c r="Z1851" s="10">
        <v>27.728038999999999</v>
      </c>
      <c r="AA1851" s="10">
        <v>27.72908</v>
      </c>
      <c r="AB1851" s="10">
        <v>27.783701000000001</v>
      </c>
      <c r="AC1851" s="10">
        <v>27.951286</v>
      </c>
      <c r="AD1851" s="10">
        <v>28.095600000000001</v>
      </c>
      <c r="AE1851" s="10">
        <v>28.182649999999999</v>
      </c>
      <c r="AF1851" s="7">
        <v>-4.4869999999999997E-3</v>
      </c>
    </row>
    <row r="1853" spans="1:32" ht="13">
      <c r="A1853" s="3" t="s">
        <v>2511</v>
      </c>
      <c r="B1853" t="s">
        <v>2512</v>
      </c>
      <c r="C1853" s="10">
        <v>1250.9525149999999</v>
      </c>
      <c r="D1853" s="10">
        <v>888.36999500000002</v>
      </c>
      <c r="E1853" s="10">
        <v>635.03723100000002</v>
      </c>
      <c r="F1853" s="10">
        <v>723.98687700000005</v>
      </c>
      <c r="G1853" s="10">
        <v>878.36144999999999</v>
      </c>
      <c r="H1853" s="10">
        <v>916.76464799999997</v>
      </c>
      <c r="I1853" s="10">
        <v>933.16717500000004</v>
      </c>
      <c r="J1853" s="10">
        <v>924.02856399999996</v>
      </c>
      <c r="K1853" s="10">
        <v>917.31011999999998</v>
      </c>
      <c r="L1853" s="10">
        <v>877.00262499999997</v>
      </c>
      <c r="M1853" s="10">
        <v>838.55163600000003</v>
      </c>
      <c r="N1853" s="10">
        <v>806.73107900000002</v>
      </c>
      <c r="O1853" s="10">
        <v>792.90741000000003</v>
      </c>
      <c r="P1853" s="10">
        <v>787.27447500000005</v>
      </c>
      <c r="Q1853" s="10">
        <v>771.03680399999996</v>
      </c>
      <c r="R1853" s="10">
        <v>754.31152299999997</v>
      </c>
      <c r="S1853" s="10">
        <v>748.46203600000001</v>
      </c>
      <c r="T1853" s="10">
        <v>754.24121100000002</v>
      </c>
      <c r="U1853" s="10">
        <v>758.92138699999998</v>
      </c>
      <c r="V1853" s="10">
        <v>762.96630900000002</v>
      </c>
      <c r="W1853" s="10">
        <v>766.57049600000005</v>
      </c>
      <c r="X1853" s="10">
        <v>767.62408400000004</v>
      </c>
      <c r="Y1853" s="10">
        <v>767.93225099999995</v>
      </c>
      <c r="Z1853" s="10">
        <v>774.09600799999998</v>
      </c>
      <c r="AA1853" s="10">
        <v>774.12493900000004</v>
      </c>
      <c r="AB1853" s="10">
        <v>775.649902</v>
      </c>
      <c r="AC1853" s="10">
        <v>780.32849099999999</v>
      </c>
      <c r="AD1853" s="10">
        <v>784.35730000000001</v>
      </c>
      <c r="AE1853" s="10">
        <v>786.78765899999996</v>
      </c>
      <c r="AF1853" s="7">
        <v>-4.4869999999999997E-3</v>
      </c>
    </row>
    <row r="1855" spans="1:32" ht="13">
      <c r="A1855" s="3" t="s">
        <v>2513</v>
      </c>
      <c r="B1855" s="2" t="s">
        <v>2463</v>
      </c>
      <c r="C1855" s="11">
        <v>2662.8632809999999</v>
      </c>
      <c r="D1855" s="11">
        <v>2099.095703</v>
      </c>
      <c r="E1855" s="11">
        <v>1518.1022949999999</v>
      </c>
      <c r="F1855" s="11">
        <v>1662.119629</v>
      </c>
      <c r="G1855" s="11">
        <v>2085.5878910000001</v>
      </c>
      <c r="H1855" s="11">
        <v>2298.055664</v>
      </c>
      <c r="I1855" s="11">
        <v>2455.4252929999998</v>
      </c>
      <c r="J1855" s="11">
        <v>2520.3686520000001</v>
      </c>
      <c r="K1855" s="11">
        <v>2571.4047850000002</v>
      </c>
      <c r="L1855" s="11">
        <v>2570.0361330000001</v>
      </c>
      <c r="M1855" s="11">
        <v>2529.3666990000002</v>
      </c>
      <c r="N1855" s="11">
        <v>2503.9433589999999</v>
      </c>
      <c r="O1855" s="11">
        <v>2536.1071780000002</v>
      </c>
      <c r="P1855" s="11">
        <v>2612.553711</v>
      </c>
      <c r="Q1855" s="11">
        <v>2603.469971</v>
      </c>
      <c r="R1855" s="11">
        <v>2588.6303710000002</v>
      </c>
      <c r="S1855" s="11">
        <v>2601.4785160000001</v>
      </c>
      <c r="T1855" s="11">
        <v>2645.2719729999999</v>
      </c>
      <c r="U1855" s="11">
        <v>2691.8623050000001</v>
      </c>
      <c r="V1855" s="11">
        <v>2728.303711</v>
      </c>
      <c r="W1855" s="11">
        <v>2761.4133299999999</v>
      </c>
      <c r="X1855" s="11">
        <v>2791.2438959999999</v>
      </c>
      <c r="Y1855" s="11">
        <v>2817.3002929999998</v>
      </c>
      <c r="Z1855" s="11">
        <v>2850.9594729999999</v>
      </c>
      <c r="AA1855" s="11">
        <v>2872.547607</v>
      </c>
      <c r="AB1855" s="11">
        <v>2901.5698240000002</v>
      </c>
      <c r="AC1855" s="11">
        <v>2936.857422</v>
      </c>
      <c r="AD1855" s="11">
        <v>2975.607422</v>
      </c>
      <c r="AE1855" s="11">
        <v>3012.6320799999999</v>
      </c>
      <c r="AF1855" s="9">
        <v>1.3472E-2</v>
      </c>
    </row>
    <row r="1857" spans="1:32" ht="13">
      <c r="B1857" s="2" t="s">
        <v>2464</v>
      </c>
    </row>
    <row r="1858" spans="1:32" ht="13">
      <c r="A1858" s="3" t="s">
        <v>2514</v>
      </c>
      <c r="B1858" t="s">
        <v>780</v>
      </c>
      <c r="C1858" s="10">
        <v>384.08551</v>
      </c>
      <c r="D1858" s="10">
        <v>250.378998</v>
      </c>
      <c r="E1858" s="10">
        <v>137.52908300000001</v>
      </c>
      <c r="F1858" s="10">
        <v>110.488258</v>
      </c>
      <c r="G1858" s="10">
        <v>171.33634900000001</v>
      </c>
      <c r="H1858" s="10">
        <v>215.38850400000001</v>
      </c>
      <c r="I1858" s="10">
        <v>232.38601700000001</v>
      </c>
      <c r="J1858" s="10">
        <v>256.05310100000003</v>
      </c>
      <c r="K1858" s="10">
        <v>275.73410000000001</v>
      </c>
      <c r="L1858" s="10">
        <v>275.72543300000001</v>
      </c>
      <c r="M1858" s="10">
        <v>279.92562900000001</v>
      </c>
      <c r="N1858" s="10">
        <v>280.99041699999998</v>
      </c>
      <c r="O1858" s="10">
        <v>290.770264</v>
      </c>
      <c r="P1858" s="10">
        <v>304.50470000000001</v>
      </c>
      <c r="Q1858" s="10">
        <v>306.105164</v>
      </c>
      <c r="R1858" s="10">
        <v>306.25564600000001</v>
      </c>
      <c r="S1858" s="10">
        <v>309.52890000000002</v>
      </c>
      <c r="T1858" s="10">
        <v>315.354309</v>
      </c>
      <c r="U1858" s="10">
        <v>320.90103099999999</v>
      </c>
      <c r="V1858" s="10">
        <v>326.50994900000001</v>
      </c>
      <c r="W1858" s="10">
        <v>330.87261999999998</v>
      </c>
      <c r="X1858" s="10">
        <v>336.34716800000001</v>
      </c>
      <c r="Y1858" s="10">
        <v>343.69281000000001</v>
      </c>
      <c r="Z1858" s="10">
        <v>347.05807499999997</v>
      </c>
      <c r="AA1858" s="10">
        <v>349.56433099999998</v>
      </c>
      <c r="AB1858" s="10">
        <v>352.95620700000001</v>
      </c>
      <c r="AC1858" s="10">
        <v>357.18576000000002</v>
      </c>
      <c r="AD1858" s="10">
        <v>361.76852400000001</v>
      </c>
      <c r="AE1858" s="10">
        <v>366.09435999999999</v>
      </c>
      <c r="AF1858" s="7">
        <v>1.417E-2</v>
      </c>
    </row>
    <row r="1859" spans="1:32" ht="13">
      <c r="A1859" s="3" t="s">
        <v>2515</v>
      </c>
      <c r="B1859" t="s">
        <v>782</v>
      </c>
      <c r="C1859" s="10">
        <v>260.448914</v>
      </c>
      <c r="D1859" s="10">
        <v>213.64698799999999</v>
      </c>
      <c r="E1859" s="10">
        <v>190</v>
      </c>
      <c r="F1859" s="10">
        <v>185.00001499999999</v>
      </c>
      <c r="G1859" s="10">
        <v>204.42207300000001</v>
      </c>
      <c r="H1859" s="10">
        <v>216.46038799999999</v>
      </c>
      <c r="I1859" s="10">
        <v>218.447586</v>
      </c>
      <c r="J1859" s="10">
        <v>220.502274</v>
      </c>
      <c r="K1859" s="10">
        <v>223.616196</v>
      </c>
      <c r="L1859" s="10">
        <v>223.60914600000001</v>
      </c>
      <c r="M1859" s="10">
        <v>227.015457</v>
      </c>
      <c r="N1859" s="10">
        <v>227.87898300000001</v>
      </c>
      <c r="O1859" s="10">
        <v>235.81028699999999</v>
      </c>
      <c r="P1859" s="10">
        <v>246.9487</v>
      </c>
      <c r="Q1859" s="10">
        <v>248.246658</v>
      </c>
      <c r="R1859" s="10">
        <v>248.368683</v>
      </c>
      <c r="S1859" s="10">
        <v>251.02323899999999</v>
      </c>
      <c r="T1859" s="10">
        <v>255.74757399999999</v>
      </c>
      <c r="U1859" s="10">
        <v>260.24591099999998</v>
      </c>
      <c r="V1859" s="10">
        <v>264.794647</v>
      </c>
      <c r="W1859" s="10">
        <v>268.332672</v>
      </c>
      <c r="X1859" s="10">
        <v>272.77246100000002</v>
      </c>
      <c r="Y1859" s="10">
        <v>278.72967499999999</v>
      </c>
      <c r="Z1859" s="10">
        <v>281.45886200000001</v>
      </c>
      <c r="AA1859" s="10">
        <v>283.49139400000001</v>
      </c>
      <c r="AB1859" s="10">
        <v>286.24212599999998</v>
      </c>
      <c r="AC1859" s="10">
        <v>289.67224099999999</v>
      </c>
      <c r="AD1859" s="10">
        <v>293.38879400000002</v>
      </c>
      <c r="AE1859" s="10">
        <v>296.896973</v>
      </c>
      <c r="AF1859" s="7">
        <v>1.2262E-2</v>
      </c>
    </row>
    <row r="1860" spans="1:32" ht="13">
      <c r="A1860" s="3" t="s">
        <v>2516</v>
      </c>
      <c r="B1860" s="2" t="s">
        <v>2468</v>
      </c>
      <c r="C1860" s="11">
        <v>644.53442399999994</v>
      </c>
      <c r="D1860" s="11">
        <v>464.02600100000001</v>
      </c>
      <c r="E1860" s="11">
        <v>327.52908300000001</v>
      </c>
      <c r="F1860" s="11">
        <v>295.48825099999999</v>
      </c>
      <c r="G1860" s="11">
        <v>375.75842299999999</v>
      </c>
      <c r="H1860" s="11">
        <v>431.848907</v>
      </c>
      <c r="I1860" s="11">
        <v>450.83358800000002</v>
      </c>
      <c r="J1860" s="11">
        <v>476.55535900000001</v>
      </c>
      <c r="K1860" s="11">
        <v>499.35034200000001</v>
      </c>
      <c r="L1860" s="11">
        <v>499.33459499999998</v>
      </c>
      <c r="M1860" s="11">
        <v>506.94113199999998</v>
      </c>
      <c r="N1860" s="11">
        <v>508.869415</v>
      </c>
      <c r="O1860" s="11">
        <v>526.58056599999998</v>
      </c>
      <c r="P1860" s="11">
        <v>551.45343000000003</v>
      </c>
      <c r="Q1860" s="11">
        <v>554.35186799999997</v>
      </c>
      <c r="R1860" s="11">
        <v>554.62432899999999</v>
      </c>
      <c r="S1860" s="11">
        <v>560.55212400000005</v>
      </c>
      <c r="T1860" s="11">
        <v>571.10192900000004</v>
      </c>
      <c r="U1860" s="11">
        <v>581.146973</v>
      </c>
      <c r="V1860" s="11">
        <v>591.30456500000003</v>
      </c>
      <c r="W1860" s="11">
        <v>599.20526099999995</v>
      </c>
      <c r="X1860" s="11">
        <v>609.11962900000003</v>
      </c>
      <c r="Y1860" s="11">
        <v>622.42248500000005</v>
      </c>
      <c r="Z1860" s="11">
        <v>628.51696800000002</v>
      </c>
      <c r="AA1860" s="11">
        <v>633.05572500000005</v>
      </c>
      <c r="AB1860" s="11">
        <v>639.19836399999997</v>
      </c>
      <c r="AC1860" s="11">
        <v>646.85803199999998</v>
      </c>
      <c r="AD1860" s="11">
        <v>655.15734899999995</v>
      </c>
      <c r="AE1860" s="11">
        <v>662.99133300000005</v>
      </c>
      <c r="AF1860" s="9">
        <v>1.3303000000000001E-2</v>
      </c>
    </row>
    <row r="1865" spans="1:32" ht="11" customHeight="1">
      <c r="B1865" s="3" t="s">
        <v>2469</v>
      </c>
    </row>
    <row r="1866" spans="1:32" ht="11" customHeight="1">
      <c r="B1866" s="3" t="s">
        <v>2470</v>
      </c>
    </row>
    <row r="1867" spans="1:32" ht="11" customHeight="1">
      <c r="B1867" s="3" t="s">
        <v>774</v>
      </c>
    </row>
    <row r="1868" spans="1:32" ht="11" customHeight="1">
      <c r="B1868" s="3" t="s">
        <v>2471</v>
      </c>
    </row>
    <row r="1869" spans="1:32" ht="11" customHeight="1">
      <c r="B1869" s="3" t="s">
        <v>1661</v>
      </c>
    </row>
    <row r="1870" spans="1:32" ht="11" customHeight="1">
      <c r="B1870" s="3" t="s">
        <v>1663</v>
      </c>
    </row>
    <row r="1871" spans="1:32" ht="11" customHeight="1">
      <c r="B1871" s="3" t="s">
        <v>2682</v>
      </c>
    </row>
    <row r="1872" spans="1:32" ht="11" customHeight="1">
      <c r="B1872" s="3" t="s">
        <v>2683</v>
      </c>
    </row>
    <row r="1873" spans="2:2" ht="11" customHeight="1">
      <c r="B1873" s="3" t="s">
        <v>2684</v>
      </c>
    </row>
    <row r="1874" spans="2:2" ht="11" customHeight="1">
      <c r="B1874" s="3" t="s">
        <v>2685</v>
      </c>
    </row>
    <row r="1875" spans="2:2" ht="11" customHeight="1">
      <c r="B1875" s="3" t="s">
        <v>1237</v>
      </c>
    </row>
    <row r="1876" spans="2:2" ht="11" customHeight="1"/>
    <row r="1900" spans="1:32" ht="15.75" customHeight="1">
      <c r="A1900" s="3" t="s">
        <v>2517</v>
      </c>
      <c r="B1900" s="1" t="s">
        <v>2705</v>
      </c>
    </row>
    <row r="1901" spans="1:32" ht="13">
      <c r="B1901" s="2" t="s">
        <v>776</v>
      </c>
    </row>
    <row r="1902" spans="1:32" ht="13">
      <c r="B1902" s="2" t="s">
        <v>1035</v>
      </c>
      <c r="C1902" s="4" t="s">
        <v>1035</v>
      </c>
      <c r="D1902" s="4" t="s">
        <v>1035</v>
      </c>
      <c r="E1902" s="4" t="s">
        <v>1035</v>
      </c>
      <c r="F1902" s="4" t="s">
        <v>1035</v>
      </c>
      <c r="G1902" s="4" t="s">
        <v>1035</v>
      </c>
      <c r="H1902" s="4" t="s">
        <v>1035</v>
      </c>
      <c r="I1902" s="4" t="s">
        <v>1035</v>
      </c>
      <c r="J1902" s="4" t="s">
        <v>1035</v>
      </c>
      <c r="K1902" s="4" t="s">
        <v>1035</v>
      </c>
      <c r="L1902" s="4" t="s">
        <v>1035</v>
      </c>
      <c r="M1902" s="4" t="s">
        <v>1035</v>
      </c>
      <c r="N1902" s="4" t="s">
        <v>1035</v>
      </c>
      <c r="O1902" s="4" t="s">
        <v>1035</v>
      </c>
      <c r="P1902" s="4" t="s">
        <v>1035</v>
      </c>
      <c r="Q1902" s="4" t="s">
        <v>1035</v>
      </c>
      <c r="R1902" s="4" t="s">
        <v>1035</v>
      </c>
      <c r="S1902" s="4" t="s">
        <v>1035</v>
      </c>
      <c r="T1902" s="4" t="s">
        <v>1035</v>
      </c>
      <c r="U1902" s="4" t="s">
        <v>1035</v>
      </c>
      <c r="V1902" s="4" t="s">
        <v>1035</v>
      </c>
      <c r="W1902" s="4" t="s">
        <v>1035</v>
      </c>
      <c r="X1902" s="4" t="s">
        <v>1035</v>
      </c>
      <c r="Y1902" s="4" t="s">
        <v>1035</v>
      </c>
      <c r="Z1902" s="4" t="s">
        <v>1035</v>
      </c>
      <c r="AA1902" s="4" t="s">
        <v>1035</v>
      </c>
      <c r="AB1902" s="4" t="s">
        <v>1035</v>
      </c>
      <c r="AC1902" s="4" t="s">
        <v>1035</v>
      </c>
      <c r="AD1902" s="4" t="s">
        <v>1035</v>
      </c>
      <c r="AE1902" s="4" t="s">
        <v>1035</v>
      </c>
      <c r="AF1902" s="4" t="s">
        <v>1036</v>
      </c>
    </row>
    <row r="1903" spans="1:32" ht="13">
      <c r="B1903" s="5" t="s">
        <v>722</v>
      </c>
      <c r="C1903" s="2">
        <v>2007</v>
      </c>
      <c r="D1903" s="2">
        <v>2008</v>
      </c>
      <c r="E1903" s="2">
        <v>2009</v>
      </c>
      <c r="F1903" s="2">
        <v>2010</v>
      </c>
      <c r="G1903" s="2">
        <v>2011</v>
      </c>
      <c r="H1903" s="2">
        <v>2012</v>
      </c>
      <c r="I1903" s="2">
        <v>2013</v>
      </c>
      <c r="J1903" s="2">
        <v>2014</v>
      </c>
      <c r="K1903" s="2">
        <v>2015</v>
      </c>
      <c r="L1903" s="2">
        <v>2016</v>
      </c>
      <c r="M1903" s="2">
        <v>2017</v>
      </c>
      <c r="N1903" s="2">
        <v>2018</v>
      </c>
      <c r="O1903" s="2">
        <v>2019</v>
      </c>
      <c r="P1903" s="2">
        <v>2020</v>
      </c>
      <c r="Q1903" s="2">
        <v>2021</v>
      </c>
      <c r="R1903" s="2">
        <v>2022</v>
      </c>
      <c r="S1903" s="2">
        <v>2023</v>
      </c>
      <c r="T1903" s="2">
        <v>2024</v>
      </c>
      <c r="U1903" s="2">
        <v>2025</v>
      </c>
      <c r="V1903" s="2">
        <v>2026</v>
      </c>
      <c r="W1903" s="2">
        <v>2027</v>
      </c>
      <c r="X1903" s="2">
        <v>2028</v>
      </c>
      <c r="Y1903" s="2">
        <v>2029</v>
      </c>
      <c r="Z1903" s="2">
        <v>2030</v>
      </c>
      <c r="AA1903" s="2">
        <v>2031</v>
      </c>
      <c r="AB1903" s="2">
        <v>2032</v>
      </c>
      <c r="AC1903" s="2">
        <v>2033</v>
      </c>
      <c r="AD1903" s="2">
        <v>2034</v>
      </c>
      <c r="AE1903" s="2">
        <v>2035</v>
      </c>
      <c r="AF1903" s="2">
        <v>2035</v>
      </c>
    </row>
    <row r="1905" spans="1:32" ht="13">
      <c r="B1905" s="2" t="s">
        <v>1279</v>
      </c>
    </row>
    <row r="1906" spans="1:32" ht="13">
      <c r="B1906" s="2" t="s">
        <v>778</v>
      </c>
    </row>
    <row r="1907" spans="1:32" ht="13">
      <c r="A1907" s="3" t="s">
        <v>2518</v>
      </c>
      <c r="B1907" t="s">
        <v>780</v>
      </c>
      <c r="C1907" s="10">
        <v>5260.8349609999996</v>
      </c>
      <c r="D1907" s="10">
        <v>5465.013672</v>
      </c>
      <c r="E1907" s="10">
        <v>5274.8632809999999</v>
      </c>
      <c r="F1907" s="10">
        <v>4643.3930659999996</v>
      </c>
      <c r="G1907" s="10">
        <v>4481.5947269999997</v>
      </c>
      <c r="H1907" s="10">
        <v>4630.7783200000003</v>
      </c>
      <c r="I1907" s="10">
        <v>5160.8847660000001</v>
      </c>
      <c r="J1907" s="10">
        <v>5750.1123049999997</v>
      </c>
      <c r="K1907" s="10">
        <v>6227.5122069999998</v>
      </c>
      <c r="L1907" s="10">
        <v>6586.7822269999997</v>
      </c>
      <c r="M1907" s="10">
        <v>6792.7021480000003</v>
      </c>
      <c r="N1907" s="10">
        <v>6917.9086909999996</v>
      </c>
      <c r="O1907" s="10">
        <v>7022.548828</v>
      </c>
      <c r="P1907" s="10">
        <v>7166.4887699999999</v>
      </c>
      <c r="Q1907" s="10">
        <v>7307.7202150000003</v>
      </c>
      <c r="R1907" s="10">
        <v>7437.5649409999996</v>
      </c>
      <c r="S1907" s="10">
        <v>7548.4433589999999</v>
      </c>
      <c r="T1907" s="10">
        <v>7633.0009769999997</v>
      </c>
      <c r="U1907" s="10">
        <v>7742.5380859999996</v>
      </c>
      <c r="V1907" s="10">
        <v>7869.7329099999997</v>
      </c>
      <c r="W1907" s="10">
        <v>8008.4814450000003</v>
      </c>
      <c r="X1907" s="10">
        <v>8143.8017579999996</v>
      </c>
      <c r="Y1907" s="10">
        <v>8267.1835940000001</v>
      </c>
      <c r="Z1907" s="10">
        <v>8384.7900389999995</v>
      </c>
      <c r="AA1907" s="10">
        <v>8492.9736329999996</v>
      </c>
      <c r="AB1907" s="10">
        <v>8599.6220699999994</v>
      </c>
      <c r="AC1907" s="10">
        <v>8710.4023440000001</v>
      </c>
      <c r="AD1907" s="10">
        <v>8828.4404300000006</v>
      </c>
      <c r="AE1907" s="10">
        <v>8957.8867190000001</v>
      </c>
      <c r="AF1907" s="7">
        <v>1.8471000000000001E-2</v>
      </c>
    </row>
    <row r="1908" spans="1:32" ht="13">
      <c r="A1908" s="3" t="s">
        <v>2519</v>
      </c>
      <c r="B1908" t="s">
        <v>782</v>
      </c>
      <c r="C1908" s="10">
        <v>0</v>
      </c>
      <c r="D1908" s="10">
        <v>0</v>
      </c>
      <c r="E1908" s="10">
        <v>0</v>
      </c>
      <c r="F1908" s="10">
        <v>0</v>
      </c>
      <c r="G1908" s="10">
        <v>0</v>
      </c>
      <c r="H1908" s="10">
        <v>0</v>
      </c>
      <c r="I1908" s="10">
        <v>0</v>
      </c>
      <c r="J1908" s="10">
        <v>0</v>
      </c>
      <c r="K1908" s="10">
        <v>0</v>
      </c>
      <c r="L1908" s="10">
        <v>0</v>
      </c>
      <c r="M1908" s="10">
        <v>0</v>
      </c>
      <c r="N1908" s="10">
        <v>0</v>
      </c>
      <c r="O1908" s="10">
        <v>0</v>
      </c>
      <c r="P1908" s="10">
        <v>0</v>
      </c>
      <c r="Q1908" s="10">
        <v>0</v>
      </c>
      <c r="R1908" s="10">
        <v>0</v>
      </c>
      <c r="S1908" s="10">
        <v>0</v>
      </c>
      <c r="T1908" s="10">
        <v>0</v>
      </c>
      <c r="U1908" s="10">
        <v>0</v>
      </c>
      <c r="V1908" s="10">
        <v>0</v>
      </c>
      <c r="W1908" s="10">
        <v>0</v>
      </c>
      <c r="X1908" s="10">
        <v>0</v>
      </c>
      <c r="Y1908" s="10">
        <v>0</v>
      </c>
      <c r="Z1908" s="10">
        <v>0</v>
      </c>
      <c r="AA1908" s="10">
        <v>0</v>
      </c>
      <c r="AB1908" s="10">
        <v>0</v>
      </c>
      <c r="AC1908" s="10">
        <v>0</v>
      </c>
      <c r="AD1908" s="10">
        <v>0</v>
      </c>
      <c r="AE1908" s="10">
        <v>0</v>
      </c>
      <c r="AF1908" s="15" t="s">
        <v>2584</v>
      </c>
    </row>
    <row r="1909" spans="1:32" ht="13">
      <c r="A1909" s="3" t="s">
        <v>2520</v>
      </c>
      <c r="B1909" t="s">
        <v>784</v>
      </c>
      <c r="C1909" s="10">
        <v>5260.8349609999996</v>
      </c>
      <c r="D1909" s="10">
        <v>5465.013672</v>
      </c>
      <c r="E1909" s="10">
        <v>5274.8632809999999</v>
      </c>
      <c r="F1909" s="10">
        <v>4643.3930659999996</v>
      </c>
      <c r="G1909" s="10">
        <v>4481.5947269999997</v>
      </c>
      <c r="H1909" s="10">
        <v>4630.7783200000003</v>
      </c>
      <c r="I1909" s="10">
        <v>5160.8847660000001</v>
      </c>
      <c r="J1909" s="10">
        <v>5750.1123049999997</v>
      </c>
      <c r="K1909" s="10">
        <v>6227.5122069999998</v>
      </c>
      <c r="L1909" s="10">
        <v>6586.7822269999997</v>
      </c>
      <c r="M1909" s="10">
        <v>6792.7021480000003</v>
      </c>
      <c r="N1909" s="10">
        <v>6917.9086909999996</v>
      </c>
      <c r="O1909" s="10">
        <v>7022.548828</v>
      </c>
      <c r="P1909" s="10">
        <v>7166.4887699999999</v>
      </c>
      <c r="Q1909" s="10">
        <v>7307.7202150000003</v>
      </c>
      <c r="R1909" s="10">
        <v>7437.5649409999996</v>
      </c>
      <c r="S1909" s="10">
        <v>7548.4433589999999</v>
      </c>
      <c r="T1909" s="10">
        <v>7633.0009769999997</v>
      </c>
      <c r="U1909" s="10">
        <v>7742.5380859999996</v>
      </c>
      <c r="V1909" s="10">
        <v>7869.7329099999997</v>
      </c>
      <c r="W1909" s="10">
        <v>8008.4814450000003</v>
      </c>
      <c r="X1909" s="10">
        <v>8143.8017579999996</v>
      </c>
      <c r="Y1909" s="10">
        <v>8267.1835940000001</v>
      </c>
      <c r="Z1909" s="10">
        <v>8384.7900389999995</v>
      </c>
      <c r="AA1909" s="10">
        <v>8492.9736329999996</v>
      </c>
      <c r="AB1909" s="10">
        <v>8599.6220699999994</v>
      </c>
      <c r="AC1909" s="10">
        <v>8710.4023440000001</v>
      </c>
      <c r="AD1909" s="10">
        <v>8828.4404300000006</v>
      </c>
      <c r="AE1909" s="10">
        <v>8957.8867190000001</v>
      </c>
      <c r="AF1909" s="7">
        <v>1.8471000000000001E-2</v>
      </c>
    </row>
    <row r="1911" spans="1:32" ht="13">
      <c r="B1911" s="2" t="s">
        <v>785</v>
      </c>
    </row>
    <row r="1912" spans="1:32" ht="13">
      <c r="A1912" s="3" t="s">
        <v>2521</v>
      </c>
      <c r="B1912" t="s">
        <v>787</v>
      </c>
      <c r="C1912" s="10">
        <v>80.901725999999996</v>
      </c>
      <c r="D1912" s="10">
        <v>84.975121000000001</v>
      </c>
      <c r="E1912" s="10">
        <v>83.740684999999999</v>
      </c>
      <c r="F1912" s="10">
        <v>83.393119999999996</v>
      </c>
      <c r="G1912" s="10">
        <v>80.224486999999996</v>
      </c>
      <c r="H1912" s="10">
        <v>80.267234999999999</v>
      </c>
      <c r="I1912" s="10">
        <v>85.519217999999995</v>
      </c>
      <c r="J1912" s="10">
        <v>95.805107000000007</v>
      </c>
      <c r="K1912" s="10">
        <v>105.744652</v>
      </c>
      <c r="L1912" s="10">
        <v>112.542496</v>
      </c>
      <c r="M1912" s="10">
        <v>116.81006600000001</v>
      </c>
      <c r="N1912" s="10">
        <v>119.238434</v>
      </c>
      <c r="O1912" s="10">
        <v>121.283897</v>
      </c>
      <c r="P1912" s="10">
        <v>123.73382599999999</v>
      </c>
      <c r="Q1912" s="10">
        <v>125.796288</v>
      </c>
      <c r="R1912" s="10">
        <v>127.88475800000001</v>
      </c>
      <c r="S1912" s="10">
        <v>130.067993</v>
      </c>
      <c r="T1912" s="10">
        <v>132.075333</v>
      </c>
      <c r="U1912" s="10">
        <v>133.659729</v>
      </c>
      <c r="V1912" s="10">
        <v>135.61125200000001</v>
      </c>
      <c r="W1912" s="10">
        <v>137.92877200000001</v>
      </c>
      <c r="X1912" s="10">
        <v>140.35534699999999</v>
      </c>
      <c r="Y1912" s="10">
        <v>142.597534</v>
      </c>
      <c r="Z1912" s="10">
        <v>144.64918499999999</v>
      </c>
      <c r="AA1912" s="10">
        <v>146.54598999999999</v>
      </c>
      <c r="AB1912" s="10">
        <v>148.41487100000001</v>
      </c>
      <c r="AC1912" s="10">
        <v>150.31733700000001</v>
      </c>
      <c r="AD1912" s="10">
        <v>152.34858700000001</v>
      </c>
      <c r="AE1912" s="10">
        <v>154.49650600000001</v>
      </c>
      <c r="AF1912" s="7">
        <v>2.2388000000000002E-2</v>
      </c>
    </row>
    <row r="1913" spans="1:32" ht="13">
      <c r="A1913" s="3" t="s">
        <v>2522</v>
      </c>
      <c r="B1913" t="s">
        <v>789</v>
      </c>
      <c r="C1913" s="10">
        <v>0</v>
      </c>
      <c r="D1913" s="10">
        <v>0</v>
      </c>
      <c r="E1913" s="10">
        <v>0</v>
      </c>
      <c r="F1913" s="10">
        <v>0</v>
      </c>
      <c r="G1913" s="10">
        <v>0</v>
      </c>
      <c r="H1913" s="10">
        <v>0</v>
      </c>
      <c r="I1913" s="10">
        <v>0</v>
      </c>
      <c r="J1913" s="10">
        <v>0</v>
      </c>
      <c r="K1913" s="10">
        <v>0</v>
      </c>
      <c r="L1913" s="10">
        <v>0</v>
      </c>
      <c r="M1913" s="10">
        <v>0</v>
      </c>
      <c r="N1913" s="10">
        <v>0</v>
      </c>
      <c r="O1913" s="10">
        <v>0</v>
      </c>
      <c r="P1913" s="10">
        <v>0</v>
      </c>
      <c r="Q1913" s="10">
        <v>0</v>
      </c>
      <c r="R1913" s="10">
        <v>0</v>
      </c>
      <c r="S1913" s="10">
        <v>0</v>
      </c>
      <c r="T1913" s="10">
        <v>0</v>
      </c>
      <c r="U1913" s="10">
        <v>0</v>
      </c>
      <c r="V1913" s="10">
        <v>0</v>
      </c>
      <c r="W1913" s="10">
        <v>0</v>
      </c>
      <c r="X1913" s="10">
        <v>0</v>
      </c>
      <c r="Y1913" s="10">
        <v>0</v>
      </c>
      <c r="Z1913" s="10">
        <v>0</v>
      </c>
      <c r="AA1913" s="10">
        <v>0</v>
      </c>
      <c r="AB1913" s="10">
        <v>0</v>
      </c>
      <c r="AC1913" s="10">
        <v>0</v>
      </c>
      <c r="AD1913" s="10">
        <v>0</v>
      </c>
      <c r="AE1913" s="10">
        <v>0</v>
      </c>
      <c r="AF1913" s="15" t="s">
        <v>2584</v>
      </c>
    </row>
    <row r="1914" spans="1:32" ht="13">
      <c r="A1914" s="3" t="s">
        <v>2523</v>
      </c>
      <c r="B1914" t="s">
        <v>791</v>
      </c>
      <c r="C1914" s="10">
        <v>1.7466900000000001</v>
      </c>
      <c r="D1914" s="10">
        <v>1.4120010000000001</v>
      </c>
      <c r="E1914" s="10">
        <v>1.113264</v>
      </c>
      <c r="F1914" s="10">
        <v>0.89928799999999998</v>
      </c>
      <c r="G1914" s="10">
        <v>0.77265399999999995</v>
      </c>
      <c r="H1914" s="10">
        <v>0.69838500000000003</v>
      </c>
      <c r="I1914" s="10">
        <v>0.70379000000000003</v>
      </c>
      <c r="J1914" s="10">
        <v>0.70327200000000001</v>
      </c>
      <c r="K1914" s="10">
        <v>0.69395099999999998</v>
      </c>
      <c r="L1914" s="10">
        <v>0.68217700000000003</v>
      </c>
      <c r="M1914" s="10">
        <v>0.56828500000000004</v>
      </c>
      <c r="N1914" s="10">
        <v>0.59083399999999997</v>
      </c>
      <c r="O1914" s="10">
        <v>0.61437299999999995</v>
      </c>
      <c r="P1914" s="10">
        <v>0.63139599999999996</v>
      </c>
      <c r="Q1914" s="10">
        <v>0.64570499999999997</v>
      </c>
      <c r="R1914" s="10">
        <v>0.65779799999999999</v>
      </c>
      <c r="S1914" s="10">
        <v>0.67007399999999995</v>
      </c>
      <c r="T1914" s="10">
        <v>0.68432099999999996</v>
      </c>
      <c r="U1914" s="10">
        <v>0.69876000000000005</v>
      </c>
      <c r="V1914" s="10">
        <v>0.71191700000000002</v>
      </c>
      <c r="W1914" s="10">
        <v>0.72431699999999999</v>
      </c>
      <c r="X1914" s="10">
        <v>0.736182</v>
      </c>
      <c r="Y1914" s="10">
        <v>0.74767799999999995</v>
      </c>
      <c r="Z1914" s="10">
        <v>0.75895100000000004</v>
      </c>
      <c r="AA1914" s="10">
        <v>0.76978899999999995</v>
      </c>
      <c r="AB1914" s="10">
        <v>0.78063700000000003</v>
      </c>
      <c r="AC1914" s="10">
        <v>0.79159500000000005</v>
      </c>
      <c r="AD1914" s="10">
        <v>0.80272600000000005</v>
      </c>
      <c r="AE1914" s="10">
        <v>0.81392799999999998</v>
      </c>
      <c r="AF1914" s="7">
        <v>-2.0197E-2</v>
      </c>
    </row>
    <row r="1915" spans="1:32" ht="13">
      <c r="A1915" s="3" t="s">
        <v>2524</v>
      </c>
      <c r="B1915" t="s">
        <v>793</v>
      </c>
      <c r="C1915" s="10">
        <v>0</v>
      </c>
      <c r="D1915" s="10">
        <v>0</v>
      </c>
      <c r="E1915" s="10">
        <v>0</v>
      </c>
      <c r="F1915" s="10">
        <v>0</v>
      </c>
      <c r="G1915" s="10">
        <v>0</v>
      </c>
      <c r="H1915" s="10">
        <v>0</v>
      </c>
      <c r="I1915" s="10">
        <v>0</v>
      </c>
      <c r="J1915" s="10">
        <v>0</v>
      </c>
      <c r="K1915" s="10">
        <v>0</v>
      </c>
      <c r="L1915" s="10">
        <v>0</v>
      </c>
      <c r="M1915" s="10">
        <v>0</v>
      </c>
      <c r="N1915" s="10">
        <v>0</v>
      </c>
      <c r="O1915" s="10">
        <v>0</v>
      </c>
      <c r="P1915" s="10">
        <v>0</v>
      </c>
      <c r="Q1915" s="10">
        <v>0</v>
      </c>
      <c r="R1915" s="10">
        <v>0</v>
      </c>
      <c r="S1915" s="10">
        <v>0</v>
      </c>
      <c r="T1915" s="10">
        <v>0</v>
      </c>
      <c r="U1915" s="10">
        <v>0</v>
      </c>
      <c r="V1915" s="10">
        <v>0</v>
      </c>
      <c r="W1915" s="10">
        <v>0</v>
      </c>
      <c r="X1915" s="10">
        <v>0</v>
      </c>
      <c r="Y1915" s="10">
        <v>0</v>
      </c>
      <c r="Z1915" s="10">
        <v>0</v>
      </c>
      <c r="AA1915" s="10">
        <v>0</v>
      </c>
      <c r="AB1915" s="10">
        <v>0</v>
      </c>
      <c r="AC1915" s="10">
        <v>0</v>
      </c>
      <c r="AD1915" s="10">
        <v>0</v>
      </c>
      <c r="AE1915" s="10">
        <v>0</v>
      </c>
      <c r="AF1915" s="15" t="s">
        <v>2584</v>
      </c>
    </row>
    <row r="1916" spans="1:32" ht="13">
      <c r="A1916" s="3" t="s">
        <v>2525</v>
      </c>
      <c r="B1916" t="s">
        <v>795</v>
      </c>
      <c r="C1916" s="10">
        <v>0</v>
      </c>
      <c r="D1916" s="10">
        <v>0</v>
      </c>
      <c r="E1916" s="10">
        <v>0</v>
      </c>
      <c r="F1916" s="10">
        <v>0</v>
      </c>
      <c r="G1916" s="10">
        <v>0</v>
      </c>
      <c r="H1916" s="10">
        <v>0</v>
      </c>
      <c r="I1916" s="10">
        <v>0</v>
      </c>
      <c r="J1916" s="10">
        <v>0</v>
      </c>
      <c r="K1916" s="10">
        <v>0</v>
      </c>
      <c r="L1916" s="10">
        <v>0</v>
      </c>
      <c r="M1916" s="10">
        <v>0</v>
      </c>
      <c r="N1916" s="10">
        <v>0</v>
      </c>
      <c r="O1916" s="10">
        <v>0</v>
      </c>
      <c r="P1916" s="10">
        <v>0</v>
      </c>
      <c r="Q1916" s="10">
        <v>0</v>
      </c>
      <c r="R1916" s="10">
        <v>0</v>
      </c>
      <c r="S1916" s="10">
        <v>0</v>
      </c>
      <c r="T1916" s="10">
        <v>0</v>
      </c>
      <c r="U1916" s="10">
        <v>0</v>
      </c>
      <c r="V1916" s="10">
        <v>0</v>
      </c>
      <c r="W1916" s="10">
        <v>0</v>
      </c>
      <c r="X1916" s="10">
        <v>0</v>
      </c>
      <c r="Y1916" s="10">
        <v>0</v>
      </c>
      <c r="Z1916" s="10">
        <v>0</v>
      </c>
      <c r="AA1916" s="10">
        <v>0</v>
      </c>
      <c r="AB1916" s="10">
        <v>0</v>
      </c>
      <c r="AC1916" s="10">
        <v>0</v>
      </c>
      <c r="AD1916" s="10">
        <v>0</v>
      </c>
      <c r="AE1916" s="10">
        <v>0</v>
      </c>
      <c r="AF1916" s="15" t="s">
        <v>2584</v>
      </c>
    </row>
    <row r="1917" spans="1:32" ht="13">
      <c r="A1917" s="3" t="s">
        <v>2526</v>
      </c>
      <c r="B1917" t="s">
        <v>797</v>
      </c>
      <c r="C1917" s="10">
        <v>0</v>
      </c>
      <c r="D1917" s="10">
        <v>0</v>
      </c>
      <c r="E1917" s="10">
        <v>0</v>
      </c>
      <c r="F1917" s="10">
        <v>0</v>
      </c>
      <c r="G1917" s="10">
        <v>0</v>
      </c>
      <c r="H1917" s="10">
        <v>0</v>
      </c>
      <c r="I1917" s="10">
        <v>0</v>
      </c>
      <c r="J1917" s="10">
        <v>0</v>
      </c>
      <c r="K1917" s="10">
        <v>0</v>
      </c>
      <c r="L1917" s="10">
        <v>0</v>
      </c>
      <c r="M1917" s="10">
        <v>0</v>
      </c>
      <c r="N1917" s="10">
        <v>0</v>
      </c>
      <c r="O1917" s="10">
        <v>0</v>
      </c>
      <c r="P1917" s="10">
        <v>0</v>
      </c>
      <c r="Q1917" s="10">
        <v>0</v>
      </c>
      <c r="R1917" s="10">
        <v>0</v>
      </c>
      <c r="S1917" s="10">
        <v>0</v>
      </c>
      <c r="T1917" s="10">
        <v>0</v>
      </c>
      <c r="U1917" s="10">
        <v>0</v>
      </c>
      <c r="V1917" s="10">
        <v>0</v>
      </c>
      <c r="W1917" s="10">
        <v>0</v>
      </c>
      <c r="X1917" s="10">
        <v>0</v>
      </c>
      <c r="Y1917" s="10">
        <v>0</v>
      </c>
      <c r="Z1917" s="10">
        <v>0</v>
      </c>
      <c r="AA1917" s="10">
        <v>0</v>
      </c>
      <c r="AB1917" s="10">
        <v>0</v>
      </c>
      <c r="AC1917" s="10">
        <v>0</v>
      </c>
      <c r="AD1917" s="10">
        <v>0</v>
      </c>
      <c r="AE1917" s="10">
        <v>0</v>
      </c>
      <c r="AF1917" s="15" t="s">
        <v>2584</v>
      </c>
    </row>
    <row r="1918" spans="1:32" ht="13">
      <c r="A1918" s="3" t="s">
        <v>2527</v>
      </c>
      <c r="B1918" t="s">
        <v>799</v>
      </c>
      <c r="C1918" s="10">
        <v>0</v>
      </c>
      <c r="D1918" s="10">
        <v>0</v>
      </c>
      <c r="E1918" s="10">
        <v>0</v>
      </c>
      <c r="F1918" s="10">
        <v>0</v>
      </c>
      <c r="G1918" s="10">
        <v>0</v>
      </c>
      <c r="H1918" s="10">
        <v>0</v>
      </c>
      <c r="I1918" s="10">
        <v>0</v>
      </c>
      <c r="J1918" s="10">
        <v>0</v>
      </c>
      <c r="K1918" s="10">
        <v>0</v>
      </c>
      <c r="L1918" s="10">
        <v>0</v>
      </c>
      <c r="M1918" s="10">
        <v>0</v>
      </c>
      <c r="N1918" s="10">
        <v>0</v>
      </c>
      <c r="O1918" s="10">
        <v>0</v>
      </c>
      <c r="P1918" s="10">
        <v>0</v>
      </c>
      <c r="Q1918" s="10">
        <v>0</v>
      </c>
      <c r="R1918" s="10">
        <v>0</v>
      </c>
      <c r="S1918" s="10">
        <v>0</v>
      </c>
      <c r="T1918" s="10">
        <v>0</v>
      </c>
      <c r="U1918" s="10">
        <v>0</v>
      </c>
      <c r="V1918" s="10">
        <v>0</v>
      </c>
      <c r="W1918" s="10">
        <v>0</v>
      </c>
      <c r="X1918" s="10">
        <v>0</v>
      </c>
      <c r="Y1918" s="10">
        <v>0</v>
      </c>
      <c r="Z1918" s="10">
        <v>0</v>
      </c>
      <c r="AA1918" s="10">
        <v>0</v>
      </c>
      <c r="AB1918" s="10">
        <v>0</v>
      </c>
      <c r="AC1918" s="10">
        <v>0</v>
      </c>
      <c r="AD1918" s="10">
        <v>0</v>
      </c>
      <c r="AE1918" s="10">
        <v>0</v>
      </c>
      <c r="AF1918" s="15" t="s">
        <v>2584</v>
      </c>
    </row>
    <row r="1919" spans="1:32" ht="13">
      <c r="A1919" s="3" t="s">
        <v>2528</v>
      </c>
      <c r="B1919" t="s">
        <v>801</v>
      </c>
      <c r="C1919" s="10">
        <v>9.5167889999999993</v>
      </c>
      <c r="D1919" s="10">
        <v>9.1517769999999992</v>
      </c>
      <c r="E1919" s="10">
        <v>8.6681629999999998</v>
      </c>
      <c r="F1919" s="10">
        <v>8.3418119999999991</v>
      </c>
      <c r="G1919" s="10">
        <v>8.2405860000000004</v>
      </c>
      <c r="H1919" s="10">
        <v>8.3199369999999995</v>
      </c>
      <c r="I1919" s="10">
        <v>8.4463150000000002</v>
      </c>
      <c r="J1919" s="10">
        <v>8.5913500000000003</v>
      </c>
      <c r="K1919" s="10">
        <v>8.8115819999999996</v>
      </c>
      <c r="L1919" s="10">
        <v>9.1301360000000003</v>
      </c>
      <c r="M1919" s="10">
        <v>9.4172440000000002</v>
      </c>
      <c r="N1919" s="10">
        <v>9.7473580000000002</v>
      </c>
      <c r="O1919" s="10">
        <v>10.034701</v>
      </c>
      <c r="P1919" s="10">
        <v>10.341119000000001</v>
      </c>
      <c r="Q1919" s="10">
        <v>10.578835</v>
      </c>
      <c r="R1919" s="10">
        <v>10.792463</v>
      </c>
      <c r="S1919" s="10">
        <v>11.028535</v>
      </c>
      <c r="T1919" s="10">
        <v>11.319914000000001</v>
      </c>
      <c r="U1919" s="10">
        <v>11.608065</v>
      </c>
      <c r="V1919" s="10">
        <v>11.854848</v>
      </c>
      <c r="W1919" s="10">
        <v>12.076739</v>
      </c>
      <c r="X1919" s="10">
        <v>12.280589000000001</v>
      </c>
      <c r="Y1919" s="10">
        <v>12.475097</v>
      </c>
      <c r="Z1919" s="10">
        <v>12.664087</v>
      </c>
      <c r="AA1919" s="10">
        <v>12.846169</v>
      </c>
      <c r="AB1919" s="10">
        <v>13.031248</v>
      </c>
      <c r="AC1919" s="10">
        <v>13.219841000000001</v>
      </c>
      <c r="AD1919" s="10">
        <v>13.409423</v>
      </c>
      <c r="AE1919" s="10">
        <v>13.595604</v>
      </c>
      <c r="AF1919" s="7">
        <v>1.4767000000000001E-2</v>
      </c>
    </row>
    <row r="1920" spans="1:32" ht="13">
      <c r="A1920" s="3" t="s">
        <v>2529</v>
      </c>
      <c r="B1920" t="s">
        <v>803</v>
      </c>
      <c r="C1920" s="10">
        <v>16.410526000000001</v>
      </c>
      <c r="D1920" s="10">
        <v>16.987615999999999</v>
      </c>
      <c r="E1920" s="10">
        <v>17.154160999999998</v>
      </c>
      <c r="F1920" s="10">
        <v>17.44154</v>
      </c>
      <c r="G1920" s="10">
        <v>18.021968999999999</v>
      </c>
      <c r="H1920" s="10">
        <v>18.803366</v>
      </c>
      <c r="I1920" s="10">
        <v>19.484587000000001</v>
      </c>
      <c r="J1920" s="10">
        <v>19.999262000000002</v>
      </c>
      <c r="K1920" s="10">
        <v>20.535252</v>
      </c>
      <c r="L1920" s="10">
        <v>21.268820000000002</v>
      </c>
      <c r="M1920" s="10">
        <v>21.937861999999999</v>
      </c>
      <c r="N1920" s="10">
        <v>22.815709999999999</v>
      </c>
      <c r="O1920" s="10">
        <v>23.612347</v>
      </c>
      <c r="P1920" s="10">
        <v>24.491035</v>
      </c>
      <c r="Q1920" s="10">
        <v>25.065242999999999</v>
      </c>
      <c r="R1920" s="10">
        <v>25.623315999999999</v>
      </c>
      <c r="S1920" s="10">
        <v>26.299688</v>
      </c>
      <c r="T1920" s="10">
        <v>27.184137</v>
      </c>
      <c r="U1920" s="10">
        <v>28.039601999999999</v>
      </c>
      <c r="V1920" s="10">
        <v>28.728850999999999</v>
      </c>
      <c r="W1920" s="10">
        <v>29.317309999999999</v>
      </c>
      <c r="X1920" s="10">
        <v>29.832021999999998</v>
      </c>
      <c r="Y1920" s="10">
        <v>30.313528000000002</v>
      </c>
      <c r="Z1920" s="10">
        <v>30.775694000000001</v>
      </c>
      <c r="AA1920" s="10">
        <v>31.222258</v>
      </c>
      <c r="AB1920" s="10">
        <v>31.685352000000002</v>
      </c>
      <c r="AC1920" s="10">
        <v>32.162559999999999</v>
      </c>
      <c r="AD1920" s="10">
        <v>32.635914</v>
      </c>
      <c r="AE1920" s="10">
        <v>33.085929999999998</v>
      </c>
      <c r="AF1920" s="7">
        <v>2.4996999999999998E-2</v>
      </c>
    </row>
    <row r="1921" spans="1:32" ht="13">
      <c r="A1921" s="3" t="s">
        <v>2530</v>
      </c>
      <c r="B1921" t="s">
        <v>805</v>
      </c>
      <c r="C1921" s="10">
        <v>1.1238680000000001</v>
      </c>
      <c r="D1921" s="10">
        <v>0.76591100000000001</v>
      </c>
      <c r="E1921" s="10">
        <v>0.56028299999999998</v>
      </c>
      <c r="F1921" s="10">
        <v>0.378826</v>
      </c>
      <c r="G1921" s="10">
        <v>0.28690700000000002</v>
      </c>
      <c r="H1921" s="10">
        <v>0.201955</v>
      </c>
      <c r="I1921" s="10">
        <v>5.4681E-2</v>
      </c>
      <c r="J1921" s="10">
        <v>2.385E-2</v>
      </c>
      <c r="K1921" s="10">
        <v>5.8539999999999998E-3</v>
      </c>
      <c r="L1921" s="10">
        <v>5.3119999999999999E-3</v>
      </c>
      <c r="M1921" s="10">
        <v>2.8219999999999999E-3</v>
      </c>
      <c r="N1921" s="10">
        <v>2.0530000000000001E-3</v>
      </c>
      <c r="O1921" s="10">
        <v>1.1850000000000001E-3</v>
      </c>
      <c r="P1921" s="10">
        <v>1.2300000000000001E-4</v>
      </c>
      <c r="Q1921" s="10">
        <v>1.25E-4</v>
      </c>
      <c r="R1921" s="10">
        <v>1.2799999999999999E-4</v>
      </c>
      <c r="S1921" s="10">
        <v>1.3200000000000001E-4</v>
      </c>
      <c r="T1921" s="10">
        <v>1.37E-4</v>
      </c>
      <c r="U1921" s="10">
        <v>1.4200000000000001E-4</v>
      </c>
      <c r="V1921" s="10">
        <v>1.45E-4</v>
      </c>
      <c r="W1921" s="10">
        <v>1.4799999999999999E-4</v>
      </c>
      <c r="X1921" s="10">
        <v>1.5100000000000001E-4</v>
      </c>
      <c r="Y1921" s="10">
        <v>1.5300000000000001E-4</v>
      </c>
      <c r="Z1921" s="10">
        <v>1.56E-4</v>
      </c>
      <c r="AA1921" s="10">
        <v>1.5799999999999999E-4</v>
      </c>
      <c r="AB1921" s="10">
        <v>1.6000000000000001E-4</v>
      </c>
      <c r="AC1921" s="10">
        <v>1.63E-4</v>
      </c>
      <c r="AD1921" s="10">
        <v>1.65E-4</v>
      </c>
      <c r="AE1921" s="10">
        <v>1.6799999999999999E-4</v>
      </c>
      <c r="AF1921" s="7">
        <v>-0.26810699999999998</v>
      </c>
    </row>
    <row r="1922" spans="1:32" ht="13">
      <c r="A1922" s="3" t="s">
        <v>2531</v>
      </c>
      <c r="B1922" t="s">
        <v>807</v>
      </c>
      <c r="C1922" s="10">
        <v>2.439559</v>
      </c>
      <c r="D1922" s="10">
        <v>1.949138</v>
      </c>
      <c r="E1922" s="10">
        <v>1.667556</v>
      </c>
      <c r="F1922" s="10">
        <v>1.416609</v>
      </c>
      <c r="G1922" s="10">
        <v>1.3279399999999999</v>
      </c>
      <c r="H1922" s="10">
        <v>1.240875</v>
      </c>
      <c r="I1922" s="10">
        <v>1.007028</v>
      </c>
      <c r="J1922" s="10">
        <v>1.011919</v>
      </c>
      <c r="K1922" s="10">
        <v>1.041229</v>
      </c>
      <c r="L1922" s="10">
        <v>1.1111</v>
      </c>
      <c r="M1922" s="10">
        <v>1.1684890000000001</v>
      </c>
      <c r="N1922" s="10">
        <v>1.2222360000000001</v>
      </c>
      <c r="O1922" s="10">
        <v>1.2694589999999999</v>
      </c>
      <c r="P1922" s="10">
        <v>1.314811</v>
      </c>
      <c r="Q1922" s="10">
        <v>1.344484</v>
      </c>
      <c r="R1922" s="10">
        <v>1.3690880000000001</v>
      </c>
      <c r="S1922" s="10">
        <v>1.3933500000000001</v>
      </c>
      <c r="T1922" s="10">
        <v>1.4208609999999999</v>
      </c>
      <c r="U1922" s="10">
        <v>1.4490080000000001</v>
      </c>
      <c r="V1922" s="10">
        <v>1.475244</v>
      </c>
      <c r="W1922" s="10">
        <v>1.5003679999999999</v>
      </c>
      <c r="X1922" s="10">
        <v>1.5247200000000001</v>
      </c>
      <c r="Y1922" s="10">
        <v>1.548427</v>
      </c>
      <c r="Z1922" s="10">
        <v>1.5717410000000001</v>
      </c>
      <c r="AA1922" s="10">
        <v>1.5941399999999999</v>
      </c>
      <c r="AB1922" s="10">
        <v>1.6164559999999999</v>
      </c>
      <c r="AC1922" s="10">
        <v>1.638935</v>
      </c>
      <c r="AD1922" s="10">
        <v>1.6618440000000001</v>
      </c>
      <c r="AE1922" s="10">
        <v>1.6850700000000001</v>
      </c>
      <c r="AF1922" s="7">
        <v>-5.3769999999999998E-3</v>
      </c>
    </row>
    <row r="1923" spans="1:32" ht="13">
      <c r="A1923" s="3" t="s">
        <v>2532</v>
      </c>
      <c r="B1923" t="s">
        <v>809</v>
      </c>
      <c r="C1923" s="10">
        <v>0</v>
      </c>
      <c r="D1923" s="10">
        <v>0</v>
      </c>
      <c r="E1923" s="10">
        <v>0</v>
      </c>
      <c r="F1923" s="10">
        <v>0</v>
      </c>
      <c r="G1923" s="10">
        <v>0</v>
      </c>
      <c r="H1923" s="10">
        <v>0</v>
      </c>
      <c r="I1923" s="10">
        <v>0</v>
      </c>
      <c r="J1923" s="10">
        <v>0</v>
      </c>
      <c r="K1923" s="10">
        <v>0</v>
      </c>
      <c r="L1923" s="10">
        <v>0</v>
      </c>
      <c r="M1923" s="10">
        <v>0</v>
      </c>
      <c r="N1923" s="10">
        <v>0</v>
      </c>
      <c r="O1923" s="10">
        <v>0</v>
      </c>
      <c r="P1923" s="10">
        <v>0</v>
      </c>
      <c r="Q1923" s="10">
        <v>0</v>
      </c>
      <c r="R1923" s="10">
        <v>0</v>
      </c>
      <c r="S1923" s="10">
        <v>0</v>
      </c>
      <c r="T1923" s="10">
        <v>0</v>
      </c>
      <c r="U1923" s="10">
        <v>0</v>
      </c>
      <c r="V1923" s="10">
        <v>0</v>
      </c>
      <c r="W1923" s="10">
        <v>0</v>
      </c>
      <c r="X1923" s="10">
        <v>0</v>
      </c>
      <c r="Y1923" s="10">
        <v>0</v>
      </c>
      <c r="Z1923" s="10">
        <v>0</v>
      </c>
      <c r="AA1923" s="10">
        <v>0</v>
      </c>
      <c r="AB1923" s="10">
        <v>0</v>
      </c>
      <c r="AC1923" s="10">
        <v>0</v>
      </c>
      <c r="AD1923" s="10">
        <v>0</v>
      </c>
      <c r="AE1923" s="10">
        <v>0</v>
      </c>
      <c r="AF1923" s="15" t="s">
        <v>2584</v>
      </c>
    </row>
    <row r="1924" spans="1:32" ht="13">
      <c r="A1924" s="3" t="s">
        <v>2533</v>
      </c>
      <c r="B1924" t="s">
        <v>811</v>
      </c>
      <c r="C1924" s="10">
        <v>0</v>
      </c>
      <c r="D1924" s="10">
        <v>0</v>
      </c>
      <c r="E1924" s="10">
        <v>0</v>
      </c>
      <c r="F1924" s="10">
        <v>0</v>
      </c>
      <c r="G1924" s="10">
        <v>0</v>
      </c>
      <c r="H1924" s="10">
        <v>0</v>
      </c>
      <c r="I1924" s="10">
        <v>0</v>
      </c>
      <c r="J1924" s="10">
        <v>0</v>
      </c>
      <c r="K1924" s="10">
        <v>0</v>
      </c>
      <c r="L1924" s="10">
        <v>0</v>
      </c>
      <c r="M1924" s="10">
        <v>0</v>
      </c>
      <c r="N1924" s="10">
        <v>0</v>
      </c>
      <c r="O1924" s="10">
        <v>0</v>
      </c>
      <c r="P1924" s="10">
        <v>0</v>
      </c>
      <c r="Q1924" s="10">
        <v>0</v>
      </c>
      <c r="R1924" s="10">
        <v>0</v>
      </c>
      <c r="S1924" s="10">
        <v>0</v>
      </c>
      <c r="T1924" s="10">
        <v>0</v>
      </c>
      <c r="U1924" s="10">
        <v>0</v>
      </c>
      <c r="V1924" s="10">
        <v>0</v>
      </c>
      <c r="W1924" s="10">
        <v>0</v>
      </c>
      <c r="X1924" s="10">
        <v>0</v>
      </c>
      <c r="Y1924" s="10">
        <v>0</v>
      </c>
      <c r="Z1924" s="10">
        <v>0</v>
      </c>
      <c r="AA1924" s="10">
        <v>0</v>
      </c>
      <c r="AB1924" s="10">
        <v>0</v>
      </c>
      <c r="AC1924" s="10">
        <v>0</v>
      </c>
      <c r="AD1924" s="10">
        <v>0</v>
      </c>
      <c r="AE1924" s="10">
        <v>0</v>
      </c>
      <c r="AF1924" s="15" t="s">
        <v>2584</v>
      </c>
    </row>
    <row r="1925" spans="1:32" ht="13">
      <c r="A1925" s="3" t="s">
        <v>2534</v>
      </c>
      <c r="B1925" t="s">
        <v>813</v>
      </c>
      <c r="C1925" s="10">
        <v>0</v>
      </c>
      <c r="D1925" s="10">
        <v>0</v>
      </c>
      <c r="E1925" s="10">
        <v>0</v>
      </c>
      <c r="F1925" s="10">
        <v>0</v>
      </c>
      <c r="G1925" s="10">
        <v>0</v>
      </c>
      <c r="H1925" s="10">
        <v>0</v>
      </c>
      <c r="I1925" s="10">
        <v>0</v>
      </c>
      <c r="J1925" s="10">
        <v>0</v>
      </c>
      <c r="K1925" s="10">
        <v>0</v>
      </c>
      <c r="L1925" s="10">
        <v>0</v>
      </c>
      <c r="M1925" s="10">
        <v>0</v>
      </c>
      <c r="N1925" s="10">
        <v>0</v>
      </c>
      <c r="O1925" s="10">
        <v>0</v>
      </c>
      <c r="P1925" s="10">
        <v>0</v>
      </c>
      <c r="Q1925" s="10">
        <v>0</v>
      </c>
      <c r="R1925" s="10">
        <v>0</v>
      </c>
      <c r="S1925" s="10">
        <v>0</v>
      </c>
      <c r="T1925" s="10">
        <v>0</v>
      </c>
      <c r="U1925" s="10">
        <v>0</v>
      </c>
      <c r="V1925" s="10">
        <v>0</v>
      </c>
      <c r="W1925" s="10">
        <v>0</v>
      </c>
      <c r="X1925" s="10">
        <v>0</v>
      </c>
      <c r="Y1925" s="10">
        <v>0</v>
      </c>
      <c r="Z1925" s="10">
        <v>0</v>
      </c>
      <c r="AA1925" s="10">
        <v>0</v>
      </c>
      <c r="AB1925" s="10">
        <v>0</v>
      </c>
      <c r="AC1925" s="10">
        <v>0</v>
      </c>
      <c r="AD1925" s="10">
        <v>0</v>
      </c>
      <c r="AE1925" s="10">
        <v>0</v>
      </c>
      <c r="AF1925" s="15" t="s">
        <v>2584</v>
      </c>
    </row>
    <row r="1926" spans="1:32" ht="13">
      <c r="A1926" s="3" t="s">
        <v>2535</v>
      </c>
      <c r="B1926" t="s">
        <v>815</v>
      </c>
      <c r="C1926" s="10">
        <v>112.13916</v>
      </c>
      <c r="D1926" s="10">
        <v>115.24157</v>
      </c>
      <c r="E1926" s="10">
        <v>112.904106</v>
      </c>
      <c r="F1926" s="10">
        <v>111.87119300000001</v>
      </c>
      <c r="G1926" s="10">
        <v>108.87454200000001</v>
      </c>
      <c r="H1926" s="10">
        <v>109.531761</v>
      </c>
      <c r="I1926" s="10">
        <v>115.215614</v>
      </c>
      <c r="J1926" s="10">
        <v>126.13475</v>
      </c>
      <c r="K1926" s="10">
        <v>136.83253500000001</v>
      </c>
      <c r="L1926" s="10">
        <v>144.740036</v>
      </c>
      <c r="M1926" s="10">
        <v>149.90477000000001</v>
      </c>
      <c r="N1926" s="10">
        <v>153.616623</v>
      </c>
      <c r="O1926" s="10">
        <v>156.81596400000001</v>
      </c>
      <c r="P1926" s="10">
        <v>160.512314</v>
      </c>
      <c r="Q1926" s="10">
        <v>163.430679</v>
      </c>
      <c r="R1926" s="10">
        <v>166.32756000000001</v>
      </c>
      <c r="S1926" s="10">
        <v>169.459778</v>
      </c>
      <c r="T1926" s="10">
        <v>172.68472299999999</v>
      </c>
      <c r="U1926" s="10">
        <v>175.45529199999999</v>
      </c>
      <c r="V1926" s="10">
        <v>178.38226299999999</v>
      </c>
      <c r="W1926" s="10">
        <v>181.547653</v>
      </c>
      <c r="X1926" s="10">
        <v>184.729004</v>
      </c>
      <c r="Y1926" s="10">
        <v>187.68241900000001</v>
      </c>
      <c r="Z1926" s="10">
        <v>190.41982999999999</v>
      </c>
      <c r="AA1926" s="10">
        <v>192.97851600000001</v>
      </c>
      <c r="AB1926" s="10">
        <v>195.52873199999999</v>
      </c>
      <c r="AC1926" s="10">
        <v>198.13043200000001</v>
      </c>
      <c r="AD1926" s="10">
        <v>200.85865799999999</v>
      </c>
      <c r="AE1926" s="10">
        <v>203.67721599999999</v>
      </c>
      <c r="AF1926" s="7">
        <v>2.1316999999999999E-2</v>
      </c>
    </row>
    <row r="1928" spans="1:32" ht="13">
      <c r="A1928" s="3" t="s">
        <v>2536</v>
      </c>
      <c r="B1928" t="s">
        <v>2537</v>
      </c>
      <c r="C1928" s="10">
        <v>5372.9741210000002</v>
      </c>
      <c r="D1928" s="10">
        <v>5580.2553710000002</v>
      </c>
      <c r="E1928" s="10">
        <v>5387.767578</v>
      </c>
      <c r="F1928" s="10">
        <v>4755.2641599999997</v>
      </c>
      <c r="G1928" s="10">
        <v>4590.4692379999997</v>
      </c>
      <c r="H1928" s="10">
        <v>4740.3100590000004</v>
      </c>
      <c r="I1928" s="10">
        <v>5276.1005859999996</v>
      </c>
      <c r="J1928" s="10">
        <v>5876.2470700000003</v>
      </c>
      <c r="K1928" s="10">
        <v>6364.3447269999997</v>
      </c>
      <c r="L1928" s="10">
        <v>6731.5224609999996</v>
      </c>
      <c r="M1928" s="10">
        <v>6942.6069340000004</v>
      </c>
      <c r="N1928" s="10">
        <v>7071.5253910000001</v>
      </c>
      <c r="O1928" s="10">
        <v>7179.3647460000002</v>
      </c>
      <c r="P1928" s="10">
        <v>7327.0009769999997</v>
      </c>
      <c r="Q1928" s="10">
        <v>7471.1508789999998</v>
      </c>
      <c r="R1928" s="10">
        <v>7603.892578</v>
      </c>
      <c r="S1928" s="10">
        <v>7717.9033200000003</v>
      </c>
      <c r="T1928" s="10">
        <v>7805.685547</v>
      </c>
      <c r="U1928" s="10">
        <v>7917.9931640000004</v>
      </c>
      <c r="V1928" s="10">
        <v>8048.1152339999999</v>
      </c>
      <c r="W1928" s="10">
        <v>8190.029297</v>
      </c>
      <c r="X1928" s="10">
        <v>8328.53125</v>
      </c>
      <c r="Y1928" s="10">
        <v>8454.8662110000005</v>
      </c>
      <c r="Z1928" s="10">
        <v>8575.2099610000005</v>
      </c>
      <c r="AA1928" s="10">
        <v>8685.9521480000003</v>
      </c>
      <c r="AB1928" s="10">
        <v>8795.1503909999992</v>
      </c>
      <c r="AC1928" s="10">
        <v>8908.5332030000009</v>
      </c>
      <c r="AD1928" s="10">
        <v>9029.2988280000009</v>
      </c>
      <c r="AE1928" s="10">
        <v>9161.5634769999997</v>
      </c>
      <c r="AF1928" s="7">
        <v>1.8532E-2</v>
      </c>
    </row>
    <row r="1930" spans="1:32" ht="13">
      <c r="B1930" s="2" t="s">
        <v>2538</v>
      </c>
    </row>
    <row r="1931" spans="1:32" ht="13">
      <c r="B1931" s="2" t="s">
        <v>1239</v>
      </c>
    </row>
    <row r="1932" spans="1:32" ht="13">
      <c r="A1932" s="3" t="s">
        <v>2539</v>
      </c>
      <c r="B1932" t="s">
        <v>780</v>
      </c>
      <c r="C1932" s="10">
        <v>5276.8017579999996</v>
      </c>
      <c r="D1932" s="10">
        <v>5344.5200199999999</v>
      </c>
      <c r="E1932" s="10">
        <v>5107.9340819999998</v>
      </c>
      <c r="F1932" s="10">
        <v>4885.5820309999999</v>
      </c>
      <c r="G1932" s="10">
        <v>4138.9111329999996</v>
      </c>
      <c r="H1932" s="10">
        <v>3841.2944339999999</v>
      </c>
      <c r="I1932" s="10">
        <v>3887.172607</v>
      </c>
      <c r="J1932" s="10">
        <v>4148.9340819999998</v>
      </c>
      <c r="K1932" s="10">
        <v>4326.3964839999999</v>
      </c>
      <c r="L1932" s="10">
        <v>4326.0551759999998</v>
      </c>
      <c r="M1932" s="10">
        <v>4251.029297</v>
      </c>
      <c r="N1932" s="10">
        <v>4130.9165039999998</v>
      </c>
      <c r="O1932" s="10">
        <v>4006.452393</v>
      </c>
      <c r="P1932" s="10">
        <v>3885.0310060000002</v>
      </c>
      <c r="Q1932" s="10">
        <v>3785.4436040000001</v>
      </c>
      <c r="R1932" s="10">
        <v>3705.8388669999999</v>
      </c>
      <c r="S1932" s="10">
        <v>3650.1789549999999</v>
      </c>
      <c r="T1932" s="10">
        <v>3613.6159670000002</v>
      </c>
      <c r="U1932" s="10">
        <v>3587.7141109999998</v>
      </c>
      <c r="V1932" s="10">
        <v>3580.686768</v>
      </c>
      <c r="W1932" s="10">
        <v>3592.2309570000002</v>
      </c>
      <c r="X1932" s="10">
        <v>3609.9985350000002</v>
      </c>
      <c r="Y1932" s="10">
        <v>3622.8767090000001</v>
      </c>
      <c r="Z1932" s="10">
        <v>3637.2453609999998</v>
      </c>
      <c r="AA1932" s="10">
        <v>3647.8164059999999</v>
      </c>
      <c r="AB1932" s="10">
        <v>3656.5095209999999</v>
      </c>
      <c r="AC1932" s="10">
        <v>3668.577393</v>
      </c>
      <c r="AD1932" s="10">
        <v>3683.994385</v>
      </c>
      <c r="AE1932" s="10">
        <v>3696.264893</v>
      </c>
      <c r="AF1932" s="7">
        <v>-1.3565000000000001E-2</v>
      </c>
    </row>
    <row r="1933" spans="1:32" ht="13">
      <c r="A1933" s="3" t="s">
        <v>2540</v>
      </c>
      <c r="B1933" t="s">
        <v>782</v>
      </c>
      <c r="C1933" s="10">
        <v>0</v>
      </c>
      <c r="D1933" s="10">
        <v>0</v>
      </c>
      <c r="E1933" s="10">
        <v>0</v>
      </c>
      <c r="F1933" s="10">
        <v>0</v>
      </c>
      <c r="G1933" s="10">
        <v>0</v>
      </c>
      <c r="H1933" s="10">
        <v>0</v>
      </c>
      <c r="I1933" s="10">
        <v>0</v>
      </c>
      <c r="J1933" s="10">
        <v>0</v>
      </c>
      <c r="K1933" s="10">
        <v>0</v>
      </c>
      <c r="L1933" s="10">
        <v>0</v>
      </c>
      <c r="M1933" s="10">
        <v>0</v>
      </c>
      <c r="N1933" s="10">
        <v>0</v>
      </c>
      <c r="O1933" s="10">
        <v>0</v>
      </c>
      <c r="P1933" s="10">
        <v>0</v>
      </c>
      <c r="Q1933" s="10">
        <v>0</v>
      </c>
      <c r="R1933" s="10">
        <v>0</v>
      </c>
      <c r="S1933" s="10">
        <v>0</v>
      </c>
      <c r="T1933" s="10">
        <v>0</v>
      </c>
      <c r="U1933" s="10">
        <v>0</v>
      </c>
      <c r="V1933" s="10">
        <v>0</v>
      </c>
      <c r="W1933" s="10">
        <v>0</v>
      </c>
      <c r="X1933" s="10">
        <v>0</v>
      </c>
      <c r="Y1933" s="10">
        <v>0</v>
      </c>
      <c r="Z1933" s="10">
        <v>0</v>
      </c>
      <c r="AA1933" s="10">
        <v>0</v>
      </c>
      <c r="AB1933" s="10">
        <v>0</v>
      </c>
      <c r="AC1933" s="10">
        <v>0</v>
      </c>
      <c r="AD1933" s="10">
        <v>0</v>
      </c>
      <c r="AE1933" s="10">
        <v>0</v>
      </c>
      <c r="AF1933" s="15" t="s">
        <v>2584</v>
      </c>
    </row>
    <row r="1934" spans="1:32" ht="13">
      <c r="A1934" s="3" t="s">
        <v>2541</v>
      </c>
      <c r="B1934" t="s">
        <v>1243</v>
      </c>
      <c r="C1934" s="10">
        <v>5276.8017579999996</v>
      </c>
      <c r="D1934" s="10">
        <v>5344.5200199999999</v>
      </c>
      <c r="E1934" s="10">
        <v>5107.9340819999998</v>
      </c>
      <c r="F1934" s="10">
        <v>4885.5820309999999</v>
      </c>
      <c r="G1934" s="10">
        <v>4138.9111329999996</v>
      </c>
      <c r="H1934" s="10">
        <v>3841.2944339999999</v>
      </c>
      <c r="I1934" s="10">
        <v>3887.172607</v>
      </c>
      <c r="J1934" s="10">
        <v>4148.9340819999998</v>
      </c>
      <c r="K1934" s="10">
        <v>4326.3964839999999</v>
      </c>
      <c r="L1934" s="10">
        <v>4326.0551759999998</v>
      </c>
      <c r="M1934" s="10">
        <v>4251.029297</v>
      </c>
      <c r="N1934" s="10">
        <v>4130.9165039999998</v>
      </c>
      <c r="O1934" s="10">
        <v>4006.452393</v>
      </c>
      <c r="P1934" s="10">
        <v>3885.0310060000002</v>
      </c>
      <c r="Q1934" s="10">
        <v>3785.4436040000001</v>
      </c>
      <c r="R1934" s="10">
        <v>3705.8388669999999</v>
      </c>
      <c r="S1934" s="10">
        <v>3650.1789549999999</v>
      </c>
      <c r="T1934" s="10">
        <v>3613.6159670000002</v>
      </c>
      <c r="U1934" s="10">
        <v>3587.7141109999998</v>
      </c>
      <c r="V1934" s="10">
        <v>3580.686768</v>
      </c>
      <c r="W1934" s="10">
        <v>3592.2309570000002</v>
      </c>
      <c r="X1934" s="10">
        <v>3609.9985350000002</v>
      </c>
      <c r="Y1934" s="10">
        <v>3622.8767090000001</v>
      </c>
      <c r="Z1934" s="10">
        <v>3637.2453609999998</v>
      </c>
      <c r="AA1934" s="10">
        <v>3647.8164059999999</v>
      </c>
      <c r="AB1934" s="10">
        <v>3656.5095209999999</v>
      </c>
      <c r="AC1934" s="10">
        <v>3668.577393</v>
      </c>
      <c r="AD1934" s="10">
        <v>3683.994385</v>
      </c>
      <c r="AE1934" s="10">
        <v>3696.264893</v>
      </c>
      <c r="AF1934" s="7">
        <v>-1.3565000000000001E-2</v>
      </c>
    </row>
    <row r="1936" spans="1:32" ht="13">
      <c r="B1936" s="2" t="s">
        <v>1244</v>
      </c>
    </row>
    <row r="1937" spans="1:32" ht="13">
      <c r="A1937" s="3" t="s">
        <v>2542</v>
      </c>
      <c r="B1937" t="s">
        <v>787</v>
      </c>
      <c r="C1937" s="10">
        <v>196.27815200000001</v>
      </c>
      <c r="D1937" s="10">
        <v>189.49676500000001</v>
      </c>
      <c r="E1937" s="10">
        <v>173.25592</v>
      </c>
      <c r="F1937" s="10">
        <v>158.364136</v>
      </c>
      <c r="G1937" s="10">
        <v>144.37545800000001</v>
      </c>
      <c r="H1937" s="10">
        <v>133.389465</v>
      </c>
      <c r="I1937" s="10">
        <v>131.578644</v>
      </c>
      <c r="J1937" s="10">
        <v>137.565201</v>
      </c>
      <c r="K1937" s="10">
        <v>143.98945599999999</v>
      </c>
      <c r="L1937" s="10">
        <v>145.377441</v>
      </c>
      <c r="M1937" s="10">
        <v>143.338089</v>
      </c>
      <c r="N1937" s="10">
        <v>139.66920500000001</v>
      </c>
      <c r="O1937" s="10">
        <v>135.631653</v>
      </c>
      <c r="P1937" s="10">
        <v>131.71902499999999</v>
      </c>
      <c r="Q1937" s="10">
        <v>128.19322199999999</v>
      </c>
      <c r="R1937" s="10">
        <v>125.317055</v>
      </c>
      <c r="S1937" s="10">
        <v>123.259491</v>
      </c>
      <c r="T1937" s="10">
        <v>121.973167</v>
      </c>
      <c r="U1937" s="10">
        <v>121.102448</v>
      </c>
      <c r="V1937" s="10">
        <v>120.73434399999999</v>
      </c>
      <c r="W1937" s="10">
        <v>120.949623</v>
      </c>
      <c r="X1937" s="10">
        <v>121.459969</v>
      </c>
      <c r="Y1937" s="10">
        <v>121.92108899999999</v>
      </c>
      <c r="Z1937" s="10">
        <v>122.419861</v>
      </c>
      <c r="AA1937" s="10">
        <v>122.79231299999999</v>
      </c>
      <c r="AB1937" s="10">
        <v>123.101372</v>
      </c>
      <c r="AC1937" s="10">
        <v>123.4944</v>
      </c>
      <c r="AD1937" s="10">
        <v>123.986557</v>
      </c>
      <c r="AE1937" s="10">
        <v>124.432907</v>
      </c>
      <c r="AF1937" s="7">
        <v>-1.5457E-2</v>
      </c>
    </row>
    <row r="1938" spans="1:32" ht="13">
      <c r="A1938" s="3" t="s">
        <v>2543</v>
      </c>
      <c r="B1938" t="s">
        <v>789</v>
      </c>
      <c r="C1938" s="10">
        <v>0</v>
      </c>
      <c r="D1938" s="10">
        <v>0</v>
      </c>
      <c r="E1938" s="10">
        <v>0</v>
      </c>
      <c r="F1938" s="10">
        <v>0</v>
      </c>
      <c r="G1938" s="10">
        <v>0</v>
      </c>
      <c r="H1938" s="10">
        <v>0</v>
      </c>
      <c r="I1938" s="10">
        <v>0</v>
      </c>
      <c r="J1938" s="10">
        <v>0</v>
      </c>
      <c r="K1938" s="10">
        <v>0</v>
      </c>
      <c r="L1938" s="10">
        <v>0</v>
      </c>
      <c r="M1938" s="10">
        <v>0</v>
      </c>
      <c r="N1938" s="10">
        <v>0</v>
      </c>
      <c r="O1938" s="10">
        <v>0</v>
      </c>
      <c r="P1938" s="10">
        <v>0</v>
      </c>
      <c r="Q1938" s="10">
        <v>0</v>
      </c>
      <c r="R1938" s="10">
        <v>0</v>
      </c>
      <c r="S1938" s="10">
        <v>0</v>
      </c>
      <c r="T1938" s="10">
        <v>0</v>
      </c>
      <c r="U1938" s="10">
        <v>0</v>
      </c>
      <c r="V1938" s="10">
        <v>0</v>
      </c>
      <c r="W1938" s="10">
        <v>0</v>
      </c>
      <c r="X1938" s="10">
        <v>0</v>
      </c>
      <c r="Y1938" s="10">
        <v>0</v>
      </c>
      <c r="Z1938" s="10">
        <v>0</v>
      </c>
      <c r="AA1938" s="10">
        <v>0</v>
      </c>
      <c r="AB1938" s="10">
        <v>0</v>
      </c>
      <c r="AC1938" s="10">
        <v>0</v>
      </c>
      <c r="AD1938" s="10">
        <v>0</v>
      </c>
      <c r="AE1938" s="10">
        <v>0</v>
      </c>
      <c r="AF1938" s="15" t="s">
        <v>2584</v>
      </c>
    </row>
    <row r="1939" spans="1:32" ht="13">
      <c r="A1939" s="3" t="s">
        <v>2544</v>
      </c>
      <c r="B1939" t="s">
        <v>791</v>
      </c>
      <c r="C1939" s="10">
        <v>1.5545869999999999</v>
      </c>
      <c r="D1939" s="10">
        <v>1.4104650000000001</v>
      </c>
      <c r="E1939" s="10">
        <v>1.2898350000000001</v>
      </c>
      <c r="F1939" s="10">
        <v>1.2037310000000001</v>
      </c>
      <c r="G1939" s="10">
        <v>1.141756</v>
      </c>
      <c r="H1939" s="10">
        <v>1.0785039999999999</v>
      </c>
      <c r="I1939" s="10">
        <v>0.92406999999999995</v>
      </c>
      <c r="J1939" s="10">
        <v>0.79196599999999995</v>
      </c>
      <c r="K1939" s="10">
        <v>0.68130500000000005</v>
      </c>
      <c r="L1939" s="10">
        <v>0.60565500000000005</v>
      </c>
      <c r="M1939" s="10">
        <v>0.51231099999999996</v>
      </c>
      <c r="N1939" s="10">
        <v>0.50145600000000001</v>
      </c>
      <c r="O1939" s="10">
        <v>0.51183000000000001</v>
      </c>
      <c r="P1939" s="10">
        <v>0.51969799999999999</v>
      </c>
      <c r="Q1939" s="10">
        <v>0.502965</v>
      </c>
      <c r="R1939" s="10">
        <v>0.48918099999999998</v>
      </c>
      <c r="S1939" s="10">
        <v>0.48191299999999998</v>
      </c>
      <c r="T1939" s="10">
        <v>0.47977700000000001</v>
      </c>
      <c r="U1939" s="10">
        <v>0.477022</v>
      </c>
      <c r="V1939" s="10">
        <v>0.47269</v>
      </c>
      <c r="W1939" s="10">
        <v>0.468636</v>
      </c>
      <c r="X1939" s="10">
        <v>0.46495500000000001</v>
      </c>
      <c r="Y1939" s="10">
        <v>0.46188800000000002</v>
      </c>
      <c r="Z1939" s="10">
        <v>0.45966200000000002</v>
      </c>
      <c r="AA1939" s="10">
        <v>0.45833400000000002</v>
      </c>
      <c r="AB1939" s="10">
        <v>0.45783299999999999</v>
      </c>
      <c r="AC1939" s="10">
        <v>0.45813799999999999</v>
      </c>
      <c r="AD1939" s="10">
        <v>0.45886399999999999</v>
      </c>
      <c r="AE1939" s="10">
        <v>0.45977400000000002</v>
      </c>
      <c r="AF1939" s="7">
        <v>-4.0666000000000001E-2</v>
      </c>
    </row>
    <row r="1940" spans="1:32" ht="13">
      <c r="A1940" s="3" t="s">
        <v>2545</v>
      </c>
      <c r="B1940" t="s">
        <v>793</v>
      </c>
      <c r="C1940" s="10">
        <v>0</v>
      </c>
      <c r="D1940" s="10">
        <v>0</v>
      </c>
      <c r="E1940" s="10">
        <v>0</v>
      </c>
      <c r="F1940" s="10">
        <v>0</v>
      </c>
      <c r="G1940" s="10">
        <v>0</v>
      </c>
      <c r="H1940" s="10">
        <v>0</v>
      </c>
      <c r="I1940" s="10">
        <v>0</v>
      </c>
      <c r="J1940" s="10">
        <v>0</v>
      </c>
      <c r="K1940" s="10">
        <v>0</v>
      </c>
      <c r="L1940" s="10">
        <v>0</v>
      </c>
      <c r="M1940" s="10">
        <v>0</v>
      </c>
      <c r="N1940" s="10">
        <v>0</v>
      </c>
      <c r="O1940" s="10">
        <v>0</v>
      </c>
      <c r="P1940" s="10">
        <v>0</v>
      </c>
      <c r="Q1940" s="10">
        <v>0</v>
      </c>
      <c r="R1940" s="10">
        <v>0</v>
      </c>
      <c r="S1940" s="10">
        <v>0</v>
      </c>
      <c r="T1940" s="10">
        <v>0</v>
      </c>
      <c r="U1940" s="10">
        <v>0</v>
      </c>
      <c r="V1940" s="10">
        <v>0</v>
      </c>
      <c r="W1940" s="10">
        <v>0</v>
      </c>
      <c r="X1940" s="10">
        <v>0</v>
      </c>
      <c r="Y1940" s="10">
        <v>0</v>
      </c>
      <c r="Z1940" s="10">
        <v>0</v>
      </c>
      <c r="AA1940" s="10">
        <v>0</v>
      </c>
      <c r="AB1940" s="10">
        <v>0</v>
      </c>
      <c r="AC1940" s="10">
        <v>0</v>
      </c>
      <c r="AD1940" s="10">
        <v>0</v>
      </c>
      <c r="AE1940" s="10">
        <v>0</v>
      </c>
      <c r="AF1940" s="15" t="s">
        <v>2584</v>
      </c>
    </row>
    <row r="1941" spans="1:32" ht="13">
      <c r="A1941" s="3" t="s">
        <v>2546</v>
      </c>
      <c r="B1941" t="s">
        <v>795</v>
      </c>
      <c r="C1941" s="10">
        <v>0</v>
      </c>
      <c r="D1941" s="10">
        <v>0</v>
      </c>
      <c r="E1941" s="10">
        <v>0</v>
      </c>
      <c r="F1941" s="10">
        <v>0</v>
      </c>
      <c r="G1941" s="10">
        <v>0</v>
      </c>
      <c r="H1941" s="10">
        <v>0</v>
      </c>
      <c r="I1941" s="10">
        <v>0</v>
      </c>
      <c r="J1941" s="10">
        <v>0</v>
      </c>
      <c r="K1941" s="10">
        <v>0</v>
      </c>
      <c r="L1941" s="10">
        <v>0</v>
      </c>
      <c r="M1941" s="10">
        <v>0</v>
      </c>
      <c r="N1941" s="10">
        <v>0</v>
      </c>
      <c r="O1941" s="10">
        <v>0</v>
      </c>
      <c r="P1941" s="10">
        <v>0</v>
      </c>
      <c r="Q1941" s="10">
        <v>0</v>
      </c>
      <c r="R1941" s="10">
        <v>0</v>
      </c>
      <c r="S1941" s="10">
        <v>0</v>
      </c>
      <c r="T1941" s="10">
        <v>0</v>
      </c>
      <c r="U1941" s="10">
        <v>0</v>
      </c>
      <c r="V1941" s="10">
        <v>0</v>
      </c>
      <c r="W1941" s="10">
        <v>0</v>
      </c>
      <c r="X1941" s="10">
        <v>0</v>
      </c>
      <c r="Y1941" s="10">
        <v>0</v>
      </c>
      <c r="Z1941" s="10">
        <v>0</v>
      </c>
      <c r="AA1941" s="10">
        <v>0</v>
      </c>
      <c r="AB1941" s="10">
        <v>0</v>
      </c>
      <c r="AC1941" s="10">
        <v>0</v>
      </c>
      <c r="AD1941" s="10">
        <v>0</v>
      </c>
      <c r="AE1941" s="10">
        <v>0</v>
      </c>
      <c r="AF1941" s="15" t="s">
        <v>2584</v>
      </c>
    </row>
    <row r="1942" spans="1:32" ht="13">
      <c r="A1942" s="3" t="s">
        <v>2547</v>
      </c>
      <c r="B1942" t="s">
        <v>797</v>
      </c>
      <c r="C1942" s="10">
        <v>0</v>
      </c>
      <c r="D1942" s="10">
        <v>0</v>
      </c>
      <c r="E1942" s="10">
        <v>0</v>
      </c>
      <c r="F1942" s="10">
        <v>0</v>
      </c>
      <c r="G1942" s="10">
        <v>0</v>
      </c>
      <c r="H1942" s="10">
        <v>0</v>
      </c>
      <c r="I1942" s="10">
        <v>0</v>
      </c>
      <c r="J1942" s="10">
        <v>0</v>
      </c>
      <c r="K1942" s="10">
        <v>0</v>
      </c>
      <c r="L1942" s="10">
        <v>0</v>
      </c>
      <c r="M1942" s="10">
        <v>0</v>
      </c>
      <c r="N1942" s="10">
        <v>0</v>
      </c>
      <c r="O1942" s="10">
        <v>0</v>
      </c>
      <c r="P1942" s="10">
        <v>0</v>
      </c>
      <c r="Q1942" s="10">
        <v>0</v>
      </c>
      <c r="R1942" s="10">
        <v>0</v>
      </c>
      <c r="S1942" s="10">
        <v>0</v>
      </c>
      <c r="T1942" s="10">
        <v>0</v>
      </c>
      <c r="U1942" s="10">
        <v>0</v>
      </c>
      <c r="V1942" s="10">
        <v>0</v>
      </c>
      <c r="W1942" s="10">
        <v>0</v>
      </c>
      <c r="X1942" s="10">
        <v>0</v>
      </c>
      <c r="Y1942" s="10">
        <v>0</v>
      </c>
      <c r="Z1942" s="10">
        <v>0</v>
      </c>
      <c r="AA1942" s="10">
        <v>0</v>
      </c>
      <c r="AB1942" s="10">
        <v>0</v>
      </c>
      <c r="AC1942" s="10">
        <v>0</v>
      </c>
      <c r="AD1942" s="10">
        <v>0</v>
      </c>
      <c r="AE1942" s="10">
        <v>0</v>
      </c>
      <c r="AF1942" s="15" t="s">
        <v>2584</v>
      </c>
    </row>
    <row r="1943" spans="1:32" ht="13">
      <c r="A1943" s="3" t="s">
        <v>2548</v>
      </c>
      <c r="B1943" t="s">
        <v>799</v>
      </c>
      <c r="C1943" s="10">
        <v>0</v>
      </c>
      <c r="D1943" s="10">
        <v>0</v>
      </c>
      <c r="E1943" s="10">
        <v>0</v>
      </c>
      <c r="F1943" s="10">
        <v>0</v>
      </c>
      <c r="G1943" s="10">
        <v>0</v>
      </c>
      <c r="H1943" s="10">
        <v>0</v>
      </c>
      <c r="I1943" s="10">
        <v>0</v>
      </c>
      <c r="J1943" s="10">
        <v>0</v>
      </c>
      <c r="K1943" s="10">
        <v>0</v>
      </c>
      <c r="L1943" s="10">
        <v>0</v>
      </c>
      <c r="M1943" s="10">
        <v>0</v>
      </c>
      <c r="N1943" s="10">
        <v>0</v>
      </c>
      <c r="O1943" s="10">
        <v>0</v>
      </c>
      <c r="P1943" s="10">
        <v>0</v>
      </c>
      <c r="Q1943" s="10">
        <v>0</v>
      </c>
      <c r="R1943" s="10">
        <v>0</v>
      </c>
      <c r="S1943" s="10">
        <v>0</v>
      </c>
      <c r="T1943" s="10">
        <v>0</v>
      </c>
      <c r="U1943" s="10">
        <v>0</v>
      </c>
      <c r="V1943" s="10">
        <v>0</v>
      </c>
      <c r="W1943" s="10">
        <v>0</v>
      </c>
      <c r="X1943" s="10">
        <v>0</v>
      </c>
      <c r="Y1943" s="10">
        <v>0</v>
      </c>
      <c r="Z1943" s="10">
        <v>0</v>
      </c>
      <c r="AA1943" s="10">
        <v>0</v>
      </c>
      <c r="AB1943" s="10">
        <v>0</v>
      </c>
      <c r="AC1943" s="10">
        <v>0</v>
      </c>
      <c r="AD1943" s="10">
        <v>0</v>
      </c>
      <c r="AE1943" s="10">
        <v>0</v>
      </c>
      <c r="AF1943" s="15" t="s">
        <v>2584</v>
      </c>
    </row>
    <row r="1944" spans="1:32" ht="13">
      <c r="A1944" s="3" t="s">
        <v>2549</v>
      </c>
      <c r="B1944" t="s">
        <v>801</v>
      </c>
      <c r="C1944" s="10">
        <v>20.387777</v>
      </c>
      <c r="D1944" s="10">
        <v>20.320847000000001</v>
      </c>
      <c r="E1944" s="10">
        <v>18.307053</v>
      </c>
      <c r="F1944" s="10">
        <v>17.389797000000002</v>
      </c>
      <c r="G1944" s="10">
        <v>17.002493000000001</v>
      </c>
      <c r="H1944" s="10">
        <v>16.717345999999999</v>
      </c>
      <c r="I1944" s="10">
        <v>16.581253</v>
      </c>
      <c r="J1944" s="10">
        <v>16.460965999999999</v>
      </c>
      <c r="K1944" s="10">
        <v>16.029295000000001</v>
      </c>
      <c r="L1944" s="10">
        <v>15.564042000000001</v>
      </c>
      <c r="M1944" s="10">
        <v>15.256992</v>
      </c>
      <c r="N1944" s="10">
        <v>14.926244000000001</v>
      </c>
      <c r="O1944" s="10">
        <v>14.513851000000001</v>
      </c>
      <c r="P1944" s="10">
        <v>14.151175</v>
      </c>
      <c r="Q1944" s="10">
        <v>13.677702999999999</v>
      </c>
      <c r="R1944" s="10">
        <v>13.295857</v>
      </c>
      <c r="S1944" s="10">
        <v>13.109164</v>
      </c>
      <c r="T1944" s="10">
        <v>13.070615</v>
      </c>
      <c r="U1944" s="10">
        <v>13.004625000000001</v>
      </c>
      <c r="V1944" s="10">
        <v>12.882586999999999</v>
      </c>
      <c r="W1944" s="10">
        <v>12.763042</v>
      </c>
      <c r="X1944" s="10">
        <v>12.651222000000001</v>
      </c>
      <c r="Y1944" s="10">
        <v>12.556056</v>
      </c>
      <c r="Z1944" s="10">
        <v>12.483549</v>
      </c>
      <c r="AA1944" s="10">
        <v>12.438101</v>
      </c>
      <c r="AB1944" s="10">
        <v>12.417757999999999</v>
      </c>
      <c r="AC1944" s="10">
        <v>12.421454000000001</v>
      </c>
      <c r="AD1944" s="10">
        <v>12.437757</v>
      </c>
      <c r="AE1944" s="10">
        <v>12.459785</v>
      </c>
      <c r="AF1944" s="7">
        <v>-1.7953E-2</v>
      </c>
    </row>
    <row r="1945" spans="1:32" ht="13">
      <c r="A1945" s="3" t="s">
        <v>2550</v>
      </c>
      <c r="B1945" t="s">
        <v>803</v>
      </c>
      <c r="C1945" s="10">
        <v>43.827919000000001</v>
      </c>
      <c r="D1945" s="10">
        <v>44.191943999999999</v>
      </c>
      <c r="E1945" s="10">
        <v>40.460738999999997</v>
      </c>
      <c r="F1945" s="10">
        <v>39.016742999999998</v>
      </c>
      <c r="G1945" s="10">
        <v>38.598106000000001</v>
      </c>
      <c r="H1945" s="10">
        <v>38.301403000000001</v>
      </c>
      <c r="I1945" s="10">
        <v>38.251759</v>
      </c>
      <c r="J1945" s="10">
        <v>38.149830000000001</v>
      </c>
      <c r="K1945" s="10">
        <v>37.176388000000003</v>
      </c>
      <c r="L1945" s="10">
        <v>36.055508000000003</v>
      </c>
      <c r="M1945" s="10">
        <v>35.299961000000003</v>
      </c>
      <c r="N1945" s="10">
        <v>34.474719999999998</v>
      </c>
      <c r="O1945" s="10">
        <v>33.45055</v>
      </c>
      <c r="P1945" s="10">
        <v>32.579338</v>
      </c>
      <c r="Q1945" s="10">
        <v>31.435648</v>
      </c>
      <c r="R1945" s="10">
        <v>30.53689</v>
      </c>
      <c r="S1945" s="10">
        <v>30.140823000000001</v>
      </c>
      <c r="T1945" s="10">
        <v>30.111103</v>
      </c>
      <c r="U1945" s="10">
        <v>29.986317</v>
      </c>
      <c r="V1945" s="10">
        <v>29.693102</v>
      </c>
      <c r="W1945" s="10">
        <v>29.390332999999998</v>
      </c>
      <c r="X1945" s="10">
        <v>29.097999999999999</v>
      </c>
      <c r="Y1945" s="10">
        <v>28.843878</v>
      </c>
      <c r="Z1945" s="10">
        <v>28.641188</v>
      </c>
      <c r="AA1945" s="10">
        <v>28.508568</v>
      </c>
      <c r="AB1945" s="10">
        <v>28.441586000000001</v>
      </c>
      <c r="AC1945" s="10">
        <v>28.436202999999999</v>
      </c>
      <c r="AD1945" s="10">
        <v>28.463314</v>
      </c>
      <c r="AE1945" s="10">
        <v>28.505769999999998</v>
      </c>
      <c r="AF1945" s="7">
        <v>-1.6107E-2</v>
      </c>
    </row>
    <row r="1946" spans="1:32" ht="13">
      <c r="A1946" s="3" t="s">
        <v>2551</v>
      </c>
      <c r="B1946" t="s">
        <v>805</v>
      </c>
      <c r="C1946" s="10">
        <v>8.9804829999999995</v>
      </c>
      <c r="D1946" s="10">
        <v>7.0016249999999998</v>
      </c>
      <c r="E1946" s="10">
        <v>5.4566420000000004</v>
      </c>
      <c r="F1946" s="10">
        <v>3.7036159999999998</v>
      </c>
      <c r="G1946" s="10">
        <v>2.6439309999999998</v>
      </c>
      <c r="H1946" s="10">
        <v>1.6394850000000001</v>
      </c>
      <c r="I1946" s="10">
        <v>0.937307</v>
      </c>
      <c r="J1946" s="10">
        <v>0.54728600000000005</v>
      </c>
      <c r="K1946" s="10">
        <v>0.50522</v>
      </c>
      <c r="L1946" s="10">
        <v>0.52036099999999996</v>
      </c>
      <c r="M1946" s="10">
        <v>0.51834800000000003</v>
      </c>
      <c r="N1946" s="10">
        <v>0.51949900000000004</v>
      </c>
      <c r="O1946" s="10">
        <v>0.52291399999999999</v>
      </c>
      <c r="P1946" s="10">
        <v>0.53476299999999999</v>
      </c>
      <c r="Q1946" s="10">
        <v>0.51478599999999997</v>
      </c>
      <c r="R1946" s="10">
        <v>0.49959300000000001</v>
      </c>
      <c r="S1946" s="10">
        <v>0.49384899999999998</v>
      </c>
      <c r="T1946" s="10">
        <v>0.49468600000000001</v>
      </c>
      <c r="U1946" s="10">
        <v>0.49324800000000002</v>
      </c>
      <c r="V1946" s="10">
        <v>0.48815900000000001</v>
      </c>
      <c r="W1946" s="10">
        <v>0.48257100000000003</v>
      </c>
      <c r="X1946" s="10">
        <v>0.476989</v>
      </c>
      <c r="Y1946" s="10">
        <v>0.47203200000000001</v>
      </c>
      <c r="Z1946" s="10">
        <v>0.46790199999999998</v>
      </c>
      <c r="AA1946" s="10">
        <v>0.46509699999999998</v>
      </c>
      <c r="AB1946" s="10">
        <v>0.46354499999999998</v>
      </c>
      <c r="AC1946" s="10">
        <v>0.46314499999999997</v>
      </c>
      <c r="AD1946" s="10">
        <v>0.46335599999999999</v>
      </c>
      <c r="AE1946" s="10">
        <v>0.46386699999999997</v>
      </c>
      <c r="AF1946" s="7">
        <v>-9.5642000000000005E-2</v>
      </c>
    </row>
    <row r="1947" spans="1:32" ht="13">
      <c r="A1947" s="3" t="s">
        <v>2552</v>
      </c>
      <c r="B1947" t="s">
        <v>807</v>
      </c>
      <c r="C1947" s="10">
        <v>44.179099999999998</v>
      </c>
      <c r="D1947" s="10">
        <v>34.117030999999997</v>
      </c>
      <c r="E1947" s="10">
        <v>26.28031</v>
      </c>
      <c r="F1947" s="10">
        <v>17.394874999999999</v>
      </c>
      <c r="G1947" s="10">
        <v>11.955076</v>
      </c>
      <c r="H1947" s="10">
        <v>6.798959</v>
      </c>
      <c r="I1947" s="10">
        <v>3.1582759999999999</v>
      </c>
      <c r="J1947" s="10">
        <v>1.0785370000000001</v>
      </c>
      <c r="K1947" s="10">
        <v>0.73075500000000004</v>
      </c>
      <c r="L1947" s="10">
        <v>0.681002</v>
      </c>
      <c r="M1947" s="10">
        <v>0.56342099999999995</v>
      </c>
      <c r="N1947" s="10">
        <v>0.47516799999999998</v>
      </c>
      <c r="O1947" s="10">
        <v>0.412298</v>
      </c>
      <c r="P1947" s="10">
        <v>0.397092</v>
      </c>
      <c r="Q1947" s="10">
        <v>0.38241900000000001</v>
      </c>
      <c r="R1947" s="10">
        <v>0.371195</v>
      </c>
      <c r="S1947" s="10">
        <v>0.36682999999999999</v>
      </c>
      <c r="T1947" s="10">
        <v>0.36727500000000002</v>
      </c>
      <c r="U1947" s="10">
        <v>0.36612499999999998</v>
      </c>
      <c r="V1947" s="10">
        <v>0.36238399999999998</v>
      </c>
      <c r="W1947" s="10">
        <v>0.358317</v>
      </c>
      <c r="X1947" s="10">
        <v>0.35427599999999998</v>
      </c>
      <c r="Y1947" s="10">
        <v>0.35070000000000001</v>
      </c>
      <c r="Z1947" s="10">
        <v>0.34773999999999999</v>
      </c>
      <c r="AA1947" s="10">
        <v>0.34574100000000002</v>
      </c>
      <c r="AB1947" s="10">
        <v>0.34464899999999998</v>
      </c>
      <c r="AC1947" s="10">
        <v>0.344393</v>
      </c>
      <c r="AD1947" s="10">
        <v>0.34458100000000003</v>
      </c>
      <c r="AE1947" s="10">
        <v>0.34498499999999999</v>
      </c>
      <c r="AF1947" s="7">
        <v>-0.15646199999999999</v>
      </c>
    </row>
    <row r="1948" spans="1:32" ht="13">
      <c r="A1948" s="3" t="s">
        <v>2553</v>
      </c>
      <c r="B1948" t="s">
        <v>809</v>
      </c>
      <c r="C1948" s="10">
        <v>0</v>
      </c>
      <c r="D1948" s="10">
        <v>0</v>
      </c>
      <c r="E1948" s="10">
        <v>0</v>
      </c>
      <c r="F1948" s="10">
        <v>0</v>
      </c>
      <c r="G1948" s="10">
        <v>0</v>
      </c>
      <c r="H1948" s="10">
        <v>0</v>
      </c>
      <c r="I1948" s="10">
        <v>0</v>
      </c>
      <c r="J1948" s="10">
        <v>0</v>
      </c>
      <c r="K1948" s="10">
        <v>0</v>
      </c>
      <c r="L1948" s="10">
        <v>0</v>
      </c>
      <c r="M1948" s="10">
        <v>0</v>
      </c>
      <c r="N1948" s="10">
        <v>0</v>
      </c>
      <c r="O1948" s="10">
        <v>0</v>
      </c>
      <c r="P1948" s="10">
        <v>0</v>
      </c>
      <c r="Q1948" s="10">
        <v>0</v>
      </c>
      <c r="R1948" s="10">
        <v>0</v>
      </c>
      <c r="S1948" s="10">
        <v>0</v>
      </c>
      <c r="T1948" s="10">
        <v>0</v>
      </c>
      <c r="U1948" s="10">
        <v>0</v>
      </c>
      <c r="V1948" s="10">
        <v>0</v>
      </c>
      <c r="W1948" s="10">
        <v>0</v>
      </c>
      <c r="X1948" s="10">
        <v>0</v>
      </c>
      <c r="Y1948" s="10">
        <v>0</v>
      </c>
      <c r="Z1948" s="10">
        <v>0</v>
      </c>
      <c r="AA1948" s="10">
        <v>0</v>
      </c>
      <c r="AB1948" s="10">
        <v>0</v>
      </c>
      <c r="AC1948" s="10">
        <v>0</v>
      </c>
      <c r="AD1948" s="10">
        <v>0</v>
      </c>
      <c r="AE1948" s="10">
        <v>0</v>
      </c>
      <c r="AF1948" s="15" t="s">
        <v>2584</v>
      </c>
    </row>
    <row r="1949" spans="1:32" ht="13">
      <c r="A1949" s="3" t="s">
        <v>2554</v>
      </c>
      <c r="B1949" t="s">
        <v>811</v>
      </c>
      <c r="C1949" s="10">
        <v>0</v>
      </c>
      <c r="D1949" s="10">
        <v>0</v>
      </c>
      <c r="E1949" s="10">
        <v>0</v>
      </c>
      <c r="F1949" s="10">
        <v>0</v>
      </c>
      <c r="G1949" s="10">
        <v>0</v>
      </c>
      <c r="H1949" s="10">
        <v>0</v>
      </c>
      <c r="I1949" s="10">
        <v>0</v>
      </c>
      <c r="J1949" s="10">
        <v>0</v>
      </c>
      <c r="K1949" s="10">
        <v>0</v>
      </c>
      <c r="L1949" s="10">
        <v>0</v>
      </c>
      <c r="M1949" s="10">
        <v>0</v>
      </c>
      <c r="N1949" s="10">
        <v>0</v>
      </c>
      <c r="O1949" s="10">
        <v>0</v>
      </c>
      <c r="P1949" s="10">
        <v>0</v>
      </c>
      <c r="Q1949" s="10">
        <v>0</v>
      </c>
      <c r="R1949" s="10">
        <v>0</v>
      </c>
      <c r="S1949" s="10">
        <v>0</v>
      </c>
      <c r="T1949" s="10">
        <v>0</v>
      </c>
      <c r="U1949" s="10">
        <v>0</v>
      </c>
      <c r="V1949" s="10">
        <v>0</v>
      </c>
      <c r="W1949" s="10">
        <v>0</v>
      </c>
      <c r="X1949" s="10">
        <v>0</v>
      </c>
      <c r="Y1949" s="10">
        <v>0</v>
      </c>
      <c r="Z1949" s="10">
        <v>0</v>
      </c>
      <c r="AA1949" s="10">
        <v>0</v>
      </c>
      <c r="AB1949" s="10">
        <v>0</v>
      </c>
      <c r="AC1949" s="10">
        <v>0</v>
      </c>
      <c r="AD1949" s="10">
        <v>0</v>
      </c>
      <c r="AE1949" s="10">
        <v>0</v>
      </c>
      <c r="AF1949" s="15" t="s">
        <v>2584</v>
      </c>
    </row>
    <row r="1950" spans="1:32" ht="13">
      <c r="A1950" s="3" t="s">
        <v>2555</v>
      </c>
      <c r="B1950" t="s">
        <v>813</v>
      </c>
      <c r="C1950" s="10">
        <v>0</v>
      </c>
      <c r="D1950" s="10">
        <v>0</v>
      </c>
      <c r="E1950" s="10">
        <v>0</v>
      </c>
      <c r="F1950" s="10">
        <v>0</v>
      </c>
      <c r="G1950" s="10">
        <v>0</v>
      </c>
      <c r="H1950" s="10">
        <v>0</v>
      </c>
      <c r="I1950" s="10">
        <v>0</v>
      </c>
      <c r="J1950" s="10">
        <v>0</v>
      </c>
      <c r="K1950" s="10">
        <v>0</v>
      </c>
      <c r="L1950" s="10">
        <v>0</v>
      </c>
      <c r="M1950" s="10">
        <v>0</v>
      </c>
      <c r="N1950" s="10">
        <v>0</v>
      </c>
      <c r="O1950" s="10">
        <v>0</v>
      </c>
      <c r="P1950" s="10">
        <v>0</v>
      </c>
      <c r="Q1950" s="10">
        <v>0</v>
      </c>
      <c r="R1950" s="10">
        <v>0</v>
      </c>
      <c r="S1950" s="10">
        <v>0</v>
      </c>
      <c r="T1950" s="10">
        <v>0</v>
      </c>
      <c r="U1950" s="10">
        <v>0</v>
      </c>
      <c r="V1950" s="10">
        <v>0</v>
      </c>
      <c r="W1950" s="10">
        <v>0</v>
      </c>
      <c r="X1950" s="10">
        <v>0</v>
      </c>
      <c r="Y1950" s="10">
        <v>0</v>
      </c>
      <c r="Z1950" s="10">
        <v>0</v>
      </c>
      <c r="AA1950" s="10">
        <v>0</v>
      </c>
      <c r="AB1950" s="10">
        <v>0</v>
      </c>
      <c r="AC1950" s="10">
        <v>0</v>
      </c>
      <c r="AD1950" s="10">
        <v>0</v>
      </c>
      <c r="AE1950" s="10">
        <v>0</v>
      </c>
      <c r="AF1950" s="15" t="s">
        <v>2584</v>
      </c>
    </row>
    <row r="1951" spans="1:32" ht="13">
      <c r="A1951" s="3" t="s">
        <v>2556</v>
      </c>
      <c r="B1951" t="s">
        <v>1260</v>
      </c>
      <c r="C1951" s="10">
        <v>315.20800800000001</v>
      </c>
      <c r="D1951" s="10">
        <v>296.53866599999998</v>
      </c>
      <c r="E1951" s="10">
        <v>265.05050699999998</v>
      </c>
      <c r="F1951" s="10">
        <v>237.07290599999999</v>
      </c>
      <c r="G1951" s="10">
        <v>215.716812</v>
      </c>
      <c r="H1951" s="10">
        <v>197.92517100000001</v>
      </c>
      <c r="I1951" s="10">
        <v>191.43130500000001</v>
      </c>
      <c r="J1951" s="10">
        <v>194.59378100000001</v>
      </c>
      <c r="K1951" s="10">
        <v>199.112427</v>
      </c>
      <c r="L1951" s="10">
        <v>198.804001</v>
      </c>
      <c r="M1951" s="10">
        <v>195.489105</v>
      </c>
      <c r="N1951" s="10">
        <v>190.566284</v>
      </c>
      <c r="O1951" s="10">
        <v>185.043091</v>
      </c>
      <c r="P1951" s="10">
        <v>179.901093</v>
      </c>
      <c r="Q1951" s="10">
        <v>174.70674099999999</v>
      </c>
      <c r="R1951" s="10">
        <v>170.509781</v>
      </c>
      <c r="S1951" s="10">
        <v>167.852081</v>
      </c>
      <c r="T1951" s="10">
        <v>166.49662799999999</v>
      </c>
      <c r="U1951" s="10">
        <v>165.42976400000001</v>
      </c>
      <c r="V1951" s="10">
        <v>164.63325499999999</v>
      </c>
      <c r="W1951" s="10">
        <v>164.41253699999999</v>
      </c>
      <c r="X1951" s="10">
        <v>164.505402</v>
      </c>
      <c r="Y1951" s="10">
        <v>164.605637</v>
      </c>
      <c r="Z1951" s="10">
        <v>164.819885</v>
      </c>
      <c r="AA1951" s="10">
        <v>165.008163</v>
      </c>
      <c r="AB1951" s="10">
        <v>165.22674599999999</v>
      </c>
      <c r="AC1951" s="10">
        <v>165.61773700000001</v>
      </c>
      <c r="AD1951" s="10">
        <v>166.15441899999999</v>
      </c>
      <c r="AE1951" s="10">
        <v>166.66708399999999</v>
      </c>
      <c r="AF1951" s="7">
        <v>-2.1114000000000001E-2</v>
      </c>
    </row>
    <row r="1953" spans="1:32" ht="13">
      <c r="A1953" s="3" t="s">
        <v>2557</v>
      </c>
      <c r="B1953" t="s">
        <v>2558</v>
      </c>
      <c r="C1953" s="10">
        <v>5592.0097660000001</v>
      </c>
      <c r="D1953" s="10">
        <v>5641.0585940000001</v>
      </c>
      <c r="E1953" s="10">
        <v>5372.984375</v>
      </c>
      <c r="F1953" s="10">
        <v>5122.6547849999997</v>
      </c>
      <c r="G1953" s="10">
        <v>4354.6279299999997</v>
      </c>
      <c r="H1953" s="10">
        <v>4039.2197270000001</v>
      </c>
      <c r="I1953" s="10">
        <v>4078.6040039999998</v>
      </c>
      <c r="J1953" s="10">
        <v>4343.5278319999998</v>
      </c>
      <c r="K1953" s="10">
        <v>4525.5087890000004</v>
      </c>
      <c r="L1953" s="10">
        <v>4524.859375</v>
      </c>
      <c r="M1953" s="10">
        <v>4446.5185549999997</v>
      </c>
      <c r="N1953" s="10">
        <v>4321.4829099999997</v>
      </c>
      <c r="O1953" s="10">
        <v>4191.4956050000001</v>
      </c>
      <c r="P1953" s="10">
        <v>4064.9321289999998</v>
      </c>
      <c r="Q1953" s="10">
        <v>3960.1503910000001</v>
      </c>
      <c r="R1953" s="10">
        <v>3876.3486330000001</v>
      </c>
      <c r="S1953" s="10">
        <v>3818.0310060000002</v>
      </c>
      <c r="T1953" s="10">
        <v>3780.1125489999999</v>
      </c>
      <c r="U1953" s="10">
        <v>3753.1437989999999</v>
      </c>
      <c r="V1953" s="10">
        <v>3745.320068</v>
      </c>
      <c r="W1953" s="10">
        <v>3756.6435550000001</v>
      </c>
      <c r="X1953" s="10">
        <v>3774.5039059999999</v>
      </c>
      <c r="Y1953" s="10">
        <v>3787.482422</v>
      </c>
      <c r="Z1953" s="10">
        <v>3802.0651859999998</v>
      </c>
      <c r="AA1953" s="10">
        <v>3812.8244629999999</v>
      </c>
      <c r="AB1953" s="10">
        <v>3821.736328</v>
      </c>
      <c r="AC1953" s="10">
        <v>3834.195068</v>
      </c>
      <c r="AD1953" s="10">
        <v>3850.1489259999998</v>
      </c>
      <c r="AE1953" s="10">
        <v>3862.931885</v>
      </c>
      <c r="AF1953" s="7">
        <v>-1.3925999999999999E-2</v>
      </c>
    </row>
    <row r="1955" spans="1:32" ht="13">
      <c r="A1955" s="3" t="s">
        <v>2559</v>
      </c>
      <c r="B1955" s="2" t="s">
        <v>2463</v>
      </c>
      <c r="C1955" s="11">
        <v>10964.984375</v>
      </c>
      <c r="D1955" s="11">
        <v>11221.314453000001</v>
      </c>
      <c r="E1955" s="11">
        <v>10760.751953000001</v>
      </c>
      <c r="F1955" s="11">
        <v>9877.9189449999994</v>
      </c>
      <c r="G1955" s="11">
        <v>8945.0976559999999</v>
      </c>
      <c r="H1955" s="11">
        <v>8779.5292969999991</v>
      </c>
      <c r="I1955" s="11">
        <v>9354.7050780000009</v>
      </c>
      <c r="J1955" s="11">
        <v>10219.775390999999</v>
      </c>
      <c r="K1955" s="11">
        <v>10889.853515999999</v>
      </c>
      <c r="L1955" s="11">
        <v>11256.381836</v>
      </c>
      <c r="M1955" s="11">
        <v>11389.125</v>
      </c>
      <c r="N1955" s="11">
        <v>11393.007812</v>
      </c>
      <c r="O1955" s="11">
        <v>11370.860352</v>
      </c>
      <c r="P1955" s="11">
        <v>11391.933594</v>
      </c>
      <c r="Q1955" s="11">
        <v>11431.300781</v>
      </c>
      <c r="R1955" s="11">
        <v>11480.241211</v>
      </c>
      <c r="S1955" s="11">
        <v>11535.934569999999</v>
      </c>
      <c r="T1955" s="11">
        <v>11585.797852</v>
      </c>
      <c r="U1955" s="11">
        <v>11671.136719</v>
      </c>
      <c r="V1955" s="11">
        <v>11793.435546999999</v>
      </c>
      <c r="W1955" s="11">
        <v>11946.672852</v>
      </c>
      <c r="X1955" s="11">
        <v>12103.035156</v>
      </c>
      <c r="Y1955" s="11">
        <v>12242.348633</v>
      </c>
      <c r="Z1955" s="11">
        <v>12377.275390999999</v>
      </c>
      <c r="AA1955" s="11">
        <v>12498.776367</v>
      </c>
      <c r="AB1955" s="11">
        <v>12616.886719</v>
      </c>
      <c r="AC1955" s="11">
        <v>12742.728515999999</v>
      </c>
      <c r="AD1955" s="11">
        <v>12879.447265999999</v>
      </c>
      <c r="AE1955" s="11">
        <v>13024.495117</v>
      </c>
      <c r="AF1955" s="9">
        <v>5.5339999999999999E-3</v>
      </c>
    </row>
    <row r="1957" spans="1:32" ht="13">
      <c r="B1957" s="2" t="s">
        <v>2464</v>
      </c>
    </row>
    <row r="1958" spans="1:32" ht="13">
      <c r="A1958" s="3" t="s">
        <v>2560</v>
      </c>
      <c r="B1958" t="s">
        <v>780</v>
      </c>
      <c r="C1958" s="10">
        <v>4214.7807620000003</v>
      </c>
      <c r="D1958" s="10">
        <v>4148.0693359999996</v>
      </c>
      <c r="E1958" s="10">
        <v>3992.98999</v>
      </c>
      <c r="F1958" s="10">
        <v>3822.798096</v>
      </c>
      <c r="G1958" s="10">
        <v>3716.071289</v>
      </c>
      <c r="H1958" s="10">
        <v>3651.4111330000001</v>
      </c>
      <c r="I1958" s="10">
        <v>3599.3659670000002</v>
      </c>
      <c r="J1958" s="10">
        <v>3565.7197270000001</v>
      </c>
      <c r="K1958" s="10">
        <v>3547.2067870000001</v>
      </c>
      <c r="L1958" s="10">
        <v>3526.6740719999998</v>
      </c>
      <c r="M1958" s="10">
        <v>3511.7690429999998</v>
      </c>
      <c r="N1958" s="10">
        <v>3502.860107</v>
      </c>
      <c r="O1958" s="10">
        <v>3509.9819339999999</v>
      </c>
      <c r="P1958" s="10">
        <v>3537.7504880000001</v>
      </c>
      <c r="Q1958" s="10">
        <v>3575.1677249999998</v>
      </c>
      <c r="R1958" s="10">
        <v>3622.1103520000001</v>
      </c>
      <c r="S1958" s="10">
        <v>3682.1813959999999</v>
      </c>
      <c r="T1958" s="10">
        <v>3756.367432</v>
      </c>
      <c r="U1958" s="10">
        <v>3840.3371579999998</v>
      </c>
      <c r="V1958" s="10">
        <v>3930.8466800000001</v>
      </c>
      <c r="W1958" s="10">
        <v>4022.8503420000002</v>
      </c>
      <c r="X1958" s="10">
        <v>4113.5498049999997</v>
      </c>
      <c r="Y1958" s="10">
        <v>4202.1845700000003</v>
      </c>
      <c r="Z1958" s="10">
        <v>4284.0195309999999</v>
      </c>
      <c r="AA1958" s="10">
        <v>4359.0478519999997</v>
      </c>
      <c r="AB1958" s="10">
        <v>4429.3549800000001</v>
      </c>
      <c r="AC1958" s="10">
        <v>4496.6943359999996</v>
      </c>
      <c r="AD1958" s="10">
        <v>4562.1909180000002</v>
      </c>
      <c r="AE1958" s="10">
        <v>4626.2290039999998</v>
      </c>
      <c r="AF1958" s="7">
        <v>4.0489999999999996E-3</v>
      </c>
    </row>
    <row r="1959" spans="1:32" ht="13">
      <c r="A1959" s="3" t="s">
        <v>2561</v>
      </c>
      <c r="B1959" t="s">
        <v>782</v>
      </c>
      <c r="C1959" s="10">
        <v>3391.4333499999998</v>
      </c>
      <c r="D1959" s="10">
        <v>3338.1088869999999</v>
      </c>
      <c r="E1959" s="10">
        <v>3281.750732</v>
      </c>
      <c r="F1959" s="10">
        <v>3230.2453609999998</v>
      </c>
      <c r="G1959" s="10">
        <v>3200.8559570000002</v>
      </c>
      <c r="H1959" s="10">
        <v>3182.650635</v>
      </c>
      <c r="I1959" s="10">
        <v>3163.8984380000002</v>
      </c>
      <c r="J1959" s="10">
        <v>3144.5927729999999</v>
      </c>
      <c r="K1959" s="10">
        <v>3126.329346</v>
      </c>
      <c r="L1959" s="10">
        <v>3107.0444339999999</v>
      </c>
      <c r="M1959" s="10">
        <v>3091.3115229999999</v>
      </c>
      <c r="N1959" s="10">
        <v>3077.9953609999998</v>
      </c>
      <c r="O1959" s="10">
        <v>3075.243164</v>
      </c>
      <c r="P1959" s="10">
        <v>3087.4331050000001</v>
      </c>
      <c r="Q1959" s="10">
        <v>3105.4348140000002</v>
      </c>
      <c r="R1959" s="10">
        <v>3128.1984859999998</v>
      </c>
      <c r="S1959" s="10">
        <v>3157.483154</v>
      </c>
      <c r="T1959" s="10">
        <v>3194.1062010000001</v>
      </c>
      <c r="U1959" s="10">
        <v>3235.9895019999999</v>
      </c>
      <c r="V1959" s="10">
        <v>3281.7963869999999</v>
      </c>
      <c r="W1959" s="10">
        <v>3329.1125489999999</v>
      </c>
      <c r="X1959" s="10">
        <v>3377.9101559999999</v>
      </c>
      <c r="Y1959" s="10">
        <v>3429.2497560000002</v>
      </c>
      <c r="Z1959" s="10">
        <v>3479.8322750000002</v>
      </c>
      <c r="AA1959" s="10">
        <v>3528.9140619999998</v>
      </c>
      <c r="AB1959" s="10">
        <v>3577.0336910000001</v>
      </c>
      <c r="AC1959" s="10">
        <v>3624.7102049999999</v>
      </c>
      <c r="AD1959" s="10">
        <v>3672.1640619999998</v>
      </c>
      <c r="AE1959" s="10">
        <v>3719.1665039999998</v>
      </c>
      <c r="AF1959" s="7">
        <v>4.0119999999999999E-3</v>
      </c>
    </row>
    <row r="1960" spans="1:32" ht="13">
      <c r="A1960" s="3" t="s">
        <v>2562</v>
      </c>
      <c r="B1960" s="2" t="s">
        <v>2468</v>
      </c>
      <c r="C1960" s="11">
        <v>7606.2143550000001</v>
      </c>
      <c r="D1960" s="11">
        <v>7486.1782229999999</v>
      </c>
      <c r="E1960" s="11">
        <v>7274.7407229999999</v>
      </c>
      <c r="F1960" s="11">
        <v>7053.0429690000001</v>
      </c>
      <c r="G1960" s="11">
        <v>6916.9267579999996</v>
      </c>
      <c r="H1960" s="11">
        <v>6834.0629879999997</v>
      </c>
      <c r="I1960" s="11">
        <v>6763.2641599999997</v>
      </c>
      <c r="J1960" s="11">
        <v>6710.3125</v>
      </c>
      <c r="K1960" s="11">
        <v>6673.5361329999996</v>
      </c>
      <c r="L1960" s="11">
        <v>6633.7182620000003</v>
      </c>
      <c r="M1960" s="11">
        <v>6603.0810549999997</v>
      </c>
      <c r="N1960" s="11">
        <v>6580.8554690000001</v>
      </c>
      <c r="O1960" s="11">
        <v>6585.2250979999999</v>
      </c>
      <c r="P1960" s="11">
        <v>6625.1831050000001</v>
      </c>
      <c r="Q1960" s="11">
        <v>6680.6010740000002</v>
      </c>
      <c r="R1960" s="11">
        <v>6750.3090819999998</v>
      </c>
      <c r="S1960" s="11">
        <v>6839.6640619999998</v>
      </c>
      <c r="T1960" s="11">
        <v>6950.4741210000002</v>
      </c>
      <c r="U1960" s="11">
        <v>7076.3271480000003</v>
      </c>
      <c r="V1960" s="11">
        <v>7212.6420900000003</v>
      </c>
      <c r="W1960" s="11">
        <v>7351.9624020000001</v>
      </c>
      <c r="X1960" s="11">
        <v>7491.4614259999998</v>
      </c>
      <c r="Y1960" s="11">
        <v>7631.4340819999998</v>
      </c>
      <c r="Z1960" s="11">
        <v>7763.8530270000001</v>
      </c>
      <c r="AA1960" s="11">
        <v>7887.9614259999998</v>
      </c>
      <c r="AB1960" s="11">
        <v>8006.3911129999997</v>
      </c>
      <c r="AC1960" s="11">
        <v>8121.4047849999997</v>
      </c>
      <c r="AD1960" s="11">
        <v>8234.3554690000001</v>
      </c>
      <c r="AE1960" s="11">
        <v>8345.3964840000008</v>
      </c>
      <c r="AF1960" s="9">
        <v>4.032E-3</v>
      </c>
    </row>
    <row r="1965" spans="1:32" ht="11" customHeight="1">
      <c r="B1965" s="3" t="s">
        <v>2469</v>
      </c>
    </row>
    <row r="1966" spans="1:32" ht="11" customHeight="1">
      <c r="B1966" s="3" t="s">
        <v>2470</v>
      </c>
    </row>
    <row r="1967" spans="1:32" ht="11" customHeight="1">
      <c r="B1967" s="3" t="s">
        <v>774</v>
      </c>
    </row>
    <row r="1968" spans="1:32" ht="11" customHeight="1">
      <c r="B1968" s="3" t="s">
        <v>2471</v>
      </c>
    </row>
    <row r="1969" spans="2:2" ht="11" customHeight="1">
      <c r="B1969" s="3" t="s">
        <v>1661</v>
      </c>
    </row>
    <row r="1970" spans="2:2" ht="11" customHeight="1">
      <c r="B1970" s="3" t="s">
        <v>1663</v>
      </c>
    </row>
    <row r="1971" spans="2:2" ht="11" customHeight="1">
      <c r="B1971" s="3" t="s">
        <v>2682</v>
      </c>
    </row>
    <row r="1972" spans="2:2" ht="11" customHeight="1">
      <c r="B1972" s="3" t="s">
        <v>2683</v>
      </c>
    </row>
    <row r="1973" spans="2:2" ht="11" customHeight="1">
      <c r="B1973" s="3" t="s">
        <v>2684</v>
      </c>
    </row>
    <row r="1974" spans="2:2" ht="11" customHeight="1">
      <c r="B1974" s="3" t="s">
        <v>2685</v>
      </c>
    </row>
    <row r="1975" spans="2:2" ht="11" customHeight="1">
      <c r="B1975" s="3" t="s">
        <v>1237</v>
      </c>
    </row>
    <row r="1976" spans="2:2" ht="11" customHeight="1">
      <c r="B1976" s="3"/>
    </row>
    <row r="1994" spans="1:32" ht="15.75" customHeight="1">
      <c r="A1994" s="3" t="s">
        <v>2563</v>
      </c>
      <c r="B1994" s="1" t="s">
        <v>2706</v>
      </c>
    </row>
    <row r="1995" spans="1:32" ht="13">
      <c r="B1995" s="2" t="s">
        <v>2564</v>
      </c>
    </row>
    <row r="1996" spans="1:32" ht="13">
      <c r="B1996" s="2" t="s">
        <v>1035</v>
      </c>
      <c r="C1996" s="4" t="s">
        <v>1035</v>
      </c>
      <c r="D1996" s="4" t="s">
        <v>1035</v>
      </c>
      <c r="E1996" s="4" t="s">
        <v>1035</v>
      </c>
      <c r="F1996" s="4" t="s">
        <v>1035</v>
      </c>
      <c r="G1996" s="4" t="s">
        <v>1035</v>
      </c>
      <c r="H1996" s="4" t="s">
        <v>1035</v>
      </c>
      <c r="I1996" s="4" t="s">
        <v>1035</v>
      </c>
      <c r="J1996" s="4" t="s">
        <v>1035</v>
      </c>
      <c r="K1996" s="4" t="s">
        <v>1035</v>
      </c>
      <c r="L1996" s="4" t="s">
        <v>1035</v>
      </c>
      <c r="M1996" s="4" t="s">
        <v>1035</v>
      </c>
      <c r="N1996" s="4" t="s">
        <v>1035</v>
      </c>
      <c r="O1996" s="4" t="s">
        <v>1035</v>
      </c>
      <c r="P1996" s="4" t="s">
        <v>1035</v>
      </c>
      <c r="Q1996" s="4" t="s">
        <v>1035</v>
      </c>
      <c r="R1996" s="4" t="s">
        <v>1035</v>
      </c>
      <c r="S1996" s="4" t="s">
        <v>1035</v>
      </c>
      <c r="T1996" s="4" t="s">
        <v>1035</v>
      </c>
      <c r="U1996" s="4" t="s">
        <v>1035</v>
      </c>
      <c r="V1996" s="4" t="s">
        <v>1035</v>
      </c>
      <c r="W1996" s="4" t="s">
        <v>1035</v>
      </c>
      <c r="X1996" s="4" t="s">
        <v>1035</v>
      </c>
      <c r="Y1996" s="4" t="s">
        <v>1035</v>
      </c>
      <c r="Z1996" s="4" t="s">
        <v>1035</v>
      </c>
      <c r="AA1996" s="4" t="s">
        <v>1035</v>
      </c>
      <c r="AB1996" s="4" t="s">
        <v>1035</v>
      </c>
      <c r="AC1996" s="4" t="s">
        <v>1035</v>
      </c>
      <c r="AD1996" s="4" t="s">
        <v>1035</v>
      </c>
      <c r="AE1996" s="4" t="s">
        <v>1035</v>
      </c>
      <c r="AF1996" s="4" t="s">
        <v>1036</v>
      </c>
    </row>
    <row r="1997" spans="1:32" ht="13">
      <c r="B1997" s="5" t="s">
        <v>722</v>
      </c>
      <c r="C1997" s="2">
        <v>2007</v>
      </c>
      <c r="D1997" s="2">
        <v>2008</v>
      </c>
      <c r="E1997" s="2">
        <v>2009</v>
      </c>
      <c r="F1997" s="2">
        <v>2010</v>
      </c>
      <c r="G1997" s="2">
        <v>2011</v>
      </c>
      <c r="H1997" s="2">
        <v>2012</v>
      </c>
      <c r="I1997" s="2">
        <v>2013</v>
      </c>
      <c r="J1997" s="2">
        <v>2014</v>
      </c>
      <c r="K1997" s="2">
        <v>2015</v>
      </c>
      <c r="L1997" s="2">
        <v>2016</v>
      </c>
      <c r="M1997" s="2">
        <v>2017</v>
      </c>
      <c r="N1997" s="2">
        <v>2018</v>
      </c>
      <c r="O1997" s="2">
        <v>2019</v>
      </c>
      <c r="P1997" s="2">
        <v>2020</v>
      </c>
      <c r="Q1997" s="2">
        <v>2021</v>
      </c>
      <c r="R1997" s="2">
        <v>2022</v>
      </c>
      <c r="S1997" s="2">
        <v>2023</v>
      </c>
      <c r="T1997" s="2">
        <v>2024</v>
      </c>
      <c r="U1997" s="2">
        <v>2025</v>
      </c>
      <c r="V1997" s="2">
        <v>2026</v>
      </c>
      <c r="W1997" s="2">
        <v>2027</v>
      </c>
      <c r="X1997" s="2">
        <v>2028</v>
      </c>
      <c r="Y1997" s="2">
        <v>2029</v>
      </c>
      <c r="Z1997" s="2">
        <v>2030</v>
      </c>
      <c r="AA1997" s="2">
        <v>2031</v>
      </c>
      <c r="AB1997" s="2">
        <v>2032</v>
      </c>
      <c r="AC1997" s="2">
        <v>2033</v>
      </c>
      <c r="AD1997" s="2">
        <v>2034</v>
      </c>
      <c r="AE1997" s="2">
        <v>2035</v>
      </c>
      <c r="AF1997" s="2">
        <v>2035</v>
      </c>
    </row>
    <row r="1999" spans="1:32" ht="13">
      <c r="B1999" s="2" t="s">
        <v>2421</v>
      </c>
    </row>
    <row r="2000" spans="1:32" ht="13">
      <c r="B2000" s="2" t="s">
        <v>778</v>
      </c>
    </row>
    <row r="2001" spans="1:32" ht="13">
      <c r="A2001" s="3" t="s">
        <v>2565</v>
      </c>
      <c r="B2001" t="s">
        <v>780</v>
      </c>
      <c r="C2001" s="10">
        <v>93.985373999999993</v>
      </c>
      <c r="D2001" s="10">
        <v>100.73999000000001</v>
      </c>
      <c r="E2001" s="10">
        <v>97.714027000000002</v>
      </c>
      <c r="F2001" s="10">
        <v>90.364540000000005</v>
      </c>
      <c r="G2001" s="10">
        <v>89.940567000000001</v>
      </c>
      <c r="H2001" s="10">
        <v>93.253044000000003</v>
      </c>
      <c r="I2001" s="10">
        <v>104.64379099999999</v>
      </c>
      <c r="J2001" s="10">
        <v>116.950745</v>
      </c>
      <c r="K2001" s="10">
        <v>126.488266</v>
      </c>
      <c r="L2001" s="10">
        <v>133.55006399999999</v>
      </c>
      <c r="M2001" s="10">
        <v>137.55801400000001</v>
      </c>
      <c r="N2001" s="10">
        <v>139.98258999999999</v>
      </c>
      <c r="O2001" s="10">
        <v>142.04643200000001</v>
      </c>
      <c r="P2001" s="10">
        <v>144.95666499999999</v>
      </c>
      <c r="Q2001" s="10">
        <v>147.87077300000001</v>
      </c>
      <c r="R2001" s="10">
        <v>150.56059300000001</v>
      </c>
      <c r="S2001" s="10">
        <v>152.807648</v>
      </c>
      <c r="T2001" s="10">
        <v>154.44906599999999</v>
      </c>
      <c r="U2001" s="10">
        <v>156.657928</v>
      </c>
      <c r="V2001" s="10">
        <v>159.28833</v>
      </c>
      <c r="W2001" s="10">
        <v>162.14193700000001</v>
      </c>
      <c r="X2001" s="10">
        <v>164.889679</v>
      </c>
      <c r="Y2001" s="10">
        <v>167.37120100000001</v>
      </c>
      <c r="Z2001" s="10">
        <v>169.74104299999999</v>
      </c>
      <c r="AA2001" s="10">
        <v>171.925003</v>
      </c>
      <c r="AB2001" s="10">
        <v>174.08019999999999</v>
      </c>
      <c r="AC2001" s="10">
        <v>176.325211</v>
      </c>
      <c r="AD2001" s="10">
        <v>178.72061199999999</v>
      </c>
      <c r="AE2001" s="10">
        <v>181.35591099999999</v>
      </c>
      <c r="AF2001" s="7">
        <v>2.2013999999999999E-2</v>
      </c>
    </row>
    <row r="2002" spans="1:32" ht="13">
      <c r="A2002" s="3" t="s">
        <v>2566</v>
      </c>
      <c r="B2002" t="s">
        <v>782</v>
      </c>
      <c r="C2002" s="10">
        <v>0</v>
      </c>
      <c r="D2002" s="10">
        <v>0</v>
      </c>
      <c r="E2002" s="10">
        <v>0</v>
      </c>
      <c r="F2002" s="10">
        <v>0</v>
      </c>
      <c r="G2002" s="10">
        <v>0</v>
      </c>
      <c r="H2002" s="10">
        <v>0</v>
      </c>
      <c r="I2002" s="10">
        <v>0</v>
      </c>
      <c r="J2002" s="10">
        <v>0</v>
      </c>
      <c r="K2002" s="10">
        <v>0</v>
      </c>
      <c r="L2002" s="10">
        <v>0</v>
      </c>
      <c r="M2002" s="10">
        <v>0</v>
      </c>
      <c r="N2002" s="10">
        <v>0</v>
      </c>
      <c r="O2002" s="10">
        <v>0</v>
      </c>
      <c r="P2002" s="10">
        <v>0</v>
      </c>
      <c r="Q2002" s="10">
        <v>0</v>
      </c>
      <c r="R2002" s="10">
        <v>0</v>
      </c>
      <c r="S2002" s="10">
        <v>0</v>
      </c>
      <c r="T2002" s="10">
        <v>0</v>
      </c>
      <c r="U2002" s="10">
        <v>0</v>
      </c>
      <c r="V2002" s="10">
        <v>0</v>
      </c>
      <c r="W2002" s="10">
        <v>0</v>
      </c>
      <c r="X2002" s="10">
        <v>0</v>
      </c>
      <c r="Y2002" s="10">
        <v>0</v>
      </c>
      <c r="Z2002" s="10">
        <v>0</v>
      </c>
      <c r="AA2002" s="10">
        <v>0</v>
      </c>
      <c r="AB2002" s="10">
        <v>0</v>
      </c>
      <c r="AC2002" s="10">
        <v>0</v>
      </c>
      <c r="AD2002" s="10">
        <v>0</v>
      </c>
      <c r="AE2002" s="10">
        <v>0</v>
      </c>
      <c r="AF2002" s="15" t="s">
        <v>2584</v>
      </c>
    </row>
    <row r="2003" spans="1:32" ht="13">
      <c r="A2003" s="3" t="s">
        <v>2567</v>
      </c>
      <c r="B2003" t="s">
        <v>784</v>
      </c>
      <c r="C2003" s="10">
        <v>93.985373999999993</v>
      </c>
      <c r="D2003" s="10">
        <v>100.73999000000001</v>
      </c>
      <c r="E2003" s="10">
        <v>97.714027000000002</v>
      </c>
      <c r="F2003" s="10">
        <v>90.364540000000005</v>
      </c>
      <c r="G2003" s="10">
        <v>89.940567000000001</v>
      </c>
      <c r="H2003" s="10">
        <v>93.253044000000003</v>
      </c>
      <c r="I2003" s="10">
        <v>104.64379099999999</v>
      </c>
      <c r="J2003" s="10">
        <v>116.950745</v>
      </c>
      <c r="K2003" s="10">
        <v>126.488266</v>
      </c>
      <c r="L2003" s="10">
        <v>133.55006399999999</v>
      </c>
      <c r="M2003" s="10">
        <v>137.55801400000001</v>
      </c>
      <c r="N2003" s="10">
        <v>139.98258999999999</v>
      </c>
      <c r="O2003" s="10">
        <v>142.04643200000001</v>
      </c>
      <c r="P2003" s="10">
        <v>144.95666499999999</v>
      </c>
      <c r="Q2003" s="10">
        <v>147.87077300000001</v>
      </c>
      <c r="R2003" s="10">
        <v>150.56059300000001</v>
      </c>
      <c r="S2003" s="10">
        <v>152.807648</v>
      </c>
      <c r="T2003" s="10">
        <v>154.44906599999999</v>
      </c>
      <c r="U2003" s="10">
        <v>156.657928</v>
      </c>
      <c r="V2003" s="10">
        <v>159.28833</v>
      </c>
      <c r="W2003" s="10">
        <v>162.14193700000001</v>
      </c>
      <c r="X2003" s="10">
        <v>164.889679</v>
      </c>
      <c r="Y2003" s="10">
        <v>167.37120100000001</v>
      </c>
      <c r="Z2003" s="10">
        <v>169.74104299999999</v>
      </c>
      <c r="AA2003" s="10">
        <v>171.925003</v>
      </c>
      <c r="AB2003" s="10">
        <v>174.08019999999999</v>
      </c>
      <c r="AC2003" s="10">
        <v>176.325211</v>
      </c>
      <c r="AD2003" s="10">
        <v>178.72061199999999</v>
      </c>
      <c r="AE2003" s="10">
        <v>181.35591099999999</v>
      </c>
      <c r="AF2003" s="7">
        <v>2.2013999999999999E-2</v>
      </c>
    </row>
    <row r="2005" spans="1:32" ht="13">
      <c r="B2005" s="2" t="s">
        <v>785</v>
      </c>
    </row>
    <row r="2006" spans="1:32" ht="13">
      <c r="A2006" s="3" t="s">
        <v>2568</v>
      </c>
      <c r="B2006" t="s">
        <v>787</v>
      </c>
      <c r="C2006" s="10">
        <v>1.4452510000000001</v>
      </c>
      <c r="D2006" s="10">
        <v>1.5663959999999999</v>
      </c>
      <c r="E2006" s="10">
        <v>1.5514019999999999</v>
      </c>
      <c r="F2006" s="10">
        <v>1.623075</v>
      </c>
      <c r="G2006" s="10">
        <v>1.6100159999999999</v>
      </c>
      <c r="H2006" s="10">
        <v>1.6163940000000001</v>
      </c>
      <c r="I2006" s="10">
        <v>1.734016</v>
      </c>
      <c r="J2006" s="10">
        <v>1.9485669999999999</v>
      </c>
      <c r="K2006" s="10">
        <v>2.1478009999999998</v>
      </c>
      <c r="L2006" s="10">
        <v>2.2818510000000001</v>
      </c>
      <c r="M2006" s="10">
        <v>2.3655040000000001</v>
      </c>
      <c r="N2006" s="10">
        <v>2.4127679999999998</v>
      </c>
      <c r="O2006" s="10">
        <v>2.453233</v>
      </c>
      <c r="P2006" s="10">
        <v>2.5027650000000001</v>
      </c>
      <c r="Q2006" s="10">
        <v>2.5454720000000002</v>
      </c>
      <c r="R2006" s="10">
        <v>2.5888049999999998</v>
      </c>
      <c r="S2006" s="10">
        <v>2.6330439999999999</v>
      </c>
      <c r="T2006" s="10">
        <v>2.672463</v>
      </c>
      <c r="U2006" s="10">
        <v>2.7043919999999999</v>
      </c>
      <c r="V2006" s="10">
        <v>2.7448570000000001</v>
      </c>
      <c r="W2006" s="10">
        <v>2.7925439999999999</v>
      </c>
      <c r="X2006" s="10">
        <v>2.841812</v>
      </c>
      <c r="Y2006" s="10">
        <v>2.8869229999999999</v>
      </c>
      <c r="Z2006" s="10">
        <v>2.928267</v>
      </c>
      <c r="AA2006" s="10">
        <v>2.9665599999999999</v>
      </c>
      <c r="AB2006" s="10">
        <v>3.0043289999999998</v>
      </c>
      <c r="AC2006" s="10">
        <v>3.0428829999999998</v>
      </c>
      <c r="AD2006" s="10">
        <v>3.0841050000000001</v>
      </c>
      <c r="AE2006" s="10">
        <v>3.1278410000000001</v>
      </c>
      <c r="AF2006" s="7">
        <v>2.5943999999999998E-2</v>
      </c>
    </row>
    <row r="2007" spans="1:32" ht="13">
      <c r="A2007" s="3" t="s">
        <v>2569</v>
      </c>
      <c r="B2007" t="s">
        <v>789</v>
      </c>
      <c r="C2007" s="10">
        <v>0</v>
      </c>
      <c r="D2007" s="10">
        <v>0</v>
      </c>
      <c r="E2007" s="10">
        <v>0</v>
      </c>
      <c r="F2007" s="10">
        <v>0</v>
      </c>
      <c r="G2007" s="10">
        <v>0</v>
      </c>
      <c r="H2007" s="10">
        <v>0</v>
      </c>
      <c r="I2007" s="10">
        <v>0</v>
      </c>
      <c r="J2007" s="10">
        <v>0</v>
      </c>
      <c r="K2007" s="10">
        <v>0</v>
      </c>
      <c r="L2007" s="10">
        <v>0</v>
      </c>
      <c r="M2007" s="10">
        <v>0</v>
      </c>
      <c r="N2007" s="10">
        <v>0</v>
      </c>
      <c r="O2007" s="10">
        <v>0</v>
      </c>
      <c r="P2007" s="10">
        <v>0</v>
      </c>
      <c r="Q2007" s="10">
        <v>0</v>
      </c>
      <c r="R2007" s="10">
        <v>0</v>
      </c>
      <c r="S2007" s="10">
        <v>0</v>
      </c>
      <c r="T2007" s="10">
        <v>0</v>
      </c>
      <c r="U2007" s="10">
        <v>0</v>
      </c>
      <c r="V2007" s="10">
        <v>0</v>
      </c>
      <c r="W2007" s="10">
        <v>0</v>
      </c>
      <c r="X2007" s="10">
        <v>0</v>
      </c>
      <c r="Y2007" s="10">
        <v>0</v>
      </c>
      <c r="Z2007" s="10">
        <v>0</v>
      </c>
      <c r="AA2007" s="10">
        <v>0</v>
      </c>
      <c r="AB2007" s="10">
        <v>0</v>
      </c>
      <c r="AC2007" s="10">
        <v>0</v>
      </c>
      <c r="AD2007" s="10">
        <v>0</v>
      </c>
      <c r="AE2007" s="10">
        <v>0</v>
      </c>
      <c r="AF2007" s="15" t="s">
        <v>2584</v>
      </c>
    </row>
    <row r="2008" spans="1:32" ht="13">
      <c r="A2008" s="3" t="s">
        <v>2570</v>
      </c>
      <c r="B2008" t="s">
        <v>791</v>
      </c>
      <c r="C2008" s="10">
        <v>3.0806E-2</v>
      </c>
      <c r="D2008" s="10">
        <v>2.6023999999999999E-2</v>
      </c>
      <c r="E2008" s="10">
        <v>2.1294E-2</v>
      </c>
      <c r="F2008" s="10">
        <v>1.7781000000000002E-2</v>
      </c>
      <c r="G2008" s="10">
        <v>1.5506000000000001E-2</v>
      </c>
      <c r="H2008" s="10">
        <v>1.4064E-2</v>
      </c>
      <c r="I2008" s="10">
        <v>1.427E-2</v>
      </c>
      <c r="J2008" s="10">
        <v>1.4304000000000001E-2</v>
      </c>
      <c r="K2008" s="10">
        <v>1.4095E-2</v>
      </c>
      <c r="L2008" s="10">
        <v>1.3831E-2</v>
      </c>
      <c r="M2008" s="10">
        <v>1.1508000000000001E-2</v>
      </c>
      <c r="N2008" s="10">
        <v>1.1955E-2</v>
      </c>
      <c r="O2008" s="10">
        <v>1.2427000000000001E-2</v>
      </c>
      <c r="P2008" s="10">
        <v>1.2770999999999999E-2</v>
      </c>
      <c r="Q2008" s="10">
        <v>1.3065999999999999E-2</v>
      </c>
      <c r="R2008" s="10">
        <v>1.3316E-2</v>
      </c>
      <c r="S2008" s="10">
        <v>1.3565000000000001E-2</v>
      </c>
      <c r="T2008" s="10">
        <v>1.3847E-2</v>
      </c>
      <c r="U2008" s="10">
        <v>1.4138E-2</v>
      </c>
      <c r="V2008" s="10">
        <v>1.4409999999999999E-2</v>
      </c>
      <c r="W2008" s="10">
        <v>1.4664999999999999E-2</v>
      </c>
      <c r="X2008" s="10">
        <v>1.4906000000000001E-2</v>
      </c>
      <c r="Y2008" s="10">
        <v>1.5136999999999999E-2</v>
      </c>
      <c r="Z2008" s="10">
        <v>1.5363999999999999E-2</v>
      </c>
      <c r="AA2008" s="10">
        <v>1.5583E-2</v>
      </c>
      <c r="AB2008" s="10">
        <v>1.5802E-2</v>
      </c>
      <c r="AC2008" s="10">
        <v>1.6024E-2</v>
      </c>
      <c r="AD2008" s="10">
        <v>1.6250000000000001E-2</v>
      </c>
      <c r="AE2008" s="10">
        <v>1.6478E-2</v>
      </c>
      <c r="AF2008" s="7">
        <v>-1.6782999999999999E-2</v>
      </c>
    </row>
    <row r="2009" spans="1:32" ht="13">
      <c r="A2009" s="3" t="s">
        <v>2571</v>
      </c>
      <c r="B2009" t="s">
        <v>793</v>
      </c>
      <c r="C2009" s="10">
        <v>0</v>
      </c>
      <c r="D2009" s="10">
        <v>0</v>
      </c>
      <c r="E2009" s="10">
        <v>0</v>
      </c>
      <c r="F2009" s="10">
        <v>0</v>
      </c>
      <c r="G2009" s="10">
        <v>0</v>
      </c>
      <c r="H2009" s="10">
        <v>0</v>
      </c>
      <c r="I2009" s="10">
        <v>0</v>
      </c>
      <c r="J2009" s="10">
        <v>0</v>
      </c>
      <c r="K2009" s="10">
        <v>0</v>
      </c>
      <c r="L2009" s="10">
        <v>0</v>
      </c>
      <c r="M2009" s="10">
        <v>0</v>
      </c>
      <c r="N2009" s="10">
        <v>0</v>
      </c>
      <c r="O2009" s="10">
        <v>0</v>
      </c>
      <c r="P2009" s="10">
        <v>0</v>
      </c>
      <c r="Q2009" s="10">
        <v>0</v>
      </c>
      <c r="R2009" s="10">
        <v>0</v>
      </c>
      <c r="S2009" s="10">
        <v>0</v>
      </c>
      <c r="T2009" s="10">
        <v>0</v>
      </c>
      <c r="U2009" s="10">
        <v>0</v>
      </c>
      <c r="V2009" s="10">
        <v>0</v>
      </c>
      <c r="W2009" s="10">
        <v>0</v>
      </c>
      <c r="X2009" s="10">
        <v>0</v>
      </c>
      <c r="Y2009" s="10">
        <v>0</v>
      </c>
      <c r="Z2009" s="10">
        <v>0</v>
      </c>
      <c r="AA2009" s="10">
        <v>0</v>
      </c>
      <c r="AB2009" s="10">
        <v>0</v>
      </c>
      <c r="AC2009" s="10">
        <v>0</v>
      </c>
      <c r="AD2009" s="10">
        <v>0</v>
      </c>
      <c r="AE2009" s="10">
        <v>0</v>
      </c>
      <c r="AF2009" s="15" t="s">
        <v>2584</v>
      </c>
    </row>
    <row r="2010" spans="1:32" ht="13">
      <c r="A2010" s="3" t="s">
        <v>2572</v>
      </c>
      <c r="B2010" t="s">
        <v>795</v>
      </c>
      <c r="C2010" s="10">
        <v>0</v>
      </c>
      <c r="D2010" s="10">
        <v>0</v>
      </c>
      <c r="E2010" s="10">
        <v>0</v>
      </c>
      <c r="F2010" s="10">
        <v>0</v>
      </c>
      <c r="G2010" s="10">
        <v>0</v>
      </c>
      <c r="H2010" s="10">
        <v>0</v>
      </c>
      <c r="I2010" s="10">
        <v>0</v>
      </c>
      <c r="J2010" s="10">
        <v>0</v>
      </c>
      <c r="K2010" s="10">
        <v>0</v>
      </c>
      <c r="L2010" s="10">
        <v>0</v>
      </c>
      <c r="M2010" s="10">
        <v>0</v>
      </c>
      <c r="N2010" s="10">
        <v>0</v>
      </c>
      <c r="O2010" s="10">
        <v>0</v>
      </c>
      <c r="P2010" s="10">
        <v>0</v>
      </c>
      <c r="Q2010" s="10">
        <v>0</v>
      </c>
      <c r="R2010" s="10">
        <v>0</v>
      </c>
      <c r="S2010" s="10">
        <v>0</v>
      </c>
      <c r="T2010" s="10">
        <v>0</v>
      </c>
      <c r="U2010" s="10">
        <v>0</v>
      </c>
      <c r="V2010" s="10">
        <v>0</v>
      </c>
      <c r="W2010" s="10">
        <v>0</v>
      </c>
      <c r="X2010" s="10">
        <v>0</v>
      </c>
      <c r="Y2010" s="10">
        <v>0</v>
      </c>
      <c r="Z2010" s="10">
        <v>0</v>
      </c>
      <c r="AA2010" s="10">
        <v>0</v>
      </c>
      <c r="AB2010" s="10">
        <v>0</v>
      </c>
      <c r="AC2010" s="10">
        <v>0</v>
      </c>
      <c r="AD2010" s="10">
        <v>0</v>
      </c>
      <c r="AE2010" s="10">
        <v>0</v>
      </c>
      <c r="AF2010" s="15" t="s">
        <v>2584</v>
      </c>
    </row>
    <row r="2011" spans="1:32" ht="13">
      <c r="A2011" s="3" t="s">
        <v>2573</v>
      </c>
      <c r="B2011" t="s">
        <v>797</v>
      </c>
      <c r="C2011" s="10">
        <v>0</v>
      </c>
      <c r="D2011" s="10">
        <v>0</v>
      </c>
      <c r="E2011" s="10">
        <v>0</v>
      </c>
      <c r="F2011" s="10">
        <v>0</v>
      </c>
      <c r="G2011" s="10">
        <v>0</v>
      </c>
      <c r="H2011" s="10">
        <v>0</v>
      </c>
      <c r="I2011" s="10">
        <v>0</v>
      </c>
      <c r="J2011" s="10">
        <v>0</v>
      </c>
      <c r="K2011" s="10">
        <v>0</v>
      </c>
      <c r="L2011" s="10">
        <v>0</v>
      </c>
      <c r="M2011" s="10">
        <v>0</v>
      </c>
      <c r="N2011" s="10">
        <v>0</v>
      </c>
      <c r="O2011" s="10">
        <v>0</v>
      </c>
      <c r="P2011" s="10">
        <v>0</v>
      </c>
      <c r="Q2011" s="10">
        <v>0</v>
      </c>
      <c r="R2011" s="10">
        <v>0</v>
      </c>
      <c r="S2011" s="10">
        <v>0</v>
      </c>
      <c r="T2011" s="10">
        <v>0</v>
      </c>
      <c r="U2011" s="10">
        <v>0</v>
      </c>
      <c r="V2011" s="10">
        <v>0</v>
      </c>
      <c r="W2011" s="10">
        <v>0</v>
      </c>
      <c r="X2011" s="10">
        <v>0</v>
      </c>
      <c r="Y2011" s="10">
        <v>0</v>
      </c>
      <c r="Z2011" s="10">
        <v>0</v>
      </c>
      <c r="AA2011" s="10">
        <v>0</v>
      </c>
      <c r="AB2011" s="10">
        <v>0</v>
      </c>
      <c r="AC2011" s="10">
        <v>0</v>
      </c>
      <c r="AD2011" s="10">
        <v>0</v>
      </c>
      <c r="AE2011" s="10">
        <v>0</v>
      </c>
      <c r="AF2011" s="15" t="s">
        <v>2584</v>
      </c>
    </row>
    <row r="2012" spans="1:32" ht="13">
      <c r="A2012" s="3" t="s">
        <v>2574</v>
      </c>
      <c r="B2012" t="s">
        <v>799</v>
      </c>
      <c r="C2012" s="10">
        <v>0</v>
      </c>
      <c r="D2012" s="10">
        <v>0</v>
      </c>
      <c r="E2012" s="10">
        <v>0</v>
      </c>
      <c r="F2012" s="10">
        <v>0</v>
      </c>
      <c r="G2012" s="10">
        <v>0</v>
      </c>
      <c r="H2012" s="10">
        <v>0</v>
      </c>
      <c r="I2012" s="10">
        <v>0</v>
      </c>
      <c r="J2012" s="10">
        <v>0</v>
      </c>
      <c r="K2012" s="10">
        <v>0</v>
      </c>
      <c r="L2012" s="10">
        <v>0</v>
      </c>
      <c r="M2012" s="10">
        <v>0</v>
      </c>
      <c r="N2012" s="10">
        <v>0</v>
      </c>
      <c r="O2012" s="10">
        <v>0</v>
      </c>
      <c r="P2012" s="10">
        <v>0</v>
      </c>
      <c r="Q2012" s="10">
        <v>0</v>
      </c>
      <c r="R2012" s="10">
        <v>0</v>
      </c>
      <c r="S2012" s="10">
        <v>0</v>
      </c>
      <c r="T2012" s="10">
        <v>0</v>
      </c>
      <c r="U2012" s="10">
        <v>0</v>
      </c>
      <c r="V2012" s="10">
        <v>0</v>
      </c>
      <c r="W2012" s="10">
        <v>0</v>
      </c>
      <c r="X2012" s="10">
        <v>0</v>
      </c>
      <c r="Y2012" s="10">
        <v>0</v>
      </c>
      <c r="Z2012" s="10">
        <v>0</v>
      </c>
      <c r="AA2012" s="10">
        <v>0</v>
      </c>
      <c r="AB2012" s="10">
        <v>0</v>
      </c>
      <c r="AC2012" s="10">
        <v>0</v>
      </c>
      <c r="AD2012" s="10">
        <v>0</v>
      </c>
      <c r="AE2012" s="10">
        <v>0</v>
      </c>
      <c r="AF2012" s="15" t="s">
        <v>2584</v>
      </c>
    </row>
    <row r="2013" spans="1:32" ht="13">
      <c r="A2013" s="3" t="s">
        <v>2575</v>
      </c>
      <c r="B2013" t="s">
        <v>801</v>
      </c>
      <c r="C2013" s="10">
        <v>0.167848</v>
      </c>
      <c r="D2013" s="10">
        <v>0.16867499999999999</v>
      </c>
      <c r="E2013" s="10">
        <v>0.165797</v>
      </c>
      <c r="F2013" s="10">
        <v>0.164938</v>
      </c>
      <c r="G2013" s="10">
        <v>0.165379</v>
      </c>
      <c r="H2013" s="10">
        <v>0.167544</v>
      </c>
      <c r="I2013" s="10">
        <v>0.17126</v>
      </c>
      <c r="J2013" s="10">
        <v>0.174738</v>
      </c>
      <c r="K2013" s="10">
        <v>0.17897399999999999</v>
      </c>
      <c r="L2013" s="10">
        <v>0.185118</v>
      </c>
      <c r="M2013" s="10">
        <v>0.19070699999999999</v>
      </c>
      <c r="N2013" s="10">
        <v>0.19723599999999999</v>
      </c>
      <c r="O2013" s="10">
        <v>0.20297399999999999</v>
      </c>
      <c r="P2013" s="10">
        <v>0.20916999999999999</v>
      </c>
      <c r="Q2013" s="10">
        <v>0.214061</v>
      </c>
      <c r="R2013" s="10">
        <v>0.218475</v>
      </c>
      <c r="S2013" s="10">
        <v>0.22325700000000001</v>
      </c>
      <c r="T2013" s="10">
        <v>0.229051</v>
      </c>
      <c r="U2013" s="10">
        <v>0.234871</v>
      </c>
      <c r="V2013" s="10">
        <v>0.23995</v>
      </c>
      <c r="W2013" s="10">
        <v>0.244509</v>
      </c>
      <c r="X2013" s="10">
        <v>0.24864800000000001</v>
      </c>
      <c r="Y2013" s="10">
        <v>0.25256099999999998</v>
      </c>
      <c r="Z2013" s="10">
        <v>0.25637100000000002</v>
      </c>
      <c r="AA2013" s="10">
        <v>0.260048</v>
      </c>
      <c r="AB2013" s="10">
        <v>0.263789</v>
      </c>
      <c r="AC2013" s="10">
        <v>0.26761000000000001</v>
      </c>
      <c r="AD2013" s="10">
        <v>0.271457</v>
      </c>
      <c r="AE2013" s="10">
        <v>0.27524799999999999</v>
      </c>
      <c r="AF2013" s="7">
        <v>1.8303E-2</v>
      </c>
    </row>
    <row r="2014" spans="1:32" ht="13">
      <c r="A2014" s="3" t="s">
        <v>2576</v>
      </c>
      <c r="B2014" t="s">
        <v>803</v>
      </c>
      <c r="C2014" s="10">
        <v>0.289433</v>
      </c>
      <c r="D2014" s="10">
        <v>0.31309500000000001</v>
      </c>
      <c r="E2014" s="10">
        <v>0.32811000000000001</v>
      </c>
      <c r="F2014" s="10">
        <v>0.34486099999999997</v>
      </c>
      <c r="G2014" s="10">
        <v>0.36168099999999997</v>
      </c>
      <c r="H2014" s="10">
        <v>0.37865599999999999</v>
      </c>
      <c r="I2014" s="10">
        <v>0.39507599999999998</v>
      </c>
      <c r="J2014" s="10">
        <v>0.40676200000000001</v>
      </c>
      <c r="K2014" s="10">
        <v>0.41709600000000002</v>
      </c>
      <c r="L2014" s="10">
        <v>0.43123499999999998</v>
      </c>
      <c r="M2014" s="10">
        <v>0.44425999999999999</v>
      </c>
      <c r="N2014" s="10">
        <v>0.46167200000000003</v>
      </c>
      <c r="O2014" s="10">
        <v>0.47761100000000001</v>
      </c>
      <c r="P2014" s="10">
        <v>0.49537999999999999</v>
      </c>
      <c r="Q2014" s="10">
        <v>0.50719199999999998</v>
      </c>
      <c r="R2014" s="10">
        <v>0.51870000000000005</v>
      </c>
      <c r="S2014" s="10">
        <v>0.53239999999999998</v>
      </c>
      <c r="T2014" s="10">
        <v>0.55005400000000004</v>
      </c>
      <c r="U2014" s="10">
        <v>0.56733699999999998</v>
      </c>
      <c r="V2014" s="10">
        <v>0.58148999999999995</v>
      </c>
      <c r="W2014" s="10">
        <v>0.59356600000000004</v>
      </c>
      <c r="X2014" s="10">
        <v>0.60401700000000003</v>
      </c>
      <c r="Y2014" s="10">
        <v>0.61370499999999995</v>
      </c>
      <c r="Z2014" s="10">
        <v>0.62302100000000005</v>
      </c>
      <c r="AA2014" s="10">
        <v>0.63203900000000002</v>
      </c>
      <c r="AB2014" s="10">
        <v>0.64139900000000005</v>
      </c>
      <c r="AC2014" s="10">
        <v>0.65106900000000001</v>
      </c>
      <c r="AD2014" s="10">
        <v>0.66067299999999995</v>
      </c>
      <c r="AE2014" s="10">
        <v>0.66983700000000002</v>
      </c>
      <c r="AF2014" s="7">
        <v>2.8568E-2</v>
      </c>
    </row>
    <row r="2015" spans="1:32" ht="13">
      <c r="A2015" s="3" t="s">
        <v>2577</v>
      </c>
      <c r="B2015" t="s">
        <v>805</v>
      </c>
      <c r="C2015" s="10">
        <v>1.9821999999999999E-2</v>
      </c>
      <c r="D2015" s="10">
        <v>1.4116E-2</v>
      </c>
      <c r="E2015" s="10">
        <v>1.0717000000000001E-2</v>
      </c>
      <c r="F2015" s="10">
        <v>7.4900000000000001E-3</v>
      </c>
      <c r="G2015" s="10">
        <v>5.7580000000000001E-3</v>
      </c>
      <c r="H2015" s="10">
        <v>4.0670000000000003E-3</v>
      </c>
      <c r="I2015" s="10">
        <v>1.109E-3</v>
      </c>
      <c r="J2015" s="10">
        <v>4.8500000000000003E-4</v>
      </c>
      <c r="K2015" s="10">
        <v>1.1900000000000001E-4</v>
      </c>
      <c r="L2015" s="10">
        <v>1.08E-4</v>
      </c>
      <c r="M2015" s="10">
        <v>5.7000000000000003E-5</v>
      </c>
      <c r="N2015" s="10">
        <v>4.1999999999999998E-5</v>
      </c>
      <c r="O2015" s="10">
        <v>2.4000000000000001E-5</v>
      </c>
      <c r="P2015" s="10">
        <v>1.9999999999999999E-6</v>
      </c>
      <c r="Q2015" s="10">
        <v>3.0000000000000001E-6</v>
      </c>
      <c r="R2015" s="10">
        <v>3.0000000000000001E-6</v>
      </c>
      <c r="S2015" s="10">
        <v>3.0000000000000001E-6</v>
      </c>
      <c r="T2015" s="10">
        <v>3.0000000000000001E-6</v>
      </c>
      <c r="U2015" s="10">
        <v>3.0000000000000001E-6</v>
      </c>
      <c r="V2015" s="10">
        <v>3.0000000000000001E-6</v>
      </c>
      <c r="W2015" s="10">
        <v>3.0000000000000001E-6</v>
      </c>
      <c r="X2015" s="10">
        <v>3.0000000000000001E-6</v>
      </c>
      <c r="Y2015" s="10">
        <v>3.0000000000000001E-6</v>
      </c>
      <c r="Z2015" s="10">
        <v>3.0000000000000001E-6</v>
      </c>
      <c r="AA2015" s="10">
        <v>3.0000000000000001E-6</v>
      </c>
      <c r="AB2015" s="10">
        <v>3.0000000000000001E-6</v>
      </c>
      <c r="AC2015" s="10">
        <v>3.0000000000000001E-6</v>
      </c>
      <c r="AD2015" s="10">
        <v>3.0000000000000001E-6</v>
      </c>
      <c r="AE2015" s="10">
        <v>3.0000000000000001E-6</v>
      </c>
      <c r="AF2015" s="7">
        <v>-0.26555699999999999</v>
      </c>
    </row>
    <row r="2016" spans="1:32" ht="13">
      <c r="A2016" s="3" t="s">
        <v>2578</v>
      </c>
      <c r="B2016" t="s">
        <v>807</v>
      </c>
      <c r="C2016" s="10">
        <v>4.3268000000000001E-2</v>
      </c>
      <c r="D2016" s="10">
        <v>3.5928000000000002E-2</v>
      </c>
      <c r="E2016" s="10">
        <v>3.1133999999999998E-2</v>
      </c>
      <c r="F2016" s="10">
        <v>2.7703999999999999E-2</v>
      </c>
      <c r="G2016" s="10">
        <v>2.665E-2</v>
      </c>
      <c r="H2016" s="10">
        <v>2.4988E-2</v>
      </c>
      <c r="I2016" s="10">
        <v>2.0419E-2</v>
      </c>
      <c r="J2016" s="10">
        <v>2.0580999999999999E-2</v>
      </c>
      <c r="K2016" s="10">
        <v>2.1149000000000001E-2</v>
      </c>
      <c r="L2016" s="10">
        <v>2.2527999999999999E-2</v>
      </c>
      <c r="M2016" s="10">
        <v>2.3663E-2</v>
      </c>
      <c r="N2016" s="10">
        <v>2.4732000000000001E-2</v>
      </c>
      <c r="O2016" s="10">
        <v>2.5677999999999999E-2</v>
      </c>
      <c r="P2016" s="10">
        <v>2.6595000000000001E-2</v>
      </c>
      <c r="Q2016" s="10">
        <v>2.7205E-2</v>
      </c>
      <c r="R2016" s="10">
        <v>2.7715E-2</v>
      </c>
      <c r="S2016" s="10">
        <v>2.8205999999999998E-2</v>
      </c>
      <c r="T2016" s="10">
        <v>2.8750000000000001E-2</v>
      </c>
      <c r="U2016" s="10">
        <v>2.9318E-2</v>
      </c>
      <c r="V2016" s="10">
        <v>2.9860000000000001E-2</v>
      </c>
      <c r="W2016" s="10">
        <v>3.0377000000000001E-2</v>
      </c>
      <c r="X2016" s="10">
        <v>3.0870999999999999E-2</v>
      </c>
      <c r="Y2016" s="10">
        <v>3.1348000000000001E-2</v>
      </c>
      <c r="Z2016" s="10">
        <v>3.1817999999999999E-2</v>
      </c>
      <c r="AA2016" s="10">
        <v>3.227E-2</v>
      </c>
      <c r="AB2016" s="10">
        <v>3.2722000000000001E-2</v>
      </c>
      <c r="AC2016" s="10">
        <v>3.3176999999999998E-2</v>
      </c>
      <c r="AD2016" s="10">
        <v>3.3641999999999998E-2</v>
      </c>
      <c r="AE2016" s="10">
        <v>3.4114999999999999E-2</v>
      </c>
      <c r="AF2016" s="7">
        <v>-1.916E-3</v>
      </c>
    </row>
    <row r="2017" spans="1:32" ht="13">
      <c r="A2017" s="3" t="s">
        <v>2579</v>
      </c>
      <c r="B2017" t="s">
        <v>809</v>
      </c>
      <c r="C2017" s="10">
        <v>0</v>
      </c>
      <c r="D2017" s="10">
        <v>0</v>
      </c>
      <c r="E2017" s="10">
        <v>0</v>
      </c>
      <c r="F2017" s="10">
        <v>0</v>
      </c>
      <c r="G2017" s="10">
        <v>0</v>
      </c>
      <c r="H2017" s="10">
        <v>0</v>
      </c>
      <c r="I2017" s="10">
        <v>0</v>
      </c>
      <c r="J2017" s="10">
        <v>0</v>
      </c>
      <c r="K2017" s="10">
        <v>0</v>
      </c>
      <c r="L2017" s="10">
        <v>0</v>
      </c>
      <c r="M2017" s="10">
        <v>0</v>
      </c>
      <c r="N2017" s="10">
        <v>0</v>
      </c>
      <c r="O2017" s="10">
        <v>0</v>
      </c>
      <c r="P2017" s="10">
        <v>0</v>
      </c>
      <c r="Q2017" s="10">
        <v>0</v>
      </c>
      <c r="R2017" s="10">
        <v>0</v>
      </c>
      <c r="S2017" s="10">
        <v>0</v>
      </c>
      <c r="T2017" s="10">
        <v>0</v>
      </c>
      <c r="U2017" s="10">
        <v>0</v>
      </c>
      <c r="V2017" s="10">
        <v>0</v>
      </c>
      <c r="W2017" s="10">
        <v>0</v>
      </c>
      <c r="X2017" s="10">
        <v>0</v>
      </c>
      <c r="Y2017" s="10">
        <v>0</v>
      </c>
      <c r="Z2017" s="10">
        <v>0</v>
      </c>
      <c r="AA2017" s="10">
        <v>0</v>
      </c>
      <c r="AB2017" s="10">
        <v>0</v>
      </c>
      <c r="AC2017" s="10">
        <v>0</v>
      </c>
      <c r="AD2017" s="10">
        <v>0</v>
      </c>
      <c r="AE2017" s="10">
        <v>0</v>
      </c>
      <c r="AF2017" s="15" t="s">
        <v>2584</v>
      </c>
    </row>
    <row r="2018" spans="1:32" ht="13">
      <c r="A2018" s="3" t="s">
        <v>2580</v>
      </c>
      <c r="B2018" t="s">
        <v>811</v>
      </c>
      <c r="C2018" s="10">
        <v>0</v>
      </c>
      <c r="D2018" s="10">
        <v>0</v>
      </c>
      <c r="E2018" s="10">
        <v>0</v>
      </c>
      <c r="F2018" s="10">
        <v>0</v>
      </c>
      <c r="G2018" s="10">
        <v>0</v>
      </c>
      <c r="H2018" s="10">
        <v>0</v>
      </c>
      <c r="I2018" s="10">
        <v>0</v>
      </c>
      <c r="J2018" s="10">
        <v>0</v>
      </c>
      <c r="K2018" s="10">
        <v>0</v>
      </c>
      <c r="L2018" s="10">
        <v>0</v>
      </c>
      <c r="M2018" s="10">
        <v>0</v>
      </c>
      <c r="N2018" s="10">
        <v>0</v>
      </c>
      <c r="O2018" s="10">
        <v>0</v>
      </c>
      <c r="P2018" s="10">
        <v>0</v>
      </c>
      <c r="Q2018" s="10">
        <v>0</v>
      </c>
      <c r="R2018" s="10">
        <v>0</v>
      </c>
      <c r="S2018" s="10">
        <v>0</v>
      </c>
      <c r="T2018" s="10">
        <v>0</v>
      </c>
      <c r="U2018" s="10">
        <v>0</v>
      </c>
      <c r="V2018" s="10">
        <v>0</v>
      </c>
      <c r="W2018" s="10">
        <v>0</v>
      </c>
      <c r="X2018" s="10">
        <v>0</v>
      </c>
      <c r="Y2018" s="10">
        <v>0</v>
      </c>
      <c r="Z2018" s="10">
        <v>0</v>
      </c>
      <c r="AA2018" s="10">
        <v>0</v>
      </c>
      <c r="AB2018" s="10">
        <v>0</v>
      </c>
      <c r="AC2018" s="10">
        <v>0</v>
      </c>
      <c r="AD2018" s="10">
        <v>0</v>
      </c>
      <c r="AE2018" s="10">
        <v>0</v>
      </c>
      <c r="AF2018" s="15" t="s">
        <v>2584</v>
      </c>
    </row>
    <row r="2019" spans="1:32" ht="13">
      <c r="A2019" s="3" t="s">
        <v>2581</v>
      </c>
      <c r="B2019" t="s">
        <v>813</v>
      </c>
      <c r="C2019" s="10">
        <v>0</v>
      </c>
      <c r="D2019" s="10">
        <v>0</v>
      </c>
      <c r="E2019" s="10">
        <v>0</v>
      </c>
      <c r="F2019" s="10">
        <v>0</v>
      </c>
      <c r="G2019" s="10">
        <v>0</v>
      </c>
      <c r="H2019" s="10">
        <v>0</v>
      </c>
      <c r="I2019" s="10">
        <v>0</v>
      </c>
      <c r="J2019" s="10">
        <v>0</v>
      </c>
      <c r="K2019" s="10">
        <v>0</v>
      </c>
      <c r="L2019" s="10">
        <v>0</v>
      </c>
      <c r="M2019" s="10">
        <v>0</v>
      </c>
      <c r="N2019" s="10">
        <v>0</v>
      </c>
      <c r="O2019" s="10">
        <v>0</v>
      </c>
      <c r="P2019" s="10">
        <v>0</v>
      </c>
      <c r="Q2019" s="10">
        <v>0</v>
      </c>
      <c r="R2019" s="10">
        <v>0</v>
      </c>
      <c r="S2019" s="10">
        <v>0</v>
      </c>
      <c r="T2019" s="10">
        <v>0</v>
      </c>
      <c r="U2019" s="10">
        <v>0</v>
      </c>
      <c r="V2019" s="10">
        <v>0</v>
      </c>
      <c r="W2019" s="10">
        <v>0</v>
      </c>
      <c r="X2019" s="10">
        <v>0</v>
      </c>
      <c r="Y2019" s="10">
        <v>0</v>
      </c>
      <c r="Z2019" s="10">
        <v>0</v>
      </c>
      <c r="AA2019" s="10">
        <v>0</v>
      </c>
      <c r="AB2019" s="10">
        <v>0</v>
      </c>
      <c r="AC2019" s="10">
        <v>0</v>
      </c>
      <c r="AD2019" s="10">
        <v>0</v>
      </c>
      <c r="AE2019" s="10">
        <v>0</v>
      </c>
      <c r="AF2019" s="15" t="s">
        <v>2584</v>
      </c>
    </row>
    <row r="2020" spans="1:32" ht="13">
      <c r="A2020" s="3" t="s">
        <v>2582</v>
      </c>
      <c r="B2020" t="s">
        <v>815</v>
      </c>
      <c r="C2020" s="10">
        <v>1.996429</v>
      </c>
      <c r="D2020" s="10">
        <v>2.1242350000000001</v>
      </c>
      <c r="E2020" s="10">
        <v>2.1084540000000001</v>
      </c>
      <c r="F2020" s="10">
        <v>2.1858490000000002</v>
      </c>
      <c r="G2020" s="10">
        <v>2.18499</v>
      </c>
      <c r="H2020" s="10">
        <v>2.205714</v>
      </c>
      <c r="I2020" s="10">
        <v>2.3361499999999999</v>
      </c>
      <c r="J2020" s="10">
        <v>2.5654379999999999</v>
      </c>
      <c r="K2020" s="10">
        <v>2.7792330000000001</v>
      </c>
      <c r="L2020" s="10">
        <v>2.9346709999999998</v>
      </c>
      <c r="M2020" s="10">
        <v>3.0356990000000001</v>
      </c>
      <c r="N2020" s="10">
        <v>3.1084040000000002</v>
      </c>
      <c r="O2020" s="10">
        <v>3.1719469999999998</v>
      </c>
      <c r="P2020" s="10">
        <v>3.2466840000000001</v>
      </c>
      <c r="Q2020" s="10">
        <v>3.3069989999999998</v>
      </c>
      <c r="R2020" s="10">
        <v>3.367013</v>
      </c>
      <c r="S2020" s="10">
        <v>3.4304749999999999</v>
      </c>
      <c r="T2020" s="10">
        <v>3.4941680000000002</v>
      </c>
      <c r="U2020" s="10">
        <v>3.5500579999999999</v>
      </c>
      <c r="V2020" s="10">
        <v>3.6105680000000002</v>
      </c>
      <c r="W2020" s="10">
        <v>3.6756639999999998</v>
      </c>
      <c r="X2020" s="10">
        <v>3.7402570000000002</v>
      </c>
      <c r="Y2020" s="10">
        <v>3.799677</v>
      </c>
      <c r="Z2020" s="10">
        <v>3.8548439999999999</v>
      </c>
      <c r="AA2020" s="10">
        <v>3.9065029999999998</v>
      </c>
      <c r="AB2020" s="10">
        <v>3.9580440000000001</v>
      </c>
      <c r="AC2020" s="10">
        <v>4.0107670000000004</v>
      </c>
      <c r="AD2020" s="10">
        <v>4.0661300000000002</v>
      </c>
      <c r="AE2020" s="10">
        <v>4.1235239999999997</v>
      </c>
      <c r="AF2020" s="7">
        <v>2.4871000000000001E-2</v>
      </c>
    </row>
    <row r="2022" spans="1:32" ht="13">
      <c r="A2022" s="3" t="s">
        <v>2583</v>
      </c>
      <c r="B2022" t="s">
        <v>1664</v>
      </c>
      <c r="C2022" s="10">
        <v>95.981803999999997</v>
      </c>
      <c r="D2022" s="10">
        <v>102.864227</v>
      </c>
      <c r="E2022" s="10">
        <v>99.822479000000001</v>
      </c>
      <c r="F2022" s="10">
        <v>92.550392000000002</v>
      </c>
      <c r="G2022" s="10">
        <v>92.125557000000001</v>
      </c>
      <c r="H2022" s="10">
        <v>95.458754999999996</v>
      </c>
      <c r="I2022" s="10">
        <v>106.97994199999999</v>
      </c>
      <c r="J2022" s="10">
        <v>119.516182</v>
      </c>
      <c r="K2022" s="10">
        <v>129.26750200000001</v>
      </c>
      <c r="L2022" s="10">
        <v>136.48474100000001</v>
      </c>
      <c r="M2022" s="10">
        <v>140.59371899999999</v>
      </c>
      <c r="N2022" s="10">
        <v>143.09098800000001</v>
      </c>
      <c r="O2022" s="10">
        <v>145.21838399999999</v>
      </c>
      <c r="P2022" s="10">
        <v>148.20335399999999</v>
      </c>
      <c r="Q2022" s="10">
        <v>151.17778000000001</v>
      </c>
      <c r="R2022" s="10">
        <v>153.92761200000001</v>
      </c>
      <c r="S2022" s="10">
        <v>156.23812899999999</v>
      </c>
      <c r="T2022" s="10">
        <v>157.94323700000001</v>
      </c>
      <c r="U2022" s="10">
        <v>160.20799299999999</v>
      </c>
      <c r="V2022" s="10">
        <v>162.89889500000001</v>
      </c>
      <c r="W2022" s="10">
        <v>165.81759600000001</v>
      </c>
      <c r="X2022" s="10">
        <v>168.629929</v>
      </c>
      <c r="Y2022" s="10">
        <v>171.170883</v>
      </c>
      <c r="Z2022" s="10">
        <v>173.59588600000001</v>
      </c>
      <c r="AA2022" s="10">
        <v>175.831512</v>
      </c>
      <c r="AB2022" s="10">
        <v>178.038239</v>
      </c>
      <c r="AC2022" s="10">
        <v>180.335983</v>
      </c>
      <c r="AD2022" s="10">
        <v>182.786743</v>
      </c>
      <c r="AE2022" s="10">
        <v>185.47943100000001</v>
      </c>
      <c r="AF2022" s="7">
        <v>2.2075000000000001E-2</v>
      </c>
    </row>
    <row r="2024" spans="1:32" ht="13">
      <c r="B2024" s="2" t="s">
        <v>2442</v>
      </c>
    </row>
    <row r="2025" spans="1:32" ht="13">
      <c r="B2025" s="2" t="s">
        <v>1239</v>
      </c>
    </row>
    <row r="2026" spans="1:32" ht="13">
      <c r="A2026" s="3" t="s">
        <v>1665</v>
      </c>
      <c r="B2026" t="s">
        <v>780</v>
      </c>
      <c r="C2026" s="10">
        <v>94.270622000000003</v>
      </c>
      <c r="D2026" s="10">
        <v>98.518860000000004</v>
      </c>
      <c r="E2026" s="10">
        <v>94.621741999999998</v>
      </c>
      <c r="F2026" s="10">
        <v>95.077774000000005</v>
      </c>
      <c r="G2026" s="10">
        <v>83.063316</v>
      </c>
      <c r="H2026" s="10">
        <v>77.354682999999994</v>
      </c>
      <c r="I2026" s="10">
        <v>78.817595999999995</v>
      </c>
      <c r="J2026" s="10">
        <v>84.384604999999993</v>
      </c>
      <c r="K2026" s="10">
        <v>87.874320999999995</v>
      </c>
      <c r="L2026" s="10">
        <v>87.712768999999994</v>
      </c>
      <c r="M2026" s="10">
        <v>86.086983000000004</v>
      </c>
      <c r="N2026" s="10">
        <v>83.588325999999995</v>
      </c>
      <c r="O2026" s="10">
        <v>81.039283999999995</v>
      </c>
      <c r="P2026" s="10">
        <v>78.582565000000002</v>
      </c>
      <c r="Q2026" s="10">
        <v>76.597969000000006</v>
      </c>
      <c r="R2026" s="10">
        <v>75.018280000000004</v>
      </c>
      <c r="S2026" s="10">
        <v>73.892746000000002</v>
      </c>
      <c r="T2026" s="10">
        <v>73.119286000000002</v>
      </c>
      <c r="U2026" s="10">
        <v>72.591667000000001</v>
      </c>
      <c r="V2026" s="10">
        <v>72.475341999999998</v>
      </c>
      <c r="W2026" s="10">
        <v>72.729301000000007</v>
      </c>
      <c r="X2026" s="10">
        <v>73.092590000000001</v>
      </c>
      <c r="Y2026" s="10">
        <v>73.346039000000005</v>
      </c>
      <c r="Z2026" s="10">
        <v>73.632110999999995</v>
      </c>
      <c r="AA2026" s="10">
        <v>73.843491</v>
      </c>
      <c r="AB2026" s="10">
        <v>74.017899</v>
      </c>
      <c r="AC2026" s="10">
        <v>74.263237000000004</v>
      </c>
      <c r="AD2026" s="10">
        <v>74.577811999999994</v>
      </c>
      <c r="AE2026" s="10">
        <v>74.832313999999997</v>
      </c>
      <c r="AF2026" s="7">
        <v>-1.0133E-2</v>
      </c>
    </row>
    <row r="2027" spans="1:32" ht="13">
      <c r="A2027" s="3" t="s">
        <v>1666</v>
      </c>
      <c r="B2027" t="s">
        <v>782</v>
      </c>
      <c r="C2027" s="10">
        <v>0</v>
      </c>
      <c r="D2027" s="10">
        <v>0</v>
      </c>
      <c r="E2027" s="10">
        <v>0</v>
      </c>
      <c r="F2027" s="10">
        <v>0</v>
      </c>
      <c r="G2027" s="10">
        <v>0</v>
      </c>
      <c r="H2027" s="10">
        <v>0</v>
      </c>
      <c r="I2027" s="10">
        <v>0</v>
      </c>
      <c r="J2027" s="10">
        <v>0</v>
      </c>
      <c r="K2027" s="10">
        <v>0</v>
      </c>
      <c r="L2027" s="10">
        <v>0</v>
      </c>
      <c r="M2027" s="10">
        <v>0</v>
      </c>
      <c r="N2027" s="10">
        <v>0</v>
      </c>
      <c r="O2027" s="10">
        <v>0</v>
      </c>
      <c r="P2027" s="10">
        <v>0</v>
      </c>
      <c r="Q2027" s="10">
        <v>0</v>
      </c>
      <c r="R2027" s="10">
        <v>0</v>
      </c>
      <c r="S2027" s="10">
        <v>0</v>
      </c>
      <c r="T2027" s="10">
        <v>0</v>
      </c>
      <c r="U2027" s="10">
        <v>0</v>
      </c>
      <c r="V2027" s="10">
        <v>0</v>
      </c>
      <c r="W2027" s="10">
        <v>0</v>
      </c>
      <c r="X2027" s="10">
        <v>0</v>
      </c>
      <c r="Y2027" s="10">
        <v>0</v>
      </c>
      <c r="Z2027" s="10">
        <v>0</v>
      </c>
      <c r="AA2027" s="10">
        <v>0</v>
      </c>
      <c r="AB2027" s="10">
        <v>0</v>
      </c>
      <c r="AC2027" s="10">
        <v>0</v>
      </c>
      <c r="AD2027" s="10">
        <v>0</v>
      </c>
      <c r="AE2027" s="10">
        <v>0</v>
      </c>
      <c r="AF2027" s="15" t="s">
        <v>2584</v>
      </c>
    </row>
    <row r="2028" spans="1:32" ht="13">
      <c r="A2028" s="3" t="s">
        <v>1667</v>
      </c>
      <c r="B2028" t="s">
        <v>1243</v>
      </c>
      <c r="C2028" s="10">
        <v>94.270622000000003</v>
      </c>
      <c r="D2028" s="10">
        <v>98.518860000000004</v>
      </c>
      <c r="E2028" s="10">
        <v>94.621741999999998</v>
      </c>
      <c r="F2028" s="10">
        <v>95.077774000000005</v>
      </c>
      <c r="G2028" s="10">
        <v>83.063316</v>
      </c>
      <c r="H2028" s="10">
        <v>77.354682999999994</v>
      </c>
      <c r="I2028" s="10">
        <v>78.817595999999995</v>
      </c>
      <c r="J2028" s="10">
        <v>84.384604999999993</v>
      </c>
      <c r="K2028" s="10">
        <v>87.874320999999995</v>
      </c>
      <c r="L2028" s="10">
        <v>87.712768999999994</v>
      </c>
      <c r="M2028" s="10">
        <v>86.086983000000004</v>
      </c>
      <c r="N2028" s="10">
        <v>83.588325999999995</v>
      </c>
      <c r="O2028" s="10">
        <v>81.039283999999995</v>
      </c>
      <c r="P2028" s="10">
        <v>78.582565000000002</v>
      </c>
      <c r="Q2028" s="10">
        <v>76.597969000000006</v>
      </c>
      <c r="R2028" s="10">
        <v>75.018280000000004</v>
      </c>
      <c r="S2028" s="10">
        <v>73.892746000000002</v>
      </c>
      <c r="T2028" s="10">
        <v>73.119286000000002</v>
      </c>
      <c r="U2028" s="10">
        <v>72.591667000000001</v>
      </c>
      <c r="V2028" s="10">
        <v>72.475341999999998</v>
      </c>
      <c r="W2028" s="10">
        <v>72.729301000000007</v>
      </c>
      <c r="X2028" s="10">
        <v>73.092590000000001</v>
      </c>
      <c r="Y2028" s="10">
        <v>73.346039000000005</v>
      </c>
      <c r="Z2028" s="10">
        <v>73.632110999999995</v>
      </c>
      <c r="AA2028" s="10">
        <v>73.843491</v>
      </c>
      <c r="AB2028" s="10">
        <v>74.017899</v>
      </c>
      <c r="AC2028" s="10">
        <v>74.263237000000004</v>
      </c>
      <c r="AD2028" s="10">
        <v>74.577811999999994</v>
      </c>
      <c r="AE2028" s="10">
        <v>74.832313999999997</v>
      </c>
      <c r="AF2028" s="7">
        <v>-1.0133E-2</v>
      </c>
    </row>
    <row r="2030" spans="1:32" ht="13">
      <c r="B2030" s="2" t="s">
        <v>1244</v>
      </c>
    </row>
    <row r="2031" spans="1:32" ht="13">
      <c r="A2031" s="3" t="s">
        <v>1668</v>
      </c>
      <c r="B2031" t="s">
        <v>787</v>
      </c>
      <c r="C2031" s="10">
        <v>3.506367</v>
      </c>
      <c r="D2031" s="10">
        <v>3.4931049999999999</v>
      </c>
      <c r="E2031" s="10">
        <v>3.2097850000000001</v>
      </c>
      <c r="F2031" s="10">
        <v>3.0822310000000002</v>
      </c>
      <c r="G2031" s="10">
        <v>2.8974540000000002</v>
      </c>
      <c r="H2031" s="10">
        <v>2.6861519999999999</v>
      </c>
      <c r="I2031" s="10">
        <v>2.667932</v>
      </c>
      <c r="J2031" s="10">
        <v>2.79792</v>
      </c>
      <c r="K2031" s="10">
        <v>2.9245990000000002</v>
      </c>
      <c r="L2031" s="10">
        <v>2.9475950000000002</v>
      </c>
      <c r="M2031" s="10">
        <v>2.9027189999999998</v>
      </c>
      <c r="N2031" s="10">
        <v>2.8261810000000001</v>
      </c>
      <c r="O2031" s="10">
        <v>2.7434479999999999</v>
      </c>
      <c r="P2031" s="10">
        <v>2.664282</v>
      </c>
      <c r="Q2031" s="10">
        <v>2.5939739999999998</v>
      </c>
      <c r="R2031" s="10">
        <v>2.5368270000000002</v>
      </c>
      <c r="S2031" s="10">
        <v>2.495215</v>
      </c>
      <c r="T2031" s="10">
        <v>2.4680520000000001</v>
      </c>
      <c r="U2031" s="10">
        <v>2.4503149999999998</v>
      </c>
      <c r="V2031" s="10">
        <v>2.4437389999999999</v>
      </c>
      <c r="W2031" s="10">
        <v>2.4487800000000002</v>
      </c>
      <c r="X2031" s="10">
        <v>2.4592320000000001</v>
      </c>
      <c r="Y2031" s="10">
        <v>2.4683229999999998</v>
      </c>
      <c r="Z2031" s="10">
        <v>2.4782579999999998</v>
      </c>
      <c r="AA2031" s="10">
        <v>2.4857100000000001</v>
      </c>
      <c r="AB2031" s="10">
        <v>2.491914</v>
      </c>
      <c r="AC2031" s="10">
        <v>2.499905</v>
      </c>
      <c r="AD2031" s="10">
        <v>2.509951</v>
      </c>
      <c r="AE2031" s="10">
        <v>2.5191919999999999</v>
      </c>
      <c r="AF2031" s="7">
        <v>-1.2033E-2</v>
      </c>
    </row>
    <row r="2032" spans="1:32" ht="13">
      <c r="A2032" s="3" t="s">
        <v>1669</v>
      </c>
      <c r="B2032" t="s">
        <v>789</v>
      </c>
      <c r="C2032" s="10">
        <v>0</v>
      </c>
      <c r="D2032" s="10">
        <v>0</v>
      </c>
      <c r="E2032" s="10">
        <v>0</v>
      </c>
      <c r="F2032" s="10">
        <v>0</v>
      </c>
      <c r="G2032" s="10">
        <v>0</v>
      </c>
      <c r="H2032" s="10">
        <v>0</v>
      </c>
      <c r="I2032" s="10">
        <v>0</v>
      </c>
      <c r="J2032" s="10">
        <v>0</v>
      </c>
      <c r="K2032" s="10">
        <v>0</v>
      </c>
      <c r="L2032" s="10">
        <v>0</v>
      </c>
      <c r="M2032" s="10">
        <v>0</v>
      </c>
      <c r="N2032" s="10">
        <v>0</v>
      </c>
      <c r="O2032" s="10">
        <v>0</v>
      </c>
      <c r="P2032" s="10">
        <v>0</v>
      </c>
      <c r="Q2032" s="10">
        <v>0</v>
      </c>
      <c r="R2032" s="10">
        <v>0</v>
      </c>
      <c r="S2032" s="10">
        <v>0</v>
      </c>
      <c r="T2032" s="10">
        <v>0</v>
      </c>
      <c r="U2032" s="10">
        <v>0</v>
      </c>
      <c r="V2032" s="10">
        <v>0</v>
      </c>
      <c r="W2032" s="10">
        <v>0</v>
      </c>
      <c r="X2032" s="10">
        <v>0</v>
      </c>
      <c r="Y2032" s="10">
        <v>0</v>
      </c>
      <c r="Z2032" s="10">
        <v>0</v>
      </c>
      <c r="AA2032" s="10">
        <v>0</v>
      </c>
      <c r="AB2032" s="10">
        <v>0</v>
      </c>
      <c r="AC2032" s="10">
        <v>0</v>
      </c>
      <c r="AD2032" s="10">
        <v>0</v>
      </c>
      <c r="AE2032" s="10">
        <v>0</v>
      </c>
      <c r="AF2032" s="15" t="s">
        <v>2584</v>
      </c>
    </row>
    <row r="2033" spans="1:32" ht="13">
      <c r="A2033" s="3" t="s">
        <v>1670</v>
      </c>
      <c r="B2033" t="s">
        <v>791</v>
      </c>
      <c r="C2033" s="10">
        <v>2.7418000000000001E-2</v>
      </c>
      <c r="D2033" s="10">
        <v>2.5995999999999998E-2</v>
      </c>
      <c r="E2033" s="10">
        <v>2.4670999999999998E-2</v>
      </c>
      <c r="F2033" s="10">
        <v>2.3800999999999999E-2</v>
      </c>
      <c r="G2033" s="10">
        <v>2.2914E-2</v>
      </c>
      <c r="H2033" s="10">
        <v>2.1718999999999999E-2</v>
      </c>
      <c r="I2033" s="10">
        <v>1.8737E-2</v>
      </c>
      <c r="J2033" s="10">
        <v>1.6108000000000001E-2</v>
      </c>
      <c r="K2033" s="10">
        <v>1.3838E-2</v>
      </c>
      <c r="L2033" s="10">
        <v>1.2279999999999999E-2</v>
      </c>
      <c r="M2033" s="10">
        <v>1.0375000000000001E-2</v>
      </c>
      <c r="N2033" s="10">
        <v>1.0147E-2</v>
      </c>
      <c r="O2033" s="10">
        <v>1.0352999999999999E-2</v>
      </c>
      <c r="P2033" s="10">
        <v>1.0512000000000001E-2</v>
      </c>
      <c r="Q2033" s="10">
        <v>1.0177E-2</v>
      </c>
      <c r="R2033" s="10">
        <v>9.9030000000000003E-3</v>
      </c>
      <c r="S2033" s="10">
        <v>9.7560000000000008E-3</v>
      </c>
      <c r="T2033" s="10">
        <v>9.7079999999999996E-3</v>
      </c>
      <c r="U2033" s="10">
        <v>9.6520000000000009E-3</v>
      </c>
      <c r="V2033" s="10">
        <v>9.5680000000000001E-3</v>
      </c>
      <c r="W2033" s="10">
        <v>9.4879999999999999E-3</v>
      </c>
      <c r="X2033" s="10">
        <v>9.4140000000000005E-3</v>
      </c>
      <c r="Y2033" s="10">
        <v>9.3509999999999999E-3</v>
      </c>
      <c r="Z2033" s="10">
        <v>9.3050000000000008E-3</v>
      </c>
      <c r="AA2033" s="10">
        <v>9.2779999999999998E-3</v>
      </c>
      <c r="AB2033" s="10">
        <v>9.2680000000000002E-3</v>
      </c>
      <c r="AC2033" s="10">
        <v>9.2739999999999993E-3</v>
      </c>
      <c r="AD2033" s="10">
        <v>9.2890000000000004E-3</v>
      </c>
      <c r="AE2033" s="10">
        <v>9.3080000000000003E-3</v>
      </c>
      <c r="AF2033" s="7">
        <v>-3.7324000000000003E-2</v>
      </c>
    </row>
    <row r="2034" spans="1:32" ht="13">
      <c r="A2034" s="3" t="s">
        <v>1671</v>
      </c>
      <c r="B2034" t="s">
        <v>793</v>
      </c>
      <c r="C2034" s="10">
        <v>0</v>
      </c>
      <c r="D2034" s="10">
        <v>0</v>
      </c>
      <c r="E2034" s="10">
        <v>0</v>
      </c>
      <c r="F2034" s="10">
        <v>0</v>
      </c>
      <c r="G2034" s="10">
        <v>0</v>
      </c>
      <c r="H2034" s="10">
        <v>0</v>
      </c>
      <c r="I2034" s="10">
        <v>0</v>
      </c>
      <c r="J2034" s="10">
        <v>0</v>
      </c>
      <c r="K2034" s="10">
        <v>0</v>
      </c>
      <c r="L2034" s="10">
        <v>0</v>
      </c>
      <c r="M2034" s="10">
        <v>0</v>
      </c>
      <c r="N2034" s="10">
        <v>0</v>
      </c>
      <c r="O2034" s="10">
        <v>0</v>
      </c>
      <c r="P2034" s="10">
        <v>0</v>
      </c>
      <c r="Q2034" s="10">
        <v>0</v>
      </c>
      <c r="R2034" s="10">
        <v>0</v>
      </c>
      <c r="S2034" s="10">
        <v>0</v>
      </c>
      <c r="T2034" s="10">
        <v>0</v>
      </c>
      <c r="U2034" s="10">
        <v>0</v>
      </c>
      <c r="V2034" s="10">
        <v>0</v>
      </c>
      <c r="W2034" s="10">
        <v>0</v>
      </c>
      <c r="X2034" s="10">
        <v>0</v>
      </c>
      <c r="Y2034" s="10">
        <v>0</v>
      </c>
      <c r="Z2034" s="10">
        <v>0</v>
      </c>
      <c r="AA2034" s="10">
        <v>0</v>
      </c>
      <c r="AB2034" s="10">
        <v>0</v>
      </c>
      <c r="AC2034" s="10">
        <v>0</v>
      </c>
      <c r="AD2034" s="10">
        <v>0</v>
      </c>
      <c r="AE2034" s="10">
        <v>0</v>
      </c>
      <c r="AF2034" s="15" t="s">
        <v>2584</v>
      </c>
    </row>
    <row r="2035" spans="1:32" ht="13">
      <c r="A2035" s="3" t="s">
        <v>1672</v>
      </c>
      <c r="B2035" t="s">
        <v>795</v>
      </c>
      <c r="C2035" s="10">
        <v>0</v>
      </c>
      <c r="D2035" s="10">
        <v>0</v>
      </c>
      <c r="E2035" s="10">
        <v>0</v>
      </c>
      <c r="F2035" s="10">
        <v>0</v>
      </c>
      <c r="G2035" s="10">
        <v>0</v>
      </c>
      <c r="H2035" s="10">
        <v>0</v>
      </c>
      <c r="I2035" s="10">
        <v>0</v>
      </c>
      <c r="J2035" s="10">
        <v>0</v>
      </c>
      <c r="K2035" s="10">
        <v>0</v>
      </c>
      <c r="L2035" s="10">
        <v>0</v>
      </c>
      <c r="M2035" s="10">
        <v>0</v>
      </c>
      <c r="N2035" s="10">
        <v>0</v>
      </c>
      <c r="O2035" s="10">
        <v>0</v>
      </c>
      <c r="P2035" s="10">
        <v>0</v>
      </c>
      <c r="Q2035" s="10">
        <v>0</v>
      </c>
      <c r="R2035" s="10">
        <v>0</v>
      </c>
      <c r="S2035" s="10">
        <v>0</v>
      </c>
      <c r="T2035" s="10">
        <v>0</v>
      </c>
      <c r="U2035" s="10">
        <v>0</v>
      </c>
      <c r="V2035" s="10">
        <v>0</v>
      </c>
      <c r="W2035" s="10">
        <v>0</v>
      </c>
      <c r="X2035" s="10">
        <v>0</v>
      </c>
      <c r="Y2035" s="10">
        <v>0</v>
      </c>
      <c r="Z2035" s="10">
        <v>0</v>
      </c>
      <c r="AA2035" s="10">
        <v>0</v>
      </c>
      <c r="AB2035" s="10">
        <v>0</v>
      </c>
      <c r="AC2035" s="10">
        <v>0</v>
      </c>
      <c r="AD2035" s="10">
        <v>0</v>
      </c>
      <c r="AE2035" s="10">
        <v>0</v>
      </c>
      <c r="AF2035" s="15" t="s">
        <v>2584</v>
      </c>
    </row>
    <row r="2036" spans="1:32" ht="13">
      <c r="A2036" s="3" t="s">
        <v>1673</v>
      </c>
      <c r="B2036" t="s">
        <v>797</v>
      </c>
      <c r="C2036" s="10">
        <v>0</v>
      </c>
      <c r="D2036" s="10">
        <v>0</v>
      </c>
      <c r="E2036" s="10">
        <v>0</v>
      </c>
      <c r="F2036" s="10">
        <v>0</v>
      </c>
      <c r="G2036" s="10">
        <v>0</v>
      </c>
      <c r="H2036" s="10">
        <v>0</v>
      </c>
      <c r="I2036" s="10">
        <v>0</v>
      </c>
      <c r="J2036" s="10">
        <v>0</v>
      </c>
      <c r="K2036" s="10">
        <v>0</v>
      </c>
      <c r="L2036" s="10">
        <v>0</v>
      </c>
      <c r="M2036" s="10">
        <v>0</v>
      </c>
      <c r="N2036" s="10">
        <v>0</v>
      </c>
      <c r="O2036" s="10">
        <v>0</v>
      </c>
      <c r="P2036" s="10">
        <v>0</v>
      </c>
      <c r="Q2036" s="10">
        <v>0</v>
      </c>
      <c r="R2036" s="10">
        <v>0</v>
      </c>
      <c r="S2036" s="10">
        <v>0</v>
      </c>
      <c r="T2036" s="10">
        <v>0</v>
      </c>
      <c r="U2036" s="10">
        <v>0</v>
      </c>
      <c r="V2036" s="10">
        <v>0</v>
      </c>
      <c r="W2036" s="10">
        <v>0</v>
      </c>
      <c r="X2036" s="10">
        <v>0</v>
      </c>
      <c r="Y2036" s="10">
        <v>0</v>
      </c>
      <c r="Z2036" s="10">
        <v>0</v>
      </c>
      <c r="AA2036" s="10">
        <v>0</v>
      </c>
      <c r="AB2036" s="10">
        <v>0</v>
      </c>
      <c r="AC2036" s="10">
        <v>0</v>
      </c>
      <c r="AD2036" s="10">
        <v>0</v>
      </c>
      <c r="AE2036" s="10">
        <v>0</v>
      </c>
      <c r="AF2036" s="15" t="s">
        <v>2584</v>
      </c>
    </row>
    <row r="2037" spans="1:32" ht="13">
      <c r="A2037" s="3" t="s">
        <v>1674</v>
      </c>
      <c r="B2037" t="s">
        <v>799</v>
      </c>
      <c r="C2037" s="10">
        <v>0</v>
      </c>
      <c r="D2037" s="10">
        <v>0</v>
      </c>
      <c r="E2037" s="10">
        <v>0</v>
      </c>
      <c r="F2037" s="10">
        <v>0</v>
      </c>
      <c r="G2037" s="10">
        <v>0</v>
      </c>
      <c r="H2037" s="10">
        <v>0</v>
      </c>
      <c r="I2037" s="10">
        <v>0</v>
      </c>
      <c r="J2037" s="10">
        <v>0</v>
      </c>
      <c r="K2037" s="10">
        <v>0</v>
      </c>
      <c r="L2037" s="10">
        <v>0</v>
      </c>
      <c r="M2037" s="10">
        <v>0</v>
      </c>
      <c r="N2037" s="10">
        <v>0</v>
      </c>
      <c r="O2037" s="10">
        <v>0</v>
      </c>
      <c r="P2037" s="10">
        <v>0</v>
      </c>
      <c r="Q2037" s="10">
        <v>0</v>
      </c>
      <c r="R2037" s="10">
        <v>0</v>
      </c>
      <c r="S2037" s="10">
        <v>0</v>
      </c>
      <c r="T2037" s="10">
        <v>0</v>
      </c>
      <c r="U2037" s="10">
        <v>0</v>
      </c>
      <c r="V2037" s="10">
        <v>0</v>
      </c>
      <c r="W2037" s="10">
        <v>0</v>
      </c>
      <c r="X2037" s="10">
        <v>0</v>
      </c>
      <c r="Y2037" s="10">
        <v>0</v>
      </c>
      <c r="Z2037" s="10">
        <v>0</v>
      </c>
      <c r="AA2037" s="10">
        <v>0</v>
      </c>
      <c r="AB2037" s="10">
        <v>0</v>
      </c>
      <c r="AC2037" s="10">
        <v>0</v>
      </c>
      <c r="AD2037" s="10">
        <v>0</v>
      </c>
      <c r="AE2037" s="10">
        <v>0</v>
      </c>
      <c r="AF2037" s="15" t="s">
        <v>2584</v>
      </c>
    </row>
    <row r="2038" spans="1:32" ht="13">
      <c r="A2038" s="3" t="s">
        <v>1675</v>
      </c>
      <c r="B2038" t="s">
        <v>801</v>
      </c>
      <c r="C2038" s="10">
        <v>0.35958099999999998</v>
      </c>
      <c r="D2038" s="10">
        <v>0.37452999999999997</v>
      </c>
      <c r="E2038" s="10">
        <v>0.35016199999999997</v>
      </c>
      <c r="F2038" s="10">
        <v>0.34383799999999998</v>
      </c>
      <c r="G2038" s="10">
        <v>0.341221</v>
      </c>
      <c r="H2038" s="10">
        <v>0.336648</v>
      </c>
      <c r="I2038" s="10">
        <v>0.33620699999999998</v>
      </c>
      <c r="J2038" s="10">
        <v>0.33479700000000001</v>
      </c>
      <c r="K2038" s="10">
        <v>0.32557399999999997</v>
      </c>
      <c r="L2038" s="10">
        <v>0.31556800000000002</v>
      </c>
      <c r="M2038" s="10">
        <v>0.30896699999999999</v>
      </c>
      <c r="N2038" s="10">
        <v>0.30203000000000002</v>
      </c>
      <c r="O2038" s="10">
        <v>0.293574</v>
      </c>
      <c r="P2038" s="10">
        <v>0.28623599999999999</v>
      </c>
      <c r="Q2038" s="10">
        <v>0.27676699999999999</v>
      </c>
      <c r="R2038" s="10">
        <v>0.269152</v>
      </c>
      <c r="S2038" s="10">
        <v>0.26537699999999997</v>
      </c>
      <c r="T2038" s="10">
        <v>0.26447599999999999</v>
      </c>
      <c r="U2038" s="10">
        <v>0.26312799999999997</v>
      </c>
      <c r="V2038" s="10">
        <v>0.26075199999999998</v>
      </c>
      <c r="W2038" s="10">
        <v>0.25840400000000002</v>
      </c>
      <c r="X2038" s="10">
        <v>0.25615300000000002</v>
      </c>
      <c r="Y2038" s="10">
        <v>0.25419999999999998</v>
      </c>
      <c r="Z2038" s="10">
        <v>0.252716</v>
      </c>
      <c r="AA2038" s="10">
        <v>0.25178699999999998</v>
      </c>
      <c r="AB2038" s="10">
        <v>0.25136999999999998</v>
      </c>
      <c r="AC2038" s="10">
        <v>0.251448</v>
      </c>
      <c r="AD2038" s="10">
        <v>0.25178699999999998</v>
      </c>
      <c r="AE2038" s="10">
        <v>0.252253</v>
      </c>
      <c r="AF2038" s="7">
        <v>-1.4532E-2</v>
      </c>
    </row>
    <row r="2039" spans="1:32" ht="13">
      <c r="A2039" s="3" t="s">
        <v>1676</v>
      </c>
      <c r="B2039" t="s">
        <v>803</v>
      </c>
      <c r="C2039" s="10">
        <v>0.77299600000000002</v>
      </c>
      <c r="D2039" s="10">
        <v>0.81449300000000002</v>
      </c>
      <c r="E2039" s="10">
        <v>0.773899</v>
      </c>
      <c r="F2039" s="10">
        <v>0.771455</v>
      </c>
      <c r="G2039" s="10">
        <v>0.774621</v>
      </c>
      <c r="H2039" s="10">
        <v>0.77130100000000001</v>
      </c>
      <c r="I2039" s="10">
        <v>0.77560499999999999</v>
      </c>
      <c r="J2039" s="10">
        <v>0.77592399999999995</v>
      </c>
      <c r="K2039" s="10">
        <v>0.75509700000000002</v>
      </c>
      <c r="L2039" s="10">
        <v>0.73104199999999997</v>
      </c>
      <c r="M2039" s="10">
        <v>0.71485399999999999</v>
      </c>
      <c r="N2039" s="10">
        <v>0.69759000000000004</v>
      </c>
      <c r="O2039" s="10">
        <v>0.67661099999999996</v>
      </c>
      <c r="P2039" s="10">
        <v>0.65898299999999999</v>
      </c>
      <c r="Q2039" s="10">
        <v>0.63609599999999999</v>
      </c>
      <c r="R2039" s="10">
        <v>0.61816599999999999</v>
      </c>
      <c r="S2039" s="10">
        <v>0.61015900000000001</v>
      </c>
      <c r="T2039" s="10">
        <v>0.60928000000000004</v>
      </c>
      <c r="U2039" s="10">
        <v>0.60672499999999996</v>
      </c>
      <c r="V2039" s="10">
        <v>0.60100699999999996</v>
      </c>
      <c r="W2039" s="10">
        <v>0.59504500000000005</v>
      </c>
      <c r="X2039" s="10">
        <v>0.58915499999999998</v>
      </c>
      <c r="Y2039" s="10">
        <v>0.583951</v>
      </c>
      <c r="Z2039" s="10">
        <v>0.57981000000000005</v>
      </c>
      <c r="AA2039" s="10">
        <v>0.57710499999999998</v>
      </c>
      <c r="AB2039" s="10">
        <v>0.57573700000000005</v>
      </c>
      <c r="AC2039" s="10">
        <v>0.57563600000000004</v>
      </c>
      <c r="AD2039" s="10">
        <v>0.57620400000000005</v>
      </c>
      <c r="AE2039" s="10">
        <v>0.57711000000000001</v>
      </c>
      <c r="AF2039" s="7">
        <v>-1.2678999999999999E-2</v>
      </c>
    </row>
    <row r="2040" spans="1:32" ht="13">
      <c r="A2040" s="3" t="s">
        <v>1677</v>
      </c>
      <c r="B2040" t="s">
        <v>805</v>
      </c>
      <c r="C2040" s="10">
        <v>0.158389</v>
      </c>
      <c r="D2040" s="10">
        <v>0.12904599999999999</v>
      </c>
      <c r="E2040" s="10">
        <v>0.10437</v>
      </c>
      <c r="F2040" s="10">
        <v>7.3229000000000002E-2</v>
      </c>
      <c r="G2040" s="10">
        <v>5.3060999999999997E-2</v>
      </c>
      <c r="H2040" s="10">
        <v>3.3015000000000003E-2</v>
      </c>
      <c r="I2040" s="10">
        <v>1.9005000000000001E-2</v>
      </c>
      <c r="J2040" s="10">
        <v>1.1131E-2</v>
      </c>
      <c r="K2040" s="10">
        <v>1.0262E-2</v>
      </c>
      <c r="L2040" s="10">
        <v>1.0551E-2</v>
      </c>
      <c r="M2040" s="10">
        <v>1.0496999999999999E-2</v>
      </c>
      <c r="N2040" s="10">
        <v>1.0512000000000001E-2</v>
      </c>
      <c r="O2040" s="10">
        <v>1.0577E-2</v>
      </c>
      <c r="P2040" s="10">
        <v>1.0817E-2</v>
      </c>
      <c r="Q2040" s="10">
        <v>1.0416999999999999E-2</v>
      </c>
      <c r="R2040" s="10">
        <v>1.0113E-2</v>
      </c>
      <c r="S2040" s="10">
        <v>9.9970000000000007E-3</v>
      </c>
      <c r="T2040" s="10">
        <v>1.001E-2</v>
      </c>
      <c r="U2040" s="10">
        <v>9.9799999999999993E-3</v>
      </c>
      <c r="V2040" s="10">
        <v>9.8809999999999992E-3</v>
      </c>
      <c r="W2040" s="10">
        <v>9.7699999999999992E-3</v>
      </c>
      <c r="X2040" s="10">
        <v>9.6579999999999999E-3</v>
      </c>
      <c r="Y2040" s="10">
        <v>9.5560000000000003E-3</v>
      </c>
      <c r="Z2040" s="10">
        <v>9.4719999999999995E-3</v>
      </c>
      <c r="AA2040" s="10">
        <v>9.4149999999999998E-3</v>
      </c>
      <c r="AB2040" s="10">
        <v>9.3830000000000007E-3</v>
      </c>
      <c r="AC2040" s="10">
        <v>9.3749999999999997E-3</v>
      </c>
      <c r="AD2040" s="10">
        <v>9.3799999999999994E-3</v>
      </c>
      <c r="AE2040" s="10">
        <v>9.391E-3</v>
      </c>
      <c r="AF2040" s="7">
        <v>-9.2491000000000004E-2</v>
      </c>
    </row>
    <row r="2041" spans="1:32" ht="13">
      <c r="A2041" s="3" t="s">
        <v>1678</v>
      </c>
      <c r="B2041" t="s">
        <v>807</v>
      </c>
      <c r="C2041" s="10">
        <v>0.78355799999999998</v>
      </c>
      <c r="D2041" s="10">
        <v>0.62887199999999999</v>
      </c>
      <c r="E2041" s="10">
        <v>0.49066199999999999</v>
      </c>
      <c r="F2041" s="10">
        <v>0.34018100000000001</v>
      </c>
      <c r="G2041" s="10">
        <v>0.239925</v>
      </c>
      <c r="H2041" s="10">
        <v>0.13691500000000001</v>
      </c>
      <c r="I2041" s="10">
        <v>6.4037999999999998E-2</v>
      </c>
      <c r="J2041" s="10">
        <v>2.1936000000000001E-2</v>
      </c>
      <c r="K2041" s="10">
        <v>1.4843E-2</v>
      </c>
      <c r="L2041" s="10">
        <v>1.3808000000000001E-2</v>
      </c>
      <c r="M2041" s="10">
        <v>1.141E-2</v>
      </c>
      <c r="N2041" s="10">
        <v>9.6150000000000003E-3</v>
      </c>
      <c r="O2041" s="10">
        <v>8.3400000000000002E-3</v>
      </c>
      <c r="P2041" s="10">
        <v>8.0319999999999992E-3</v>
      </c>
      <c r="Q2041" s="10">
        <v>7.7380000000000001E-3</v>
      </c>
      <c r="R2041" s="10">
        <v>7.5139999999999998E-3</v>
      </c>
      <c r="S2041" s="10">
        <v>7.4260000000000003E-3</v>
      </c>
      <c r="T2041" s="10">
        <v>7.4320000000000002E-3</v>
      </c>
      <c r="U2041" s="10">
        <v>7.4079999999999997E-3</v>
      </c>
      <c r="V2041" s="10">
        <v>7.3350000000000004E-3</v>
      </c>
      <c r="W2041" s="10">
        <v>7.2550000000000002E-3</v>
      </c>
      <c r="X2041" s="10">
        <v>7.1729999999999997E-3</v>
      </c>
      <c r="Y2041" s="10">
        <v>7.1000000000000004E-3</v>
      </c>
      <c r="Z2041" s="10">
        <v>7.0400000000000003E-3</v>
      </c>
      <c r="AA2041" s="10">
        <v>6.999E-3</v>
      </c>
      <c r="AB2041" s="10">
        <v>6.9769999999999997E-3</v>
      </c>
      <c r="AC2041" s="10">
        <v>6.9719999999999999E-3</v>
      </c>
      <c r="AD2041" s="10">
        <v>6.9760000000000004E-3</v>
      </c>
      <c r="AE2041" s="10">
        <v>6.9839999999999998E-3</v>
      </c>
      <c r="AF2041" s="7">
        <v>-0.153526</v>
      </c>
    </row>
    <row r="2042" spans="1:32" ht="13">
      <c r="A2042" s="3" t="s">
        <v>1679</v>
      </c>
      <c r="B2042" t="s">
        <v>809</v>
      </c>
      <c r="C2042" s="10">
        <v>0</v>
      </c>
      <c r="D2042" s="10">
        <v>0</v>
      </c>
      <c r="E2042" s="10">
        <v>0</v>
      </c>
      <c r="F2042" s="10">
        <v>0</v>
      </c>
      <c r="G2042" s="10">
        <v>0</v>
      </c>
      <c r="H2042" s="10">
        <v>0</v>
      </c>
      <c r="I2042" s="10">
        <v>0</v>
      </c>
      <c r="J2042" s="10">
        <v>0</v>
      </c>
      <c r="K2042" s="10">
        <v>0</v>
      </c>
      <c r="L2042" s="10">
        <v>0</v>
      </c>
      <c r="M2042" s="10">
        <v>0</v>
      </c>
      <c r="N2042" s="10">
        <v>0</v>
      </c>
      <c r="O2042" s="10">
        <v>0</v>
      </c>
      <c r="P2042" s="10">
        <v>0</v>
      </c>
      <c r="Q2042" s="10">
        <v>0</v>
      </c>
      <c r="R2042" s="10">
        <v>0</v>
      </c>
      <c r="S2042" s="10">
        <v>0</v>
      </c>
      <c r="T2042" s="10">
        <v>0</v>
      </c>
      <c r="U2042" s="10">
        <v>0</v>
      </c>
      <c r="V2042" s="10">
        <v>0</v>
      </c>
      <c r="W2042" s="10">
        <v>0</v>
      </c>
      <c r="X2042" s="10">
        <v>0</v>
      </c>
      <c r="Y2042" s="10">
        <v>0</v>
      </c>
      <c r="Z2042" s="10">
        <v>0</v>
      </c>
      <c r="AA2042" s="10">
        <v>0</v>
      </c>
      <c r="AB2042" s="10">
        <v>0</v>
      </c>
      <c r="AC2042" s="10">
        <v>0</v>
      </c>
      <c r="AD2042" s="10">
        <v>0</v>
      </c>
      <c r="AE2042" s="10">
        <v>0</v>
      </c>
      <c r="AF2042" s="15" t="s">
        <v>2584</v>
      </c>
    </row>
    <row r="2043" spans="1:32" ht="13">
      <c r="A2043" s="3" t="s">
        <v>1680</v>
      </c>
      <c r="B2043" t="s">
        <v>811</v>
      </c>
      <c r="C2043" s="10">
        <v>0</v>
      </c>
      <c r="D2043" s="10">
        <v>0</v>
      </c>
      <c r="E2043" s="10">
        <v>0</v>
      </c>
      <c r="F2043" s="10">
        <v>0</v>
      </c>
      <c r="G2043" s="10">
        <v>0</v>
      </c>
      <c r="H2043" s="10">
        <v>0</v>
      </c>
      <c r="I2043" s="10">
        <v>0</v>
      </c>
      <c r="J2043" s="10">
        <v>0</v>
      </c>
      <c r="K2043" s="10">
        <v>0</v>
      </c>
      <c r="L2043" s="10">
        <v>0</v>
      </c>
      <c r="M2043" s="10">
        <v>0</v>
      </c>
      <c r="N2043" s="10">
        <v>0</v>
      </c>
      <c r="O2043" s="10">
        <v>0</v>
      </c>
      <c r="P2043" s="10">
        <v>0</v>
      </c>
      <c r="Q2043" s="10">
        <v>0</v>
      </c>
      <c r="R2043" s="10">
        <v>0</v>
      </c>
      <c r="S2043" s="10">
        <v>0</v>
      </c>
      <c r="T2043" s="10">
        <v>0</v>
      </c>
      <c r="U2043" s="10">
        <v>0</v>
      </c>
      <c r="V2043" s="10">
        <v>0</v>
      </c>
      <c r="W2043" s="10">
        <v>0</v>
      </c>
      <c r="X2043" s="10">
        <v>0</v>
      </c>
      <c r="Y2043" s="10">
        <v>0</v>
      </c>
      <c r="Z2043" s="10">
        <v>0</v>
      </c>
      <c r="AA2043" s="10">
        <v>0</v>
      </c>
      <c r="AB2043" s="10">
        <v>0</v>
      </c>
      <c r="AC2043" s="10">
        <v>0</v>
      </c>
      <c r="AD2043" s="10">
        <v>0</v>
      </c>
      <c r="AE2043" s="10">
        <v>0</v>
      </c>
      <c r="AF2043" s="15" t="s">
        <v>2584</v>
      </c>
    </row>
    <row r="2044" spans="1:32" ht="13">
      <c r="A2044" s="3" t="s">
        <v>1681</v>
      </c>
      <c r="B2044" t="s">
        <v>813</v>
      </c>
      <c r="C2044" s="10">
        <v>0</v>
      </c>
      <c r="D2044" s="10">
        <v>0</v>
      </c>
      <c r="E2044" s="10">
        <v>0</v>
      </c>
      <c r="F2044" s="10">
        <v>0</v>
      </c>
      <c r="G2044" s="10">
        <v>0</v>
      </c>
      <c r="H2044" s="10">
        <v>0</v>
      </c>
      <c r="I2044" s="10">
        <v>0</v>
      </c>
      <c r="J2044" s="10">
        <v>0</v>
      </c>
      <c r="K2044" s="10">
        <v>0</v>
      </c>
      <c r="L2044" s="10">
        <v>0</v>
      </c>
      <c r="M2044" s="10">
        <v>0</v>
      </c>
      <c r="N2044" s="10">
        <v>0</v>
      </c>
      <c r="O2044" s="10">
        <v>0</v>
      </c>
      <c r="P2044" s="10">
        <v>0</v>
      </c>
      <c r="Q2044" s="10">
        <v>0</v>
      </c>
      <c r="R2044" s="10">
        <v>0</v>
      </c>
      <c r="S2044" s="10">
        <v>0</v>
      </c>
      <c r="T2044" s="10">
        <v>0</v>
      </c>
      <c r="U2044" s="10">
        <v>0</v>
      </c>
      <c r="V2044" s="10">
        <v>0</v>
      </c>
      <c r="W2044" s="10">
        <v>0</v>
      </c>
      <c r="X2044" s="10">
        <v>0</v>
      </c>
      <c r="Y2044" s="10">
        <v>0</v>
      </c>
      <c r="Z2044" s="10">
        <v>0</v>
      </c>
      <c r="AA2044" s="10">
        <v>0</v>
      </c>
      <c r="AB2044" s="10">
        <v>0</v>
      </c>
      <c r="AC2044" s="10">
        <v>0</v>
      </c>
      <c r="AD2044" s="10">
        <v>0</v>
      </c>
      <c r="AE2044" s="10">
        <v>0</v>
      </c>
      <c r="AF2044" s="15" t="s">
        <v>2584</v>
      </c>
    </row>
    <row r="2045" spans="1:32" ht="13">
      <c r="A2045" s="3" t="s">
        <v>1682</v>
      </c>
      <c r="B2045" t="s">
        <v>1260</v>
      </c>
      <c r="C2045" s="10">
        <v>5.6083090000000002</v>
      </c>
      <c r="D2045" s="10">
        <v>5.4660419999999998</v>
      </c>
      <c r="E2045" s="10">
        <v>4.9535489999999998</v>
      </c>
      <c r="F2045" s="10">
        <v>4.634735</v>
      </c>
      <c r="G2045" s="10">
        <v>4.3291950000000003</v>
      </c>
      <c r="H2045" s="10">
        <v>3.9857499999999999</v>
      </c>
      <c r="I2045" s="10">
        <v>3.8815240000000002</v>
      </c>
      <c r="J2045" s="10">
        <v>3.9578169999999999</v>
      </c>
      <c r="K2045" s="10">
        <v>4.0442119999999999</v>
      </c>
      <c r="L2045" s="10">
        <v>4.030843</v>
      </c>
      <c r="M2045" s="10">
        <v>3.9588220000000001</v>
      </c>
      <c r="N2045" s="10">
        <v>3.856074</v>
      </c>
      <c r="O2045" s="10">
        <v>3.742902</v>
      </c>
      <c r="P2045" s="10">
        <v>3.6388609999999999</v>
      </c>
      <c r="Q2045" s="10">
        <v>3.5351689999999998</v>
      </c>
      <c r="R2045" s="10">
        <v>3.4516749999999998</v>
      </c>
      <c r="S2045" s="10">
        <v>3.3979300000000001</v>
      </c>
      <c r="T2045" s="10">
        <v>3.3689559999999998</v>
      </c>
      <c r="U2045" s="10">
        <v>3.3472080000000002</v>
      </c>
      <c r="V2045" s="10">
        <v>3.332281</v>
      </c>
      <c r="W2045" s="10">
        <v>3.3287420000000001</v>
      </c>
      <c r="X2045" s="10">
        <v>3.330784</v>
      </c>
      <c r="Y2045" s="10">
        <v>3.3324820000000002</v>
      </c>
      <c r="Z2045" s="10">
        <v>3.3366009999999999</v>
      </c>
      <c r="AA2045" s="10">
        <v>3.3402940000000001</v>
      </c>
      <c r="AB2045" s="10">
        <v>3.3446479999999998</v>
      </c>
      <c r="AC2045" s="10">
        <v>3.3526099999999999</v>
      </c>
      <c r="AD2045" s="10">
        <v>3.3635860000000002</v>
      </c>
      <c r="AE2045" s="10">
        <v>3.3742390000000002</v>
      </c>
      <c r="AF2045" s="7">
        <v>-1.7707000000000001E-2</v>
      </c>
    </row>
    <row r="2047" spans="1:32" ht="13">
      <c r="A2047" s="3" t="s">
        <v>1683</v>
      </c>
      <c r="B2047" t="s">
        <v>1684</v>
      </c>
      <c r="C2047" s="10">
        <v>99.878928999999999</v>
      </c>
      <c r="D2047" s="10">
        <v>103.98490099999999</v>
      </c>
      <c r="E2047" s="10">
        <v>99.575294</v>
      </c>
      <c r="F2047" s="10">
        <v>99.712508999999997</v>
      </c>
      <c r="G2047" s="10">
        <v>87.392509000000004</v>
      </c>
      <c r="H2047" s="10">
        <v>81.340430999999995</v>
      </c>
      <c r="I2047" s="10">
        <v>82.699119999999994</v>
      </c>
      <c r="J2047" s="10">
        <v>88.342421999999999</v>
      </c>
      <c r="K2047" s="10">
        <v>91.918532999999996</v>
      </c>
      <c r="L2047" s="10">
        <v>91.743613999999994</v>
      </c>
      <c r="M2047" s="10">
        <v>90.045806999999996</v>
      </c>
      <c r="N2047" s="10">
        <v>87.444396999999995</v>
      </c>
      <c r="O2047" s="10">
        <v>84.782188000000005</v>
      </c>
      <c r="P2047" s="10">
        <v>82.221428000000003</v>
      </c>
      <c r="Q2047" s="10">
        <v>80.133140999999995</v>
      </c>
      <c r="R2047" s="10">
        <v>78.469954999999999</v>
      </c>
      <c r="S2047" s="10">
        <v>77.290672000000001</v>
      </c>
      <c r="T2047" s="10">
        <v>76.488242999999997</v>
      </c>
      <c r="U2047" s="10">
        <v>75.938873000000001</v>
      </c>
      <c r="V2047" s="10">
        <v>75.807625000000002</v>
      </c>
      <c r="W2047" s="10">
        <v>76.058043999999995</v>
      </c>
      <c r="X2047" s="10">
        <v>76.423378</v>
      </c>
      <c r="Y2047" s="10">
        <v>76.678520000000006</v>
      </c>
      <c r="Z2047" s="10">
        <v>76.968711999999996</v>
      </c>
      <c r="AA2047" s="10">
        <v>77.183784000000003</v>
      </c>
      <c r="AB2047" s="10">
        <v>77.362549000000001</v>
      </c>
      <c r="AC2047" s="10">
        <v>77.615844999999993</v>
      </c>
      <c r="AD2047" s="10">
        <v>77.941399000000004</v>
      </c>
      <c r="AE2047" s="10">
        <v>78.206551000000005</v>
      </c>
      <c r="AF2047" s="7">
        <v>-1.0496E-2</v>
      </c>
    </row>
    <row r="2049" spans="1:32" ht="13">
      <c r="A2049" s="3" t="s">
        <v>1685</v>
      </c>
      <c r="B2049" s="2" t="s">
        <v>2463</v>
      </c>
      <c r="C2049" s="11">
        <v>195.86073300000001</v>
      </c>
      <c r="D2049" s="11">
        <v>206.849121</v>
      </c>
      <c r="E2049" s="11">
        <v>199.39776599999999</v>
      </c>
      <c r="F2049" s="11">
        <v>192.26290900000001</v>
      </c>
      <c r="G2049" s="11">
        <v>179.518066</v>
      </c>
      <c r="H2049" s="11">
        <v>176.799194</v>
      </c>
      <c r="I2049" s="11">
        <v>189.67906199999999</v>
      </c>
      <c r="J2049" s="11">
        <v>207.85861199999999</v>
      </c>
      <c r="K2049" s="11">
        <v>221.186035</v>
      </c>
      <c r="L2049" s="11">
        <v>228.228363</v>
      </c>
      <c r="M2049" s="11">
        <v>230.63952599999999</v>
      </c>
      <c r="N2049" s="11">
        <v>230.53538499999999</v>
      </c>
      <c r="O2049" s="11">
        <v>230.00058000000001</v>
      </c>
      <c r="P2049" s="11">
        <v>230.42477400000001</v>
      </c>
      <c r="Q2049" s="11">
        <v>231.310913</v>
      </c>
      <c r="R2049" s="11">
        <v>232.39756800000001</v>
      </c>
      <c r="S2049" s="11">
        <v>233.528809</v>
      </c>
      <c r="T2049" s="11">
        <v>234.431488</v>
      </c>
      <c r="U2049" s="11">
        <v>236.14686599999999</v>
      </c>
      <c r="V2049" s="11">
        <v>238.706512</v>
      </c>
      <c r="W2049" s="11">
        <v>241.875641</v>
      </c>
      <c r="X2049" s="11">
        <v>245.053314</v>
      </c>
      <c r="Y2049" s="11">
        <v>247.84939600000001</v>
      </c>
      <c r="Z2049" s="11">
        <v>250.564606</v>
      </c>
      <c r="AA2049" s="11">
        <v>253.015289</v>
      </c>
      <c r="AB2049" s="11">
        <v>255.40078700000001</v>
      </c>
      <c r="AC2049" s="11">
        <v>257.951843</v>
      </c>
      <c r="AD2049" s="11">
        <v>260.72814899999997</v>
      </c>
      <c r="AE2049" s="11">
        <v>263.68597399999999</v>
      </c>
      <c r="AF2049" s="9">
        <v>9.0320000000000001E-3</v>
      </c>
    </row>
    <row r="2051" spans="1:32" ht="13">
      <c r="B2051" s="2" t="s">
        <v>2464</v>
      </c>
    </row>
    <row r="2052" spans="1:32" ht="13">
      <c r="A2052" s="3" t="s">
        <v>1686</v>
      </c>
      <c r="B2052" t="s">
        <v>780</v>
      </c>
      <c r="C2052" s="10">
        <v>39.955253999999996</v>
      </c>
      <c r="D2052" s="10">
        <v>38.192715</v>
      </c>
      <c r="E2052" s="10">
        <v>34.383495000000003</v>
      </c>
      <c r="F2052" s="10">
        <v>34.701134000000003</v>
      </c>
      <c r="G2052" s="10">
        <v>36.516356999999999</v>
      </c>
      <c r="H2052" s="10">
        <v>37.845050999999998</v>
      </c>
      <c r="I2052" s="10">
        <v>38.823376000000003</v>
      </c>
      <c r="J2052" s="10">
        <v>39.577022999999997</v>
      </c>
      <c r="K2052" s="10">
        <v>40.247494000000003</v>
      </c>
      <c r="L2052" s="10">
        <v>40.956066</v>
      </c>
      <c r="M2052" s="10">
        <v>41.849418999999997</v>
      </c>
      <c r="N2052" s="10">
        <v>42.797459000000003</v>
      </c>
      <c r="O2052" s="10">
        <v>43.955196000000001</v>
      </c>
      <c r="P2052" s="10">
        <v>44.976410000000001</v>
      </c>
      <c r="Q2052" s="10">
        <v>45.742462000000003</v>
      </c>
      <c r="R2052" s="10">
        <v>46.438938</v>
      </c>
      <c r="S2052" s="10">
        <v>47.262340999999999</v>
      </c>
      <c r="T2052" s="10">
        <v>48.198470999999998</v>
      </c>
      <c r="U2052" s="10">
        <v>49.214249000000002</v>
      </c>
      <c r="V2052" s="10">
        <v>50.216605999999999</v>
      </c>
      <c r="W2052" s="10">
        <v>51.162533000000003</v>
      </c>
      <c r="X2052" s="10">
        <v>51.934413999999997</v>
      </c>
      <c r="Y2052" s="10">
        <v>52.672770999999997</v>
      </c>
      <c r="Z2052" s="10">
        <v>53.590770999999997</v>
      </c>
      <c r="AA2052" s="10">
        <v>54.29842</v>
      </c>
      <c r="AB2052" s="10">
        <v>54.946297000000001</v>
      </c>
      <c r="AC2052" s="10">
        <v>55.760097999999999</v>
      </c>
      <c r="AD2052" s="10">
        <v>56.472743999999999</v>
      </c>
      <c r="AE2052" s="10">
        <v>57.280994</v>
      </c>
      <c r="AF2052" s="7">
        <v>1.5125E-2</v>
      </c>
    </row>
    <row r="2053" spans="1:32" ht="13">
      <c r="A2053" s="3" t="s">
        <v>1687</v>
      </c>
      <c r="B2053" t="s">
        <v>782</v>
      </c>
      <c r="C2053" s="10">
        <v>33.698245999999997</v>
      </c>
      <c r="D2053" s="10">
        <v>31.490241999999999</v>
      </c>
      <c r="E2053" s="10">
        <v>30.234487999999999</v>
      </c>
      <c r="F2053" s="10">
        <v>31.020014</v>
      </c>
      <c r="G2053" s="10">
        <v>32.896777999999998</v>
      </c>
      <c r="H2053" s="10">
        <v>34.718288000000001</v>
      </c>
      <c r="I2053" s="10">
        <v>35.991405</v>
      </c>
      <c r="J2053" s="10">
        <v>36.723320000000001</v>
      </c>
      <c r="K2053" s="10">
        <v>37.253529</v>
      </c>
      <c r="L2053" s="10">
        <v>37.795071</v>
      </c>
      <c r="M2053" s="10">
        <v>38.41095</v>
      </c>
      <c r="N2053" s="10">
        <v>38.979697999999999</v>
      </c>
      <c r="O2053" s="10">
        <v>39.677402000000001</v>
      </c>
      <c r="P2053" s="10">
        <v>40.314968</v>
      </c>
      <c r="Q2053" s="10">
        <v>40.745151999999997</v>
      </c>
      <c r="R2053" s="10">
        <v>41.085217</v>
      </c>
      <c r="S2053" s="10">
        <v>41.533413000000003</v>
      </c>
      <c r="T2053" s="10">
        <v>42.053260999999999</v>
      </c>
      <c r="U2053" s="10">
        <v>42.602955000000001</v>
      </c>
      <c r="V2053" s="10">
        <v>43.134804000000003</v>
      </c>
      <c r="W2053" s="10">
        <v>43.613143999999998</v>
      </c>
      <c r="X2053" s="10">
        <v>43.969890999999997</v>
      </c>
      <c r="Y2053" s="10">
        <v>44.362918999999998</v>
      </c>
      <c r="Z2053" s="10">
        <v>44.955844999999997</v>
      </c>
      <c r="AA2053" s="10">
        <v>45.406826000000002</v>
      </c>
      <c r="AB2053" s="10">
        <v>45.841824000000003</v>
      </c>
      <c r="AC2053" s="10">
        <v>46.438248000000002</v>
      </c>
      <c r="AD2053" s="10">
        <v>46.963237999999997</v>
      </c>
      <c r="AE2053" s="10">
        <v>47.578659000000002</v>
      </c>
      <c r="AF2053" s="7">
        <v>1.5403E-2</v>
      </c>
    </row>
    <row r="2054" spans="1:32" ht="13">
      <c r="A2054" s="3" t="s">
        <v>1688</v>
      </c>
      <c r="B2054" s="2" t="s">
        <v>2468</v>
      </c>
      <c r="C2054" s="11">
        <v>73.653503000000001</v>
      </c>
      <c r="D2054" s="11">
        <v>69.682952999999998</v>
      </c>
      <c r="E2054" s="11">
        <v>64.617981</v>
      </c>
      <c r="F2054" s="11">
        <v>65.721146000000005</v>
      </c>
      <c r="G2054" s="11">
        <v>69.413132000000004</v>
      </c>
      <c r="H2054" s="11">
        <v>72.563338999999999</v>
      </c>
      <c r="I2054" s="11">
        <v>74.814780999999996</v>
      </c>
      <c r="J2054" s="11">
        <v>76.300338999999994</v>
      </c>
      <c r="K2054" s="11">
        <v>77.501022000000006</v>
      </c>
      <c r="L2054" s="11">
        <v>78.751137</v>
      </c>
      <c r="M2054" s="11">
        <v>80.260368</v>
      </c>
      <c r="N2054" s="11">
        <v>81.777161000000007</v>
      </c>
      <c r="O2054" s="11">
        <v>83.632598999999999</v>
      </c>
      <c r="P2054" s="11">
        <v>85.291381999999999</v>
      </c>
      <c r="Q2054" s="11">
        <v>86.487610000000004</v>
      </c>
      <c r="R2054" s="11">
        <v>87.524154999999993</v>
      </c>
      <c r="S2054" s="11">
        <v>88.795753000000005</v>
      </c>
      <c r="T2054" s="11">
        <v>90.251732000000004</v>
      </c>
      <c r="U2054" s="11">
        <v>91.8172</v>
      </c>
      <c r="V2054" s="11">
        <v>93.351410000000001</v>
      </c>
      <c r="W2054" s="11">
        <v>94.775681000000006</v>
      </c>
      <c r="X2054" s="11">
        <v>95.904304999999994</v>
      </c>
      <c r="Y2054" s="11">
        <v>97.035690000000002</v>
      </c>
      <c r="Z2054" s="11">
        <v>98.546616</v>
      </c>
      <c r="AA2054" s="11">
        <v>99.705246000000002</v>
      </c>
      <c r="AB2054" s="11">
        <v>100.788116</v>
      </c>
      <c r="AC2054" s="11">
        <v>102.19834899999999</v>
      </c>
      <c r="AD2054" s="11">
        <v>103.435982</v>
      </c>
      <c r="AE2054" s="11">
        <v>104.85965</v>
      </c>
      <c r="AF2054" s="9">
        <v>1.5251000000000001E-2</v>
      </c>
    </row>
    <row r="2059" spans="1:32" ht="11" customHeight="1">
      <c r="B2059" s="3" t="s">
        <v>2469</v>
      </c>
    </row>
    <row r="2060" spans="1:32" ht="11" customHeight="1">
      <c r="B2060" s="3" t="s">
        <v>2470</v>
      </c>
    </row>
    <row r="2061" spans="1:32" ht="11" customHeight="1">
      <c r="B2061" s="3" t="s">
        <v>774</v>
      </c>
    </row>
    <row r="2062" spans="1:32" ht="11" customHeight="1">
      <c r="B2062" s="3" t="s">
        <v>720</v>
      </c>
    </row>
    <row r="2063" spans="1:32" ht="11" customHeight="1">
      <c r="B2063" s="3" t="s">
        <v>1661</v>
      </c>
    </row>
    <row r="2064" spans="1:32" ht="11" customHeight="1">
      <c r="B2064" s="3" t="s">
        <v>1663</v>
      </c>
    </row>
    <row r="2065" spans="1:32" ht="11" customHeight="1">
      <c r="B2065" s="3" t="s">
        <v>532</v>
      </c>
    </row>
    <row r="2066" spans="1:32" ht="11" customHeight="1">
      <c r="B2066" s="3" t="s">
        <v>533</v>
      </c>
    </row>
    <row r="2067" spans="1:32" ht="11" customHeight="1"/>
    <row r="2075" spans="1:32" ht="15.75" customHeight="1">
      <c r="A2075" s="3" t="s">
        <v>1689</v>
      </c>
      <c r="B2075" s="1" t="s">
        <v>2707</v>
      </c>
    </row>
    <row r="2076" spans="1:32" ht="13">
      <c r="B2076" s="2" t="s">
        <v>1035</v>
      </c>
    </row>
    <row r="2077" spans="1:32" ht="13">
      <c r="B2077" s="2" t="s">
        <v>1035</v>
      </c>
      <c r="C2077" s="4" t="s">
        <v>1035</v>
      </c>
      <c r="D2077" s="4" t="s">
        <v>1035</v>
      </c>
      <c r="E2077" s="4" t="s">
        <v>1035</v>
      </c>
      <c r="F2077" s="4" t="s">
        <v>1035</v>
      </c>
      <c r="G2077" s="4" t="s">
        <v>1035</v>
      </c>
      <c r="H2077" s="4" t="s">
        <v>1035</v>
      </c>
      <c r="I2077" s="4" t="s">
        <v>1035</v>
      </c>
      <c r="J2077" s="4" t="s">
        <v>1035</v>
      </c>
      <c r="K2077" s="4" t="s">
        <v>1035</v>
      </c>
      <c r="L2077" s="4" t="s">
        <v>1035</v>
      </c>
      <c r="M2077" s="4" t="s">
        <v>1035</v>
      </c>
      <c r="N2077" s="4" t="s">
        <v>1035</v>
      </c>
      <c r="O2077" s="4" t="s">
        <v>1035</v>
      </c>
      <c r="P2077" s="4" t="s">
        <v>1035</v>
      </c>
      <c r="Q2077" s="4" t="s">
        <v>1035</v>
      </c>
      <c r="R2077" s="4" t="s">
        <v>1035</v>
      </c>
      <c r="S2077" s="4" t="s">
        <v>1035</v>
      </c>
      <c r="T2077" s="4" t="s">
        <v>1035</v>
      </c>
      <c r="U2077" s="4" t="s">
        <v>1035</v>
      </c>
      <c r="V2077" s="4" t="s">
        <v>1035</v>
      </c>
      <c r="W2077" s="4" t="s">
        <v>1035</v>
      </c>
      <c r="X2077" s="4" t="s">
        <v>1035</v>
      </c>
      <c r="Y2077" s="4" t="s">
        <v>1035</v>
      </c>
      <c r="Z2077" s="4" t="s">
        <v>1035</v>
      </c>
      <c r="AA2077" s="4" t="s">
        <v>1035</v>
      </c>
      <c r="AB2077" s="4" t="s">
        <v>1035</v>
      </c>
      <c r="AC2077" s="4" t="s">
        <v>1035</v>
      </c>
      <c r="AD2077" s="4" t="s">
        <v>1035</v>
      </c>
      <c r="AE2077" s="4" t="s">
        <v>1035</v>
      </c>
      <c r="AF2077" s="4" t="s">
        <v>1036</v>
      </c>
    </row>
    <row r="2078" spans="1:32" ht="13">
      <c r="B2078" s="5" t="s">
        <v>1690</v>
      </c>
      <c r="C2078" s="2">
        <v>2007</v>
      </c>
      <c r="D2078" s="2">
        <v>2008</v>
      </c>
      <c r="E2078" s="2">
        <v>2009</v>
      </c>
      <c r="F2078" s="2">
        <v>2010</v>
      </c>
      <c r="G2078" s="2">
        <v>2011</v>
      </c>
      <c r="H2078" s="2">
        <v>2012</v>
      </c>
      <c r="I2078" s="2">
        <v>2013</v>
      </c>
      <c r="J2078" s="2">
        <v>2014</v>
      </c>
      <c r="K2078" s="2">
        <v>2015</v>
      </c>
      <c r="L2078" s="2">
        <v>2016</v>
      </c>
      <c r="M2078" s="2">
        <v>2017</v>
      </c>
      <c r="N2078" s="2">
        <v>2018</v>
      </c>
      <c r="O2078" s="2">
        <v>2019</v>
      </c>
      <c r="P2078" s="2">
        <v>2020</v>
      </c>
      <c r="Q2078" s="2">
        <v>2021</v>
      </c>
      <c r="R2078" s="2">
        <v>2022</v>
      </c>
      <c r="S2078" s="2">
        <v>2023</v>
      </c>
      <c r="T2078" s="2">
        <v>2024</v>
      </c>
      <c r="U2078" s="2">
        <v>2025</v>
      </c>
      <c r="V2078" s="2">
        <v>2026</v>
      </c>
      <c r="W2078" s="2">
        <v>2027</v>
      </c>
      <c r="X2078" s="2">
        <v>2028</v>
      </c>
      <c r="Y2078" s="2">
        <v>2029</v>
      </c>
      <c r="Z2078" s="2">
        <v>2030</v>
      </c>
      <c r="AA2078" s="2">
        <v>2031</v>
      </c>
      <c r="AB2078" s="2">
        <v>2032</v>
      </c>
      <c r="AC2078" s="2">
        <v>2033</v>
      </c>
      <c r="AD2078" s="2">
        <v>2034</v>
      </c>
      <c r="AE2078" s="2">
        <v>2035</v>
      </c>
      <c r="AF2078" s="2">
        <v>2035</v>
      </c>
    </row>
    <row r="2080" spans="1:32" ht="13">
      <c r="A2080" s="3" t="s">
        <v>1691</v>
      </c>
      <c r="B2080" s="2" t="s">
        <v>1692</v>
      </c>
      <c r="C2080" s="8">
        <v>9.4224180000000004</v>
      </c>
      <c r="D2080" s="8">
        <v>13.569542</v>
      </c>
      <c r="E2080" s="8">
        <v>7.6048390000000001</v>
      </c>
      <c r="F2080" s="8">
        <v>8.8374190000000006</v>
      </c>
      <c r="G2080" s="8">
        <v>9.0588619999999995</v>
      </c>
      <c r="H2080" s="8">
        <v>9.8839439999999996</v>
      </c>
      <c r="I2080" s="8">
        <v>10.568776</v>
      </c>
      <c r="J2080" s="8">
        <v>11.031794</v>
      </c>
      <c r="K2080" s="8">
        <v>11.377974999999999</v>
      </c>
      <c r="L2080" s="8">
        <v>11.806145000000001</v>
      </c>
      <c r="M2080" s="8">
        <v>12.198971</v>
      </c>
      <c r="N2080" s="8">
        <v>12.527142</v>
      </c>
      <c r="O2080" s="8">
        <v>12.754702</v>
      </c>
      <c r="P2080" s="8">
        <v>12.961543000000001</v>
      </c>
      <c r="Q2080" s="8">
        <v>13.053576</v>
      </c>
      <c r="R2080" s="8">
        <v>13.199987</v>
      </c>
      <c r="S2080" s="8">
        <v>13.390577</v>
      </c>
      <c r="T2080" s="8">
        <v>13.50798</v>
      </c>
      <c r="U2080" s="8">
        <v>13.694898</v>
      </c>
      <c r="V2080" s="8">
        <v>13.856923</v>
      </c>
      <c r="W2080" s="8">
        <v>14.023125</v>
      </c>
      <c r="X2080" s="8">
        <v>14.280671999999999</v>
      </c>
      <c r="Y2080" s="8">
        <v>14.512138999999999</v>
      </c>
      <c r="Z2080" s="8">
        <v>14.646653000000001</v>
      </c>
      <c r="AA2080" s="8">
        <v>14.882565</v>
      </c>
      <c r="AB2080" s="8">
        <v>15.121756</v>
      </c>
      <c r="AC2080" s="8">
        <v>15.319001</v>
      </c>
      <c r="AD2080" s="8">
        <v>15.573377000000001</v>
      </c>
      <c r="AE2080" s="8">
        <v>15.826324</v>
      </c>
      <c r="AF2080" s="9">
        <v>5.7140000000000003E-3</v>
      </c>
    </row>
    <row r="2082" spans="1:32" ht="13">
      <c r="B2082" s="2" t="s">
        <v>1693</v>
      </c>
    </row>
    <row r="2083" spans="1:32" ht="13">
      <c r="A2083" s="3" t="s">
        <v>1694</v>
      </c>
      <c r="B2083" t="s">
        <v>1695</v>
      </c>
      <c r="C2083" s="6">
        <v>10.27</v>
      </c>
      <c r="D2083" s="6">
        <v>10.6</v>
      </c>
      <c r="E2083" s="6">
        <v>9.6762779999999999</v>
      </c>
      <c r="F2083" s="6">
        <v>10.177631</v>
      </c>
      <c r="G2083" s="6">
        <v>10.467321999999999</v>
      </c>
      <c r="H2083" s="6">
        <v>10.867241999999999</v>
      </c>
      <c r="I2083" s="6">
        <v>11.229486</v>
      </c>
      <c r="J2083" s="6">
        <v>11.538383</v>
      </c>
      <c r="K2083" s="6">
        <v>11.81504</v>
      </c>
      <c r="L2083" s="6">
        <v>12.100282999999999</v>
      </c>
      <c r="M2083" s="6">
        <v>12.369197</v>
      </c>
      <c r="N2083" s="6">
        <v>12.619088</v>
      </c>
      <c r="O2083" s="6">
        <v>12.840111</v>
      </c>
      <c r="P2083" s="6">
        <v>13.049832</v>
      </c>
      <c r="Q2083" s="6">
        <v>13.230231</v>
      </c>
      <c r="R2083" s="6">
        <v>13.414538</v>
      </c>
      <c r="S2083" s="6">
        <v>13.601279</v>
      </c>
      <c r="T2083" s="6">
        <v>13.767749</v>
      </c>
      <c r="U2083" s="6">
        <v>13.941711</v>
      </c>
      <c r="V2083" s="6">
        <v>14.105718</v>
      </c>
      <c r="W2083" s="6">
        <v>14.265300999999999</v>
      </c>
      <c r="X2083" s="6">
        <v>14.436856000000001</v>
      </c>
      <c r="Y2083" s="6">
        <v>14.599589999999999</v>
      </c>
      <c r="Z2083" s="6">
        <v>14.741057</v>
      </c>
      <c r="AA2083" s="6">
        <v>14.895250000000001</v>
      </c>
      <c r="AB2083" s="6">
        <v>15.046505</v>
      </c>
      <c r="AC2083" s="6">
        <v>15.184540999999999</v>
      </c>
      <c r="AD2083" s="6">
        <v>15.328899</v>
      </c>
      <c r="AE2083" s="6">
        <v>15.471379000000001</v>
      </c>
      <c r="AF2083" s="7">
        <v>1.4104E-2</v>
      </c>
    </row>
    <row r="2084" spans="1:32" ht="13">
      <c r="A2084" s="3" t="s">
        <v>1696</v>
      </c>
      <c r="B2084" t="s">
        <v>1697</v>
      </c>
      <c r="C2084" s="6">
        <v>9.93</v>
      </c>
      <c r="D2084" s="6">
        <v>10.36</v>
      </c>
      <c r="E2084" s="6">
        <v>10.932988999999999</v>
      </c>
      <c r="F2084" s="6">
        <v>11.603534</v>
      </c>
      <c r="G2084" s="6">
        <v>12.060561</v>
      </c>
      <c r="H2084" s="6">
        <v>12.446383000000001</v>
      </c>
      <c r="I2084" s="6">
        <v>12.762197</v>
      </c>
      <c r="J2084" s="6">
        <v>13.027799999999999</v>
      </c>
      <c r="K2084" s="6">
        <v>13.263215000000001</v>
      </c>
      <c r="L2084" s="6">
        <v>13.487729</v>
      </c>
      <c r="M2084" s="6">
        <v>13.700856</v>
      </c>
      <c r="N2084" s="6">
        <v>13.905224</v>
      </c>
      <c r="O2084" s="6">
        <v>14.100652</v>
      </c>
      <c r="P2084" s="6">
        <v>14.292821</v>
      </c>
      <c r="Q2084" s="6">
        <v>14.477942000000001</v>
      </c>
      <c r="R2084" s="6">
        <v>14.664842999999999</v>
      </c>
      <c r="S2084" s="6">
        <v>14.853414000000001</v>
      </c>
      <c r="T2084" s="6">
        <v>15.038064</v>
      </c>
      <c r="U2084" s="6">
        <v>15.225877000000001</v>
      </c>
      <c r="V2084" s="6">
        <v>15.412432000000001</v>
      </c>
      <c r="W2084" s="6">
        <v>15.599112999999999</v>
      </c>
      <c r="X2084" s="6">
        <v>15.790112000000001</v>
      </c>
      <c r="Y2084" s="6">
        <v>15.980041</v>
      </c>
      <c r="Z2084" s="6">
        <v>16.165516</v>
      </c>
      <c r="AA2084" s="6">
        <v>16.355388999999999</v>
      </c>
      <c r="AB2084" s="6">
        <v>16.545593</v>
      </c>
      <c r="AC2084" s="6">
        <v>16.733575999999999</v>
      </c>
      <c r="AD2084" s="6">
        <v>16.924271000000001</v>
      </c>
      <c r="AE2084" s="6">
        <v>17.115335000000002</v>
      </c>
      <c r="AF2084" s="7">
        <v>1.8766999999999999E-2</v>
      </c>
    </row>
    <row r="2085" spans="1:32" ht="13">
      <c r="A2085" s="3" t="s">
        <v>1698</v>
      </c>
      <c r="B2085" t="s">
        <v>1699</v>
      </c>
      <c r="C2085" s="6">
        <v>9.93</v>
      </c>
      <c r="D2085" s="6">
        <v>10.36</v>
      </c>
      <c r="E2085" s="6">
        <v>10.932988999999999</v>
      </c>
      <c r="F2085" s="6">
        <v>11.603534</v>
      </c>
      <c r="G2085" s="6">
        <v>12.060561</v>
      </c>
      <c r="H2085" s="6">
        <v>12.446383000000001</v>
      </c>
      <c r="I2085" s="6">
        <v>12.762197</v>
      </c>
      <c r="J2085" s="6">
        <v>13.027799999999999</v>
      </c>
      <c r="K2085" s="6">
        <v>13.263215000000001</v>
      </c>
      <c r="L2085" s="6">
        <v>13.487729</v>
      </c>
      <c r="M2085" s="6">
        <v>13.700856</v>
      </c>
      <c r="N2085" s="6">
        <v>13.905224</v>
      </c>
      <c r="O2085" s="6">
        <v>14.100652</v>
      </c>
      <c r="P2085" s="6">
        <v>14.292821</v>
      </c>
      <c r="Q2085" s="6">
        <v>14.477942000000001</v>
      </c>
      <c r="R2085" s="6">
        <v>14.664842999999999</v>
      </c>
      <c r="S2085" s="6">
        <v>14.853414000000001</v>
      </c>
      <c r="T2085" s="6">
        <v>15.038064</v>
      </c>
      <c r="U2085" s="6">
        <v>15.225877000000001</v>
      </c>
      <c r="V2085" s="6">
        <v>15.412432000000001</v>
      </c>
      <c r="W2085" s="6">
        <v>15.599112999999999</v>
      </c>
      <c r="X2085" s="6">
        <v>15.790112000000001</v>
      </c>
      <c r="Y2085" s="6">
        <v>15.980041</v>
      </c>
      <c r="Z2085" s="6">
        <v>16.165516</v>
      </c>
      <c r="AA2085" s="6">
        <v>16.355388999999999</v>
      </c>
      <c r="AB2085" s="6">
        <v>16.545593</v>
      </c>
      <c r="AC2085" s="6">
        <v>16.733575999999999</v>
      </c>
      <c r="AD2085" s="6">
        <v>16.924271000000001</v>
      </c>
      <c r="AE2085" s="6">
        <v>17.115335000000002</v>
      </c>
      <c r="AF2085" s="7">
        <v>1.8766999999999999E-2</v>
      </c>
    </row>
    <row r="2087" spans="1:32" ht="13">
      <c r="B2087" s="2" t="s">
        <v>1700</v>
      </c>
    </row>
    <row r="2088" spans="1:32" ht="13">
      <c r="B2088" s="2" t="s">
        <v>1958</v>
      </c>
    </row>
    <row r="2089" spans="1:32" ht="13">
      <c r="A2089" s="3" t="s">
        <v>1959</v>
      </c>
      <c r="B2089" t="s">
        <v>1960</v>
      </c>
      <c r="C2089" s="6">
        <v>609.84222399999999</v>
      </c>
      <c r="D2089" s="6">
        <v>598.034851</v>
      </c>
      <c r="E2089" s="6">
        <v>624.87744099999998</v>
      </c>
      <c r="F2089" s="6">
        <v>626.45135500000004</v>
      </c>
      <c r="G2089" s="6">
        <v>635.16839600000003</v>
      </c>
      <c r="H2089" s="6">
        <v>646.558716</v>
      </c>
      <c r="I2089" s="6">
        <v>655.49310300000002</v>
      </c>
      <c r="J2089" s="6">
        <v>668.60705600000006</v>
      </c>
      <c r="K2089" s="6">
        <v>681.58654799999999</v>
      </c>
      <c r="L2089" s="6">
        <v>693.60644500000001</v>
      </c>
      <c r="M2089" s="6">
        <v>705.10211200000003</v>
      </c>
      <c r="N2089" s="6">
        <v>716.292236</v>
      </c>
      <c r="O2089" s="6">
        <v>727.34252900000001</v>
      </c>
      <c r="P2089" s="6">
        <v>738.13293499999997</v>
      </c>
      <c r="Q2089" s="6">
        <v>747.98504600000001</v>
      </c>
      <c r="R2089" s="6">
        <v>757.13256799999999</v>
      </c>
      <c r="S2089" s="6">
        <v>765.86810300000002</v>
      </c>
      <c r="T2089" s="6">
        <v>774.35003700000004</v>
      </c>
      <c r="U2089" s="6">
        <v>782.614014</v>
      </c>
      <c r="V2089" s="6">
        <v>790.69812000000002</v>
      </c>
      <c r="W2089" s="6">
        <v>798.63348399999995</v>
      </c>
      <c r="X2089" s="6">
        <v>806.42077600000005</v>
      </c>
      <c r="Y2089" s="6">
        <v>814.07428000000004</v>
      </c>
      <c r="Z2089" s="6">
        <v>821.62744099999998</v>
      </c>
      <c r="AA2089" s="6">
        <v>829.05743399999994</v>
      </c>
      <c r="AB2089" s="6">
        <v>836.43548599999997</v>
      </c>
      <c r="AC2089" s="6">
        <v>843.76928699999996</v>
      </c>
      <c r="AD2089" s="6">
        <v>851.07598900000005</v>
      </c>
      <c r="AE2089" s="6">
        <v>858.35443099999998</v>
      </c>
      <c r="AF2089" s="7">
        <v>1.3474E-2</v>
      </c>
    </row>
    <row r="2090" spans="1:32" ht="13">
      <c r="A2090" s="3" t="s">
        <v>1961</v>
      </c>
      <c r="B2090" t="s">
        <v>1962</v>
      </c>
      <c r="C2090" s="6">
        <v>231.80564899999999</v>
      </c>
      <c r="D2090" s="6">
        <v>237.37399300000001</v>
      </c>
      <c r="E2090" s="6">
        <v>244.38162199999999</v>
      </c>
      <c r="F2090" s="6">
        <v>243.57476800000001</v>
      </c>
      <c r="G2090" s="6">
        <v>247.79892000000001</v>
      </c>
      <c r="H2090" s="6">
        <v>253.95017999999999</v>
      </c>
      <c r="I2090" s="6">
        <v>258.36447099999998</v>
      </c>
      <c r="J2090" s="6">
        <v>265.94107100000002</v>
      </c>
      <c r="K2090" s="6">
        <v>273.59558099999998</v>
      </c>
      <c r="L2090" s="6">
        <v>280.65628099999998</v>
      </c>
      <c r="M2090" s="6">
        <v>287.42691000000002</v>
      </c>
      <c r="N2090" s="6">
        <v>294.07122800000002</v>
      </c>
      <c r="O2090" s="6">
        <v>300.73260499999998</v>
      </c>
      <c r="P2090" s="6">
        <v>307.30514499999998</v>
      </c>
      <c r="Q2090" s="6">
        <v>313.09884599999998</v>
      </c>
      <c r="R2090" s="6">
        <v>318.26953099999997</v>
      </c>
      <c r="S2090" s="6">
        <v>323.073395</v>
      </c>
      <c r="T2090" s="6">
        <v>327.65670799999998</v>
      </c>
      <c r="U2090" s="6">
        <v>332.04473899999999</v>
      </c>
      <c r="V2090" s="6">
        <v>336.26849399999998</v>
      </c>
      <c r="W2090" s="6">
        <v>340.35552999999999</v>
      </c>
      <c r="X2090" s="6">
        <v>344.29611199999999</v>
      </c>
      <c r="Y2090" s="6">
        <v>348.098816</v>
      </c>
      <c r="Z2090" s="6">
        <v>351.79656999999997</v>
      </c>
      <c r="AA2090" s="6">
        <v>355.34841899999998</v>
      </c>
      <c r="AB2090" s="6">
        <v>358.84350599999999</v>
      </c>
      <c r="AC2090" s="6">
        <v>362.28765900000002</v>
      </c>
      <c r="AD2090" s="6">
        <v>365.69863900000001</v>
      </c>
      <c r="AE2090" s="6">
        <v>369.07122800000002</v>
      </c>
      <c r="AF2090" s="7">
        <v>1.6480999999999999E-2</v>
      </c>
    </row>
    <row r="2091" spans="1:32" ht="13">
      <c r="A2091" s="3" t="s">
        <v>1963</v>
      </c>
      <c r="B2091" t="s">
        <v>2826</v>
      </c>
      <c r="C2091" s="6">
        <v>1972.469971</v>
      </c>
      <c r="D2091" s="6">
        <v>2042.363159</v>
      </c>
      <c r="E2091" s="6">
        <v>1930.569336</v>
      </c>
      <c r="F2091" s="6">
        <v>1987.334106</v>
      </c>
      <c r="G2091" s="6">
        <v>2079.3654790000001</v>
      </c>
      <c r="H2091" s="6">
        <v>2176.4821780000002</v>
      </c>
      <c r="I2091" s="6">
        <v>2274.3325199999999</v>
      </c>
      <c r="J2091" s="6">
        <v>2372.2883299999999</v>
      </c>
      <c r="K2091" s="6">
        <v>2470.5178219999998</v>
      </c>
      <c r="L2091" s="6">
        <v>2582.2565920000002</v>
      </c>
      <c r="M2091" s="6">
        <v>2695.9436040000001</v>
      </c>
      <c r="N2091" s="6">
        <v>2809.9111330000001</v>
      </c>
      <c r="O2091" s="6">
        <v>2923.9196780000002</v>
      </c>
      <c r="P2091" s="6">
        <v>3037.8232419999999</v>
      </c>
      <c r="Q2091" s="6">
        <v>3168.724365</v>
      </c>
      <c r="R2091" s="6">
        <v>3302.0764159999999</v>
      </c>
      <c r="S2091" s="6">
        <v>3435.781982</v>
      </c>
      <c r="T2091" s="6">
        <v>3569.5385740000002</v>
      </c>
      <c r="U2091" s="6">
        <v>3703.3393550000001</v>
      </c>
      <c r="V2091" s="6">
        <v>3851.945068</v>
      </c>
      <c r="W2091" s="6">
        <v>4008.110596</v>
      </c>
      <c r="X2091" s="6">
        <v>4171.123047</v>
      </c>
      <c r="Y2091" s="6">
        <v>4341.138672</v>
      </c>
      <c r="Z2091" s="6">
        <v>4518.2153319999998</v>
      </c>
      <c r="AA2091" s="6">
        <v>4626.064453</v>
      </c>
      <c r="AB2091" s="6">
        <v>4725.5771480000003</v>
      </c>
      <c r="AC2091" s="6">
        <v>4825.5664059999999</v>
      </c>
      <c r="AD2091" s="6">
        <v>4927.3374020000001</v>
      </c>
      <c r="AE2091" s="6">
        <v>5031.1123049999997</v>
      </c>
      <c r="AF2091" s="7">
        <v>3.3953999999999998E-2</v>
      </c>
    </row>
    <row r="2092" spans="1:32" ht="13">
      <c r="B2092" s="2" t="s">
        <v>1964</v>
      </c>
    </row>
    <row r="2093" spans="1:32" ht="13">
      <c r="A2093" s="3" t="s">
        <v>1965</v>
      </c>
      <c r="B2093" t="s">
        <v>1960</v>
      </c>
      <c r="C2093" s="10">
        <v>0.81486199999999998</v>
      </c>
      <c r="D2093" s="10">
        <v>0.81492399999999998</v>
      </c>
      <c r="E2093" s="10">
        <v>0.81509799999999999</v>
      </c>
      <c r="F2093" s="10">
        <v>0.81537999999999999</v>
      </c>
      <c r="G2093" s="10">
        <v>0.81576800000000005</v>
      </c>
      <c r="H2093" s="10">
        <v>0.81625700000000001</v>
      </c>
      <c r="I2093" s="10">
        <v>0.81684500000000004</v>
      </c>
      <c r="J2093" s="10">
        <v>0.81752899999999995</v>
      </c>
      <c r="K2093" s="10">
        <v>0.81830700000000001</v>
      </c>
      <c r="L2093" s="10">
        <v>0.81917399999999996</v>
      </c>
      <c r="M2093" s="10">
        <v>0.82013000000000003</v>
      </c>
      <c r="N2093" s="10">
        <v>0.82117099999999998</v>
      </c>
      <c r="O2093" s="10">
        <v>0.822295</v>
      </c>
      <c r="P2093" s="10">
        <v>0.82349899999999998</v>
      </c>
      <c r="Q2093" s="10">
        <v>0.82478099999999999</v>
      </c>
      <c r="R2093" s="10">
        <v>0.82613999999999999</v>
      </c>
      <c r="S2093" s="10">
        <v>0.82757199999999997</v>
      </c>
      <c r="T2093" s="10">
        <v>0.82907699999999995</v>
      </c>
      <c r="U2093" s="10">
        <v>0.83065100000000003</v>
      </c>
      <c r="V2093" s="10">
        <v>0.83229399999999998</v>
      </c>
      <c r="W2093" s="10">
        <v>0.83400300000000005</v>
      </c>
      <c r="X2093" s="10">
        <v>0.835314</v>
      </c>
      <c r="Y2093" s="10">
        <v>0.83668399999999998</v>
      </c>
      <c r="Z2093" s="10">
        <v>0.83811000000000002</v>
      </c>
      <c r="AA2093" s="10">
        <v>0.83881000000000006</v>
      </c>
      <c r="AB2093" s="10">
        <v>0.83950999999999998</v>
      </c>
      <c r="AC2093" s="10">
        <v>0.83950999999999998</v>
      </c>
      <c r="AD2093" s="10">
        <v>0.83950999999999998</v>
      </c>
      <c r="AE2093" s="10">
        <v>0.83950999999999998</v>
      </c>
      <c r="AF2093" s="7">
        <v>1.101E-3</v>
      </c>
    </row>
    <row r="2094" spans="1:32" ht="13">
      <c r="A2094" s="3" t="s">
        <v>1966</v>
      </c>
      <c r="B2094" t="s">
        <v>1962</v>
      </c>
      <c r="C2094" s="10">
        <v>0.79368300000000003</v>
      </c>
      <c r="D2094" s="10">
        <v>0.79498199999999997</v>
      </c>
      <c r="E2094" s="10">
        <v>0.79628600000000005</v>
      </c>
      <c r="F2094" s="10">
        <v>0.79759599999999997</v>
      </c>
      <c r="G2094" s="10">
        <v>0.79891100000000004</v>
      </c>
      <c r="H2094" s="10">
        <v>0.80023100000000003</v>
      </c>
      <c r="I2094" s="10">
        <v>0.80155600000000005</v>
      </c>
      <c r="J2094" s="10">
        <v>0.80288700000000002</v>
      </c>
      <c r="K2094" s="10">
        <v>0.80422300000000002</v>
      </c>
      <c r="L2094" s="10">
        <v>0.80556399999999995</v>
      </c>
      <c r="M2094" s="10">
        <v>0.80691100000000004</v>
      </c>
      <c r="N2094" s="10">
        <v>0.80826299999999995</v>
      </c>
      <c r="O2094" s="10">
        <v>0.80962000000000001</v>
      </c>
      <c r="P2094" s="10">
        <v>0.81098199999999998</v>
      </c>
      <c r="Q2094" s="10">
        <v>0.81235000000000002</v>
      </c>
      <c r="R2094" s="10">
        <v>0.81372299999999997</v>
      </c>
      <c r="S2094" s="10">
        <v>0.81510199999999999</v>
      </c>
      <c r="T2094" s="10">
        <v>0.81648600000000005</v>
      </c>
      <c r="U2094" s="10">
        <v>0.81787500000000002</v>
      </c>
      <c r="V2094" s="10">
        <v>0.81927000000000005</v>
      </c>
      <c r="W2094" s="10">
        <v>0.82067000000000001</v>
      </c>
      <c r="X2094" s="10">
        <v>0.82154199999999999</v>
      </c>
      <c r="Y2094" s="10">
        <v>0.82241900000000001</v>
      </c>
      <c r="Z2094" s="10">
        <v>0.823299</v>
      </c>
      <c r="AA2094" s="10">
        <v>0.82410099999999997</v>
      </c>
      <c r="AB2094" s="10">
        <v>0.82490200000000002</v>
      </c>
      <c r="AC2094" s="10">
        <v>0.82490200000000002</v>
      </c>
      <c r="AD2094" s="10">
        <v>0.82490200000000002</v>
      </c>
      <c r="AE2094" s="10">
        <v>0.82490200000000002</v>
      </c>
      <c r="AF2094" s="7">
        <v>1.369E-3</v>
      </c>
    </row>
    <row r="2095" spans="1:32" ht="13">
      <c r="A2095" s="3" t="s">
        <v>1967</v>
      </c>
      <c r="B2095" t="s">
        <v>2826</v>
      </c>
      <c r="C2095" s="10">
        <v>0.79368300000000003</v>
      </c>
      <c r="D2095" s="10">
        <v>0.79498199999999997</v>
      </c>
      <c r="E2095" s="10">
        <v>0.79628600000000005</v>
      </c>
      <c r="F2095" s="10">
        <v>0.79759599999999997</v>
      </c>
      <c r="G2095" s="10">
        <v>0.79891100000000004</v>
      </c>
      <c r="H2095" s="10">
        <v>0.80023100000000003</v>
      </c>
      <c r="I2095" s="10">
        <v>0.80155600000000005</v>
      </c>
      <c r="J2095" s="10">
        <v>0.80288700000000002</v>
      </c>
      <c r="K2095" s="10">
        <v>0.80422300000000002</v>
      </c>
      <c r="L2095" s="10">
        <v>0.80556399999999995</v>
      </c>
      <c r="M2095" s="10">
        <v>0.80691100000000004</v>
      </c>
      <c r="N2095" s="10">
        <v>0.80826299999999995</v>
      </c>
      <c r="O2095" s="10">
        <v>0.80962000000000001</v>
      </c>
      <c r="P2095" s="10">
        <v>0.81098199999999998</v>
      </c>
      <c r="Q2095" s="10">
        <v>0.81235000000000002</v>
      </c>
      <c r="R2095" s="10">
        <v>0.81372299999999997</v>
      </c>
      <c r="S2095" s="10">
        <v>0.81510199999999999</v>
      </c>
      <c r="T2095" s="10">
        <v>0.81648600000000005</v>
      </c>
      <c r="U2095" s="10">
        <v>0.81787500000000002</v>
      </c>
      <c r="V2095" s="10">
        <v>0.81927000000000005</v>
      </c>
      <c r="W2095" s="10">
        <v>0.82067000000000001</v>
      </c>
      <c r="X2095" s="10">
        <v>0.82154199999999999</v>
      </c>
      <c r="Y2095" s="10">
        <v>0.82241900000000001</v>
      </c>
      <c r="Z2095" s="10">
        <v>0.823299</v>
      </c>
      <c r="AA2095" s="10">
        <v>0.82410099999999997</v>
      </c>
      <c r="AB2095" s="10">
        <v>0.82490200000000002</v>
      </c>
      <c r="AC2095" s="10">
        <v>0.82490200000000002</v>
      </c>
      <c r="AD2095" s="10">
        <v>0.82490200000000002</v>
      </c>
      <c r="AE2095" s="10">
        <v>0.82490200000000002</v>
      </c>
      <c r="AF2095" s="7">
        <v>1.369E-3</v>
      </c>
    </row>
    <row r="2096" spans="1:32" ht="13">
      <c r="B2096" s="2" t="s">
        <v>1968</v>
      </c>
    </row>
    <row r="2097" spans="1:32" ht="13">
      <c r="A2097" s="3" t="s">
        <v>1969</v>
      </c>
      <c r="B2097" t="s">
        <v>1970</v>
      </c>
      <c r="C2097" s="6">
        <v>38.299553000000003</v>
      </c>
      <c r="D2097" s="6">
        <v>35.420990000000003</v>
      </c>
      <c r="E2097" s="6">
        <v>30.226400000000002</v>
      </c>
      <c r="F2097" s="6">
        <v>28.005835999999999</v>
      </c>
      <c r="G2097" s="6">
        <v>27.533669</v>
      </c>
      <c r="H2097" s="6">
        <v>27.777235000000001</v>
      </c>
      <c r="I2097" s="6">
        <v>28.631371000000001</v>
      </c>
      <c r="J2097" s="6">
        <v>29.386816</v>
      </c>
      <c r="K2097" s="6">
        <v>29.950534999999999</v>
      </c>
      <c r="L2097" s="6">
        <v>30.803567999999999</v>
      </c>
      <c r="M2097" s="6">
        <v>32.175452999999997</v>
      </c>
      <c r="N2097" s="6">
        <v>33.615004999999996</v>
      </c>
      <c r="O2097" s="6">
        <v>35.052970999999999</v>
      </c>
      <c r="P2097" s="6">
        <v>36.439929999999997</v>
      </c>
      <c r="Q2097" s="6">
        <v>37.501998999999998</v>
      </c>
      <c r="R2097" s="6">
        <v>38.370899000000001</v>
      </c>
      <c r="S2097" s="6">
        <v>39.312012000000003</v>
      </c>
      <c r="T2097" s="6">
        <v>40.436706999999998</v>
      </c>
      <c r="U2097" s="6">
        <v>41.513770999999998</v>
      </c>
      <c r="V2097" s="6">
        <v>42.532618999999997</v>
      </c>
      <c r="W2097" s="6">
        <v>43.535938000000002</v>
      </c>
      <c r="X2097" s="6">
        <v>44.593547999999998</v>
      </c>
      <c r="Y2097" s="6">
        <v>45.701163999999999</v>
      </c>
      <c r="Z2097" s="6">
        <v>46.870311999999998</v>
      </c>
      <c r="AA2097" s="6">
        <v>47.995063999999999</v>
      </c>
      <c r="AB2097" s="6">
        <v>49.041080000000001</v>
      </c>
      <c r="AC2097" s="6">
        <v>50.162906999999997</v>
      </c>
      <c r="AD2097" s="6">
        <v>51.324207000000001</v>
      </c>
      <c r="AE2097" s="6">
        <v>52.520885</v>
      </c>
      <c r="AF2097" s="7">
        <v>1.4696000000000001E-2</v>
      </c>
    </row>
    <row r="2098" spans="1:32" ht="13">
      <c r="A2098" s="3" t="s">
        <v>1971</v>
      </c>
      <c r="B2098" t="s">
        <v>2826</v>
      </c>
      <c r="C2098" s="6">
        <v>77.319298000000003</v>
      </c>
      <c r="D2098" s="6">
        <v>79.638901000000004</v>
      </c>
      <c r="E2098" s="6">
        <v>67.959632999999997</v>
      </c>
      <c r="F2098" s="6">
        <v>62.967018000000003</v>
      </c>
      <c r="G2098" s="6">
        <v>61.905417999999997</v>
      </c>
      <c r="H2098" s="6">
        <v>62.453040999999999</v>
      </c>
      <c r="I2098" s="6">
        <v>64.373444000000006</v>
      </c>
      <c r="J2098" s="6">
        <v>66.071952999999993</v>
      </c>
      <c r="K2098" s="6">
        <v>67.339393999999999</v>
      </c>
      <c r="L2098" s="6">
        <v>69.257309000000006</v>
      </c>
      <c r="M2098" s="6">
        <v>72.341797</v>
      </c>
      <c r="N2098" s="6">
        <v>75.578415000000007</v>
      </c>
      <c r="O2098" s="6">
        <v>78.811477999999994</v>
      </c>
      <c r="P2098" s="6">
        <v>81.929839999999999</v>
      </c>
      <c r="Q2098" s="6">
        <v>84.317749000000006</v>
      </c>
      <c r="R2098" s="6">
        <v>86.271347000000006</v>
      </c>
      <c r="S2098" s="6">
        <v>88.387298999999999</v>
      </c>
      <c r="T2098" s="6">
        <v>90.916008000000005</v>
      </c>
      <c r="U2098" s="6">
        <v>93.337624000000005</v>
      </c>
      <c r="V2098" s="6">
        <v>95.628365000000002</v>
      </c>
      <c r="W2098" s="6">
        <v>97.884178000000006</v>
      </c>
      <c r="X2098" s="6">
        <v>100.262062</v>
      </c>
      <c r="Y2098" s="6">
        <v>102.75237300000001</v>
      </c>
      <c r="Z2098" s="6">
        <v>105.381035</v>
      </c>
      <c r="AA2098" s="6">
        <v>107.90986599999999</v>
      </c>
      <c r="AB2098" s="6">
        <v>110.26168800000001</v>
      </c>
      <c r="AC2098" s="6">
        <v>112.78394299999999</v>
      </c>
      <c r="AD2098" s="6">
        <v>115.394958</v>
      </c>
      <c r="AE2098" s="6">
        <v>118.085526</v>
      </c>
      <c r="AF2098" s="7">
        <v>1.4696000000000001E-2</v>
      </c>
    </row>
    <row r="2099" spans="1:32" ht="13">
      <c r="A2099" s="3" t="s">
        <v>1972</v>
      </c>
      <c r="B2099" t="s">
        <v>1973</v>
      </c>
      <c r="C2099" s="6">
        <v>115.61885100000001</v>
      </c>
      <c r="D2099" s="6">
        <v>115.05989099999999</v>
      </c>
      <c r="E2099" s="6">
        <v>98.186027999999993</v>
      </c>
      <c r="F2099" s="6">
        <v>90.972862000000006</v>
      </c>
      <c r="G2099" s="6">
        <v>89.439087000000001</v>
      </c>
      <c r="H2099" s="6">
        <v>90.230277999999998</v>
      </c>
      <c r="I2099" s="6">
        <v>93.004813999999996</v>
      </c>
      <c r="J2099" s="6">
        <v>95.458763000000005</v>
      </c>
      <c r="K2099" s="6">
        <v>97.289924999999997</v>
      </c>
      <c r="L2099" s="6">
        <v>100.060883</v>
      </c>
      <c r="M2099" s="6">
        <v>104.51725</v>
      </c>
      <c r="N2099" s="6">
        <v>109.19342</v>
      </c>
      <c r="O2099" s="6">
        <v>113.864456</v>
      </c>
      <c r="P2099" s="6">
        <v>118.36977400000001</v>
      </c>
      <c r="Q2099" s="6">
        <v>121.819748</v>
      </c>
      <c r="R2099" s="6">
        <v>124.642242</v>
      </c>
      <c r="S2099" s="6">
        <v>127.69931</v>
      </c>
      <c r="T2099" s="6">
        <v>131.352722</v>
      </c>
      <c r="U2099" s="6">
        <v>134.851395</v>
      </c>
      <c r="V2099" s="6">
        <v>138.16098</v>
      </c>
      <c r="W2099" s="6">
        <v>141.42012</v>
      </c>
      <c r="X2099" s="6">
        <v>144.85560599999999</v>
      </c>
      <c r="Y2099" s="6">
        <v>148.45353700000001</v>
      </c>
      <c r="Z2099" s="6">
        <v>152.25134299999999</v>
      </c>
      <c r="AA2099" s="6">
        <v>155.90493799999999</v>
      </c>
      <c r="AB2099" s="6">
        <v>159.30276499999999</v>
      </c>
      <c r="AC2099" s="6">
        <v>162.94683800000001</v>
      </c>
      <c r="AD2099" s="6">
        <v>166.719177</v>
      </c>
      <c r="AE2099" s="6">
        <v>170.60640000000001</v>
      </c>
      <c r="AF2099" s="7">
        <v>1.4696000000000001E-2</v>
      </c>
    </row>
    <row r="2101" spans="1:32" ht="13">
      <c r="B2101" s="2" t="s">
        <v>1974</v>
      </c>
    </row>
    <row r="2102" spans="1:32" ht="13">
      <c r="A2102" s="3" t="s">
        <v>1975</v>
      </c>
      <c r="B2102" t="s">
        <v>2825</v>
      </c>
      <c r="C2102" s="6">
        <v>1039.536621</v>
      </c>
      <c r="D2102" s="6">
        <v>1029.9182129999999</v>
      </c>
      <c r="E2102" s="6">
        <v>1069.395264</v>
      </c>
      <c r="F2102" s="6">
        <v>1068.2280270000001</v>
      </c>
      <c r="G2102" s="6">
        <v>1082.1218260000001</v>
      </c>
      <c r="H2102" s="6">
        <v>1101.6938479999999</v>
      </c>
      <c r="I2102" s="6">
        <v>1116.133789</v>
      </c>
      <c r="J2102" s="6">
        <v>1139.591553</v>
      </c>
      <c r="K2102" s="6">
        <v>1162.982422</v>
      </c>
      <c r="L2102" s="6">
        <v>1184.480591</v>
      </c>
      <c r="M2102" s="6">
        <v>1204.9964600000001</v>
      </c>
      <c r="N2102" s="6">
        <v>1225.0017089999999</v>
      </c>
      <c r="O2102" s="6">
        <v>1244.8751219999999</v>
      </c>
      <c r="P2102" s="6">
        <v>1264.3439940000001</v>
      </c>
      <c r="Q2102" s="6">
        <v>1281.7485349999999</v>
      </c>
      <c r="R2102" s="6">
        <v>1297.568481</v>
      </c>
      <c r="S2102" s="6">
        <v>1312.474976</v>
      </c>
      <c r="T2102" s="6">
        <v>1326.8397219999999</v>
      </c>
      <c r="U2102" s="6">
        <v>1340.7384030000001</v>
      </c>
      <c r="V2102" s="6">
        <v>1354.255737</v>
      </c>
      <c r="W2102" s="6">
        <v>1367.4638669999999</v>
      </c>
      <c r="X2102" s="6">
        <v>1381.16687</v>
      </c>
      <c r="Y2102" s="6">
        <v>1394.5961910000001</v>
      </c>
      <c r="Z2102" s="6">
        <v>1407.832764</v>
      </c>
      <c r="AA2102" s="6">
        <v>1419.7535399999999</v>
      </c>
      <c r="AB2102" s="6">
        <v>1431.5227050000001</v>
      </c>
      <c r="AC2102" s="6">
        <v>1444.4354249999999</v>
      </c>
      <c r="AD2102" s="6">
        <v>1457.275513</v>
      </c>
      <c r="AE2102" s="6">
        <v>1470.0352780000001</v>
      </c>
      <c r="AF2102" s="7">
        <v>1.3265000000000001E-2</v>
      </c>
    </row>
    <row r="2103" spans="1:32" ht="13">
      <c r="A2103" s="3" t="s">
        <v>1976</v>
      </c>
      <c r="B2103" t="s">
        <v>1977</v>
      </c>
      <c r="C2103" s="6">
        <v>630.82952899999998</v>
      </c>
      <c r="D2103" s="6">
        <v>621.37713599999995</v>
      </c>
      <c r="E2103" s="6">
        <v>648.24883999999997</v>
      </c>
      <c r="F2103" s="6">
        <v>649.486267</v>
      </c>
      <c r="G2103" s="6">
        <v>658.745361</v>
      </c>
      <c r="H2103" s="6">
        <v>671.01367200000004</v>
      </c>
      <c r="I2103" s="6">
        <v>680.52703899999995</v>
      </c>
      <c r="J2103" s="6">
        <v>694.777649</v>
      </c>
      <c r="K2103" s="6">
        <v>708.91760299999999</v>
      </c>
      <c r="L2103" s="6">
        <v>722.00097700000003</v>
      </c>
      <c r="M2103" s="6">
        <v>734.51489300000003</v>
      </c>
      <c r="N2103" s="6">
        <v>746.70709199999999</v>
      </c>
      <c r="O2103" s="6">
        <v>758.769226</v>
      </c>
      <c r="P2103" s="6">
        <v>770.56237799999997</v>
      </c>
      <c r="Q2103" s="6">
        <v>781.27758800000004</v>
      </c>
      <c r="R2103" s="6">
        <v>791.17553699999996</v>
      </c>
      <c r="S2103" s="6">
        <v>800.59686299999998</v>
      </c>
      <c r="T2103" s="6">
        <v>809.72760000000005</v>
      </c>
      <c r="U2103" s="6">
        <v>818.60827600000005</v>
      </c>
      <c r="V2103" s="6">
        <v>827.28295900000001</v>
      </c>
      <c r="W2103" s="6">
        <v>835.78826900000001</v>
      </c>
      <c r="X2103" s="6">
        <v>844.55450399999995</v>
      </c>
      <c r="Y2103" s="6">
        <v>853.17480499999999</v>
      </c>
      <c r="Z2103" s="6">
        <v>861.68890399999998</v>
      </c>
      <c r="AA2103" s="6">
        <v>868.900757</v>
      </c>
      <c r="AB2103" s="6">
        <v>876.03924600000005</v>
      </c>
      <c r="AC2103" s="6">
        <v>883.788635</v>
      </c>
      <c r="AD2103" s="6">
        <v>891.50476100000003</v>
      </c>
      <c r="AE2103" s="6">
        <v>899.18518100000006</v>
      </c>
      <c r="AF2103" s="7">
        <v>1.3781E-2</v>
      </c>
    </row>
    <row r="2104" spans="1:32" ht="13">
      <c r="A2104" s="3" t="s">
        <v>1978</v>
      </c>
      <c r="B2104" t="s">
        <v>1979</v>
      </c>
      <c r="C2104" s="6">
        <v>292.48217799999998</v>
      </c>
      <c r="D2104" s="6">
        <v>294.30917399999998</v>
      </c>
      <c r="E2104" s="6">
        <v>301.60513300000002</v>
      </c>
      <c r="F2104" s="6">
        <v>298.70272799999998</v>
      </c>
      <c r="G2104" s="6">
        <v>301.45330799999999</v>
      </c>
      <c r="H2104" s="6">
        <v>306.34732100000002</v>
      </c>
      <c r="I2104" s="6">
        <v>309.33407599999998</v>
      </c>
      <c r="J2104" s="6">
        <v>315.779449</v>
      </c>
      <c r="K2104" s="6">
        <v>322.28463699999998</v>
      </c>
      <c r="L2104" s="6">
        <v>328.131958</v>
      </c>
      <c r="M2104" s="6">
        <v>333.66039999999998</v>
      </c>
      <c r="N2104" s="6">
        <v>339.051086</v>
      </c>
      <c r="O2104" s="6">
        <v>344.45880099999999</v>
      </c>
      <c r="P2104" s="6">
        <v>349.77380399999998</v>
      </c>
      <c r="Q2104" s="6">
        <v>354.28064000000001</v>
      </c>
      <c r="R2104" s="6">
        <v>358.153076</v>
      </c>
      <c r="S2104" s="6">
        <v>361.66400099999998</v>
      </c>
      <c r="T2104" s="6">
        <v>364.96816999999999</v>
      </c>
      <c r="U2104" s="6">
        <v>368.09350599999999</v>
      </c>
      <c r="V2104" s="6">
        <v>371.07360799999998</v>
      </c>
      <c r="W2104" s="6">
        <v>373.93768299999999</v>
      </c>
      <c r="X2104" s="6">
        <v>376.85635400000001</v>
      </c>
      <c r="Y2104" s="6">
        <v>379.66332999999997</v>
      </c>
      <c r="Z2104" s="6">
        <v>382.39254799999998</v>
      </c>
      <c r="AA2104" s="6">
        <v>385.93499800000001</v>
      </c>
      <c r="AB2104" s="6">
        <v>389.41439800000001</v>
      </c>
      <c r="AC2104" s="6">
        <v>393.11962899999997</v>
      </c>
      <c r="AD2104" s="6">
        <v>396.79119900000001</v>
      </c>
      <c r="AE2104" s="6">
        <v>400.42394999999999</v>
      </c>
      <c r="AF2104" s="7">
        <v>1.1469E-2</v>
      </c>
    </row>
    <row r="2105" spans="1:32" ht="13">
      <c r="A2105" s="3" t="s">
        <v>1980</v>
      </c>
      <c r="B2105" t="s">
        <v>1981</v>
      </c>
      <c r="C2105" s="6">
        <v>116.224861</v>
      </c>
      <c r="D2105" s="6">
        <v>114.23187299999999</v>
      </c>
      <c r="E2105" s="6">
        <v>119.54125999999999</v>
      </c>
      <c r="F2105" s="6">
        <v>120.039047</v>
      </c>
      <c r="G2105" s="6">
        <v>121.923157</v>
      </c>
      <c r="H2105" s="6">
        <v>124.332832</v>
      </c>
      <c r="I2105" s="6">
        <v>126.27256</v>
      </c>
      <c r="J2105" s="6">
        <v>129.034378</v>
      </c>
      <c r="K2105" s="6">
        <v>131.78007500000001</v>
      </c>
      <c r="L2105" s="6">
        <v>134.34759500000001</v>
      </c>
      <c r="M2105" s="6">
        <v>136.82131999999999</v>
      </c>
      <c r="N2105" s="6">
        <v>139.24366800000001</v>
      </c>
      <c r="O2105" s="6">
        <v>141.64711</v>
      </c>
      <c r="P2105" s="6">
        <v>144.007767</v>
      </c>
      <c r="Q2105" s="6">
        <v>146.190292</v>
      </c>
      <c r="R2105" s="6">
        <v>148.23985300000001</v>
      </c>
      <c r="S2105" s="6">
        <v>150.214066</v>
      </c>
      <c r="T2105" s="6">
        <v>152.14399700000001</v>
      </c>
      <c r="U2105" s="6">
        <v>154.036575</v>
      </c>
      <c r="V2105" s="6">
        <v>155.89918499999999</v>
      </c>
      <c r="W2105" s="6">
        <v>157.73788500000001</v>
      </c>
      <c r="X2105" s="6">
        <v>159.75595100000001</v>
      </c>
      <c r="Y2105" s="6">
        <v>161.758194</v>
      </c>
      <c r="Z2105" s="6">
        <v>163.75122099999999</v>
      </c>
      <c r="AA2105" s="6">
        <v>164.917709</v>
      </c>
      <c r="AB2105" s="6">
        <v>166.069153</v>
      </c>
      <c r="AC2105" s="6">
        <v>167.52709999999999</v>
      </c>
      <c r="AD2105" s="6">
        <v>168.97946200000001</v>
      </c>
      <c r="AE2105" s="6">
        <v>170.426117</v>
      </c>
      <c r="AF2105" s="7">
        <v>1.4928E-2</v>
      </c>
    </row>
    <row r="2106" spans="1:32" ht="13">
      <c r="A2106" s="3" t="s">
        <v>1407</v>
      </c>
      <c r="B2106" t="s">
        <v>2827</v>
      </c>
      <c r="C2106" s="6">
        <v>2559.6621089999999</v>
      </c>
      <c r="D2106" s="6">
        <v>2643.3046880000002</v>
      </c>
      <c r="E2106" s="6">
        <v>2491.9802249999998</v>
      </c>
      <c r="F2106" s="6">
        <v>2558.4558109999998</v>
      </c>
      <c r="G2106" s="6">
        <v>2669.8610840000001</v>
      </c>
      <c r="H2106" s="6">
        <v>2787.1906739999999</v>
      </c>
      <c r="I2106" s="6">
        <v>2904.8398440000001</v>
      </c>
      <c r="J2106" s="6">
        <v>3022.0065920000002</v>
      </c>
      <c r="K2106" s="6">
        <v>3138.9084469999998</v>
      </c>
      <c r="L2106" s="6">
        <v>3272.320557</v>
      </c>
      <c r="M2106" s="6">
        <v>3407.5009770000001</v>
      </c>
      <c r="N2106" s="6">
        <v>3542.3354490000002</v>
      </c>
      <c r="O2106" s="6">
        <v>3676.523682</v>
      </c>
      <c r="P2106" s="6">
        <v>3809.8903810000002</v>
      </c>
      <c r="Q2106" s="6">
        <v>3963.834961</v>
      </c>
      <c r="R2106" s="6">
        <v>4120.0498049999997</v>
      </c>
      <c r="S2106" s="6">
        <v>4275.908203</v>
      </c>
      <c r="T2106" s="6">
        <v>4431.0371089999999</v>
      </c>
      <c r="U2106" s="6">
        <v>4585.435547</v>
      </c>
      <c r="V2106" s="6">
        <v>4757.3393550000001</v>
      </c>
      <c r="W2106" s="6">
        <v>4937.6909180000002</v>
      </c>
      <c r="X2106" s="6">
        <v>5130.9584960000002</v>
      </c>
      <c r="Y2106" s="6">
        <v>5332.3115230000003</v>
      </c>
      <c r="Z2106" s="6">
        <v>5541.7929690000001</v>
      </c>
      <c r="AA2106" s="6">
        <v>5665.0639650000003</v>
      </c>
      <c r="AB2106" s="6">
        <v>5777.7543949999999</v>
      </c>
      <c r="AC2106" s="6">
        <v>5900.0063479999999</v>
      </c>
      <c r="AD2106" s="6">
        <v>6024.4379879999997</v>
      </c>
      <c r="AE2106" s="6">
        <v>6151.3188479999999</v>
      </c>
      <c r="AF2106" s="7">
        <v>3.1777E-2</v>
      </c>
    </row>
    <row r="2107" spans="1:32" ht="13">
      <c r="A2107" s="3" t="s">
        <v>1408</v>
      </c>
      <c r="B2107" t="s">
        <v>1977</v>
      </c>
      <c r="C2107" s="6">
        <v>1581.502808</v>
      </c>
      <c r="D2107" s="6">
        <v>1632.4526370000001</v>
      </c>
      <c r="E2107" s="6">
        <v>1538.300293</v>
      </c>
      <c r="F2107" s="6">
        <v>1578.6092530000001</v>
      </c>
      <c r="G2107" s="6">
        <v>1646.5792240000001</v>
      </c>
      <c r="H2107" s="6">
        <v>1718.1260990000001</v>
      </c>
      <c r="I2107" s="6">
        <v>1789.7891850000001</v>
      </c>
      <c r="J2107" s="6">
        <v>1861.0732419999999</v>
      </c>
      <c r="K2107" s="6">
        <v>1932.1108400000001</v>
      </c>
      <c r="L2107" s="6">
        <v>2013.2211910000001</v>
      </c>
      <c r="M2107" s="6">
        <v>2095.3229980000001</v>
      </c>
      <c r="N2107" s="6">
        <v>2177.1125489999999</v>
      </c>
      <c r="O2107" s="6">
        <v>2258.4045409999999</v>
      </c>
      <c r="P2107" s="6">
        <v>2339.0898440000001</v>
      </c>
      <c r="Q2107" s="6">
        <v>2432.2985840000001</v>
      </c>
      <c r="R2107" s="6">
        <v>2526.7810060000002</v>
      </c>
      <c r="S2107" s="6">
        <v>2620.9223630000001</v>
      </c>
      <c r="T2107" s="6">
        <v>2714.492432</v>
      </c>
      <c r="U2107" s="6">
        <v>2807.4895019999999</v>
      </c>
      <c r="V2107" s="6">
        <v>2911.071289</v>
      </c>
      <c r="W2107" s="6">
        <v>3019.6770019999999</v>
      </c>
      <c r="X2107" s="6">
        <v>3136.4577640000002</v>
      </c>
      <c r="Y2107" s="6">
        <v>3258.0446780000002</v>
      </c>
      <c r="Z2107" s="6">
        <v>3384.4555660000001</v>
      </c>
      <c r="AA2107" s="6">
        <v>3459.0307619999999</v>
      </c>
      <c r="AB2107" s="6">
        <v>3527.1164549999999</v>
      </c>
      <c r="AC2107" s="6">
        <v>3601.7473140000002</v>
      </c>
      <c r="AD2107" s="6">
        <v>3677.7080080000001</v>
      </c>
      <c r="AE2107" s="6">
        <v>3755.1645509999998</v>
      </c>
      <c r="AF2107" s="7">
        <v>3.1335000000000002E-2</v>
      </c>
    </row>
    <row r="2108" spans="1:32" ht="13">
      <c r="A2108" s="3" t="s">
        <v>1409</v>
      </c>
      <c r="B2108" t="s">
        <v>1979</v>
      </c>
      <c r="C2108" s="6">
        <v>700.89654499999995</v>
      </c>
      <c r="D2108" s="6">
        <v>722.46374500000002</v>
      </c>
      <c r="E2108" s="6">
        <v>679.84210199999995</v>
      </c>
      <c r="F2108" s="6">
        <v>696.67968800000006</v>
      </c>
      <c r="G2108" s="6">
        <v>725.65911900000003</v>
      </c>
      <c r="H2108" s="6">
        <v>756.13018799999998</v>
      </c>
      <c r="I2108" s="6">
        <v>786.56561299999998</v>
      </c>
      <c r="J2108" s="6">
        <v>816.74786400000005</v>
      </c>
      <c r="K2108" s="6">
        <v>846.736267</v>
      </c>
      <c r="L2108" s="6">
        <v>881.04711899999995</v>
      </c>
      <c r="M2108" s="6">
        <v>915.69341999999995</v>
      </c>
      <c r="N2108" s="6">
        <v>950.10485800000004</v>
      </c>
      <c r="O2108" s="6">
        <v>984.201233</v>
      </c>
      <c r="P2108" s="6">
        <v>1017.936279</v>
      </c>
      <c r="Q2108" s="6">
        <v>1057.0173339999999</v>
      </c>
      <c r="R2108" s="6">
        <v>1096.539673</v>
      </c>
      <c r="S2108" s="6">
        <v>1135.8013920000001</v>
      </c>
      <c r="T2108" s="6">
        <v>1174.7039789999999</v>
      </c>
      <c r="U2108" s="6">
        <v>1213.247803</v>
      </c>
      <c r="V2108" s="6">
        <v>1256.248779</v>
      </c>
      <c r="W2108" s="6">
        <v>1301.2921140000001</v>
      </c>
      <c r="X2108" s="6">
        <v>1348.8165280000001</v>
      </c>
      <c r="Y2108" s="6">
        <v>1398.1976320000001</v>
      </c>
      <c r="Z2108" s="6">
        <v>1449.4293210000001</v>
      </c>
      <c r="AA2108" s="6">
        <v>1482.8714600000001</v>
      </c>
      <c r="AB2108" s="6">
        <v>1513.5916749999999</v>
      </c>
      <c r="AC2108" s="6">
        <v>1545.6179199999999</v>
      </c>
      <c r="AD2108" s="6">
        <v>1578.214966</v>
      </c>
      <c r="AE2108" s="6">
        <v>1611.453857</v>
      </c>
      <c r="AF2108" s="7">
        <v>3.0158000000000001E-2</v>
      </c>
    </row>
    <row r="2109" spans="1:32" ht="13">
      <c r="A2109" s="3" t="s">
        <v>1410</v>
      </c>
      <c r="B2109" t="s">
        <v>1981</v>
      </c>
      <c r="C2109" s="6">
        <v>277.262787</v>
      </c>
      <c r="D2109" s="6">
        <v>288.38824499999998</v>
      </c>
      <c r="E2109" s="6">
        <v>273.83779900000002</v>
      </c>
      <c r="F2109" s="6">
        <v>283.166809</v>
      </c>
      <c r="G2109" s="6">
        <v>297.62243699999999</v>
      </c>
      <c r="H2109" s="6">
        <v>312.93447900000001</v>
      </c>
      <c r="I2109" s="6">
        <v>328.48510700000003</v>
      </c>
      <c r="J2109" s="6">
        <v>344.18548600000003</v>
      </c>
      <c r="K2109" s="6">
        <v>360.06140099999999</v>
      </c>
      <c r="L2109" s="6">
        <v>378.05187999999998</v>
      </c>
      <c r="M2109" s="6">
        <v>396.484467</v>
      </c>
      <c r="N2109" s="6">
        <v>415.11788899999999</v>
      </c>
      <c r="O2109" s="6">
        <v>433.91806000000003</v>
      </c>
      <c r="P2109" s="6">
        <v>452.86441000000002</v>
      </c>
      <c r="Q2109" s="6">
        <v>474.51895100000002</v>
      </c>
      <c r="R2109" s="6">
        <v>496.72918700000002</v>
      </c>
      <c r="S2109" s="6">
        <v>519.18432600000006</v>
      </c>
      <c r="T2109" s="6">
        <v>541.84051499999998</v>
      </c>
      <c r="U2109" s="6">
        <v>564.69805899999994</v>
      </c>
      <c r="V2109" s="6">
        <v>590.019409</v>
      </c>
      <c r="W2109" s="6">
        <v>616.72186299999998</v>
      </c>
      <c r="X2109" s="6">
        <v>645.68469200000004</v>
      </c>
      <c r="Y2109" s="6">
        <v>676.06921399999999</v>
      </c>
      <c r="Z2109" s="6">
        <v>707.90795900000001</v>
      </c>
      <c r="AA2109" s="6">
        <v>723.161743</v>
      </c>
      <c r="AB2109" s="6">
        <v>737.04638699999998</v>
      </c>
      <c r="AC2109" s="6">
        <v>752.64160200000003</v>
      </c>
      <c r="AD2109" s="6">
        <v>768.51489300000003</v>
      </c>
      <c r="AE2109" s="6">
        <v>784.70062299999995</v>
      </c>
      <c r="AF2109" s="7">
        <v>3.7769999999999998E-2</v>
      </c>
    </row>
    <row r="2110" spans="1:32" ht="13">
      <c r="A2110" s="3" t="s">
        <v>1411</v>
      </c>
      <c r="B2110" t="s">
        <v>1412</v>
      </c>
      <c r="C2110" s="6">
        <v>3599.1984859999998</v>
      </c>
      <c r="D2110" s="6">
        <v>3673.2229000000002</v>
      </c>
      <c r="E2110" s="6">
        <v>3561.3754880000001</v>
      </c>
      <c r="F2110" s="6">
        <v>3626.6838379999999</v>
      </c>
      <c r="G2110" s="6">
        <v>3751.9829100000002</v>
      </c>
      <c r="H2110" s="6">
        <v>3888.8845209999999</v>
      </c>
      <c r="I2110" s="6">
        <v>4020.9733890000002</v>
      </c>
      <c r="J2110" s="6">
        <v>4161.5981449999999</v>
      </c>
      <c r="K2110" s="6">
        <v>4301.8911129999997</v>
      </c>
      <c r="L2110" s="6">
        <v>4456.8007809999999</v>
      </c>
      <c r="M2110" s="6">
        <v>4612.4975590000004</v>
      </c>
      <c r="N2110" s="6">
        <v>4767.3369140000004</v>
      </c>
      <c r="O2110" s="6">
        <v>4921.3989259999998</v>
      </c>
      <c r="P2110" s="6">
        <v>5074.234375</v>
      </c>
      <c r="Q2110" s="6">
        <v>5245.5834960000002</v>
      </c>
      <c r="R2110" s="6">
        <v>5417.6181640000004</v>
      </c>
      <c r="S2110" s="6">
        <v>5588.3828119999998</v>
      </c>
      <c r="T2110" s="6">
        <v>5757.876953</v>
      </c>
      <c r="U2110" s="6">
        <v>5926.173828</v>
      </c>
      <c r="V2110" s="6">
        <v>6111.5952150000003</v>
      </c>
      <c r="W2110" s="6">
        <v>6305.1547849999997</v>
      </c>
      <c r="X2110" s="6">
        <v>6512.1254879999997</v>
      </c>
      <c r="Y2110" s="6">
        <v>6726.908203</v>
      </c>
      <c r="Z2110" s="6">
        <v>6949.6259769999997</v>
      </c>
      <c r="AA2110" s="6">
        <v>7084.8173829999996</v>
      </c>
      <c r="AB2110" s="6">
        <v>7209.2768550000001</v>
      </c>
      <c r="AC2110" s="6">
        <v>7344.4418949999999</v>
      </c>
      <c r="AD2110" s="6">
        <v>7481.7133789999998</v>
      </c>
      <c r="AE2110" s="6">
        <v>7621.3540039999998</v>
      </c>
      <c r="AF2110" s="7">
        <v>2.7400999999999998E-2</v>
      </c>
    </row>
    <row r="2111" spans="1:32" ht="13">
      <c r="A2111" s="3" t="s">
        <v>1413</v>
      </c>
      <c r="B2111" t="s">
        <v>1977</v>
      </c>
      <c r="C2111" s="6">
        <v>2212.3322750000002</v>
      </c>
      <c r="D2111" s="6">
        <v>2253.8298340000001</v>
      </c>
      <c r="E2111" s="6">
        <v>2186.5490719999998</v>
      </c>
      <c r="F2111" s="6">
        <v>2228.0954590000001</v>
      </c>
      <c r="G2111" s="6">
        <v>2305.3244629999999</v>
      </c>
      <c r="H2111" s="6">
        <v>2389.1396479999999</v>
      </c>
      <c r="I2111" s="6">
        <v>2470.3161620000001</v>
      </c>
      <c r="J2111" s="6">
        <v>2555.8510740000002</v>
      </c>
      <c r="K2111" s="6">
        <v>2641.0285640000002</v>
      </c>
      <c r="L2111" s="6">
        <v>2735.2221679999998</v>
      </c>
      <c r="M2111" s="6">
        <v>2829.8378910000001</v>
      </c>
      <c r="N2111" s="6">
        <v>2923.8195799999999</v>
      </c>
      <c r="O2111" s="6">
        <v>3017.173828</v>
      </c>
      <c r="P2111" s="6">
        <v>3109.6520999999998</v>
      </c>
      <c r="Q2111" s="6">
        <v>3213.5759280000002</v>
      </c>
      <c r="R2111" s="6">
        <v>3317.9565429999998</v>
      </c>
      <c r="S2111" s="6">
        <v>3421.5190429999998</v>
      </c>
      <c r="T2111" s="6">
        <v>3524.219971</v>
      </c>
      <c r="U2111" s="6">
        <v>3626.0976559999999</v>
      </c>
      <c r="V2111" s="6">
        <v>3738.3542480000001</v>
      </c>
      <c r="W2111" s="6">
        <v>3855.4653320000002</v>
      </c>
      <c r="X2111" s="6">
        <v>3981.0122070000002</v>
      </c>
      <c r="Y2111" s="6">
        <v>4111.2197269999997</v>
      </c>
      <c r="Z2111" s="6">
        <v>4246.1445309999999</v>
      </c>
      <c r="AA2111" s="6">
        <v>4327.9316410000001</v>
      </c>
      <c r="AB2111" s="6">
        <v>4403.1557620000003</v>
      </c>
      <c r="AC2111" s="6">
        <v>4485.5361329999996</v>
      </c>
      <c r="AD2111" s="6">
        <v>4569.2128910000001</v>
      </c>
      <c r="AE2111" s="6">
        <v>4654.3496089999999</v>
      </c>
      <c r="AF2111" s="7">
        <v>2.7222E-2</v>
      </c>
    </row>
    <row r="2112" spans="1:32" ht="13">
      <c r="A2112" s="3" t="s">
        <v>1414</v>
      </c>
      <c r="B2112" t="s">
        <v>1979</v>
      </c>
      <c r="C2112" s="6">
        <v>993.37872300000004</v>
      </c>
      <c r="D2112" s="6">
        <v>1016.772949</v>
      </c>
      <c r="E2112" s="6">
        <v>981.44726600000001</v>
      </c>
      <c r="F2112" s="6">
        <v>995.382385</v>
      </c>
      <c r="G2112" s="6">
        <v>1027.112427</v>
      </c>
      <c r="H2112" s="6">
        <v>1062.477539</v>
      </c>
      <c r="I2112" s="6">
        <v>1095.89978</v>
      </c>
      <c r="J2112" s="6">
        <v>1132.5272219999999</v>
      </c>
      <c r="K2112" s="6">
        <v>1169.020874</v>
      </c>
      <c r="L2112" s="6">
        <v>1209.179077</v>
      </c>
      <c r="M2112" s="6">
        <v>1249.3538820000001</v>
      </c>
      <c r="N2112" s="6">
        <v>1289.1560059999999</v>
      </c>
      <c r="O2112" s="6">
        <v>1328.660034</v>
      </c>
      <c r="P2112" s="6">
        <v>1367.709961</v>
      </c>
      <c r="Q2112" s="6">
        <v>1411.2979740000001</v>
      </c>
      <c r="R2112" s="6">
        <v>1454.692749</v>
      </c>
      <c r="S2112" s="6">
        <v>1497.465332</v>
      </c>
      <c r="T2112" s="6">
        <v>1539.6721190000001</v>
      </c>
      <c r="U2112" s="6">
        <v>1581.3413089999999</v>
      </c>
      <c r="V2112" s="6">
        <v>1627.322388</v>
      </c>
      <c r="W2112" s="6">
        <v>1675.229736</v>
      </c>
      <c r="X2112" s="6">
        <v>1725.6728519999999</v>
      </c>
      <c r="Y2112" s="6">
        <v>1777.860962</v>
      </c>
      <c r="Z2112" s="6">
        <v>1831.8220209999999</v>
      </c>
      <c r="AA2112" s="6">
        <v>1868.806519</v>
      </c>
      <c r="AB2112" s="6">
        <v>1903.005981</v>
      </c>
      <c r="AC2112" s="6">
        <v>1938.7375489999999</v>
      </c>
      <c r="AD2112" s="6">
        <v>1975.006226</v>
      </c>
      <c r="AE2112" s="6">
        <v>2011.877808</v>
      </c>
      <c r="AF2112" s="7">
        <v>2.5597000000000002E-2</v>
      </c>
    </row>
    <row r="2113" spans="1:32" ht="13">
      <c r="A2113" s="3" t="s">
        <v>1415</v>
      </c>
      <c r="B2113" t="s">
        <v>1981</v>
      </c>
      <c r="C2113" s="6">
        <v>393.48761000000002</v>
      </c>
      <c r="D2113" s="6">
        <v>402.62011699999999</v>
      </c>
      <c r="E2113" s="6">
        <v>393.37905899999998</v>
      </c>
      <c r="F2113" s="6">
        <v>403.205872</v>
      </c>
      <c r="G2113" s="6">
        <v>419.545593</v>
      </c>
      <c r="H2113" s="6">
        <v>437.26730300000003</v>
      </c>
      <c r="I2113" s="6">
        <v>454.75765999999999</v>
      </c>
      <c r="J2113" s="6">
        <v>473.21987899999999</v>
      </c>
      <c r="K2113" s="6">
        <v>491.84149200000002</v>
      </c>
      <c r="L2113" s="6">
        <v>512.39947500000005</v>
      </c>
      <c r="M2113" s="6">
        <v>533.30572500000005</v>
      </c>
      <c r="N2113" s="6">
        <v>554.36157200000002</v>
      </c>
      <c r="O2113" s="6">
        <v>575.56518600000004</v>
      </c>
      <c r="P2113" s="6">
        <v>596.87219200000004</v>
      </c>
      <c r="Q2113" s="6">
        <v>620.70922900000005</v>
      </c>
      <c r="R2113" s="6">
        <v>644.96905500000003</v>
      </c>
      <c r="S2113" s="6">
        <v>669.39837599999998</v>
      </c>
      <c r="T2113" s="6">
        <v>693.98449700000003</v>
      </c>
      <c r="U2113" s="6">
        <v>718.73461899999995</v>
      </c>
      <c r="V2113" s="6">
        <v>745.91863999999998</v>
      </c>
      <c r="W2113" s="6">
        <v>774.45977800000003</v>
      </c>
      <c r="X2113" s="6">
        <v>805.44061299999998</v>
      </c>
      <c r="Y2113" s="6">
        <v>837.82739300000003</v>
      </c>
      <c r="Z2113" s="6">
        <v>871.65911900000003</v>
      </c>
      <c r="AA2113" s="6">
        <v>888.07946800000002</v>
      </c>
      <c r="AB2113" s="6">
        <v>903.11547900000005</v>
      </c>
      <c r="AC2113" s="6">
        <v>920.16876200000002</v>
      </c>
      <c r="AD2113" s="6">
        <v>937.49438499999997</v>
      </c>
      <c r="AE2113" s="6">
        <v>955.12676999999996</v>
      </c>
      <c r="AF2113" s="7">
        <v>3.2511999999999999E-2</v>
      </c>
    </row>
    <row r="2115" spans="1:32" ht="13">
      <c r="B2115" s="2" t="s">
        <v>1416</v>
      </c>
    </row>
    <row r="2116" spans="1:32" ht="13">
      <c r="A2116" s="3" t="s">
        <v>1417</v>
      </c>
      <c r="B2116" t="s">
        <v>2825</v>
      </c>
      <c r="C2116" s="6">
        <v>220</v>
      </c>
      <c r="D2116" s="6">
        <v>198</v>
      </c>
      <c r="E2116" s="6">
        <v>210.869415</v>
      </c>
      <c r="F2116" s="6">
        <v>222.00727800000001</v>
      </c>
      <c r="G2116" s="6">
        <v>231.75608800000001</v>
      </c>
      <c r="H2116" s="6">
        <v>240.312668</v>
      </c>
      <c r="I2116" s="6">
        <v>247.80639600000001</v>
      </c>
      <c r="J2116" s="6">
        <v>254.36985799999999</v>
      </c>
      <c r="K2116" s="6">
        <v>260.14456200000001</v>
      </c>
      <c r="L2116" s="6">
        <v>265.24331699999999</v>
      </c>
      <c r="M2116" s="6">
        <v>269.760132</v>
      </c>
      <c r="N2116" s="6">
        <v>273.78155500000003</v>
      </c>
      <c r="O2116" s="6">
        <v>277.37930299999999</v>
      </c>
      <c r="P2116" s="6">
        <v>280.61608899999999</v>
      </c>
      <c r="Q2116" s="6">
        <v>283.52172899999999</v>
      </c>
      <c r="R2116" s="6">
        <v>286.13412499999998</v>
      </c>
      <c r="S2116" s="6">
        <v>288.49438500000002</v>
      </c>
      <c r="T2116" s="6">
        <v>290.641479</v>
      </c>
      <c r="U2116" s="6">
        <v>292.60784899999999</v>
      </c>
      <c r="V2116" s="6">
        <v>294.41424599999999</v>
      </c>
      <c r="W2116" s="6">
        <v>296.079926</v>
      </c>
      <c r="X2116" s="6">
        <v>297.620789</v>
      </c>
      <c r="Y2116" s="6">
        <v>299.05252100000001</v>
      </c>
      <c r="Z2116" s="6">
        <v>300.39224200000001</v>
      </c>
      <c r="AA2116" s="6">
        <v>301.646973</v>
      </c>
      <c r="AB2116" s="6">
        <v>302.826233</v>
      </c>
      <c r="AC2116" s="6">
        <v>303.944458</v>
      </c>
      <c r="AD2116" s="6">
        <v>305.01177999999999</v>
      </c>
      <c r="AE2116" s="6">
        <v>306.03478999999999</v>
      </c>
      <c r="AF2116" s="7">
        <v>1.6258000000000002E-2</v>
      </c>
    </row>
    <row r="2117" spans="1:32" ht="13">
      <c r="A2117" s="3" t="s">
        <v>1418</v>
      </c>
      <c r="B2117" t="s">
        <v>1977</v>
      </c>
      <c r="C2117" s="6">
        <v>102</v>
      </c>
      <c r="D2117" s="6">
        <v>93</v>
      </c>
      <c r="E2117" s="6">
        <v>99.045364000000006</v>
      </c>
      <c r="F2117" s="6">
        <v>104.27681699999999</v>
      </c>
      <c r="G2117" s="6">
        <v>108.855835</v>
      </c>
      <c r="H2117" s="6">
        <v>112.874863</v>
      </c>
      <c r="I2117" s="6">
        <v>116.394661</v>
      </c>
      <c r="J2117" s="6">
        <v>119.477524</v>
      </c>
      <c r="K2117" s="6">
        <v>122.189903</v>
      </c>
      <c r="L2117" s="6">
        <v>124.584785</v>
      </c>
      <c r="M2117" s="6">
        <v>126.706337</v>
      </c>
      <c r="N2117" s="6">
        <v>128.59520000000001</v>
      </c>
      <c r="O2117" s="6">
        <v>130.285065</v>
      </c>
      <c r="P2117" s="6">
        <v>131.805374</v>
      </c>
      <c r="Q2117" s="6">
        <v>133.170151</v>
      </c>
      <c r="R2117" s="6">
        <v>134.39720199999999</v>
      </c>
      <c r="S2117" s="6">
        <v>135.50581399999999</v>
      </c>
      <c r="T2117" s="6">
        <v>136.514297</v>
      </c>
      <c r="U2117" s="6">
        <v>137.43791200000001</v>
      </c>
      <c r="V2117" s="6">
        <v>138.28637699999999</v>
      </c>
      <c r="W2117" s="6">
        <v>139.06874099999999</v>
      </c>
      <c r="X2117" s="6">
        <v>139.79248000000001</v>
      </c>
      <c r="Y2117" s="6">
        <v>140.464966</v>
      </c>
      <c r="Z2117" s="6">
        <v>141.09423799999999</v>
      </c>
      <c r="AA2117" s="6">
        <v>141.68357800000001</v>
      </c>
      <c r="AB2117" s="6">
        <v>142.23748800000001</v>
      </c>
      <c r="AC2117" s="6">
        <v>142.762711</v>
      </c>
      <c r="AD2117" s="6">
        <v>143.264038</v>
      </c>
      <c r="AE2117" s="6">
        <v>143.74453700000001</v>
      </c>
      <c r="AF2117" s="7">
        <v>1.6258000000000002E-2</v>
      </c>
    </row>
    <row r="2118" spans="1:32" ht="13">
      <c r="A2118" s="3" t="s">
        <v>1419</v>
      </c>
      <c r="B2118" t="s">
        <v>1979</v>
      </c>
      <c r="C2118" s="6">
        <v>20</v>
      </c>
      <c r="D2118" s="6">
        <v>12</v>
      </c>
      <c r="E2118" s="6">
        <v>12.778687</v>
      </c>
      <c r="F2118" s="6">
        <v>13.453640999999999</v>
      </c>
      <c r="G2118" s="6">
        <v>14.044419</v>
      </c>
      <c r="H2118" s="6">
        <v>14.562948</v>
      </c>
      <c r="I2118" s="6">
        <v>15.017067000000001</v>
      </c>
      <c r="J2118" s="6">
        <v>15.414814</v>
      </c>
      <c r="K2118" s="6">
        <v>15.764761</v>
      </c>
      <c r="L2118" s="6">
        <v>16.073746</v>
      </c>
      <c r="M2118" s="6">
        <v>16.347463999999999</v>
      </c>
      <c r="N2118" s="6">
        <v>16.591162000000001</v>
      </c>
      <c r="O2118" s="6">
        <v>16.809187000000001</v>
      </c>
      <c r="P2118" s="6">
        <v>17.005334999999999</v>
      </c>
      <c r="Q2118" s="6">
        <v>17.181417</v>
      </c>
      <c r="R2118" s="6">
        <v>17.339727</v>
      </c>
      <c r="S2118" s="6">
        <v>17.482759000000001</v>
      </c>
      <c r="T2118" s="6">
        <v>17.612873</v>
      </c>
      <c r="U2118" s="6">
        <v>17.732036999999998</v>
      </c>
      <c r="V2118" s="6">
        <v>17.841502999999999</v>
      </c>
      <c r="W2118" s="6">
        <v>17.942443999999998</v>
      </c>
      <c r="X2118" s="6">
        <v>18.035820000000001</v>
      </c>
      <c r="Y2118" s="6">
        <v>18.122582999999999</v>
      </c>
      <c r="Z2118" s="6">
        <v>18.203769999999999</v>
      </c>
      <c r="AA2118" s="6">
        <v>18.279806000000001</v>
      </c>
      <c r="AB2118" s="6">
        <v>18.351271000000001</v>
      </c>
      <c r="AC2118" s="6">
        <v>18.419035000000001</v>
      </c>
      <c r="AD2118" s="6">
        <v>18.483715</v>
      </c>
      <c r="AE2118" s="6">
        <v>18.54571</v>
      </c>
      <c r="AF2118" s="7">
        <v>1.6254000000000001E-2</v>
      </c>
    </row>
    <row r="2119" spans="1:32" ht="13">
      <c r="A2119" s="3" t="s">
        <v>1420</v>
      </c>
      <c r="B2119" t="s">
        <v>1981</v>
      </c>
      <c r="C2119" s="6">
        <v>98</v>
      </c>
      <c r="D2119" s="6">
        <v>93</v>
      </c>
      <c r="E2119" s="6">
        <v>99.045364000000006</v>
      </c>
      <c r="F2119" s="6">
        <v>104.27681699999999</v>
      </c>
      <c r="G2119" s="6">
        <v>108.855835</v>
      </c>
      <c r="H2119" s="6">
        <v>112.874863</v>
      </c>
      <c r="I2119" s="6">
        <v>116.394661</v>
      </c>
      <c r="J2119" s="6">
        <v>119.477524</v>
      </c>
      <c r="K2119" s="6">
        <v>122.189903</v>
      </c>
      <c r="L2119" s="6">
        <v>124.584785</v>
      </c>
      <c r="M2119" s="6">
        <v>126.706337</v>
      </c>
      <c r="N2119" s="6">
        <v>128.59520000000001</v>
      </c>
      <c r="O2119" s="6">
        <v>130.285065</v>
      </c>
      <c r="P2119" s="6">
        <v>131.805374</v>
      </c>
      <c r="Q2119" s="6">
        <v>133.170151</v>
      </c>
      <c r="R2119" s="6">
        <v>134.39720199999999</v>
      </c>
      <c r="S2119" s="6">
        <v>135.50581399999999</v>
      </c>
      <c r="T2119" s="6">
        <v>136.514297</v>
      </c>
      <c r="U2119" s="6">
        <v>137.43791200000001</v>
      </c>
      <c r="V2119" s="6">
        <v>138.28637699999999</v>
      </c>
      <c r="W2119" s="6">
        <v>139.06874099999999</v>
      </c>
      <c r="X2119" s="6">
        <v>139.79248000000001</v>
      </c>
      <c r="Y2119" s="6">
        <v>140.464966</v>
      </c>
      <c r="Z2119" s="6">
        <v>141.09423799999999</v>
      </c>
      <c r="AA2119" s="6">
        <v>141.68357800000001</v>
      </c>
      <c r="AB2119" s="6">
        <v>142.23748800000001</v>
      </c>
      <c r="AC2119" s="6">
        <v>142.762711</v>
      </c>
      <c r="AD2119" s="6">
        <v>143.264038</v>
      </c>
      <c r="AE2119" s="6">
        <v>143.74453700000001</v>
      </c>
      <c r="AF2119" s="7">
        <v>1.6258000000000002E-2</v>
      </c>
    </row>
    <row r="2120" spans="1:32" ht="13">
      <c r="A2120" s="3" t="s">
        <v>1421</v>
      </c>
      <c r="B2120" t="s">
        <v>2827</v>
      </c>
      <c r="C2120" s="6">
        <v>897</v>
      </c>
      <c r="D2120" s="6">
        <v>881</v>
      </c>
      <c r="E2120" s="6">
        <v>899.83966099999998</v>
      </c>
      <c r="F2120" s="6">
        <v>917.35260000000005</v>
      </c>
      <c r="G2120" s="6">
        <v>933.69256600000006</v>
      </c>
      <c r="H2120" s="6">
        <v>948.94812000000002</v>
      </c>
      <c r="I2120" s="6">
        <v>963.20117200000004</v>
      </c>
      <c r="J2120" s="6">
        <v>976.527466</v>
      </c>
      <c r="K2120" s="6">
        <v>988.99780299999998</v>
      </c>
      <c r="L2120" s="6">
        <v>1000.726196</v>
      </c>
      <c r="M2120" s="6">
        <v>1011.7641599999999</v>
      </c>
      <c r="N2120" s="6">
        <v>1022.159729</v>
      </c>
      <c r="O2120" s="6">
        <v>1031.957764</v>
      </c>
      <c r="P2120" s="6">
        <v>1041.1995850000001</v>
      </c>
      <c r="Q2120" s="6">
        <v>1049.975586</v>
      </c>
      <c r="R2120" s="6">
        <v>1058.313721</v>
      </c>
      <c r="S2120" s="6">
        <v>1066.240356</v>
      </c>
      <c r="T2120" s="6">
        <v>1073.7803960000001</v>
      </c>
      <c r="U2120" s="6">
        <v>1080.9573969999999</v>
      </c>
      <c r="V2120" s="6">
        <v>1087.830933</v>
      </c>
      <c r="W2120" s="6">
        <v>1094.4293210000001</v>
      </c>
      <c r="X2120" s="6">
        <v>1100.7783199999999</v>
      </c>
      <c r="Y2120" s="6">
        <v>1106.901611</v>
      </c>
      <c r="Z2120" s="6">
        <v>1112.820068</v>
      </c>
      <c r="AA2120" s="6">
        <v>1118.3908690000001</v>
      </c>
      <c r="AB2120" s="6">
        <v>1123.6450199999999</v>
      </c>
      <c r="AC2120" s="6">
        <v>1128.6104740000001</v>
      </c>
      <c r="AD2120" s="6">
        <v>1133.312866</v>
      </c>
      <c r="AE2120" s="6">
        <v>1137.775513</v>
      </c>
      <c r="AF2120" s="7">
        <v>9.5180000000000004E-3</v>
      </c>
    </row>
    <row r="2121" spans="1:32" ht="13">
      <c r="A2121" s="3" t="s">
        <v>1422</v>
      </c>
      <c r="B2121" t="s">
        <v>1977</v>
      </c>
      <c r="C2121" s="6">
        <v>592</v>
      </c>
      <c r="D2121" s="6">
        <v>565</v>
      </c>
      <c r="E2121" s="6">
        <v>577.06719999999996</v>
      </c>
      <c r="F2121" s="6">
        <v>588.29821800000002</v>
      </c>
      <c r="G2121" s="6">
        <v>598.77703899999995</v>
      </c>
      <c r="H2121" s="6">
        <v>608.56042500000001</v>
      </c>
      <c r="I2121" s="6">
        <v>617.70092799999998</v>
      </c>
      <c r="J2121" s="6">
        <v>626.24707000000001</v>
      </c>
      <c r="K2121" s="6">
        <v>634.24432400000001</v>
      </c>
      <c r="L2121" s="6">
        <v>641.76574700000003</v>
      </c>
      <c r="M2121" s="6">
        <v>648.84436000000005</v>
      </c>
      <c r="N2121" s="6">
        <v>655.51104699999996</v>
      </c>
      <c r="O2121" s="6">
        <v>661.79455600000006</v>
      </c>
      <c r="P2121" s="6">
        <v>667.72131300000001</v>
      </c>
      <c r="Q2121" s="6">
        <v>673.34936500000003</v>
      </c>
      <c r="R2121" s="6">
        <v>678.696594</v>
      </c>
      <c r="S2121" s="6">
        <v>683.77996800000005</v>
      </c>
      <c r="T2121" s="6">
        <v>688.61541699999998</v>
      </c>
      <c r="U2121" s="6">
        <v>693.21801800000003</v>
      </c>
      <c r="V2121" s="6">
        <v>697.62597700000003</v>
      </c>
      <c r="W2121" s="6">
        <v>701.85754399999996</v>
      </c>
      <c r="X2121" s="6">
        <v>705.92913799999997</v>
      </c>
      <c r="Y2121" s="6">
        <v>709.85601799999995</v>
      </c>
      <c r="Z2121" s="6">
        <v>713.65155000000004</v>
      </c>
      <c r="AA2121" s="6">
        <v>717.22406000000001</v>
      </c>
      <c r="AB2121" s="6">
        <v>720.59356700000001</v>
      </c>
      <c r="AC2121" s="6">
        <v>723.77789299999995</v>
      </c>
      <c r="AD2121" s="6">
        <v>726.79357900000002</v>
      </c>
      <c r="AE2121" s="6">
        <v>729.65545699999996</v>
      </c>
      <c r="AF2121" s="7">
        <v>9.5169999999999994E-3</v>
      </c>
    </row>
    <row r="2122" spans="1:32" ht="13">
      <c r="A2122" s="3" t="s">
        <v>1423</v>
      </c>
      <c r="B2122" t="s">
        <v>1979</v>
      </c>
      <c r="C2122" s="6">
        <v>177</v>
      </c>
      <c r="D2122" s="6">
        <v>172</v>
      </c>
      <c r="E2122" s="6">
        <v>175.648697</v>
      </c>
      <c r="F2122" s="6">
        <v>179.06723</v>
      </c>
      <c r="G2122" s="6">
        <v>182.25679</v>
      </c>
      <c r="H2122" s="6">
        <v>185.23466500000001</v>
      </c>
      <c r="I2122" s="6">
        <v>188.01686100000001</v>
      </c>
      <c r="J2122" s="6">
        <v>190.61814899999999</v>
      </c>
      <c r="K2122" s="6">
        <v>193.052368</v>
      </c>
      <c r="L2122" s="6">
        <v>195.34175099999999</v>
      </c>
      <c r="M2122" s="6">
        <v>197.496353</v>
      </c>
      <c r="N2122" s="6">
        <v>199.52557400000001</v>
      </c>
      <c r="O2122" s="6">
        <v>201.43815599999999</v>
      </c>
      <c r="P2122" s="6">
        <v>203.24215699999999</v>
      </c>
      <c r="Q2122" s="6">
        <v>204.955231</v>
      </c>
      <c r="R2122" s="6">
        <v>206.58284</v>
      </c>
      <c r="S2122" s="6">
        <v>208.130112</v>
      </c>
      <c r="T2122" s="6">
        <v>209.60192900000001</v>
      </c>
      <c r="U2122" s="6">
        <v>211.00288399999999</v>
      </c>
      <c r="V2122" s="6">
        <v>212.34458900000001</v>
      </c>
      <c r="W2122" s="6">
        <v>213.632599</v>
      </c>
      <c r="X2122" s="6">
        <v>214.87191799999999</v>
      </c>
      <c r="Y2122" s="6">
        <v>216.067184</v>
      </c>
      <c r="Z2122" s="6">
        <v>217.22247300000001</v>
      </c>
      <c r="AA2122" s="6">
        <v>218.30989099999999</v>
      </c>
      <c r="AB2122" s="6">
        <v>219.33551</v>
      </c>
      <c r="AC2122" s="6">
        <v>220.30476400000001</v>
      </c>
      <c r="AD2122" s="6">
        <v>221.22267199999999</v>
      </c>
      <c r="AE2122" s="6">
        <v>222.09378100000001</v>
      </c>
      <c r="AF2122" s="7">
        <v>9.5119999999999996E-3</v>
      </c>
    </row>
    <row r="2123" spans="1:32" ht="13">
      <c r="A2123" s="3" t="s">
        <v>1424</v>
      </c>
      <c r="B2123" t="s">
        <v>1981</v>
      </c>
      <c r="C2123" s="6">
        <v>128</v>
      </c>
      <c r="D2123" s="6">
        <v>144</v>
      </c>
      <c r="E2123" s="6">
        <v>147.12377900000001</v>
      </c>
      <c r="F2123" s="6">
        <v>149.98715200000001</v>
      </c>
      <c r="G2123" s="6">
        <v>152.658737</v>
      </c>
      <c r="H2123" s="6">
        <v>155.15301500000001</v>
      </c>
      <c r="I2123" s="6">
        <v>157.483383</v>
      </c>
      <c r="J2123" s="6">
        <v>159.66223099999999</v>
      </c>
      <c r="K2123" s="6">
        <v>161.70114100000001</v>
      </c>
      <c r="L2123" s="6">
        <v>163.618729</v>
      </c>
      <c r="M2123" s="6">
        <v>165.42343099999999</v>
      </c>
      <c r="N2123" s="6">
        <v>167.123108</v>
      </c>
      <c r="O2123" s="6">
        <v>168.725098</v>
      </c>
      <c r="P2123" s="6">
        <v>170.23613</v>
      </c>
      <c r="Q2123" s="6">
        <v>171.67100500000001</v>
      </c>
      <c r="R2123" s="6">
        <v>173.03428600000001</v>
      </c>
      <c r="S2123" s="6">
        <v>174.33029199999999</v>
      </c>
      <c r="T2123" s="6">
        <v>175.563095</v>
      </c>
      <c r="U2123" s="6">
        <v>176.736526</v>
      </c>
      <c r="V2123" s="6">
        <v>177.86035200000001</v>
      </c>
      <c r="W2123" s="6">
        <v>178.93919399999999</v>
      </c>
      <c r="X2123" s="6">
        <v>179.977249</v>
      </c>
      <c r="Y2123" s="6">
        <v>180.978409</v>
      </c>
      <c r="Z2123" s="6">
        <v>181.94607500000001</v>
      </c>
      <c r="AA2123" s="6">
        <v>182.85690299999999</v>
      </c>
      <c r="AB2123" s="6">
        <v>183.715958</v>
      </c>
      <c r="AC2123" s="6">
        <v>184.52780200000001</v>
      </c>
      <c r="AD2123" s="6">
        <v>185.29664600000001</v>
      </c>
      <c r="AE2123" s="6">
        <v>186.02629099999999</v>
      </c>
      <c r="AF2123" s="7">
        <v>9.5289999999999993E-3</v>
      </c>
    </row>
    <row r="2124" spans="1:32" ht="13">
      <c r="A2124" s="3" t="s">
        <v>1425</v>
      </c>
      <c r="B2124" t="s">
        <v>1412</v>
      </c>
      <c r="C2124" s="6">
        <v>1117</v>
      </c>
      <c r="D2124" s="6">
        <v>1079</v>
      </c>
      <c r="E2124" s="6">
        <v>1110.709106</v>
      </c>
      <c r="F2124" s="6">
        <v>1139.3598629999999</v>
      </c>
      <c r="G2124" s="6">
        <v>1165.4486079999999</v>
      </c>
      <c r="H2124" s="6">
        <v>1189.2607419999999</v>
      </c>
      <c r="I2124" s="6">
        <v>1211.007568</v>
      </c>
      <c r="J2124" s="6">
        <v>1230.8973390000001</v>
      </c>
      <c r="K2124" s="6">
        <v>1249.1423339999999</v>
      </c>
      <c r="L2124" s="6">
        <v>1265.969482</v>
      </c>
      <c r="M2124" s="6">
        <v>1281.5242920000001</v>
      </c>
      <c r="N2124" s="6">
        <v>1295.941284</v>
      </c>
      <c r="O2124" s="6">
        <v>1309.3370359999999</v>
      </c>
      <c r="P2124" s="6">
        <v>1321.8156739999999</v>
      </c>
      <c r="Q2124" s="6">
        <v>1333.497314</v>
      </c>
      <c r="R2124" s="6">
        <v>1344.447876</v>
      </c>
      <c r="S2124" s="6">
        <v>1354.734741</v>
      </c>
      <c r="T2124" s="6">
        <v>1364.421875</v>
      </c>
      <c r="U2124" s="6">
        <v>1373.565186</v>
      </c>
      <c r="V2124" s="6">
        <v>1382.2451169999999</v>
      </c>
      <c r="W2124" s="6">
        <v>1390.5092770000001</v>
      </c>
      <c r="X2124" s="6">
        <v>1398.3991699999999</v>
      </c>
      <c r="Y2124" s="6">
        <v>1405.9541019999999</v>
      </c>
      <c r="Z2124" s="6">
        <v>1413.21228</v>
      </c>
      <c r="AA2124" s="6">
        <v>1420.037842</v>
      </c>
      <c r="AB2124" s="6">
        <v>1426.4711910000001</v>
      </c>
      <c r="AC2124" s="6">
        <v>1432.554932</v>
      </c>
      <c r="AD2124" s="6">
        <v>1438.324707</v>
      </c>
      <c r="AE2124" s="6">
        <v>1443.810303</v>
      </c>
      <c r="AF2124" s="7">
        <v>1.0845E-2</v>
      </c>
    </row>
    <row r="2125" spans="1:32" ht="13">
      <c r="A2125" s="3" t="s">
        <v>1426</v>
      </c>
      <c r="B2125" t="s">
        <v>1977</v>
      </c>
      <c r="C2125" s="6">
        <v>694</v>
      </c>
      <c r="D2125" s="6">
        <v>658</v>
      </c>
      <c r="E2125" s="6">
        <v>676.11254899999994</v>
      </c>
      <c r="F2125" s="6">
        <v>692.57501200000002</v>
      </c>
      <c r="G2125" s="6">
        <v>707.63287400000002</v>
      </c>
      <c r="H2125" s="6">
        <v>721.43530299999998</v>
      </c>
      <c r="I2125" s="6">
        <v>734.09558100000004</v>
      </c>
      <c r="J2125" s="6">
        <v>745.72460899999999</v>
      </c>
      <c r="K2125" s="6">
        <v>756.43420400000002</v>
      </c>
      <c r="L2125" s="6">
        <v>766.35052499999995</v>
      </c>
      <c r="M2125" s="6">
        <v>775.55071999999996</v>
      </c>
      <c r="N2125" s="6">
        <v>784.10626200000002</v>
      </c>
      <c r="O2125" s="6">
        <v>792.07959000000005</v>
      </c>
      <c r="P2125" s="6">
        <v>799.52667199999996</v>
      </c>
      <c r="Q2125" s="6">
        <v>806.51953100000003</v>
      </c>
      <c r="R2125" s="6">
        <v>813.09381099999996</v>
      </c>
      <c r="S2125" s="6">
        <v>819.28576699999996</v>
      </c>
      <c r="T2125" s="6">
        <v>825.12969999999996</v>
      </c>
      <c r="U2125" s="6">
        <v>830.65594499999997</v>
      </c>
      <c r="V2125" s="6">
        <v>835.91235400000005</v>
      </c>
      <c r="W2125" s="6">
        <v>840.92627000000005</v>
      </c>
      <c r="X2125" s="6">
        <v>845.72161900000003</v>
      </c>
      <c r="Y2125" s="6">
        <v>850.32098399999995</v>
      </c>
      <c r="Z2125" s="6">
        <v>854.74578899999995</v>
      </c>
      <c r="AA2125" s="6">
        <v>858.90765399999998</v>
      </c>
      <c r="AB2125" s="6">
        <v>862.83105499999999</v>
      </c>
      <c r="AC2125" s="6">
        <v>866.54058799999996</v>
      </c>
      <c r="AD2125" s="6">
        <v>870.05761700000005</v>
      </c>
      <c r="AE2125" s="6">
        <v>873.40002400000003</v>
      </c>
      <c r="AF2125" s="7">
        <v>1.0544E-2</v>
      </c>
    </row>
    <row r="2126" spans="1:32" ht="13">
      <c r="A2126" s="3" t="s">
        <v>1427</v>
      </c>
      <c r="B2126" t="s">
        <v>1979</v>
      </c>
      <c r="C2126" s="6">
        <v>197</v>
      </c>
      <c r="D2126" s="6">
        <v>184</v>
      </c>
      <c r="E2126" s="6">
        <v>188.42738299999999</v>
      </c>
      <c r="F2126" s="6">
        <v>192.52087399999999</v>
      </c>
      <c r="G2126" s="6">
        <v>196.301208</v>
      </c>
      <c r="H2126" s="6">
        <v>199.797607</v>
      </c>
      <c r="I2126" s="6">
        <v>203.03393600000001</v>
      </c>
      <c r="J2126" s="6">
        <v>206.03295900000001</v>
      </c>
      <c r="K2126" s="6">
        <v>208.81712300000001</v>
      </c>
      <c r="L2126" s="6">
        <v>211.41549699999999</v>
      </c>
      <c r="M2126" s="6">
        <v>213.84381099999999</v>
      </c>
      <c r="N2126" s="6">
        <v>216.11672999999999</v>
      </c>
      <c r="O2126" s="6">
        <v>218.247345</v>
      </c>
      <c r="P2126" s="6">
        <v>220.24749800000001</v>
      </c>
      <c r="Q2126" s="6">
        <v>222.13664199999999</v>
      </c>
      <c r="R2126" s="6">
        <v>223.922562</v>
      </c>
      <c r="S2126" s="6">
        <v>225.61286899999999</v>
      </c>
      <c r="T2126" s="6">
        <v>227.214798</v>
      </c>
      <c r="U2126" s="6">
        <v>228.73492400000001</v>
      </c>
      <c r="V2126" s="6">
        <v>230.18609599999999</v>
      </c>
      <c r="W2126" s="6">
        <v>231.57504299999999</v>
      </c>
      <c r="X2126" s="6">
        <v>232.90774500000001</v>
      </c>
      <c r="Y2126" s="6">
        <v>234.189774</v>
      </c>
      <c r="Z2126" s="6">
        <v>235.42623900000001</v>
      </c>
      <c r="AA2126" s="6">
        <v>236.58969099999999</v>
      </c>
      <c r="AB2126" s="6">
        <v>237.68678299999999</v>
      </c>
      <c r="AC2126" s="6">
        <v>238.72380100000001</v>
      </c>
      <c r="AD2126" s="6">
        <v>239.70639</v>
      </c>
      <c r="AE2126" s="6">
        <v>240.63949600000001</v>
      </c>
      <c r="AF2126" s="7">
        <v>9.9889999999999996E-3</v>
      </c>
    </row>
    <row r="2127" spans="1:32" ht="13">
      <c r="A2127" s="3" t="s">
        <v>1428</v>
      </c>
      <c r="B2127" t="s">
        <v>1981</v>
      </c>
      <c r="C2127" s="6">
        <v>226</v>
      </c>
      <c r="D2127" s="6">
        <v>237</v>
      </c>
      <c r="E2127" s="6">
        <v>246.16914399999999</v>
      </c>
      <c r="F2127" s="6">
        <v>254.26397700000001</v>
      </c>
      <c r="G2127" s="6">
        <v>261.51458700000001</v>
      </c>
      <c r="H2127" s="6">
        <v>268.02789300000001</v>
      </c>
      <c r="I2127" s="6">
        <v>273.87805200000003</v>
      </c>
      <c r="J2127" s="6">
        <v>279.139771</v>
      </c>
      <c r="K2127" s="6">
        <v>283.891052</v>
      </c>
      <c r="L2127" s="6">
        <v>288.20352200000002</v>
      </c>
      <c r="M2127" s="6">
        <v>292.12976099999997</v>
      </c>
      <c r="N2127" s="6">
        <v>295.718323</v>
      </c>
      <c r="O2127" s="6">
        <v>299.01016199999998</v>
      </c>
      <c r="P2127" s="6">
        <v>302.04150399999997</v>
      </c>
      <c r="Q2127" s="6">
        <v>304.84115600000001</v>
      </c>
      <c r="R2127" s="6">
        <v>307.431488</v>
      </c>
      <c r="S2127" s="6">
        <v>309.83612099999999</v>
      </c>
      <c r="T2127" s="6">
        <v>312.07739299999997</v>
      </c>
      <c r="U2127" s="6">
        <v>314.17443800000001</v>
      </c>
      <c r="V2127" s="6">
        <v>316.14672899999999</v>
      </c>
      <c r="W2127" s="6">
        <v>318.00793499999997</v>
      </c>
      <c r="X2127" s="6">
        <v>319.76971400000002</v>
      </c>
      <c r="Y2127" s="6">
        <v>321.44335899999999</v>
      </c>
      <c r="Z2127" s="6">
        <v>323.04031400000002</v>
      </c>
      <c r="AA2127" s="6">
        <v>324.54046599999998</v>
      </c>
      <c r="AB2127" s="6">
        <v>325.95343000000003</v>
      </c>
      <c r="AC2127" s="6">
        <v>327.290527</v>
      </c>
      <c r="AD2127" s="6">
        <v>328.56066900000002</v>
      </c>
      <c r="AE2127" s="6">
        <v>329.77081299999998</v>
      </c>
      <c r="AF2127" s="7">
        <v>1.231E-2</v>
      </c>
    </row>
    <row r="2129" spans="1:32" ht="13">
      <c r="B2129" s="2" t="s">
        <v>1429</v>
      </c>
    </row>
    <row r="2130" spans="1:32" ht="13">
      <c r="A2130" s="3" t="s">
        <v>1430</v>
      </c>
      <c r="B2130" t="s">
        <v>2825</v>
      </c>
      <c r="C2130" s="6">
        <v>7610</v>
      </c>
      <c r="D2130" s="6">
        <v>7622</v>
      </c>
      <c r="E2130" s="6">
        <v>7844.3657229999999</v>
      </c>
      <c r="F2130" s="6">
        <v>7919.6240230000003</v>
      </c>
      <c r="G2130" s="6">
        <v>8014.125</v>
      </c>
      <c r="H2130" s="6">
        <v>8128.357422</v>
      </c>
      <c r="I2130" s="6">
        <v>8243.6191409999992</v>
      </c>
      <c r="J2130" s="6">
        <v>8385.7568360000005</v>
      </c>
      <c r="K2130" s="6">
        <v>8590.5175780000009</v>
      </c>
      <c r="L2130" s="6">
        <v>8798.9707030000009</v>
      </c>
      <c r="M2130" s="6">
        <v>8998.4316409999992</v>
      </c>
      <c r="N2130" s="6">
        <v>9181.0986329999996</v>
      </c>
      <c r="O2130" s="6">
        <v>9342.3710940000001</v>
      </c>
      <c r="P2130" s="6">
        <v>9482.5957030000009</v>
      </c>
      <c r="Q2130" s="6">
        <v>9597.9726559999999</v>
      </c>
      <c r="R2130" s="6">
        <v>9702.6162110000005</v>
      </c>
      <c r="S2130" s="6">
        <v>9728.5517579999996</v>
      </c>
      <c r="T2130" s="6">
        <v>9745</v>
      </c>
      <c r="U2130" s="6">
        <v>9767.2539059999999</v>
      </c>
      <c r="V2130" s="6">
        <v>9822.7587889999995</v>
      </c>
      <c r="W2130" s="6">
        <v>9871.140625</v>
      </c>
      <c r="X2130" s="6">
        <v>9892.8681639999995</v>
      </c>
      <c r="Y2130" s="6">
        <v>9923.6914059999999</v>
      </c>
      <c r="Z2130" s="6">
        <v>9936</v>
      </c>
      <c r="AA2130" s="6">
        <v>9985.9873050000006</v>
      </c>
      <c r="AB2130" s="6">
        <v>10028.855469</v>
      </c>
      <c r="AC2130" s="6">
        <v>10069.395508</v>
      </c>
      <c r="AD2130" s="6">
        <v>10104.869140999999</v>
      </c>
      <c r="AE2130" s="6">
        <v>10138.790039</v>
      </c>
      <c r="AF2130" s="7">
        <v>1.0624E-2</v>
      </c>
    </row>
    <row r="2131" spans="1:32" ht="13">
      <c r="A2131" s="3" t="s">
        <v>1431</v>
      </c>
      <c r="B2131" t="s">
        <v>1977</v>
      </c>
      <c r="C2131" s="6">
        <v>4337</v>
      </c>
      <c r="D2131" s="6">
        <v>4259</v>
      </c>
      <c r="E2131" s="6">
        <v>4280.294922</v>
      </c>
      <c r="F2131" s="6">
        <v>4301.0117190000001</v>
      </c>
      <c r="G2131" s="6">
        <v>4351.533203</v>
      </c>
      <c r="H2131" s="6">
        <v>4422.8159180000002</v>
      </c>
      <c r="I2131" s="6">
        <v>4502.6679690000001</v>
      </c>
      <c r="J2131" s="6">
        <v>4608.6108400000003</v>
      </c>
      <c r="K2131" s="6">
        <v>4749.4013670000004</v>
      </c>
      <c r="L2131" s="6">
        <v>4889.4257809999999</v>
      </c>
      <c r="M2131" s="6">
        <v>5018.251953</v>
      </c>
      <c r="N2131" s="6">
        <v>5133.7900390000004</v>
      </c>
      <c r="O2131" s="6">
        <v>5233.0278319999998</v>
      </c>
      <c r="P2131" s="6">
        <v>5314.029297</v>
      </c>
      <c r="Q2131" s="6">
        <v>5373.7294920000004</v>
      </c>
      <c r="R2131" s="6">
        <v>5424.5185549999997</v>
      </c>
      <c r="S2131" s="6">
        <v>5436.4501950000003</v>
      </c>
      <c r="T2131" s="6">
        <v>5446.7026370000003</v>
      </c>
      <c r="U2131" s="6">
        <v>5455.6215819999998</v>
      </c>
      <c r="V2131" s="6">
        <v>5463.048828</v>
      </c>
      <c r="W2131" s="6">
        <v>5469.6899409999996</v>
      </c>
      <c r="X2131" s="6">
        <v>5455.8920900000003</v>
      </c>
      <c r="Y2131" s="6">
        <v>5458.3676759999998</v>
      </c>
      <c r="Z2131" s="6">
        <v>5452.6567379999997</v>
      </c>
      <c r="AA2131" s="6">
        <v>5481.1127930000002</v>
      </c>
      <c r="AB2131" s="6">
        <v>5502.5317379999997</v>
      </c>
      <c r="AC2131" s="6">
        <v>5523.6860349999997</v>
      </c>
      <c r="AD2131" s="6">
        <v>5541.6669920000004</v>
      </c>
      <c r="AE2131" s="6">
        <v>5556.8222660000001</v>
      </c>
      <c r="AF2131" s="7">
        <v>9.9000000000000008E-3</v>
      </c>
    </row>
    <row r="2132" spans="1:32" ht="13">
      <c r="A2132" s="3" t="s">
        <v>1432</v>
      </c>
      <c r="B2132" t="s">
        <v>1979</v>
      </c>
      <c r="C2132" s="6">
        <v>1308</v>
      </c>
      <c r="D2132" s="6">
        <v>1313</v>
      </c>
      <c r="E2132" s="6">
        <v>1401.0401609999999</v>
      </c>
      <c r="F2132" s="6">
        <v>1391.7070309999999</v>
      </c>
      <c r="G2132" s="6">
        <v>1365.570557</v>
      </c>
      <c r="H2132" s="6">
        <v>1335.514893</v>
      </c>
      <c r="I2132" s="6">
        <v>1301.088135</v>
      </c>
      <c r="J2132" s="6">
        <v>1264.4655760000001</v>
      </c>
      <c r="K2132" s="6">
        <v>1257.347168</v>
      </c>
      <c r="L2132" s="6">
        <v>1256.9495850000001</v>
      </c>
      <c r="M2132" s="6">
        <v>1260.3500979999999</v>
      </c>
      <c r="N2132" s="6">
        <v>1261.3413089999999</v>
      </c>
      <c r="O2132" s="6">
        <v>1258.0888669999999</v>
      </c>
      <c r="P2132" s="6">
        <v>1253.586182</v>
      </c>
      <c r="Q2132" s="6">
        <v>1246.084961</v>
      </c>
      <c r="R2132" s="6">
        <v>1236.8985600000001</v>
      </c>
      <c r="S2132" s="6">
        <v>1229.1960449999999</v>
      </c>
      <c r="T2132" s="6">
        <v>1176.108643</v>
      </c>
      <c r="U2132" s="6">
        <v>1133.5483400000001</v>
      </c>
      <c r="V2132" s="6">
        <v>1129.588379</v>
      </c>
      <c r="W2132" s="6">
        <v>1123.666626</v>
      </c>
      <c r="X2132" s="6">
        <v>1114.8632809999999</v>
      </c>
      <c r="Y2132" s="6">
        <v>1102.832275</v>
      </c>
      <c r="Z2132" s="6">
        <v>1083.3580320000001</v>
      </c>
      <c r="AA2132" s="6">
        <v>1067.1741939999999</v>
      </c>
      <c r="AB2132" s="6">
        <v>1052.2426760000001</v>
      </c>
      <c r="AC2132" s="6">
        <v>1034.4288329999999</v>
      </c>
      <c r="AD2132" s="6">
        <v>1015.218201</v>
      </c>
      <c r="AE2132" s="6">
        <v>997.81475799999998</v>
      </c>
      <c r="AF2132" s="7">
        <v>-1.0115000000000001E-2</v>
      </c>
    </row>
    <row r="2133" spans="1:32" ht="13">
      <c r="A2133" s="3" t="s">
        <v>1433</v>
      </c>
      <c r="B2133" t="s">
        <v>1981</v>
      </c>
      <c r="C2133" s="6">
        <v>1965</v>
      </c>
      <c r="D2133" s="6">
        <v>2050</v>
      </c>
      <c r="E2133" s="6">
        <v>2163.030518</v>
      </c>
      <c r="F2133" s="6">
        <v>2226.905029</v>
      </c>
      <c r="G2133" s="6">
        <v>2297.02124</v>
      </c>
      <c r="H2133" s="6">
        <v>2370.0263669999999</v>
      </c>
      <c r="I2133" s="6">
        <v>2439.8635250000002</v>
      </c>
      <c r="J2133" s="6">
        <v>2512.680664</v>
      </c>
      <c r="K2133" s="6">
        <v>2583.7690429999998</v>
      </c>
      <c r="L2133" s="6">
        <v>2652.595703</v>
      </c>
      <c r="M2133" s="6">
        <v>2719.8291020000001</v>
      </c>
      <c r="N2133" s="6">
        <v>2785.967529</v>
      </c>
      <c r="O2133" s="6">
        <v>2851.2541500000002</v>
      </c>
      <c r="P2133" s="6">
        <v>2914.9804690000001</v>
      </c>
      <c r="Q2133" s="6">
        <v>2978.1584469999998</v>
      </c>
      <c r="R2133" s="6">
        <v>3041.1994629999999</v>
      </c>
      <c r="S2133" s="6">
        <v>3062.9057619999999</v>
      </c>
      <c r="T2133" s="6">
        <v>3122.188232</v>
      </c>
      <c r="U2133" s="6">
        <v>3178.0844729999999</v>
      </c>
      <c r="V2133" s="6">
        <v>3230.1215820000002</v>
      </c>
      <c r="W2133" s="6">
        <v>3277.7839359999998</v>
      </c>
      <c r="X2133" s="6">
        <v>3322.1130370000001</v>
      </c>
      <c r="Y2133" s="6">
        <v>3362.491211</v>
      </c>
      <c r="Z2133" s="6">
        <v>3399.9848630000001</v>
      </c>
      <c r="AA2133" s="6">
        <v>3437.7006839999999</v>
      </c>
      <c r="AB2133" s="6">
        <v>3474.0810550000001</v>
      </c>
      <c r="AC2133" s="6">
        <v>3511.2807619999999</v>
      </c>
      <c r="AD2133" s="6">
        <v>3547.9841310000002</v>
      </c>
      <c r="AE2133" s="6">
        <v>3584.1528320000002</v>
      </c>
      <c r="AF2133" s="7">
        <v>2.0908E-2</v>
      </c>
    </row>
    <row r="2134" spans="1:32" ht="13">
      <c r="A2134" s="3" t="s">
        <v>1434</v>
      </c>
      <c r="B2134" t="s">
        <v>2827</v>
      </c>
      <c r="C2134" s="6">
        <v>13850</v>
      </c>
      <c r="D2134" s="6">
        <v>14270</v>
      </c>
      <c r="E2134" s="6">
        <v>14907.923828000001</v>
      </c>
      <c r="F2134" s="6">
        <v>15692.722656</v>
      </c>
      <c r="G2134" s="6">
        <v>16452.416015999999</v>
      </c>
      <c r="H2134" s="6">
        <v>17229.095702999999</v>
      </c>
      <c r="I2134" s="6">
        <v>17993.269531000002</v>
      </c>
      <c r="J2134" s="6">
        <v>18722.234375</v>
      </c>
      <c r="K2134" s="6">
        <v>19372.375</v>
      </c>
      <c r="L2134" s="6">
        <v>20033.398438</v>
      </c>
      <c r="M2134" s="6">
        <v>20707.255859000001</v>
      </c>
      <c r="N2134" s="6">
        <v>21386.720702999999</v>
      </c>
      <c r="O2134" s="6">
        <v>22064.912109000001</v>
      </c>
      <c r="P2134" s="6">
        <v>22746.742188</v>
      </c>
      <c r="Q2134" s="6">
        <v>23438.314452999999</v>
      </c>
      <c r="R2134" s="6">
        <v>24127.873047000001</v>
      </c>
      <c r="S2134" s="6">
        <v>24795.632812</v>
      </c>
      <c r="T2134" s="6">
        <v>25431.867188</v>
      </c>
      <c r="U2134" s="6">
        <v>26015.589843999998</v>
      </c>
      <c r="V2134" s="6">
        <v>26575.380859000001</v>
      </c>
      <c r="W2134" s="6">
        <v>27125.208984000001</v>
      </c>
      <c r="X2134" s="6">
        <v>27661.414062</v>
      </c>
      <c r="Y2134" s="6">
        <v>28193.144531000002</v>
      </c>
      <c r="Z2134" s="6">
        <v>28716.410156000002</v>
      </c>
      <c r="AA2134" s="6">
        <v>29190.617188</v>
      </c>
      <c r="AB2134" s="6">
        <v>29647.191406000002</v>
      </c>
      <c r="AC2134" s="6">
        <v>30083.339843999998</v>
      </c>
      <c r="AD2134" s="6">
        <v>30498.019531000002</v>
      </c>
      <c r="AE2134" s="6">
        <v>30894.287109000001</v>
      </c>
      <c r="AF2134" s="7">
        <v>2.9021000000000002E-2</v>
      </c>
    </row>
    <row r="2135" spans="1:32" ht="13">
      <c r="A2135" s="3" t="s">
        <v>1435</v>
      </c>
      <c r="B2135" t="s">
        <v>1977</v>
      </c>
      <c r="C2135" s="6">
        <v>8678</v>
      </c>
      <c r="D2135" s="6">
        <v>8888</v>
      </c>
      <c r="E2135" s="6">
        <v>9319.1855469999991</v>
      </c>
      <c r="F2135" s="6">
        <v>9823.0527340000008</v>
      </c>
      <c r="G2135" s="6">
        <v>10315.533203000001</v>
      </c>
      <c r="H2135" s="6">
        <v>10798.631836</v>
      </c>
      <c r="I2135" s="6">
        <v>11281.327148</v>
      </c>
      <c r="J2135" s="6">
        <v>11752.470703000001</v>
      </c>
      <c r="K2135" s="6">
        <v>12194.247069999999</v>
      </c>
      <c r="L2135" s="6">
        <v>12642.117188</v>
      </c>
      <c r="M2135" s="6">
        <v>13105.184569999999</v>
      </c>
      <c r="N2135" s="6">
        <v>13577.273438</v>
      </c>
      <c r="O2135" s="6">
        <v>14054.861328000001</v>
      </c>
      <c r="P2135" s="6">
        <v>14539.398438</v>
      </c>
      <c r="Q2135" s="6">
        <v>15035.161133</v>
      </c>
      <c r="R2135" s="6">
        <v>15530.607421999999</v>
      </c>
      <c r="S2135" s="6">
        <v>16015.547852</v>
      </c>
      <c r="T2135" s="6">
        <v>16484.595702999999</v>
      </c>
      <c r="U2135" s="6">
        <v>16904.742188</v>
      </c>
      <c r="V2135" s="6">
        <v>17313.457031000002</v>
      </c>
      <c r="W2135" s="6">
        <v>17721.720702999999</v>
      </c>
      <c r="X2135" s="6">
        <v>18129.384765999999</v>
      </c>
      <c r="Y2135" s="6">
        <v>18536.773438</v>
      </c>
      <c r="Z2135" s="6">
        <v>18933.423827999999</v>
      </c>
      <c r="AA2135" s="6">
        <v>19288.595702999999</v>
      </c>
      <c r="AB2135" s="6">
        <v>19628.835938</v>
      </c>
      <c r="AC2135" s="6">
        <v>19950.837890999999</v>
      </c>
      <c r="AD2135" s="6">
        <v>20257.169922000001</v>
      </c>
      <c r="AE2135" s="6">
        <v>20548.082031000002</v>
      </c>
      <c r="AF2135" s="7">
        <v>3.1525999999999998E-2</v>
      </c>
    </row>
    <row r="2136" spans="1:32" ht="13">
      <c r="A2136" s="3" t="s">
        <v>1436</v>
      </c>
      <c r="B2136" t="s">
        <v>1979</v>
      </c>
      <c r="C2136" s="6">
        <v>3319</v>
      </c>
      <c r="D2136" s="6">
        <v>3407</v>
      </c>
      <c r="E2136" s="6">
        <v>3542.8134770000001</v>
      </c>
      <c r="F2136" s="6">
        <v>3689.0810550000001</v>
      </c>
      <c r="G2136" s="6">
        <v>3829.7573240000002</v>
      </c>
      <c r="H2136" s="6">
        <v>3988.8244629999999</v>
      </c>
      <c r="I2136" s="6">
        <v>4136.3681640000004</v>
      </c>
      <c r="J2136" s="6">
        <v>4270.1088870000003</v>
      </c>
      <c r="K2136" s="6">
        <v>4356.6337890000004</v>
      </c>
      <c r="L2136" s="6">
        <v>4450.171875</v>
      </c>
      <c r="M2136" s="6">
        <v>4545.0952150000003</v>
      </c>
      <c r="N2136" s="6">
        <v>4640.7065430000002</v>
      </c>
      <c r="O2136" s="6">
        <v>4732.921875</v>
      </c>
      <c r="P2136" s="6">
        <v>4824.5576170000004</v>
      </c>
      <c r="Q2136" s="6">
        <v>4917.3569340000004</v>
      </c>
      <c r="R2136" s="6">
        <v>5009.3901370000003</v>
      </c>
      <c r="S2136" s="6">
        <v>5095.3046880000002</v>
      </c>
      <c r="T2136" s="6">
        <v>5174.5673829999996</v>
      </c>
      <c r="U2136" s="6">
        <v>5245.3710940000001</v>
      </c>
      <c r="V2136" s="6">
        <v>5308.4311520000001</v>
      </c>
      <c r="W2136" s="6">
        <v>5366.3232420000004</v>
      </c>
      <c r="X2136" s="6">
        <v>5416.9184569999998</v>
      </c>
      <c r="Y2136" s="6">
        <v>5467.0234380000002</v>
      </c>
      <c r="Z2136" s="6">
        <v>5523.2861329999996</v>
      </c>
      <c r="AA2136" s="6">
        <v>5577.6152339999999</v>
      </c>
      <c r="AB2136" s="6">
        <v>5636.4760740000002</v>
      </c>
      <c r="AC2136" s="6">
        <v>5695.0239259999998</v>
      </c>
      <c r="AD2136" s="6">
        <v>5750.9277339999999</v>
      </c>
      <c r="AE2136" s="6">
        <v>5808.908203</v>
      </c>
      <c r="AF2136" s="7">
        <v>1.9958E-2</v>
      </c>
    </row>
    <row r="2137" spans="1:32" ht="13">
      <c r="A2137" s="3" t="s">
        <v>1437</v>
      </c>
      <c r="B2137" t="s">
        <v>1981</v>
      </c>
      <c r="C2137" s="6">
        <v>1853</v>
      </c>
      <c r="D2137" s="6">
        <v>1975</v>
      </c>
      <c r="E2137" s="6">
        <v>2045.925293</v>
      </c>
      <c r="F2137" s="6">
        <v>2180.5893550000001</v>
      </c>
      <c r="G2137" s="6">
        <v>2307.125732</v>
      </c>
      <c r="H2137" s="6">
        <v>2441.6396479999999</v>
      </c>
      <c r="I2137" s="6">
        <v>2575.5739749999998</v>
      </c>
      <c r="J2137" s="6">
        <v>2699.654297</v>
      </c>
      <c r="K2137" s="6">
        <v>2821.4941410000001</v>
      </c>
      <c r="L2137" s="6">
        <v>2941.110107</v>
      </c>
      <c r="M2137" s="6">
        <v>3056.9758299999999</v>
      </c>
      <c r="N2137" s="6">
        <v>3168.73999</v>
      </c>
      <c r="O2137" s="6">
        <v>3277.1293949999999</v>
      </c>
      <c r="P2137" s="6">
        <v>3382.7871089999999</v>
      </c>
      <c r="Q2137" s="6">
        <v>3485.7958979999999</v>
      </c>
      <c r="R2137" s="6">
        <v>3587.8754880000001</v>
      </c>
      <c r="S2137" s="6">
        <v>3684.7807619999999</v>
      </c>
      <c r="T2137" s="6">
        <v>3772.7045899999998</v>
      </c>
      <c r="U2137" s="6">
        <v>3865.476807</v>
      </c>
      <c r="V2137" s="6">
        <v>3953.4921880000002</v>
      </c>
      <c r="W2137" s="6">
        <v>4037.1645509999998</v>
      </c>
      <c r="X2137" s="6">
        <v>4115.1098629999997</v>
      </c>
      <c r="Y2137" s="6">
        <v>4189.3486329999996</v>
      </c>
      <c r="Z2137" s="6">
        <v>4259.6992190000001</v>
      </c>
      <c r="AA2137" s="6">
        <v>4324.4072269999997</v>
      </c>
      <c r="AB2137" s="6">
        <v>4381.8798829999996</v>
      </c>
      <c r="AC2137" s="6">
        <v>4437.4775390000004</v>
      </c>
      <c r="AD2137" s="6">
        <v>4489.9213870000003</v>
      </c>
      <c r="AE2137" s="6">
        <v>4537.2973629999997</v>
      </c>
      <c r="AF2137" s="7">
        <v>3.1285E-2</v>
      </c>
    </row>
    <row r="2138" spans="1:32" ht="13">
      <c r="A2138" s="3" t="s">
        <v>1438</v>
      </c>
      <c r="B2138" t="s">
        <v>1412</v>
      </c>
      <c r="C2138" s="6">
        <v>21460</v>
      </c>
      <c r="D2138" s="6">
        <v>21892</v>
      </c>
      <c r="E2138" s="6">
        <v>22752.289062</v>
      </c>
      <c r="F2138" s="6">
        <v>23612.347656000002</v>
      </c>
      <c r="G2138" s="6">
        <v>24466.541015999999</v>
      </c>
      <c r="H2138" s="6">
        <v>25357.453125</v>
      </c>
      <c r="I2138" s="6">
        <v>26236.888672000001</v>
      </c>
      <c r="J2138" s="6">
        <v>27107.992188</v>
      </c>
      <c r="K2138" s="6">
        <v>27962.892577999999</v>
      </c>
      <c r="L2138" s="6">
        <v>28832.369140999999</v>
      </c>
      <c r="M2138" s="6">
        <v>29705.6875</v>
      </c>
      <c r="N2138" s="6">
        <v>30567.820312</v>
      </c>
      <c r="O2138" s="6">
        <v>31407.283202999999</v>
      </c>
      <c r="P2138" s="6">
        <v>32229.337890999999</v>
      </c>
      <c r="Q2138" s="6">
        <v>33036.289062000003</v>
      </c>
      <c r="R2138" s="6">
        <v>33830.488280999998</v>
      </c>
      <c r="S2138" s="6">
        <v>34524.183594000002</v>
      </c>
      <c r="T2138" s="6">
        <v>35176.867187999997</v>
      </c>
      <c r="U2138" s="6">
        <v>35782.84375</v>
      </c>
      <c r="V2138" s="6">
        <v>36398.140625</v>
      </c>
      <c r="W2138" s="6">
        <v>36996.351562000003</v>
      </c>
      <c r="X2138" s="6">
        <v>37554.28125</v>
      </c>
      <c r="Y2138" s="6">
        <v>38116.835937999997</v>
      </c>
      <c r="Z2138" s="6">
        <v>38652.410155999998</v>
      </c>
      <c r="AA2138" s="6">
        <v>39176.605469000002</v>
      </c>
      <c r="AB2138" s="6">
        <v>39676.046875</v>
      </c>
      <c r="AC2138" s="6">
        <v>40152.734375</v>
      </c>
      <c r="AD2138" s="6">
        <v>40602.890625</v>
      </c>
      <c r="AE2138" s="6">
        <v>41033.078125</v>
      </c>
      <c r="AF2138" s="7">
        <v>2.3542E-2</v>
      </c>
    </row>
    <row r="2139" spans="1:32" ht="13">
      <c r="A2139" s="3" t="s">
        <v>1439</v>
      </c>
      <c r="B2139" t="s">
        <v>1977</v>
      </c>
      <c r="C2139" s="6">
        <v>13015</v>
      </c>
      <c r="D2139" s="6">
        <v>13147</v>
      </c>
      <c r="E2139" s="6">
        <v>13599.480469</v>
      </c>
      <c r="F2139" s="6">
        <v>14124.064453000001</v>
      </c>
      <c r="G2139" s="6">
        <v>14667.066406</v>
      </c>
      <c r="H2139" s="6">
        <v>15221.447265999999</v>
      </c>
      <c r="I2139" s="6">
        <v>15783.995117</v>
      </c>
      <c r="J2139" s="6">
        <v>16361.082031</v>
      </c>
      <c r="K2139" s="6">
        <v>16943.648438</v>
      </c>
      <c r="L2139" s="6">
        <v>17531.542968999998</v>
      </c>
      <c r="M2139" s="6">
        <v>18123.4375</v>
      </c>
      <c r="N2139" s="6">
        <v>18711.0625</v>
      </c>
      <c r="O2139" s="6">
        <v>19287.888672000001</v>
      </c>
      <c r="P2139" s="6">
        <v>19853.427734000001</v>
      </c>
      <c r="Q2139" s="6">
        <v>20408.890625</v>
      </c>
      <c r="R2139" s="6">
        <v>20955.125</v>
      </c>
      <c r="S2139" s="6">
        <v>21451.998047000001</v>
      </c>
      <c r="T2139" s="6">
        <v>21931.298827999999</v>
      </c>
      <c r="U2139" s="6">
        <v>22360.363281000002</v>
      </c>
      <c r="V2139" s="6">
        <v>22776.505859000001</v>
      </c>
      <c r="W2139" s="6">
        <v>23191.410156000002</v>
      </c>
      <c r="X2139" s="6">
        <v>23585.277343999998</v>
      </c>
      <c r="Y2139" s="6">
        <v>23995.140625</v>
      </c>
      <c r="Z2139" s="6">
        <v>24386.080077999999</v>
      </c>
      <c r="AA2139" s="6">
        <v>24769.708984000001</v>
      </c>
      <c r="AB2139" s="6">
        <v>25131.367188</v>
      </c>
      <c r="AC2139" s="6">
        <v>25474.523438</v>
      </c>
      <c r="AD2139" s="6">
        <v>25798.835938</v>
      </c>
      <c r="AE2139" s="6">
        <v>26104.904297000001</v>
      </c>
      <c r="AF2139" s="7">
        <v>2.5729999999999999E-2</v>
      </c>
    </row>
    <row r="2140" spans="1:32" ht="13">
      <c r="A2140" s="3" t="s">
        <v>1440</v>
      </c>
      <c r="B2140" t="s">
        <v>1979</v>
      </c>
      <c r="C2140" s="6">
        <v>4627</v>
      </c>
      <c r="D2140" s="6">
        <v>4720</v>
      </c>
      <c r="E2140" s="6">
        <v>4943.8535160000001</v>
      </c>
      <c r="F2140" s="6">
        <v>5080.7880859999996</v>
      </c>
      <c r="G2140" s="6">
        <v>5195.328125</v>
      </c>
      <c r="H2140" s="6">
        <v>5324.3393550000001</v>
      </c>
      <c r="I2140" s="6">
        <v>5437.4560549999997</v>
      </c>
      <c r="J2140" s="6">
        <v>5534.5742190000001</v>
      </c>
      <c r="K2140" s="6">
        <v>5613.9809569999998</v>
      </c>
      <c r="L2140" s="6">
        <v>5707.1215819999998</v>
      </c>
      <c r="M2140" s="6">
        <v>5805.4453119999998</v>
      </c>
      <c r="N2140" s="6">
        <v>5902.0478519999997</v>
      </c>
      <c r="O2140" s="6">
        <v>5991.0107420000004</v>
      </c>
      <c r="P2140" s="6">
        <v>6078.1435549999997</v>
      </c>
      <c r="Q2140" s="6">
        <v>6163.4418949999999</v>
      </c>
      <c r="R2140" s="6">
        <v>6246.2885740000002</v>
      </c>
      <c r="S2140" s="6">
        <v>6324.5009769999997</v>
      </c>
      <c r="T2140" s="6">
        <v>6350.6757809999999</v>
      </c>
      <c r="U2140" s="6">
        <v>6378.9194340000004</v>
      </c>
      <c r="V2140" s="6">
        <v>6438.0195309999999</v>
      </c>
      <c r="W2140" s="6">
        <v>6489.9897460000002</v>
      </c>
      <c r="X2140" s="6">
        <v>6531.7817379999997</v>
      </c>
      <c r="Y2140" s="6">
        <v>6569.8554690000001</v>
      </c>
      <c r="Z2140" s="6">
        <v>6606.6440430000002</v>
      </c>
      <c r="AA2140" s="6">
        <v>6644.7895509999998</v>
      </c>
      <c r="AB2140" s="6">
        <v>6688.71875</v>
      </c>
      <c r="AC2140" s="6">
        <v>6729.4526370000003</v>
      </c>
      <c r="AD2140" s="6">
        <v>6766.1459960000002</v>
      </c>
      <c r="AE2140" s="6">
        <v>6806.7231449999999</v>
      </c>
      <c r="AF2140" s="7">
        <v>1.3651999999999999E-2</v>
      </c>
    </row>
    <row r="2141" spans="1:32" ht="13">
      <c r="A2141" s="3" t="s">
        <v>1441</v>
      </c>
      <c r="B2141" t="s">
        <v>1981</v>
      </c>
      <c r="C2141" s="6">
        <v>3818</v>
      </c>
      <c r="D2141" s="6">
        <v>4025</v>
      </c>
      <c r="E2141" s="6">
        <v>4208.9560549999997</v>
      </c>
      <c r="F2141" s="6">
        <v>4407.4941410000001</v>
      </c>
      <c r="G2141" s="6">
        <v>4604.1469729999999</v>
      </c>
      <c r="H2141" s="6">
        <v>4811.6660160000001</v>
      </c>
      <c r="I2141" s="6">
        <v>5015.4375</v>
      </c>
      <c r="J2141" s="6">
        <v>5212.3349609999996</v>
      </c>
      <c r="K2141" s="6">
        <v>5405.2631840000004</v>
      </c>
      <c r="L2141" s="6">
        <v>5593.7060549999997</v>
      </c>
      <c r="M2141" s="6">
        <v>5776.8046880000002</v>
      </c>
      <c r="N2141" s="6">
        <v>5954.7075199999999</v>
      </c>
      <c r="O2141" s="6">
        <v>6128.3837890000004</v>
      </c>
      <c r="P2141" s="6">
        <v>6297.767578</v>
      </c>
      <c r="Q2141" s="6">
        <v>6463.9541019999997</v>
      </c>
      <c r="R2141" s="6">
        <v>6629.0751950000003</v>
      </c>
      <c r="S2141" s="6">
        <v>6747.6865230000003</v>
      </c>
      <c r="T2141" s="6">
        <v>6894.892578</v>
      </c>
      <c r="U2141" s="6">
        <v>7043.5615230000003</v>
      </c>
      <c r="V2141" s="6">
        <v>7183.6137699999999</v>
      </c>
      <c r="W2141" s="6">
        <v>7314.9482420000004</v>
      </c>
      <c r="X2141" s="6">
        <v>7437.2226559999999</v>
      </c>
      <c r="Y2141" s="6">
        <v>7551.8398440000001</v>
      </c>
      <c r="Z2141" s="6">
        <v>7659.6840819999998</v>
      </c>
      <c r="AA2141" s="6">
        <v>7762.1079099999997</v>
      </c>
      <c r="AB2141" s="6">
        <v>7855.9609380000002</v>
      </c>
      <c r="AC2141" s="6">
        <v>7948.7583009999998</v>
      </c>
      <c r="AD2141" s="6">
        <v>8037.9052730000003</v>
      </c>
      <c r="AE2141" s="6">
        <v>8121.4501950000003</v>
      </c>
      <c r="AF2141" s="7">
        <v>2.6339999999999999E-2</v>
      </c>
    </row>
    <row r="2143" spans="1:32" ht="13">
      <c r="B2143" s="2" t="s">
        <v>1442</v>
      </c>
    </row>
    <row r="2144" spans="1:32" ht="13">
      <c r="A2144" s="3" t="s">
        <v>1443</v>
      </c>
      <c r="B2144" t="s">
        <v>2825</v>
      </c>
      <c r="C2144" s="6">
        <v>6957</v>
      </c>
      <c r="D2144" s="6">
        <v>6751</v>
      </c>
      <c r="E2144" s="6">
        <v>7089.3520509999998</v>
      </c>
      <c r="F2144" s="6">
        <v>7009.7919920000004</v>
      </c>
      <c r="G2144" s="6">
        <v>7094.1845700000003</v>
      </c>
      <c r="H2144" s="6">
        <v>7214.1328119999998</v>
      </c>
      <c r="I2144" s="6">
        <v>7320.2934569999998</v>
      </c>
      <c r="J2144" s="6">
        <v>7486.6489259999998</v>
      </c>
      <c r="K2144" s="6">
        <v>7661.2475590000004</v>
      </c>
      <c r="L2144" s="6">
        <v>7834.7836909999996</v>
      </c>
      <c r="M2144" s="6">
        <v>7996.4384769999997</v>
      </c>
      <c r="N2144" s="6">
        <v>8138.0405270000001</v>
      </c>
      <c r="O2144" s="6">
        <v>8258.1953119999998</v>
      </c>
      <c r="P2144" s="6">
        <v>8354.859375</v>
      </c>
      <c r="Q2144" s="6">
        <v>8425.0878909999992</v>
      </c>
      <c r="R2144" s="6">
        <v>8482.921875</v>
      </c>
      <c r="S2144" s="6">
        <v>8541.6425780000009</v>
      </c>
      <c r="T2144" s="6">
        <v>8610.59375</v>
      </c>
      <c r="U2144" s="6">
        <v>8692.8613280000009</v>
      </c>
      <c r="V2144" s="6">
        <v>8772.2792969999991</v>
      </c>
      <c r="W2144" s="6">
        <v>8842.5136719999991</v>
      </c>
      <c r="X2144" s="6">
        <v>8907.8046880000002</v>
      </c>
      <c r="Y2144" s="6">
        <v>8959.0332030000009</v>
      </c>
      <c r="Z2144" s="6">
        <v>8997.0673829999996</v>
      </c>
      <c r="AA2144" s="6">
        <v>9056.3945309999999</v>
      </c>
      <c r="AB2144" s="6">
        <v>9104.9453119999998</v>
      </c>
      <c r="AC2144" s="6">
        <v>9152.9941409999992</v>
      </c>
      <c r="AD2144" s="6">
        <v>9193.8720699999994</v>
      </c>
      <c r="AE2144" s="6">
        <v>9228.8173829999996</v>
      </c>
      <c r="AF2144" s="7">
        <v>1.1646999999999999E-2</v>
      </c>
    </row>
    <row r="2145" spans="1:32" ht="13">
      <c r="A2145" s="3" t="s">
        <v>1444</v>
      </c>
      <c r="B2145" t="s">
        <v>1977</v>
      </c>
      <c r="C2145" s="6">
        <v>3911</v>
      </c>
      <c r="D2145" s="6">
        <v>3687</v>
      </c>
      <c r="E2145" s="6">
        <v>3868.6936040000001</v>
      </c>
      <c r="F2145" s="6">
        <v>3794.2810060000002</v>
      </c>
      <c r="G2145" s="6">
        <v>3858.4404300000001</v>
      </c>
      <c r="H2145" s="6">
        <v>3951.3327640000002</v>
      </c>
      <c r="I2145" s="6">
        <v>4046.4711910000001</v>
      </c>
      <c r="J2145" s="6">
        <v>4185.6044920000004</v>
      </c>
      <c r="K2145" s="6">
        <v>4335.4931640000004</v>
      </c>
      <c r="L2145" s="6">
        <v>4483.6523440000001</v>
      </c>
      <c r="M2145" s="6">
        <v>4618.9458009999998</v>
      </c>
      <c r="N2145" s="6">
        <v>4738.1181640000004</v>
      </c>
      <c r="O2145" s="6">
        <v>4839.9096680000002</v>
      </c>
      <c r="P2145" s="6">
        <v>4922.8100590000004</v>
      </c>
      <c r="Q2145" s="6">
        <v>4984.5107420000004</v>
      </c>
      <c r="R2145" s="6">
        <v>5036.4116210000002</v>
      </c>
      <c r="S2145" s="6">
        <v>5088.9946289999998</v>
      </c>
      <c r="T2145" s="6">
        <v>5145.4184569999998</v>
      </c>
      <c r="U2145" s="6">
        <v>5211.294922</v>
      </c>
      <c r="V2145" s="6">
        <v>5271.7734380000002</v>
      </c>
      <c r="W2145" s="6">
        <v>5321.7778319999998</v>
      </c>
      <c r="X2145" s="6">
        <v>5363.8920900000003</v>
      </c>
      <c r="Y2145" s="6">
        <v>5393.3676759999998</v>
      </c>
      <c r="Z2145" s="6">
        <v>5411.6567379999997</v>
      </c>
      <c r="AA2145" s="6">
        <v>5444.1127930000002</v>
      </c>
      <c r="AB2145" s="6">
        <v>5469.5317379999997</v>
      </c>
      <c r="AC2145" s="6">
        <v>5492.6860349999997</v>
      </c>
      <c r="AD2145" s="6">
        <v>5512.6669920000004</v>
      </c>
      <c r="AE2145" s="6">
        <v>5530.8222660000001</v>
      </c>
      <c r="AF2145" s="7">
        <v>1.5133000000000001E-2</v>
      </c>
    </row>
    <row r="2146" spans="1:32" ht="13">
      <c r="A2146" s="3" t="s">
        <v>1445</v>
      </c>
      <c r="B2146" t="s">
        <v>1979</v>
      </c>
      <c r="C2146" s="6">
        <v>1149</v>
      </c>
      <c r="D2146" s="6">
        <v>1148</v>
      </c>
      <c r="E2146" s="6">
        <v>1136.0798339999999</v>
      </c>
      <c r="F2146" s="6">
        <v>1136.5893550000001</v>
      </c>
      <c r="G2146" s="6">
        <v>1137.4235839999999</v>
      </c>
      <c r="H2146" s="6">
        <v>1137.5001219999999</v>
      </c>
      <c r="I2146" s="6">
        <v>1130.9467770000001</v>
      </c>
      <c r="J2146" s="6">
        <v>1128.0219729999999</v>
      </c>
      <c r="K2146" s="6">
        <v>1124.0672609999999</v>
      </c>
      <c r="L2146" s="6">
        <v>1124.700562</v>
      </c>
      <c r="M2146" s="6">
        <v>1128.588379</v>
      </c>
      <c r="N2146" s="6">
        <v>1129.931885</v>
      </c>
      <c r="O2146" s="6">
        <v>1128.0888669999999</v>
      </c>
      <c r="P2146" s="6">
        <v>1123.586182</v>
      </c>
      <c r="Q2146" s="6">
        <v>1116.084961</v>
      </c>
      <c r="R2146" s="6">
        <v>1106.8985600000001</v>
      </c>
      <c r="S2146" s="6">
        <v>1099.1960449999999</v>
      </c>
      <c r="T2146" s="6">
        <v>1094.108643</v>
      </c>
      <c r="U2146" s="6">
        <v>1090.5483400000001</v>
      </c>
      <c r="V2146" s="6">
        <v>1086.588379</v>
      </c>
      <c r="W2146" s="6">
        <v>1080.666626</v>
      </c>
      <c r="X2146" s="6">
        <v>1071.8632809999999</v>
      </c>
      <c r="Y2146" s="6">
        <v>1059.832275</v>
      </c>
      <c r="Z2146" s="6">
        <v>1045.3580320000001</v>
      </c>
      <c r="AA2146" s="6">
        <v>1032.1741939999999</v>
      </c>
      <c r="AB2146" s="6">
        <v>1017.242676</v>
      </c>
      <c r="AC2146" s="6">
        <v>1002.4288330000001</v>
      </c>
      <c r="AD2146" s="6">
        <v>987.21820100000002</v>
      </c>
      <c r="AE2146" s="6">
        <v>971.81475799999998</v>
      </c>
      <c r="AF2146" s="7">
        <v>-6.1520000000000004E-3</v>
      </c>
    </row>
    <row r="2147" spans="1:32" ht="13">
      <c r="A2147" s="3" t="s">
        <v>1446</v>
      </c>
      <c r="B2147" t="s">
        <v>1981</v>
      </c>
      <c r="C2147" s="6">
        <v>1897</v>
      </c>
      <c r="D2147" s="6">
        <v>1916</v>
      </c>
      <c r="E2147" s="6">
        <v>2084.5786130000001</v>
      </c>
      <c r="F2147" s="6">
        <v>2078.9213869999999</v>
      </c>
      <c r="G2147" s="6">
        <v>2098.320557</v>
      </c>
      <c r="H2147" s="6">
        <v>2125.3000489999999</v>
      </c>
      <c r="I2147" s="6">
        <v>2142.8754880000001</v>
      </c>
      <c r="J2147" s="6">
        <v>2173.022461</v>
      </c>
      <c r="K2147" s="6">
        <v>2201.6872560000002</v>
      </c>
      <c r="L2147" s="6">
        <v>2226.430664</v>
      </c>
      <c r="M2147" s="6">
        <v>2248.9040530000002</v>
      </c>
      <c r="N2147" s="6">
        <v>2269.9904790000001</v>
      </c>
      <c r="O2147" s="6">
        <v>2290.1970209999999</v>
      </c>
      <c r="P2147" s="6">
        <v>2308.4626459999999</v>
      </c>
      <c r="Q2147" s="6">
        <v>2324.492432</v>
      </c>
      <c r="R2147" s="6">
        <v>2339.611328</v>
      </c>
      <c r="S2147" s="6">
        <v>2353.451904</v>
      </c>
      <c r="T2147" s="6">
        <v>2371.0666500000002</v>
      </c>
      <c r="U2147" s="6">
        <v>2391.0178219999998</v>
      </c>
      <c r="V2147" s="6">
        <v>2413.9177249999998</v>
      </c>
      <c r="W2147" s="6">
        <v>2440.069336</v>
      </c>
      <c r="X2147" s="6">
        <v>2472.0498050000001</v>
      </c>
      <c r="Y2147" s="6">
        <v>2505.8332519999999</v>
      </c>
      <c r="Z2147" s="6">
        <v>2540.05249</v>
      </c>
      <c r="AA2147" s="6">
        <v>2580.1079100000002</v>
      </c>
      <c r="AB2147" s="6">
        <v>2618.1713869999999</v>
      </c>
      <c r="AC2147" s="6">
        <v>2657.8789059999999</v>
      </c>
      <c r="AD2147" s="6">
        <v>2693.9873050000001</v>
      </c>
      <c r="AE2147" s="6">
        <v>2726.180664</v>
      </c>
      <c r="AF2147" s="7">
        <v>1.3147000000000001E-2</v>
      </c>
    </row>
    <row r="2148" spans="1:32" ht="13">
      <c r="A2148" s="3" t="s">
        <v>1447</v>
      </c>
      <c r="B2148" t="s">
        <v>2827</v>
      </c>
      <c r="C2148" s="6">
        <v>12973</v>
      </c>
      <c r="D2148" s="6">
        <v>13090</v>
      </c>
      <c r="E2148" s="6">
        <v>14026.799805000001</v>
      </c>
      <c r="F2148" s="6">
        <v>14953.600586</v>
      </c>
      <c r="G2148" s="6">
        <v>15693.190430000001</v>
      </c>
      <c r="H2148" s="6">
        <v>16536.261718999998</v>
      </c>
      <c r="I2148" s="6">
        <v>17342.734375</v>
      </c>
      <c r="J2148" s="6">
        <v>18126.628906000002</v>
      </c>
      <c r="K2148" s="6">
        <v>18820.644531000002</v>
      </c>
      <c r="L2148" s="6">
        <v>19514.736327999999</v>
      </c>
      <c r="M2148" s="6">
        <v>20211.814452999999</v>
      </c>
      <c r="N2148" s="6">
        <v>20897.189452999999</v>
      </c>
      <c r="O2148" s="6">
        <v>21582.914062</v>
      </c>
      <c r="P2148" s="6">
        <v>22267.255859000001</v>
      </c>
      <c r="Q2148" s="6">
        <v>22963.859375</v>
      </c>
      <c r="R2148" s="6">
        <v>23658.537109000001</v>
      </c>
      <c r="S2148" s="6">
        <v>24343.941406000002</v>
      </c>
      <c r="T2148" s="6">
        <v>24990.841797000001</v>
      </c>
      <c r="U2148" s="6">
        <v>25608.9375</v>
      </c>
      <c r="V2148" s="6">
        <v>26209.041015999999</v>
      </c>
      <c r="W2148" s="6">
        <v>26797.345702999999</v>
      </c>
      <c r="X2148" s="6">
        <v>27370.716797000001</v>
      </c>
      <c r="Y2148" s="6">
        <v>27933.980468999998</v>
      </c>
      <c r="Z2148" s="6">
        <v>28487.441406000002</v>
      </c>
      <c r="AA2148" s="6">
        <v>29011.660156000002</v>
      </c>
      <c r="AB2148" s="6">
        <v>29531.541015999999</v>
      </c>
      <c r="AC2148" s="6">
        <v>30048.203125</v>
      </c>
      <c r="AD2148" s="6">
        <v>30566.285156000002</v>
      </c>
      <c r="AE2148" s="6">
        <v>31081.207031000002</v>
      </c>
      <c r="AF2148" s="7">
        <v>3.2545999999999999E-2</v>
      </c>
    </row>
    <row r="2149" spans="1:32" ht="13">
      <c r="A2149" s="3" t="s">
        <v>1448</v>
      </c>
      <c r="B2149" t="s">
        <v>1977</v>
      </c>
      <c r="C2149" s="6">
        <v>8108</v>
      </c>
      <c r="D2149" s="6">
        <v>8131</v>
      </c>
      <c r="E2149" s="6">
        <v>8805.2099610000005</v>
      </c>
      <c r="F2149" s="6">
        <v>9441.5039059999999</v>
      </c>
      <c r="G2149" s="6">
        <v>9991.7246090000008</v>
      </c>
      <c r="H2149" s="6">
        <v>10526.092773</v>
      </c>
      <c r="I2149" s="6">
        <v>11042.887694999999</v>
      </c>
      <c r="J2149" s="6">
        <v>11562.488281</v>
      </c>
      <c r="K2149" s="6">
        <v>12046.130859000001</v>
      </c>
      <c r="L2149" s="6">
        <v>12528.228515999999</v>
      </c>
      <c r="M2149" s="6">
        <v>13013.977539</v>
      </c>
      <c r="N2149" s="6">
        <v>13492.273438</v>
      </c>
      <c r="O2149" s="6">
        <v>13975.861328000001</v>
      </c>
      <c r="P2149" s="6">
        <v>14463.398438</v>
      </c>
      <c r="Q2149" s="6">
        <v>14967.161133</v>
      </c>
      <c r="R2149" s="6">
        <v>15472.607421999999</v>
      </c>
      <c r="S2149" s="6">
        <v>15973.547852</v>
      </c>
      <c r="T2149" s="6">
        <v>16449.595702999999</v>
      </c>
      <c r="U2149" s="6">
        <v>16906.742188</v>
      </c>
      <c r="V2149" s="6">
        <v>17352.998047000001</v>
      </c>
      <c r="W2149" s="6">
        <v>17797.009765999999</v>
      </c>
      <c r="X2149" s="6">
        <v>18230.339843999998</v>
      </c>
      <c r="Y2149" s="6">
        <v>18659.228515999999</v>
      </c>
      <c r="Z2149" s="6">
        <v>19079.302734000001</v>
      </c>
      <c r="AA2149" s="6">
        <v>19475.140625</v>
      </c>
      <c r="AB2149" s="6">
        <v>19867.269531000002</v>
      </c>
      <c r="AC2149" s="6">
        <v>20259.425781000002</v>
      </c>
      <c r="AD2149" s="6">
        <v>20657.037109000001</v>
      </c>
      <c r="AE2149" s="6">
        <v>21055.65625</v>
      </c>
      <c r="AF2149" s="7">
        <v>3.5868999999999998E-2</v>
      </c>
    </row>
    <row r="2150" spans="1:32" ht="13">
      <c r="A2150" s="3" t="s">
        <v>1449</v>
      </c>
      <c r="B2150" t="s">
        <v>1979</v>
      </c>
      <c r="C2150" s="6">
        <v>3173</v>
      </c>
      <c r="D2150" s="6">
        <v>3193</v>
      </c>
      <c r="E2150" s="6">
        <v>3372.1184079999998</v>
      </c>
      <c r="F2150" s="6">
        <v>3552.4011230000001</v>
      </c>
      <c r="G2150" s="6">
        <v>3680.4816890000002</v>
      </c>
      <c r="H2150" s="6">
        <v>3870.3222660000001</v>
      </c>
      <c r="I2150" s="6">
        <v>4042.265625</v>
      </c>
      <c r="J2150" s="6">
        <v>4190.6611329999996</v>
      </c>
      <c r="K2150" s="6">
        <v>4287.1552730000003</v>
      </c>
      <c r="L2150" s="6">
        <v>4387.8251950000003</v>
      </c>
      <c r="M2150" s="6">
        <v>4490.1787109999996</v>
      </c>
      <c r="N2150" s="6">
        <v>4590.6889650000003</v>
      </c>
      <c r="O2150" s="6">
        <v>4688.330078</v>
      </c>
      <c r="P2150" s="6">
        <v>4782.7016599999997</v>
      </c>
      <c r="Q2150" s="6">
        <v>4876.6752930000002</v>
      </c>
      <c r="R2150" s="6">
        <v>4969.8452150000003</v>
      </c>
      <c r="S2150" s="6">
        <v>5061.2939450000003</v>
      </c>
      <c r="T2150" s="6">
        <v>5141.5585940000001</v>
      </c>
      <c r="U2150" s="6">
        <v>5213.3710940000001</v>
      </c>
      <c r="V2150" s="6">
        <v>5280.4311520000001</v>
      </c>
      <c r="W2150" s="6">
        <v>5340.3232420000004</v>
      </c>
      <c r="X2150" s="6">
        <v>5398.9184569999998</v>
      </c>
      <c r="Y2150" s="6">
        <v>5455.0234380000002</v>
      </c>
      <c r="Z2150" s="6">
        <v>5513.2861329999996</v>
      </c>
      <c r="AA2150" s="6">
        <v>5569.6152339999999</v>
      </c>
      <c r="AB2150" s="6">
        <v>5628.4760740000002</v>
      </c>
      <c r="AC2150" s="6">
        <v>5687.0239259999998</v>
      </c>
      <c r="AD2150" s="6">
        <v>5744.9277339999999</v>
      </c>
      <c r="AE2150" s="6">
        <v>5802.908203</v>
      </c>
      <c r="AF2150" s="7">
        <v>2.2372E-2</v>
      </c>
    </row>
    <row r="2151" spans="1:32" ht="13">
      <c r="A2151" s="3" t="s">
        <v>1450</v>
      </c>
      <c r="B2151" t="s">
        <v>1981</v>
      </c>
      <c r="C2151" s="6">
        <v>1692</v>
      </c>
      <c r="D2151" s="6">
        <v>1766</v>
      </c>
      <c r="E2151" s="6">
        <v>1849.4716800000001</v>
      </c>
      <c r="F2151" s="6">
        <v>1959.6954350000001</v>
      </c>
      <c r="G2151" s="6">
        <v>2020.984009</v>
      </c>
      <c r="H2151" s="6">
        <v>2139.8474120000001</v>
      </c>
      <c r="I2151" s="6">
        <v>2257.5810550000001</v>
      </c>
      <c r="J2151" s="6">
        <v>2373.47876</v>
      </c>
      <c r="K2151" s="6">
        <v>2487.3579100000002</v>
      </c>
      <c r="L2151" s="6">
        <v>2598.6833499999998</v>
      </c>
      <c r="M2151" s="6">
        <v>2707.657471</v>
      </c>
      <c r="N2151" s="6">
        <v>2814.226318</v>
      </c>
      <c r="O2151" s="6">
        <v>2918.7233890000002</v>
      </c>
      <c r="P2151" s="6">
        <v>3021.1552729999999</v>
      </c>
      <c r="Q2151" s="6">
        <v>3120.0229490000002</v>
      </c>
      <c r="R2151" s="6">
        <v>3216.0847170000002</v>
      </c>
      <c r="S2151" s="6">
        <v>3309.099365</v>
      </c>
      <c r="T2151" s="6">
        <v>3399.6879880000001</v>
      </c>
      <c r="U2151" s="6">
        <v>3488.8237300000001</v>
      </c>
      <c r="V2151" s="6">
        <v>3575.6125489999999</v>
      </c>
      <c r="W2151" s="6">
        <v>3660.0134280000002</v>
      </c>
      <c r="X2151" s="6">
        <v>3741.4584960000002</v>
      </c>
      <c r="Y2151" s="6">
        <v>3819.7290039999998</v>
      </c>
      <c r="Z2151" s="6">
        <v>3894.8535160000001</v>
      </c>
      <c r="AA2151" s="6">
        <v>3966.9040530000002</v>
      </c>
      <c r="AB2151" s="6">
        <v>4035.7946780000002</v>
      </c>
      <c r="AC2151" s="6">
        <v>4101.7543949999999</v>
      </c>
      <c r="AD2151" s="6">
        <v>4164.3198240000002</v>
      </c>
      <c r="AE2151" s="6">
        <v>4222.6416019999997</v>
      </c>
      <c r="AF2151" s="7">
        <v>3.2814000000000003E-2</v>
      </c>
    </row>
    <row r="2152" spans="1:32" ht="13">
      <c r="A2152" s="3" t="s">
        <v>1451</v>
      </c>
      <c r="B2152" t="s">
        <v>1412</v>
      </c>
      <c r="C2152" s="6">
        <v>19930</v>
      </c>
      <c r="D2152" s="6">
        <v>19841</v>
      </c>
      <c r="E2152" s="6">
        <v>21116.152343999998</v>
      </c>
      <c r="F2152" s="6">
        <v>21963.392577999999</v>
      </c>
      <c r="G2152" s="6">
        <v>22787.375</v>
      </c>
      <c r="H2152" s="6">
        <v>23750.394531000002</v>
      </c>
      <c r="I2152" s="6">
        <v>24663.027343999998</v>
      </c>
      <c r="J2152" s="6">
        <v>25613.277343999998</v>
      </c>
      <c r="K2152" s="6">
        <v>26481.892577999999</v>
      </c>
      <c r="L2152" s="6">
        <v>27349.519531000002</v>
      </c>
      <c r="M2152" s="6">
        <v>28208.253906000002</v>
      </c>
      <c r="N2152" s="6">
        <v>29035.230468999998</v>
      </c>
      <c r="O2152" s="6">
        <v>29841.109375</v>
      </c>
      <c r="P2152" s="6">
        <v>30622.115234000001</v>
      </c>
      <c r="Q2152" s="6">
        <v>31388.947265999999</v>
      </c>
      <c r="R2152" s="6">
        <v>32141.458984000001</v>
      </c>
      <c r="S2152" s="6">
        <v>32885.585937999997</v>
      </c>
      <c r="T2152" s="6">
        <v>33601.4375</v>
      </c>
      <c r="U2152" s="6">
        <v>34301.796875</v>
      </c>
      <c r="V2152" s="6">
        <v>34981.320312000003</v>
      </c>
      <c r="W2152" s="6">
        <v>35639.859375</v>
      </c>
      <c r="X2152" s="6">
        <v>36278.523437999997</v>
      </c>
      <c r="Y2152" s="6">
        <v>36893.015625</v>
      </c>
      <c r="Z2152" s="6">
        <v>37484.507812000003</v>
      </c>
      <c r="AA2152" s="6">
        <v>38068.054687999997</v>
      </c>
      <c r="AB2152" s="6">
        <v>38636.484375</v>
      </c>
      <c r="AC2152" s="6">
        <v>39201.195312000003</v>
      </c>
      <c r="AD2152" s="6">
        <v>39760.15625</v>
      </c>
      <c r="AE2152" s="6">
        <v>40310.023437999997</v>
      </c>
      <c r="AF2152" s="7">
        <v>2.6601E-2</v>
      </c>
    </row>
    <row r="2153" spans="1:32" ht="13">
      <c r="A2153" s="3" t="s">
        <v>1452</v>
      </c>
      <c r="B2153" t="s">
        <v>1977</v>
      </c>
      <c r="C2153" s="6">
        <v>12019</v>
      </c>
      <c r="D2153" s="6">
        <v>11818</v>
      </c>
      <c r="E2153" s="6">
        <v>12673.903319999999</v>
      </c>
      <c r="F2153" s="6">
        <v>13235.785156</v>
      </c>
      <c r="G2153" s="6">
        <v>13850.165039</v>
      </c>
      <c r="H2153" s="6">
        <v>14477.425781</v>
      </c>
      <c r="I2153" s="6">
        <v>15089.359375</v>
      </c>
      <c r="J2153" s="6">
        <v>15748.092773</v>
      </c>
      <c r="K2153" s="6">
        <v>16381.624023</v>
      </c>
      <c r="L2153" s="6">
        <v>17011.880859000001</v>
      </c>
      <c r="M2153" s="6">
        <v>17632.923827999999</v>
      </c>
      <c r="N2153" s="6">
        <v>18230.390625</v>
      </c>
      <c r="O2153" s="6">
        <v>18815.771484000001</v>
      </c>
      <c r="P2153" s="6">
        <v>19386.208984000001</v>
      </c>
      <c r="Q2153" s="6">
        <v>19951.671875</v>
      </c>
      <c r="R2153" s="6">
        <v>20509.019531000002</v>
      </c>
      <c r="S2153" s="6">
        <v>21062.542968999998</v>
      </c>
      <c r="T2153" s="6">
        <v>21595.013672000001</v>
      </c>
      <c r="U2153" s="6">
        <v>22118.037109000001</v>
      </c>
      <c r="V2153" s="6">
        <v>22624.771484000001</v>
      </c>
      <c r="W2153" s="6">
        <v>23118.787109000001</v>
      </c>
      <c r="X2153" s="6">
        <v>23594.232422000001</v>
      </c>
      <c r="Y2153" s="6">
        <v>24052.595702999999</v>
      </c>
      <c r="Z2153" s="6">
        <v>24490.958984000001</v>
      </c>
      <c r="AA2153" s="6">
        <v>24919.253906000002</v>
      </c>
      <c r="AB2153" s="6">
        <v>25336.800781000002</v>
      </c>
      <c r="AC2153" s="6">
        <v>25752.111327999999</v>
      </c>
      <c r="AD2153" s="6">
        <v>26169.703125</v>
      </c>
      <c r="AE2153" s="6">
        <v>26586.478515999999</v>
      </c>
      <c r="AF2153" s="7">
        <v>3.0484000000000001E-2</v>
      </c>
    </row>
    <row r="2154" spans="1:32" ht="13">
      <c r="A2154" s="3" t="s">
        <v>1453</v>
      </c>
      <c r="B2154" t="s">
        <v>1979</v>
      </c>
      <c r="C2154" s="6">
        <v>4322</v>
      </c>
      <c r="D2154" s="6">
        <v>4341</v>
      </c>
      <c r="E2154" s="6">
        <v>4508.1982420000004</v>
      </c>
      <c r="F2154" s="6">
        <v>4688.9902339999999</v>
      </c>
      <c r="G2154" s="6">
        <v>4817.9052730000003</v>
      </c>
      <c r="H2154" s="6">
        <v>5007.8222660000001</v>
      </c>
      <c r="I2154" s="6">
        <v>5173.2124020000001</v>
      </c>
      <c r="J2154" s="6">
        <v>5318.6831050000001</v>
      </c>
      <c r="K2154" s="6">
        <v>5411.2226559999999</v>
      </c>
      <c r="L2154" s="6">
        <v>5512.5258789999998</v>
      </c>
      <c r="M2154" s="6">
        <v>5618.7670900000003</v>
      </c>
      <c r="N2154" s="6">
        <v>5720.6210940000001</v>
      </c>
      <c r="O2154" s="6">
        <v>5816.4189450000003</v>
      </c>
      <c r="P2154" s="6">
        <v>5906.2880859999996</v>
      </c>
      <c r="Q2154" s="6">
        <v>5992.7602539999998</v>
      </c>
      <c r="R2154" s="6">
        <v>6076.7436520000001</v>
      </c>
      <c r="S2154" s="6">
        <v>6160.4902339999999</v>
      </c>
      <c r="T2154" s="6">
        <v>6235.6669920000004</v>
      </c>
      <c r="U2154" s="6">
        <v>6303.9194340000004</v>
      </c>
      <c r="V2154" s="6">
        <v>6367.0195309999999</v>
      </c>
      <c r="W2154" s="6">
        <v>6420.9897460000002</v>
      </c>
      <c r="X2154" s="6">
        <v>6470.7817379999997</v>
      </c>
      <c r="Y2154" s="6">
        <v>6514.8554690000001</v>
      </c>
      <c r="Z2154" s="6">
        <v>6558.6440430000002</v>
      </c>
      <c r="AA2154" s="6">
        <v>6601.7895509999998</v>
      </c>
      <c r="AB2154" s="6">
        <v>6645.71875</v>
      </c>
      <c r="AC2154" s="6">
        <v>6689.4526370000003</v>
      </c>
      <c r="AD2154" s="6">
        <v>6732.1459960000002</v>
      </c>
      <c r="AE2154" s="6">
        <v>6774.7231449999999</v>
      </c>
      <c r="AF2154" s="7">
        <v>1.6622000000000001E-2</v>
      </c>
    </row>
    <row r="2155" spans="1:32" ht="13">
      <c r="A2155" s="3" t="s">
        <v>1454</v>
      </c>
      <c r="B2155" t="s">
        <v>1981</v>
      </c>
      <c r="C2155" s="6">
        <v>3589</v>
      </c>
      <c r="D2155" s="6">
        <v>3682</v>
      </c>
      <c r="E2155" s="6">
        <v>3934.0502929999998</v>
      </c>
      <c r="F2155" s="6">
        <v>4038.6166990000002</v>
      </c>
      <c r="G2155" s="6">
        <v>4119.3046880000002</v>
      </c>
      <c r="H2155" s="6">
        <v>4265.1474609999996</v>
      </c>
      <c r="I2155" s="6">
        <v>4400.4565430000002</v>
      </c>
      <c r="J2155" s="6">
        <v>4546.5009769999997</v>
      </c>
      <c r="K2155" s="6">
        <v>4689.044922</v>
      </c>
      <c r="L2155" s="6">
        <v>4825.1142579999996</v>
      </c>
      <c r="M2155" s="6">
        <v>4956.5615230000003</v>
      </c>
      <c r="N2155" s="6">
        <v>5084.216797</v>
      </c>
      <c r="O2155" s="6">
        <v>5208.9204099999997</v>
      </c>
      <c r="P2155" s="6">
        <v>5329.6181640000004</v>
      </c>
      <c r="Q2155" s="6">
        <v>5444.515625</v>
      </c>
      <c r="R2155" s="6">
        <v>5555.6962890000004</v>
      </c>
      <c r="S2155" s="6">
        <v>5662.5512699999999</v>
      </c>
      <c r="T2155" s="6">
        <v>5770.7548829999996</v>
      </c>
      <c r="U2155" s="6">
        <v>5879.841797</v>
      </c>
      <c r="V2155" s="6">
        <v>5989.5302730000003</v>
      </c>
      <c r="W2155" s="6">
        <v>6100.0830079999996</v>
      </c>
      <c r="X2155" s="6">
        <v>6213.5083009999998</v>
      </c>
      <c r="Y2155" s="6">
        <v>6325.5625</v>
      </c>
      <c r="Z2155" s="6">
        <v>6434.90625</v>
      </c>
      <c r="AA2155" s="6">
        <v>6547.0117190000001</v>
      </c>
      <c r="AB2155" s="6">
        <v>6653.9658200000003</v>
      </c>
      <c r="AC2155" s="6">
        <v>6759.6333009999998</v>
      </c>
      <c r="AD2155" s="6">
        <v>6858.3071289999998</v>
      </c>
      <c r="AE2155" s="6">
        <v>6948.8222660000001</v>
      </c>
      <c r="AF2155" s="7">
        <v>2.3802E-2</v>
      </c>
    </row>
    <row r="2157" spans="1:32" ht="13">
      <c r="B2157" s="2" t="s">
        <v>1455</v>
      </c>
    </row>
    <row r="2158" spans="1:32" ht="13">
      <c r="A2158" s="3" t="s">
        <v>1456</v>
      </c>
      <c r="B2158" t="s">
        <v>2825</v>
      </c>
      <c r="C2158" s="6">
        <v>653</v>
      </c>
      <c r="D2158" s="6">
        <v>871</v>
      </c>
      <c r="E2158" s="6">
        <v>1215.612183</v>
      </c>
      <c r="F2158" s="6">
        <v>909.83209199999999</v>
      </c>
      <c r="G2158" s="6">
        <v>919.94042999999999</v>
      </c>
      <c r="H2158" s="6">
        <v>914.22399900000005</v>
      </c>
      <c r="I2158" s="6">
        <v>923.32629399999996</v>
      </c>
      <c r="J2158" s="6">
        <v>899.10839799999997</v>
      </c>
      <c r="K2158" s="6">
        <v>929.270264</v>
      </c>
      <c r="L2158" s="6">
        <v>964.18701199999998</v>
      </c>
      <c r="M2158" s="6">
        <v>1001.9930419999999</v>
      </c>
      <c r="N2158" s="6">
        <v>1043.05835</v>
      </c>
      <c r="O2158" s="6">
        <v>1084.1754149999999</v>
      </c>
      <c r="P2158" s="6">
        <v>1127.7376710000001</v>
      </c>
      <c r="Q2158" s="6">
        <v>1172.8845209999999</v>
      </c>
      <c r="R2158" s="6">
        <v>1219.6953120000001</v>
      </c>
      <c r="S2158" s="6">
        <v>1067.4338379999999</v>
      </c>
      <c r="T2158" s="6">
        <v>948.55670199999997</v>
      </c>
      <c r="U2158" s="6">
        <v>954.50573699999995</v>
      </c>
      <c r="V2158" s="6">
        <v>994.27221699999996</v>
      </c>
      <c r="W2158" s="6">
        <v>1031.7326660000001</v>
      </c>
      <c r="X2158" s="6">
        <v>1051.498047</v>
      </c>
      <c r="Y2158" s="6">
        <v>1053.839966</v>
      </c>
      <c r="Z2158" s="6">
        <v>1051.720947</v>
      </c>
      <c r="AA2158" s="6">
        <v>1065.4163820000001</v>
      </c>
      <c r="AB2158" s="6">
        <v>1080.973389</v>
      </c>
      <c r="AC2158" s="6">
        <v>1091.788818</v>
      </c>
      <c r="AD2158" s="6">
        <v>1101.170288</v>
      </c>
      <c r="AE2158" s="6">
        <v>1111.0830080000001</v>
      </c>
      <c r="AF2158" s="7">
        <v>9.0570000000000008E-3</v>
      </c>
    </row>
    <row r="2159" spans="1:32" ht="13">
      <c r="A2159" s="3" t="s">
        <v>1457</v>
      </c>
      <c r="B2159" t="s">
        <v>1977</v>
      </c>
      <c r="C2159" s="6">
        <v>426</v>
      </c>
      <c r="D2159" s="6">
        <v>572</v>
      </c>
      <c r="E2159" s="6">
        <v>872.19995100000006</v>
      </c>
      <c r="F2159" s="6">
        <v>506.73101800000001</v>
      </c>
      <c r="G2159" s="6">
        <v>493.09283399999998</v>
      </c>
      <c r="H2159" s="6">
        <v>471.48291</v>
      </c>
      <c r="I2159" s="6">
        <v>456.19686899999999</v>
      </c>
      <c r="J2159" s="6">
        <v>423.006439</v>
      </c>
      <c r="K2159" s="6">
        <v>413.90850799999998</v>
      </c>
      <c r="L2159" s="6">
        <v>405.77307100000002</v>
      </c>
      <c r="M2159" s="6">
        <v>399.30621300000001</v>
      </c>
      <c r="N2159" s="6">
        <v>395.671875</v>
      </c>
      <c r="O2159" s="6">
        <v>393.11831699999999</v>
      </c>
      <c r="P2159" s="6">
        <v>391.21978799999999</v>
      </c>
      <c r="Q2159" s="6">
        <v>389.21838400000001</v>
      </c>
      <c r="R2159" s="6">
        <v>388.10720800000001</v>
      </c>
      <c r="S2159" s="6">
        <v>227.980164</v>
      </c>
      <c r="T2159" s="6">
        <v>109.11751599999999</v>
      </c>
      <c r="U2159" s="6">
        <v>108.62312300000001</v>
      </c>
      <c r="V2159" s="6">
        <v>106.08596799999999</v>
      </c>
      <c r="W2159" s="6">
        <v>105</v>
      </c>
      <c r="X2159" s="6">
        <v>92</v>
      </c>
      <c r="Y2159" s="6">
        <v>65</v>
      </c>
      <c r="Z2159" s="6">
        <v>41</v>
      </c>
      <c r="AA2159" s="6">
        <v>37</v>
      </c>
      <c r="AB2159" s="6">
        <v>33</v>
      </c>
      <c r="AC2159" s="6">
        <v>31</v>
      </c>
      <c r="AD2159" s="6">
        <v>29</v>
      </c>
      <c r="AE2159" s="6">
        <v>26</v>
      </c>
      <c r="AF2159" s="7">
        <v>-0.10817300000000001</v>
      </c>
    </row>
    <row r="2160" spans="1:32" ht="13">
      <c r="A2160" s="3" t="s">
        <v>1458</v>
      </c>
      <c r="B2160" t="s">
        <v>1979</v>
      </c>
      <c r="C2160" s="6">
        <v>159</v>
      </c>
      <c r="D2160" s="6">
        <v>165</v>
      </c>
      <c r="E2160" s="6">
        <v>264.96026599999999</v>
      </c>
      <c r="F2160" s="6">
        <v>255.11755400000001</v>
      </c>
      <c r="G2160" s="6">
        <v>228.146942</v>
      </c>
      <c r="H2160" s="6">
        <v>198.014847</v>
      </c>
      <c r="I2160" s="6">
        <v>170.141357</v>
      </c>
      <c r="J2160" s="6">
        <v>136.44366500000001</v>
      </c>
      <c r="K2160" s="6">
        <v>133.279999</v>
      </c>
      <c r="L2160" s="6">
        <v>132.249008</v>
      </c>
      <c r="M2160" s="6">
        <v>131.76170300000001</v>
      </c>
      <c r="N2160" s="6">
        <v>131.40936300000001</v>
      </c>
      <c r="O2160" s="6">
        <v>130</v>
      </c>
      <c r="P2160" s="6">
        <v>130</v>
      </c>
      <c r="Q2160" s="6">
        <v>130</v>
      </c>
      <c r="R2160" s="6">
        <v>130</v>
      </c>
      <c r="S2160" s="6">
        <v>130</v>
      </c>
      <c r="T2160" s="6">
        <v>82</v>
      </c>
      <c r="U2160" s="6">
        <v>43</v>
      </c>
      <c r="V2160" s="6">
        <v>43</v>
      </c>
      <c r="W2160" s="6">
        <v>43</v>
      </c>
      <c r="X2160" s="6">
        <v>43</v>
      </c>
      <c r="Y2160" s="6">
        <v>43</v>
      </c>
      <c r="Z2160" s="6">
        <v>38</v>
      </c>
      <c r="AA2160" s="6">
        <v>35</v>
      </c>
      <c r="AB2160" s="6">
        <v>35</v>
      </c>
      <c r="AC2160" s="6">
        <v>32</v>
      </c>
      <c r="AD2160" s="6">
        <v>28</v>
      </c>
      <c r="AE2160" s="6">
        <v>26</v>
      </c>
      <c r="AF2160" s="7">
        <v>-6.6148999999999999E-2</v>
      </c>
    </row>
    <row r="2161" spans="1:32" ht="13">
      <c r="A2161" s="3" t="s">
        <v>1459</v>
      </c>
      <c r="B2161" t="s">
        <v>1981</v>
      </c>
      <c r="C2161" s="6">
        <v>68</v>
      </c>
      <c r="D2161" s="6">
        <v>134</v>
      </c>
      <c r="E2161" s="6">
        <v>78.451965000000001</v>
      </c>
      <c r="F2161" s="6">
        <v>147.98353599999999</v>
      </c>
      <c r="G2161" s="6">
        <v>198.700638</v>
      </c>
      <c r="H2161" s="6">
        <v>244.72622699999999</v>
      </c>
      <c r="I2161" s="6">
        <v>296.98809799999998</v>
      </c>
      <c r="J2161" s="6">
        <v>339.65829500000001</v>
      </c>
      <c r="K2161" s="6">
        <v>382.08178700000002</v>
      </c>
      <c r="L2161" s="6">
        <v>426.16494799999998</v>
      </c>
      <c r="M2161" s="6">
        <v>470.92511000000002</v>
      </c>
      <c r="N2161" s="6">
        <v>515.97705099999996</v>
      </c>
      <c r="O2161" s="6">
        <v>561.05706799999996</v>
      </c>
      <c r="P2161" s="6">
        <v>606.51788299999998</v>
      </c>
      <c r="Q2161" s="6">
        <v>653.66613800000005</v>
      </c>
      <c r="R2161" s="6">
        <v>701.58807400000001</v>
      </c>
      <c r="S2161" s="6">
        <v>709.45373500000005</v>
      </c>
      <c r="T2161" s="6">
        <v>757.43920900000001</v>
      </c>
      <c r="U2161" s="6">
        <v>802.88262899999995</v>
      </c>
      <c r="V2161" s="6">
        <v>845.18627900000001</v>
      </c>
      <c r="W2161" s="6">
        <v>883.73266599999999</v>
      </c>
      <c r="X2161" s="6">
        <v>916.49798599999997</v>
      </c>
      <c r="Y2161" s="6">
        <v>945.839966</v>
      </c>
      <c r="Z2161" s="6">
        <v>972.72088599999995</v>
      </c>
      <c r="AA2161" s="6">
        <v>993.416382</v>
      </c>
      <c r="AB2161" s="6">
        <v>1012.97345</v>
      </c>
      <c r="AC2161" s="6">
        <v>1028.788818</v>
      </c>
      <c r="AD2161" s="6">
        <v>1044.170288</v>
      </c>
      <c r="AE2161" s="6">
        <v>1059.0830080000001</v>
      </c>
      <c r="AF2161" s="7">
        <v>7.9575000000000007E-2</v>
      </c>
    </row>
    <row r="2162" spans="1:32" ht="13">
      <c r="A2162" s="3" t="s">
        <v>1460</v>
      </c>
      <c r="B2162" t="s">
        <v>2827</v>
      </c>
      <c r="C2162" s="6">
        <v>877</v>
      </c>
      <c r="D2162" s="6">
        <v>1180</v>
      </c>
      <c r="E2162" s="6">
        <v>881.12420699999996</v>
      </c>
      <c r="F2162" s="6">
        <v>739.12219200000004</v>
      </c>
      <c r="G2162" s="6">
        <v>759.22558600000002</v>
      </c>
      <c r="H2162" s="6">
        <v>692.83349599999997</v>
      </c>
      <c r="I2162" s="6">
        <v>650.53509499999996</v>
      </c>
      <c r="J2162" s="6">
        <v>596.93365500000004</v>
      </c>
      <c r="K2162" s="6">
        <v>554.73913600000003</v>
      </c>
      <c r="L2162" s="6">
        <v>523.44647199999997</v>
      </c>
      <c r="M2162" s="6">
        <v>502.12478599999997</v>
      </c>
      <c r="N2162" s="6">
        <v>498.20712300000002</v>
      </c>
      <c r="O2162" s="6">
        <v>492.75048800000002</v>
      </c>
      <c r="P2162" s="6">
        <v>492.40267899999998</v>
      </c>
      <c r="Q2162" s="6">
        <v>488.92645299999998</v>
      </c>
      <c r="R2162" s="6">
        <v>485.23135400000001</v>
      </c>
      <c r="S2162" s="6">
        <v>468.98693800000001</v>
      </c>
      <c r="T2162" s="6">
        <v>459.91381799999999</v>
      </c>
      <c r="U2162" s="6">
        <v>456.61682100000002</v>
      </c>
      <c r="V2162" s="6">
        <v>454.05200200000002</v>
      </c>
      <c r="W2162" s="6">
        <v>452.50985700000001</v>
      </c>
      <c r="X2162" s="6">
        <v>443.88836700000002</v>
      </c>
      <c r="Y2162" s="6">
        <v>436.91442899999998</v>
      </c>
      <c r="Z2162" s="6">
        <v>434.07373000000001</v>
      </c>
      <c r="AA2162" s="6">
        <v>424.32293700000002</v>
      </c>
      <c r="AB2162" s="6">
        <v>414.98782299999999</v>
      </c>
      <c r="AC2162" s="6">
        <v>409.509277</v>
      </c>
      <c r="AD2162" s="6">
        <v>401.64926100000002</v>
      </c>
      <c r="AE2162" s="6">
        <v>394.00433299999997</v>
      </c>
      <c r="AF2162" s="7">
        <v>-3.9812E-2</v>
      </c>
    </row>
    <row r="2163" spans="1:32" ht="13">
      <c r="A2163" s="3" t="s">
        <v>1461</v>
      </c>
      <c r="B2163" t="s">
        <v>1977</v>
      </c>
      <c r="C2163" s="6">
        <v>570</v>
      </c>
      <c r="D2163" s="6">
        <v>757</v>
      </c>
      <c r="E2163" s="6">
        <v>513.97558600000002</v>
      </c>
      <c r="F2163" s="6">
        <v>381.54836999999998</v>
      </c>
      <c r="G2163" s="6">
        <v>323.80838</v>
      </c>
      <c r="H2163" s="6">
        <v>272.53887900000001</v>
      </c>
      <c r="I2163" s="6">
        <v>238.43931599999999</v>
      </c>
      <c r="J2163" s="6">
        <v>189.98220800000001</v>
      </c>
      <c r="K2163" s="6">
        <v>148.11575300000001</v>
      </c>
      <c r="L2163" s="6">
        <v>113.88902299999999</v>
      </c>
      <c r="M2163" s="6">
        <v>91.206733999999997</v>
      </c>
      <c r="N2163" s="6">
        <v>85</v>
      </c>
      <c r="O2163" s="6">
        <v>79</v>
      </c>
      <c r="P2163" s="6">
        <v>76</v>
      </c>
      <c r="Q2163" s="6">
        <v>68</v>
      </c>
      <c r="R2163" s="6">
        <v>58</v>
      </c>
      <c r="S2163" s="6">
        <v>42</v>
      </c>
      <c r="T2163" s="6">
        <v>35</v>
      </c>
      <c r="U2163" s="6">
        <v>26</v>
      </c>
      <c r="V2163" s="6">
        <v>22</v>
      </c>
      <c r="W2163" s="6">
        <v>18</v>
      </c>
      <c r="X2163" s="6">
        <v>15</v>
      </c>
      <c r="Y2163" s="6">
        <v>12</v>
      </c>
      <c r="Z2163" s="6">
        <v>10</v>
      </c>
      <c r="AA2163" s="6">
        <v>4</v>
      </c>
      <c r="AB2163" s="6">
        <v>1</v>
      </c>
      <c r="AC2163" s="6">
        <v>1</v>
      </c>
      <c r="AD2163" s="6">
        <v>1</v>
      </c>
      <c r="AE2163" s="6">
        <v>1</v>
      </c>
      <c r="AF2163" s="7">
        <v>-0.21771199999999999</v>
      </c>
    </row>
    <row r="2164" spans="1:32" ht="13">
      <c r="A2164" s="3" t="s">
        <v>1462</v>
      </c>
      <c r="B2164" t="s">
        <v>1979</v>
      </c>
      <c r="C2164" s="6">
        <v>146</v>
      </c>
      <c r="D2164" s="6">
        <v>214</v>
      </c>
      <c r="E2164" s="6">
        <v>170.69497699999999</v>
      </c>
      <c r="F2164" s="6">
        <v>136.679947</v>
      </c>
      <c r="G2164" s="6">
        <v>149.27560399999999</v>
      </c>
      <c r="H2164" s="6">
        <v>118.502258</v>
      </c>
      <c r="I2164" s="6">
        <v>94.102767999999998</v>
      </c>
      <c r="J2164" s="6">
        <v>79.447868</v>
      </c>
      <c r="K2164" s="6">
        <v>69.478210000000004</v>
      </c>
      <c r="L2164" s="6">
        <v>62.346836000000003</v>
      </c>
      <c r="M2164" s="6">
        <v>54.916870000000003</v>
      </c>
      <c r="N2164" s="6">
        <v>50.017220000000002</v>
      </c>
      <c r="O2164" s="6">
        <v>44.591759000000003</v>
      </c>
      <c r="P2164" s="6">
        <v>41.855682000000002</v>
      </c>
      <c r="Q2164" s="6">
        <v>40.681759</v>
      </c>
      <c r="R2164" s="6">
        <v>39.544853000000003</v>
      </c>
      <c r="S2164" s="6">
        <v>34.010933000000001</v>
      </c>
      <c r="T2164" s="6">
        <v>33.008743000000003</v>
      </c>
      <c r="U2164" s="6">
        <v>32</v>
      </c>
      <c r="V2164" s="6">
        <v>28</v>
      </c>
      <c r="W2164" s="6">
        <v>26</v>
      </c>
      <c r="X2164" s="6">
        <v>18</v>
      </c>
      <c r="Y2164" s="6">
        <v>12</v>
      </c>
      <c r="Z2164" s="6">
        <v>10</v>
      </c>
      <c r="AA2164" s="6">
        <v>8</v>
      </c>
      <c r="AB2164" s="6">
        <v>8</v>
      </c>
      <c r="AC2164" s="6">
        <v>8</v>
      </c>
      <c r="AD2164" s="6">
        <v>6</v>
      </c>
      <c r="AE2164" s="6">
        <v>6</v>
      </c>
      <c r="AF2164" s="7">
        <v>-0.123991</v>
      </c>
    </row>
    <row r="2165" spans="1:32" ht="13">
      <c r="A2165" s="3" t="s">
        <v>1463</v>
      </c>
      <c r="B2165" t="s">
        <v>1981</v>
      </c>
      <c r="C2165" s="6">
        <v>161</v>
      </c>
      <c r="D2165" s="6">
        <v>209</v>
      </c>
      <c r="E2165" s="6">
        <v>196.453644</v>
      </c>
      <c r="F2165" s="6">
        <v>220.89385999999999</v>
      </c>
      <c r="G2165" s="6">
        <v>286.14160199999998</v>
      </c>
      <c r="H2165" s="6">
        <v>301.792328</v>
      </c>
      <c r="I2165" s="6">
        <v>317.99301100000002</v>
      </c>
      <c r="J2165" s="6">
        <v>327.50357100000002</v>
      </c>
      <c r="K2165" s="6">
        <v>337.145172</v>
      </c>
      <c r="L2165" s="6">
        <v>347.21060199999999</v>
      </c>
      <c r="M2165" s="6">
        <v>356.00119000000001</v>
      </c>
      <c r="N2165" s="6">
        <v>363.189911</v>
      </c>
      <c r="O2165" s="6">
        <v>369.15872200000001</v>
      </c>
      <c r="P2165" s="6">
        <v>374.54699699999998</v>
      </c>
      <c r="Q2165" s="6">
        <v>380.24468999999999</v>
      </c>
      <c r="R2165" s="6">
        <v>387.68649299999998</v>
      </c>
      <c r="S2165" s="6">
        <v>392.97601300000002</v>
      </c>
      <c r="T2165" s="6">
        <v>391.90508999999997</v>
      </c>
      <c r="U2165" s="6">
        <v>398.61682100000002</v>
      </c>
      <c r="V2165" s="6">
        <v>404.05200200000002</v>
      </c>
      <c r="W2165" s="6">
        <v>408.50985700000001</v>
      </c>
      <c r="X2165" s="6">
        <v>410.88836700000002</v>
      </c>
      <c r="Y2165" s="6">
        <v>412.91442899999998</v>
      </c>
      <c r="Z2165" s="6">
        <v>414.07373000000001</v>
      </c>
      <c r="AA2165" s="6">
        <v>412.32293700000002</v>
      </c>
      <c r="AB2165" s="6">
        <v>405.98782299999999</v>
      </c>
      <c r="AC2165" s="6">
        <v>400.509277</v>
      </c>
      <c r="AD2165" s="6">
        <v>394.64926100000002</v>
      </c>
      <c r="AE2165" s="6">
        <v>387.00433299999997</v>
      </c>
      <c r="AF2165" s="7">
        <v>2.3081000000000001E-2</v>
      </c>
    </row>
    <row r="2166" spans="1:32" ht="13">
      <c r="A2166" s="3" t="s">
        <v>1464</v>
      </c>
      <c r="B2166" t="s">
        <v>1412</v>
      </c>
      <c r="C2166" s="6">
        <v>1530</v>
      </c>
      <c r="D2166" s="6">
        <v>2051</v>
      </c>
      <c r="E2166" s="6">
        <v>2096.736328</v>
      </c>
      <c r="F2166" s="6">
        <v>1648.954346</v>
      </c>
      <c r="G2166" s="6">
        <v>1679.1660159999999</v>
      </c>
      <c r="H2166" s="6">
        <v>1607.057495</v>
      </c>
      <c r="I2166" s="6">
        <v>1573.861328</v>
      </c>
      <c r="J2166" s="6">
        <v>1496.0419919999999</v>
      </c>
      <c r="K2166" s="6">
        <v>1484.009399</v>
      </c>
      <c r="L2166" s="6">
        <v>1487.6335449999999</v>
      </c>
      <c r="M2166" s="6">
        <v>1504.117798</v>
      </c>
      <c r="N2166" s="6">
        <v>1541.2655030000001</v>
      </c>
      <c r="O2166" s="6">
        <v>1576.9259030000001</v>
      </c>
      <c r="P2166" s="6">
        <v>1620.1403809999999</v>
      </c>
      <c r="Q2166" s="6">
        <v>1661.8110349999999</v>
      </c>
      <c r="R2166" s="6">
        <v>1704.9266359999999</v>
      </c>
      <c r="S2166" s="6">
        <v>1536.4207759999999</v>
      </c>
      <c r="T2166" s="6">
        <v>1408.4704589999999</v>
      </c>
      <c r="U2166" s="6">
        <v>1411.1225589999999</v>
      </c>
      <c r="V2166" s="6">
        <v>1448.3242190000001</v>
      </c>
      <c r="W2166" s="6">
        <v>1484.2425539999999</v>
      </c>
      <c r="X2166" s="6">
        <v>1495.386475</v>
      </c>
      <c r="Y2166" s="6">
        <v>1490.7543949999999</v>
      </c>
      <c r="Z2166" s="6">
        <v>1485.794678</v>
      </c>
      <c r="AA2166" s="6">
        <v>1489.7392580000001</v>
      </c>
      <c r="AB2166" s="6">
        <v>1495.961182</v>
      </c>
      <c r="AC2166" s="6">
        <v>1501.298096</v>
      </c>
      <c r="AD2166" s="6">
        <v>1502.8195800000001</v>
      </c>
      <c r="AE2166" s="6">
        <v>1505.0874020000001</v>
      </c>
      <c r="AF2166" s="7">
        <v>-1.1396999999999999E-2</v>
      </c>
    </row>
    <row r="2167" spans="1:32" ht="13">
      <c r="A2167" s="3" t="s">
        <v>1465</v>
      </c>
      <c r="B2167" t="s">
        <v>1977</v>
      </c>
      <c r="C2167" s="6">
        <v>996</v>
      </c>
      <c r="D2167" s="6">
        <v>1329</v>
      </c>
      <c r="E2167" s="6">
        <v>1386.1755370000001</v>
      </c>
      <c r="F2167" s="6">
        <v>888.27941899999996</v>
      </c>
      <c r="G2167" s="6">
        <v>816.90124500000002</v>
      </c>
      <c r="H2167" s="6">
        <v>744.02179000000001</v>
      </c>
      <c r="I2167" s="6">
        <v>694.636169</v>
      </c>
      <c r="J2167" s="6">
        <v>612.98864700000001</v>
      </c>
      <c r="K2167" s="6">
        <v>562.02429199999995</v>
      </c>
      <c r="L2167" s="6">
        <v>519.66210899999999</v>
      </c>
      <c r="M2167" s="6">
        <v>490.51293900000002</v>
      </c>
      <c r="N2167" s="6">
        <v>480.671875</v>
      </c>
      <c r="O2167" s="6">
        <v>472.11831699999999</v>
      </c>
      <c r="P2167" s="6">
        <v>467.21978799999999</v>
      </c>
      <c r="Q2167" s="6">
        <v>457.21838400000001</v>
      </c>
      <c r="R2167" s="6">
        <v>446.10720800000001</v>
      </c>
      <c r="S2167" s="6">
        <v>269.980164</v>
      </c>
      <c r="T2167" s="6">
        <v>144.11752300000001</v>
      </c>
      <c r="U2167" s="6">
        <v>134.62312299999999</v>
      </c>
      <c r="V2167" s="6">
        <v>128.08596800000001</v>
      </c>
      <c r="W2167" s="6">
        <v>123</v>
      </c>
      <c r="X2167" s="6">
        <v>107</v>
      </c>
      <c r="Y2167" s="6">
        <v>77</v>
      </c>
      <c r="Z2167" s="6">
        <v>51</v>
      </c>
      <c r="AA2167" s="6">
        <v>41</v>
      </c>
      <c r="AB2167" s="6">
        <v>34</v>
      </c>
      <c r="AC2167" s="6">
        <v>32</v>
      </c>
      <c r="AD2167" s="6">
        <v>30</v>
      </c>
      <c r="AE2167" s="6">
        <v>27</v>
      </c>
      <c r="AF2167" s="7">
        <v>-0.13438</v>
      </c>
    </row>
    <row r="2168" spans="1:32" ht="13">
      <c r="A2168" s="3" t="s">
        <v>1466</v>
      </c>
      <c r="B2168" t="s">
        <v>1979</v>
      </c>
      <c r="C2168" s="6">
        <v>305</v>
      </c>
      <c r="D2168" s="6">
        <v>379</v>
      </c>
      <c r="E2168" s="6">
        <v>435.65524299999998</v>
      </c>
      <c r="F2168" s="6">
        <v>391.79748499999999</v>
      </c>
      <c r="G2168" s="6">
        <v>377.42254600000001</v>
      </c>
      <c r="H2168" s="6">
        <v>316.51709</v>
      </c>
      <c r="I2168" s="6">
        <v>264.24414100000001</v>
      </c>
      <c r="J2168" s="6">
        <v>215.89154099999999</v>
      </c>
      <c r="K2168" s="6">
        <v>202.75820899999999</v>
      </c>
      <c r="L2168" s="6">
        <v>194.59584000000001</v>
      </c>
      <c r="M2168" s="6">
        <v>186.678574</v>
      </c>
      <c r="N2168" s="6">
        <v>181.42657500000001</v>
      </c>
      <c r="O2168" s="6">
        <v>174.59176600000001</v>
      </c>
      <c r="P2168" s="6">
        <v>171.855682</v>
      </c>
      <c r="Q2168" s="6">
        <v>170.68176299999999</v>
      </c>
      <c r="R2168" s="6">
        <v>169.544861</v>
      </c>
      <c r="S2168" s="6">
        <v>164.01092499999999</v>
      </c>
      <c r="T2168" s="6">
        <v>115.008743</v>
      </c>
      <c r="U2168" s="6">
        <v>75</v>
      </c>
      <c r="V2168" s="6">
        <v>71</v>
      </c>
      <c r="W2168" s="6">
        <v>69</v>
      </c>
      <c r="X2168" s="6">
        <v>61</v>
      </c>
      <c r="Y2168" s="6">
        <v>55</v>
      </c>
      <c r="Z2168" s="6">
        <v>48</v>
      </c>
      <c r="AA2168" s="6">
        <v>43</v>
      </c>
      <c r="AB2168" s="6">
        <v>43</v>
      </c>
      <c r="AC2168" s="6">
        <v>40</v>
      </c>
      <c r="AD2168" s="6">
        <v>34</v>
      </c>
      <c r="AE2168" s="6">
        <v>32</v>
      </c>
      <c r="AF2168" s="7">
        <v>-8.7483000000000005E-2</v>
      </c>
    </row>
    <row r="2169" spans="1:32" ht="13">
      <c r="A2169" s="3" t="s">
        <v>1467</v>
      </c>
      <c r="B2169" t="s">
        <v>1981</v>
      </c>
      <c r="C2169" s="6">
        <v>229</v>
      </c>
      <c r="D2169" s="6">
        <v>343</v>
      </c>
      <c r="E2169" s="6">
        <v>274.90560900000003</v>
      </c>
      <c r="F2169" s="6">
        <v>368.87738000000002</v>
      </c>
      <c r="G2169" s="6">
        <v>484.84222399999999</v>
      </c>
      <c r="H2169" s="6">
        <v>546.51855499999999</v>
      </c>
      <c r="I2169" s="6">
        <v>614.98107900000002</v>
      </c>
      <c r="J2169" s="6">
        <v>667.16186500000003</v>
      </c>
      <c r="K2169" s="6">
        <v>719.22692900000004</v>
      </c>
      <c r="L2169" s="6">
        <v>773.37554899999998</v>
      </c>
      <c r="M2169" s="6">
        <v>826.92627000000005</v>
      </c>
      <c r="N2169" s="6">
        <v>879.16699200000005</v>
      </c>
      <c r="O2169" s="6">
        <v>930.21582000000001</v>
      </c>
      <c r="P2169" s="6">
        <v>981.06488000000002</v>
      </c>
      <c r="Q2169" s="6">
        <v>1033.910889</v>
      </c>
      <c r="R2169" s="6">
        <v>1089.2745359999999</v>
      </c>
      <c r="S2169" s="6">
        <v>1102.4296879999999</v>
      </c>
      <c r="T2169" s="6">
        <v>1149.3442379999999</v>
      </c>
      <c r="U2169" s="6">
        <v>1201.4995120000001</v>
      </c>
      <c r="V2169" s="6">
        <v>1249.2382809999999</v>
      </c>
      <c r="W2169" s="6">
        <v>1292.2425539999999</v>
      </c>
      <c r="X2169" s="6">
        <v>1327.3863530000001</v>
      </c>
      <c r="Y2169" s="6">
        <v>1358.7543949999999</v>
      </c>
      <c r="Z2169" s="6">
        <v>1386.794678</v>
      </c>
      <c r="AA2169" s="6">
        <v>1405.7392580000001</v>
      </c>
      <c r="AB2169" s="6">
        <v>1418.9613039999999</v>
      </c>
      <c r="AC2169" s="6">
        <v>1429.298096</v>
      </c>
      <c r="AD2169" s="6">
        <v>1438.8195800000001</v>
      </c>
      <c r="AE2169" s="6">
        <v>1446.0874020000001</v>
      </c>
      <c r="AF2169" s="7">
        <v>5.4738000000000002E-2</v>
      </c>
    </row>
    <row r="2171" spans="1:32" ht="13">
      <c r="B2171" s="2" t="s">
        <v>1468</v>
      </c>
    </row>
    <row r="2172" spans="1:32" ht="13">
      <c r="A2172" s="3" t="s">
        <v>1469</v>
      </c>
      <c r="B2172" t="s">
        <v>2825</v>
      </c>
      <c r="C2172" s="6">
        <v>1108</v>
      </c>
      <c r="D2172" s="6">
        <v>1091</v>
      </c>
      <c r="E2172" s="6">
        <v>1243.0086670000001</v>
      </c>
      <c r="F2172" s="6">
        <v>1198.699341</v>
      </c>
      <c r="G2172" s="6">
        <v>1238.2810059999999</v>
      </c>
      <c r="H2172" s="6">
        <v>1284.454712</v>
      </c>
      <c r="I2172" s="6">
        <v>1345.108643</v>
      </c>
      <c r="J2172" s="6">
        <v>1420.3718260000001</v>
      </c>
      <c r="K2172" s="6">
        <v>1506.2114260000001</v>
      </c>
      <c r="L2172" s="6">
        <v>1602.477539</v>
      </c>
      <c r="M2172" s="6">
        <v>1693.4716800000001</v>
      </c>
      <c r="N2172" s="6">
        <v>1768.538086</v>
      </c>
      <c r="O2172" s="6">
        <v>1824.3670649999999</v>
      </c>
      <c r="P2172" s="6">
        <v>1860.2020259999999</v>
      </c>
      <c r="Q2172" s="6">
        <v>1880.7913820000001</v>
      </c>
      <c r="R2172" s="6">
        <v>1897.5657960000001</v>
      </c>
      <c r="S2172" s="6">
        <v>1880.9449460000001</v>
      </c>
      <c r="T2172" s="6">
        <v>1817.867432</v>
      </c>
      <c r="U2172" s="6">
        <v>1765.759888</v>
      </c>
      <c r="V2172" s="6">
        <v>1752.6206050000001</v>
      </c>
      <c r="W2172" s="6">
        <v>1737.8237300000001</v>
      </c>
      <c r="X2172" s="6">
        <v>1698.6936040000001</v>
      </c>
      <c r="Y2172" s="6">
        <v>1674.001831</v>
      </c>
      <c r="Z2172" s="6">
        <v>1634.790405</v>
      </c>
      <c r="AA2172" s="6">
        <v>1605.0924070000001</v>
      </c>
      <c r="AB2172" s="6">
        <v>1570.112427</v>
      </c>
      <c r="AC2172" s="6">
        <v>1528.6220699999999</v>
      </c>
      <c r="AD2172" s="6">
        <v>1482.807251</v>
      </c>
      <c r="AE2172" s="6">
        <v>1436.2416989999999</v>
      </c>
      <c r="AF2172" s="7">
        <v>1.0234999999999999E-2</v>
      </c>
    </row>
    <row r="2173" spans="1:32" ht="13">
      <c r="A2173" s="3" t="s">
        <v>1470</v>
      </c>
      <c r="B2173" t="s">
        <v>1977</v>
      </c>
      <c r="C2173" s="6">
        <v>499</v>
      </c>
      <c r="D2173" s="6">
        <v>462</v>
      </c>
      <c r="E2173" s="6">
        <v>593.66162099999997</v>
      </c>
      <c r="F2173" s="6">
        <v>540.02807600000006</v>
      </c>
      <c r="G2173" s="6">
        <v>580.25494400000002</v>
      </c>
      <c r="H2173" s="6">
        <v>633.17858899999999</v>
      </c>
      <c r="I2173" s="6">
        <v>704.25207499999999</v>
      </c>
      <c r="J2173" s="6">
        <v>794.14807099999996</v>
      </c>
      <c r="K2173" s="6">
        <v>896.35504200000003</v>
      </c>
      <c r="L2173" s="6">
        <v>1003.428955</v>
      </c>
      <c r="M2173" s="6">
        <v>1101.5031739999999</v>
      </c>
      <c r="N2173" s="6">
        <v>1185.9379879999999</v>
      </c>
      <c r="O2173" s="6">
        <v>1254.4216309999999</v>
      </c>
      <c r="P2173" s="6">
        <v>1306.1420900000001</v>
      </c>
      <c r="Q2173" s="6">
        <v>1342.9179690000001</v>
      </c>
      <c r="R2173" s="6">
        <v>1374.680664</v>
      </c>
      <c r="S2173" s="6">
        <v>1370.5566409999999</v>
      </c>
      <c r="T2173" s="6">
        <v>1366.4449460000001</v>
      </c>
      <c r="U2173" s="6">
        <v>1362.345581</v>
      </c>
      <c r="V2173" s="6">
        <v>1358.2585449999999</v>
      </c>
      <c r="W2173" s="6">
        <v>1354.183716</v>
      </c>
      <c r="X2173" s="6">
        <v>1328.709595</v>
      </c>
      <c r="Y2173" s="6">
        <v>1320.628052</v>
      </c>
      <c r="Z2173" s="6">
        <v>1305.2679439999999</v>
      </c>
      <c r="AA2173" s="6">
        <v>1299.012817</v>
      </c>
      <c r="AB2173" s="6">
        <v>1286.0733640000001</v>
      </c>
      <c r="AC2173" s="6">
        <v>1269.9296879999999</v>
      </c>
      <c r="AD2173" s="6">
        <v>1250.7714840000001</v>
      </c>
      <c r="AE2173" s="6">
        <v>1228.9602050000001</v>
      </c>
      <c r="AF2173" s="7">
        <v>3.6900000000000002E-2</v>
      </c>
    </row>
    <row r="2174" spans="1:32" ht="13">
      <c r="A2174" s="3" t="s">
        <v>1471</v>
      </c>
      <c r="B2174" t="s">
        <v>1979</v>
      </c>
      <c r="C2174" s="6">
        <v>609</v>
      </c>
      <c r="D2174" s="6">
        <v>629</v>
      </c>
      <c r="E2174" s="6">
        <v>647.42883300000005</v>
      </c>
      <c r="F2174" s="6">
        <v>654.95147699999995</v>
      </c>
      <c r="G2174" s="6">
        <v>651.22119099999998</v>
      </c>
      <c r="H2174" s="6">
        <v>642.37707499999999</v>
      </c>
      <c r="I2174" s="6">
        <v>630.82092299999999</v>
      </c>
      <c r="J2174" s="6">
        <v>615.87939500000005</v>
      </c>
      <c r="K2174" s="6">
        <v>599.82995600000004</v>
      </c>
      <c r="L2174" s="6">
        <v>589.74542199999996</v>
      </c>
      <c r="M2174" s="6">
        <v>583.59942599999999</v>
      </c>
      <c r="N2174" s="6">
        <v>575.224243</v>
      </c>
      <c r="O2174" s="6">
        <v>563.66369599999996</v>
      </c>
      <c r="P2174" s="6">
        <v>549.66570999999999</v>
      </c>
      <c r="Q2174" s="6">
        <v>534.32788100000005</v>
      </c>
      <c r="R2174" s="6">
        <v>518.60644500000001</v>
      </c>
      <c r="S2174" s="6">
        <v>505.11730999999997</v>
      </c>
      <c r="T2174" s="6">
        <v>446.67858899999999</v>
      </c>
      <c r="U2174" s="6">
        <v>399.14477499999998</v>
      </c>
      <c r="V2174" s="6">
        <v>390.51953099999997</v>
      </c>
      <c r="W2174" s="6">
        <v>380.18170199999997</v>
      </c>
      <c r="X2174" s="6">
        <v>366.87152099999997</v>
      </c>
      <c r="Y2174" s="6">
        <v>350.57254</v>
      </c>
      <c r="Z2174" s="6">
        <v>327.00131199999998</v>
      </c>
      <c r="AA2174" s="6">
        <v>303.81057700000002</v>
      </c>
      <c r="AB2174" s="6">
        <v>281.99697900000001</v>
      </c>
      <c r="AC2174" s="6">
        <v>256.85443099999998</v>
      </c>
      <c r="AD2174" s="6">
        <v>230.381653</v>
      </c>
      <c r="AE2174" s="6">
        <v>205.79274000000001</v>
      </c>
      <c r="AF2174" s="7">
        <v>-4.0536000000000003E-2</v>
      </c>
    </row>
    <row r="2175" spans="1:32" ht="13">
      <c r="A2175" s="3" t="s">
        <v>1472</v>
      </c>
      <c r="B2175" t="s">
        <v>1981</v>
      </c>
      <c r="C2175" s="6">
        <v>0</v>
      </c>
      <c r="D2175" s="6">
        <v>0</v>
      </c>
      <c r="E2175" s="6">
        <v>1.91825</v>
      </c>
      <c r="F2175" s="6">
        <v>3.7197819999999999</v>
      </c>
      <c r="G2175" s="6">
        <v>6.8048719999999996</v>
      </c>
      <c r="H2175" s="6">
        <v>8.8991009999999999</v>
      </c>
      <c r="I2175" s="6">
        <v>10.035606</v>
      </c>
      <c r="J2175" s="6">
        <v>10.344419</v>
      </c>
      <c r="K2175" s="6">
        <v>10.026432</v>
      </c>
      <c r="L2175" s="6">
        <v>9.30321</v>
      </c>
      <c r="M2175" s="6">
        <v>8.3690200000000008</v>
      </c>
      <c r="N2175" s="6">
        <v>7.3758249999999999</v>
      </c>
      <c r="O2175" s="6">
        <v>6.2816869999999998</v>
      </c>
      <c r="P2175" s="6">
        <v>4.3942350000000001</v>
      </c>
      <c r="Q2175" s="6">
        <v>3.5455540000000001</v>
      </c>
      <c r="R2175" s="6">
        <v>4.2786840000000002</v>
      </c>
      <c r="S2175" s="6">
        <v>5.2710419999999996</v>
      </c>
      <c r="T2175" s="6">
        <v>4.743938</v>
      </c>
      <c r="U2175" s="6">
        <v>4.2695439999999998</v>
      </c>
      <c r="V2175" s="6">
        <v>3.84259</v>
      </c>
      <c r="W2175" s="6">
        <v>3.4583309999999998</v>
      </c>
      <c r="X2175" s="6">
        <v>3.112498</v>
      </c>
      <c r="Y2175" s="6">
        <v>2.8012480000000002</v>
      </c>
      <c r="Z2175" s="6">
        <v>2.5211229999999998</v>
      </c>
      <c r="AA2175" s="6">
        <v>2.2690109999999999</v>
      </c>
      <c r="AB2175" s="6">
        <v>2.042109</v>
      </c>
      <c r="AC2175" s="6">
        <v>1.837898</v>
      </c>
      <c r="AD2175" s="6">
        <v>1.6541090000000001</v>
      </c>
      <c r="AE2175" s="6">
        <v>1.4886980000000001</v>
      </c>
      <c r="AF2175" s="15" t="s">
        <v>2584</v>
      </c>
    </row>
    <row r="2176" spans="1:32" ht="13">
      <c r="A2176" s="3" t="s">
        <v>1473</v>
      </c>
      <c r="B2176" t="s">
        <v>2827</v>
      </c>
      <c r="C2176" s="6">
        <v>837</v>
      </c>
      <c r="D2176" s="6">
        <v>870</v>
      </c>
      <c r="E2176" s="6">
        <v>1110.7578120000001</v>
      </c>
      <c r="F2176" s="6">
        <v>1297.2540280000001</v>
      </c>
      <c r="G2176" s="6">
        <v>1441.744019</v>
      </c>
      <c r="H2176" s="6">
        <v>1561.6800539999999</v>
      </c>
      <c r="I2176" s="6">
        <v>1657.385986</v>
      </c>
      <c r="J2176" s="6">
        <v>1749.574707</v>
      </c>
      <c r="K2176" s="6">
        <v>1848.397827</v>
      </c>
      <c r="L2176" s="6">
        <v>1962.546509</v>
      </c>
      <c r="M2176" s="6">
        <v>2087.077393</v>
      </c>
      <c r="N2176" s="6">
        <v>2207.3774410000001</v>
      </c>
      <c r="O2176" s="6">
        <v>2312.898682</v>
      </c>
      <c r="P2176" s="6">
        <v>2402.0095209999999</v>
      </c>
      <c r="Q2176" s="6">
        <v>2486.0795899999998</v>
      </c>
      <c r="R2176" s="6">
        <v>2579.530029</v>
      </c>
      <c r="S2176" s="6">
        <v>2685.1423340000001</v>
      </c>
      <c r="T2176" s="6">
        <v>2790.9938959999999</v>
      </c>
      <c r="U2176" s="6">
        <v>2868.1655270000001</v>
      </c>
      <c r="V2176" s="6">
        <v>2938.6135250000002</v>
      </c>
      <c r="W2176" s="6">
        <v>3002.2558589999999</v>
      </c>
      <c r="X2176" s="6">
        <v>3055.711914</v>
      </c>
      <c r="Y2176" s="6">
        <v>3105.0541990000002</v>
      </c>
      <c r="Z2176" s="6">
        <v>3159.8632809999999</v>
      </c>
      <c r="AA2176" s="6">
        <v>3216.9133299999999</v>
      </c>
      <c r="AB2176" s="6">
        <v>3280.0822750000002</v>
      </c>
      <c r="AC2176" s="6">
        <v>3348.024414</v>
      </c>
      <c r="AD2176" s="6">
        <v>3418.9780270000001</v>
      </c>
      <c r="AE2176" s="6">
        <v>3498.1049800000001</v>
      </c>
      <c r="AF2176" s="7">
        <v>5.2887999999999998E-2</v>
      </c>
    </row>
    <row r="2177" spans="1:32" ht="13">
      <c r="A2177" s="3" t="s">
        <v>1474</v>
      </c>
      <c r="B2177" t="s">
        <v>1977</v>
      </c>
      <c r="C2177" s="6">
        <v>382</v>
      </c>
      <c r="D2177" s="6">
        <v>393</v>
      </c>
      <c r="E2177" s="6">
        <v>599.231628</v>
      </c>
      <c r="F2177" s="6">
        <v>755.99487299999998</v>
      </c>
      <c r="G2177" s="6">
        <v>877.45721400000002</v>
      </c>
      <c r="H2177" s="6">
        <v>970.78845200000001</v>
      </c>
      <c r="I2177" s="6">
        <v>1040.892822</v>
      </c>
      <c r="J2177" s="6">
        <v>1108.0573730000001</v>
      </c>
      <c r="K2177" s="6">
        <v>1182.623413</v>
      </c>
      <c r="L2177" s="6">
        <v>1272.814331</v>
      </c>
      <c r="M2177" s="6">
        <v>1371.396851</v>
      </c>
      <c r="N2177" s="6">
        <v>1464.2270510000001</v>
      </c>
      <c r="O2177" s="6">
        <v>1542.292725</v>
      </c>
      <c r="P2177" s="6">
        <v>1604.1796879999999</v>
      </c>
      <c r="Q2177" s="6">
        <v>1660.1416019999999</v>
      </c>
      <c r="R2177" s="6">
        <v>1721.1685789999999</v>
      </c>
      <c r="S2177" s="6">
        <v>1793.815186</v>
      </c>
      <c r="T2177" s="6">
        <v>1871.823975</v>
      </c>
      <c r="U2177" s="6">
        <v>1927.978638</v>
      </c>
      <c r="V2177" s="6">
        <v>1985.8179929999999</v>
      </c>
      <c r="W2177" s="6">
        <v>2045.392456</v>
      </c>
      <c r="X2177" s="6">
        <v>2106.7541500000002</v>
      </c>
      <c r="Y2177" s="6">
        <v>2169.9567870000001</v>
      </c>
      <c r="Z2177" s="6">
        <v>2235.0554200000001</v>
      </c>
      <c r="AA2177" s="6">
        <v>2302.1069339999999</v>
      </c>
      <c r="AB2177" s="6">
        <v>2371.1701659999999</v>
      </c>
      <c r="AC2177" s="6">
        <v>2442.3051759999998</v>
      </c>
      <c r="AD2177" s="6">
        <v>2515.5742190000001</v>
      </c>
      <c r="AE2177" s="6">
        <v>2591.04126</v>
      </c>
      <c r="AF2177" s="7">
        <v>7.2349999999999998E-2</v>
      </c>
    </row>
    <row r="2178" spans="1:32" ht="13">
      <c r="A2178" s="3" t="s">
        <v>1475</v>
      </c>
      <c r="B2178" t="s">
        <v>1979</v>
      </c>
      <c r="C2178" s="6">
        <v>426</v>
      </c>
      <c r="D2178" s="6">
        <v>445</v>
      </c>
      <c r="E2178" s="6">
        <v>475.43481400000002</v>
      </c>
      <c r="F2178" s="6">
        <v>501.77279700000003</v>
      </c>
      <c r="G2178" s="6">
        <v>523.80395499999997</v>
      </c>
      <c r="H2178" s="6">
        <v>548.72070299999996</v>
      </c>
      <c r="I2178" s="6">
        <v>572.01092500000004</v>
      </c>
      <c r="J2178" s="6">
        <v>595.70062299999995</v>
      </c>
      <c r="K2178" s="6">
        <v>618.58312999999998</v>
      </c>
      <c r="L2178" s="6">
        <v>641.12518299999999</v>
      </c>
      <c r="M2178" s="6">
        <v>665.61535600000002</v>
      </c>
      <c r="N2178" s="6">
        <v>691.58319100000006</v>
      </c>
      <c r="O2178" s="6">
        <v>717.49169900000004</v>
      </c>
      <c r="P2178" s="6">
        <v>743.12231399999996</v>
      </c>
      <c r="Q2178" s="6">
        <v>769.58923300000004</v>
      </c>
      <c r="R2178" s="6">
        <v>800.32208300000002</v>
      </c>
      <c r="S2178" s="6">
        <v>831.54669200000001</v>
      </c>
      <c r="T2178" s="6">
        <v>857.59594700000002</v>
      </c>
      <c r="U2178" s="6">
        <v>876.76580799999999</v>
      </c>
      <c r="V2178" s="6">
        <v>887.47180200000003</v>
      </c>
      <c r="W2178" s="6">
        <v>889.58007799999996</v>
      </c>
      <c r="X2178" s="6">
        <v>879.65594499999997</v>
      </c>
      <c r="Y2178" s="6">
        <v>863.71643100000006</v>
      </c>
      <c r="Z2178" s="6">
        <v>851.28546100000005</v>
      </c>
      <c r="AA2178" s="6">
        <v>839.07824700000003</v>
      </c>
      <c r="AB2178" s="6">
        <v>830.91210899999999</v>
      </c>
      <c r="AC2178" s="6">
        <v>825.37933299999997</v>
      </c>
      <c r="AD2178" s="6">
        <v>820.65374799999995</v>
      </c>
      <c r="AE2178" s="6">
        <v>821.83111599999995</v>
      </c>
      <c r="AF2178" s="7">
        <v>2.2981000000000001E-2</v>
      </c>
    </row>
    <row r="2179" spans="1:32" ht="13">
      <c r="A2179" s="3" t="s">
        <v>1476</v>
      </c>
      <c r="B2179" t="s">
        <v>1981</v>
      </c>
      <c r="C2179" s="6">
        <v>29</v>
      </c>
      <c r="D2179" s="6">
        <v>32</v>
      </c>
      <c r="E2179" s="6">
        <v>36.091343000000002</v>
      </c>
      <c r="F2179" s="6">
        <v>39.486355000000003</v>
      </c>
      <c r="G2179" s="6">
        <v>40.482844999999998</v>
      </c>
      <c r="H2179" s="6">
        <v>42.170878999999999</v>
      </c>
      <c r="I2179" s="6">
        <v>44.482281</v>
      </c>
      <c r="J2179" s="6">
        <v>45.816749999999999</v>
      </c>
      <c r="K2179" s="6">
        <v>47.191249999999997</v>
      </c>
      <c r="L2179" s="6">
        <v>48.606986999999997</v>
      </c>
      <c r="M2179" s="6">
        <v>50.065196999999998</v>
      </c>
      <c r="N2179" s="6">
        <v>51.567149999999998</v>
      </c>
      <c r="O2179" s="6">
        <v>53.114162</v>
      </c>
      <c r="P2179" s="6">
        <v>54.707583999999997</v>
      </c>
      <c r="Q2179" s="6">
        <v>56.348812000000002</v>
      </c>
      <c r="R2179" s="6">
        <v>58.039276000000001</v>
      </c>
      <c r="S2179" s="6">
        <v>59.780453000000001</v>
      </c>
      <c r="T2179" s="6">
        <v>61.573864</v>
      </c>
      <c r="U2179" s="6">
        <v>63.421078000000001</v>
      </c>
      <c r="V2179" s="6">
        <v>65.323707999999996</v>
      </c>
      <c r="W2179" s="6">
        <v>67.283417</v>
      </c>
      <c r="X2179" s="6">
        <v>69.301918000000001</v>
      </c>
      <c r="Y2179" s="6">
        <v>71.380973999999995</v>
      </c>
      <c r="Z2179" s="6">
        <v>73.522400000000005</v>
      </c>
      <c r="AA2179" s="6">
        <v>75.728072999999995</v>
      </c>
      <c r="AB2179" s="6">
        <v>77.999915999999999</v>
      </c>
      <c r="AC2179" s="6">
        <v>80.339911999999998</v>
      </c>
      <c r="AD2179" s="6">
        <v>82.750107</v>
      </c>
      <c r="AE2179" s="6">
        <v>85.232605000000007</v>
      </c>
      <c r="AF2179" s="7">
        <v>3.6949999999999997E-2</v>
      </c>
    </row>
    <row r="2180" spans="1:32" ht="13">
      <c r="A2180" s="3" t="s">
        <v>1477</v>
      </c>
      <c r="B2180" t="s">
        <v>1412</v>
      </c>
      <c r="C2180" s="6">
        <v>1945</v>
      </c>
      <c r="D2180" s="6">
        <v>1961</v>
      </c>
      <c r="E2180" s="6">
        <v>2353.7666020000001</v>
      </c>
      <c r="F2180" s="6">
        <v>2495.9533689999998</v>
      </c>
      <c r="G2180" s="6">
        <v>2680.0249020000001</v>
      </c>
      <c r="H2180" s="6">
        <v>2846.1347660000001</v>
      </c>
      <c r="I2180" s="6">
        <v>3002.4946289999998</v>
      </c>
      <c r="J2180" s="6">
        <v>3169.9465329999998</v>
      </c>
      <c r="K2180" s="6">
        <v>3354.609375</v>
      </c>
      <c r="L2180" s="6">
        <v>3565.0239259999998</v>
      </c>
      <c r="M2180" s="6">
        <v>3780.5490719999998</v>
      </c>
      <c r="N2180" s="6">
        <v>3975.9155270000001</v>
      </c>
      <c r="O2180" s="6">
        <v>4137.265625</v>
      </c>
      <c r="P2180" s="6">
        <v>4262.2114259999998</v>
      </c>
      <c r="Q2180" s="6">
        <v>4366.8710940000001</v>
      </c>
      <c r="R2180" s="6">
        <v>4477.095703</v>
      </c>
      <c r="S2180" s="6">
        <v>4566.0874020000001</v>
      </c>
      <c r="T2180" s="6">
        <v>4608.861328</v>
      </c>
      <c r="U2180" s="6">
        <v>4633.9252930000002</v>
      </c>
      <c r="V2180" s="6">
        <v>4691.234375</v>
      </c>
      <c r="W2180" s="6">
        <v>4740.0795900000003</v>
      </c>
      <c r="X2180" s="6">
        <v>4754.4052730000003</v>
      </c>
      <c r="Y2180" s="6">
        <v>4779.0561520000001</v>
      </c>
      <c r="Z2180" s="6">
        <v>4794.6538090000004</v>
      </c>
      <c r="AA2180" s="6">
        <v>4822.0058589999999</v>
      </c>
      <c r="AB2180" s="6">
        <v>4850.1948240000002</v>
      </c>
      <c r="AC2180" s="6">
        <v>4876.6464839999999</v>
      </c>
      <c r="AD2180" s="6">
        <v>4901.7851559999999</v>
      </c>
      <c r="AE2180" s="6">
        <v>4934.3466799999997</v>
      </c>
      <c r="AF2180" s="7">
        <v>3.4766999999999999E-2</v>
      </c>
    </row>
    <row r="2181" spans="1:32" ht="13">
      <c r="A2181" s="3" t="s">
        <v>1478</v>
      </c>
      <c r="B2181" t="s">
        <v>1977</v>
      </c>
      <c r="C2181" s="6">
        <v>881</v>
      </c>
      <c r="D2181" s="6">
        <v>855</v>
      </c>
      <c r="E2181" s="6">
        <v>1192.893311</v>
      </c>
      <c r="F2181" s="6">
        <v>1296.0229489999999</v>
      </c>
      <c r="G2181" s="6">
        <v>1457.712158</v>
      </c>
      <c r="H2181" s="6">
        <v>1603.9670410000001</v>
      </c>
      <c r="I2181" s="6">
        <v>1745.1448969999999</v>
      </c>
      <c r="J2181" s="6">
        <v>1902.2054439999999</v>
      </c>
      <c r="K2181" s="6">
        <v>2078.9785160000001</v>
      </c>
      <c r="L2181" s="6">
        <v>2276.243164</v>
      </c>
      <c r="M2181" s="6">
        <v>2472.8999020000001</v>
      </c>
      <c r="N2181" s="6">
        <v>2650.165039</v>
      </c>
      <c r="O2181" s="6">
        <v>2796.7143550000001</v>
      </c>
      <c r="P2181" s="6">
        <v>2910.3217770000001</v>
      </c>
      <c r="Q2181" s="6">
        <v>3003.0595699999999</v>
      </c>
      <c r="R2181" s="6">
        <v>3095.8491210000002</v>
      </c>
      <c r="S2181" s="6">
        <v>3164.3718260000001</v>
      </c>
      <c r="T2181" s="6">
        <v>3238.2690429999998</v>
      </c>
      <c r="U2181" s="6">
        <v>3290.3242190000001</v>
      </c>
      <c r="V2181" s="6">
        <v>3344.0766600000002</v>
      </c>
      <c r="W2181" s="6">
        <v>3399.576172</v>
      </c>
      <c r="X2181" s="6">
        <v>3435.4638669999999</v>
      </c>
      <c r="Y2181" s="6">
        <v>3490.584961</v>
      </c>
      <c r="Z2181" s="6">
        <v>3540.3232419999999</v>
      </c>
      <c r="AA2181" s="6">
        <v>3601.1196289999998</v>
      </c>
      <c r="AB2181" s="6">
        <v>3657.2436520000001</v>
      </c>
      <c r="AC2181" s="6">
        <v>3712.2348630000001</v>
      </c>
      <c r="AD2181" s="6">
        <v>3766.345703</v>
      </c>
      <c r="AE2181" s="6">
        <v>3820.0014649999998</v>
      </c>
      <c r="AF2181" s="7">
        <v>5.7007000000000002E-2</v>
      </c>
    </row>
    <row r="2182" spans="1:32" ht="13">
      <c r="A2182" s="3" t="s">
        <v>1479</v>
      </c>
      <c r="B2182" t="s">
        <v>1979</v>
      </c>
      <c r="C2182" s="6">
        <v>1035</v>
      </c>
      <c r="D2182" s="6">
        <v>1074</v>
      </c>
      <c r="E2182" s="6">
        <v>1122.8636469999999</v>
      </c>
      <c r="F2182" s="6">
        <v>1156.7242429999999</v>
      </c>
      <c r="G2182" s="6">
        <v>1175.0251459999999</v>
      </c>
      <c r="H2182" s="6">
        <v>1191.0977780000001</v>
      </c>
      <c r="I2182" s="6">
        <v>1202.8317870000001</v>
      </c>
      <c r="J2182" s="6">
        <v>1211.580078</v>
      </c>
      <c r="K2182" s="6">
        <v>1218.413086</v>
      </c>
      <c r="L2182" s="6">
        <v>1230.8706050000001</v>
      </c>
      <c r="M2182" s="6">
        <v>1249.2148440000001</v>
      </c>
      <c r="N2182" s="6">
        <v>1266.8073730000001</v>
      </c>
      <c r="O2182" s="6">
        <v>1281.1553960000001</v>
      </c>
      <c r="P2182" s="6">
        <v>1292.788086</v>
      </c>
      <c r="Q2182" s="6">
        <v>1303.9171140000001</v>
      </c>
      <c r="R2182" s="6">
        <v>1318.928467</v>
      </c>
      <c r="S2182" s="6">
        <v>1336.6640620000001</v>
      </c>
      <c r="T2182" s="6">
        <v>1304.2745359999999</v>
      </c>
      <c r="U2182" s="6">
        <v>1275.9106449999999</v>
      </c>
      <c r="V2182" s="6">
        <v>1277.9913329999999</v>
      </c>
      <c r="W2182" s="6">
        <v>1269.7617190000001</v>
      </c>
      <c r="X2182" s="6">
        <v>1246.527466</v>
      </c>
      <c r="Y2182" s="6">
        <v>1214.2889399999999</v>
      </c>
      <c r="Z2182" s="6">
        <v>1178.2867429999999</v>
      </c>
      <c r="AA2182" s="6">
        <v>1142.888794</v>
      </c>
      <c r="AB2182" s="6">
        <v>1112.909058</v>
      </c>
      <c r="AC2182" s="6">
        <v>1082.2337649999999</v>
      </c>
      <c r="AD2182" s="6">
        <v>1051.0354</v>
      </c>
      <c r="AE2182" s="6">
        <v>1027.6239009999999</v>
      </c>
      <c r="AF2182" s="7">
        <v>-1.634E-3</v>
      </c>
    </row>
    <row r="2183" spans="1:32" ht="13">
      <c r="A2183" s="3" t="s">
        <v>1480</v>
      </c>
      <c r="B2183" t="s">
        <v>1981</v>
      </c>
      <c r="C2183" s="6">
        <v>29</v>
      </c>
      <c r="D2183" s="6">
        <v>32</v>
      </c>
      <c r="E2183" s="6">
        <v>38.009594</v>
      </c>
      <c r="F2183" s="6">
        <v>43.206139</v>
      </c>
      <c r="G2183" s="6">
        <v>47.287716000000003</v>
      </c>
      <c r="H2183" s="6">
        <v>51.069980999999999</v>
      </c>
      <c r="I2183" s="6">
        <v>54.517887000000002</v>
      </c>
      <c r="J2183" s="6">
        <v>56.161171000000003</v>
      </c>
      <c r="K2183" s="6">
        <v>57.217682000000003</v>
      </c>
      <c r="L2183" s="6">
        <v>57.910198000000001</v>
      </c>
      <c r="M2183" s="6">
        <v>58.434218999999999</v>
      </c>
      <c r="N2183" s="6">
        <v>58.942974</v>
      </c>
      <c r="O2183" s="6">
        <v>59.395851</v>
      </c>
      <c r="P2183" s="6">
        <v>59.101818000000002</v>
      </c>
      <c r="Q2183" s="6">
        <v>59.894367000000003</v>
      </c>
      <c r="R2183" s="6">
        <v>62.317959000000002</v>
      </c>
      <c r="S2183" s="6">
        <v>65.051497999999995</v>
      </c>
      <c r="T2183" s="6">
        <v>66.317802</v>
      </c>
      <c r="U2183" s="6">
        <v>67.690619999999996</v>
      </c>
      <c r="V2183" s="6">
        <v>69.166297999999998</v>
      </c>
      <c r="W2183" s="6">
        <v>70.741744999999995</v>
      </c>
      <c r="X2183" s="6">
        <v>72.414412999999996</v>
      </c>
      <c r="Y2183" s="6">
        <v>74.182220000000001</v>
      </c>
      <c r="Z2183" s="6">
        <v>76.043526</v>
      </c>
      <c r="AA2183" s="6">
        <v>77.997085999999996</v>
      </c>
      <c r="AB2183" s="6">
        <v>80.042023</v>
      </c>
      <c r="AC2183" s="6">
        <v>82.177811000000005</v>
      </c>
      <c r="AD2183" s="6">
        <v>84.404212999999999</v>
      </c>
      <c r="AE2183" s="6">
        <v>86.721305999999998</v>
      </c>
      <c r="AF2183" s="7">
        <v>3.7615000000000003E-2</v>
      </c>
    </row>
    <row r="2185" spans="1:32" ht="13">
      <c r="B2185" s="2" t="s">
        <v>1481</v>
      </c>
    </row>
    <row r="2186" spans="1:32" ht="13">
      <c r="A2186" s="3" t="s">
        <v>1482</v>
      </c>
      <c r="B2186" t="s">
        <v>1483</v>
      </c>
      <c r="C2186" s="10">
        <v>0</v>
      </c>
      <c r="D2186" s="10">
        <v>0</v>
      </c>
      <c r="E2186" s="10">
        <v>1</v>
      </c>
      <c r="F2186" s="10">
        <v>1</v>
      </c>
      <c r="G2186" s="10">
        <v>1</v>
      </c>
      <c r="H2186" s="10">
        <v>1</v>
      </c>
      <c r="I2186" s="10">
        <v>1</v>
      </c>
      <c r="J2186" s="10">
        <v>0</v>
      </c>
      <c r="K2186" s="10">
        <v>0</v>
      </c>
      <c r="L2186" s="10">
        <v>0</v>
      </c>
      <c r="M2186" s="10">
        <v>0</v>
      </c>
      <c r="N2186" s="10">
        <v>0</v>
      </c>
      <c r="O2186" s="10">
        <v>0</v>
      </c>
      <c r="P2186" s="10">
        <v>0</v>
      </c>
      <c r="Q2186" s="10">
        <v>0</v>
      </c>
      <c r="R2186" s="10">
        <v>0</v>
      </c>
      <c r="S2186" s="10">
        <v>0</v>
      </c>
      <c r="T2186" s="10">
        <v>0</v>
      </c>
      <c r="U2186" s="10">
        <v>0</v>
      </c>
      <c r="V2186" s="10">
        <v>0</v>
      </c>
      <c r="W2186" s="10">
        <v>0</v>
      </c>
      <c r="X2186" s="10">
        <v>0</v>
      </c>
      <c r="Y2186" s="10">
        <v>0</v>
      </c>
      <c r="Z2186" s="10">
        <v>0</v>
      </c>
      <c r="AA2186" s="10">
        <v>0</v>
      </c>
      <c r="AB2186" s="10">
        <v>0</v>
      </c>
      <c r="AC2186" s="10">
        <v>0</v>
      </c>
      <c r="AD2186" s="10">
        <v>0</v>
      </c>
      <c r="AE2186" s="10">
        <v>0</v>
      </c>
      <c r="AF2186" s="15" t="s">
        <v>2584</v>
      </c>
    </row>
    <row r="2187" spans="1:32" ht="13">
      <c r="A2187" s="3" t="s">
        <v>1484</v>
      </c>
      <c r="B2187" t="s">
        <v>1485</v>
      </c>
      <c r="C2187" s="10">
        <v>0</v>
      </c>
      <c r="D2187" s="10">
        <v>0</v>
      </c>
      <c r="E2187" s="10">
        <v>0</v>
      </c>
      <c r="F2187" s="10">
        <v>0</v>
      </c>
      <c r="G2187" s="10">
        <v>0</v>
      </c>
      <c r="H2187" s="10">
        <v>0</v>
      </c>
      <c r="I2187" s="10">
        <v>0</v>
      </c>
      <c r="J2187" s="10">
        <v>0.65</v>
      </c>
      <c r="K2187" s="10">
        <v>0.7</v>
      </c>
      <c r="L2187" s="10">
        <v>0.75</v>
      </c>
      <c r="M2187" s="10">
        <v>0.8</v>
      </c>
      <c r="N2187" s="10">
        <v>0.9</v>
      </c>
      <c r="O2187" s="10">
        <v>1</v>
      </c>
      <c r="P2187" s="10">
        <v>0</v>
      </c>
      <c r="Q2187" s="10">
        <v>0</v>
      </c>
      <c r="R2187" s="10">
        <v>0</v>
      </c>
      <c r="S2187" s="10">
        <v>0</v>
      </c>
      <c r="T2187" s="10">
        <v>0</v>
      </c>
      <c r="U2187" s="10">
        <v>0</v>
      </c>
      <c r="V2187" s="10">
        <v>0</v>
      </c>
      <c r="W2187" s="10">
        <v>0</v>
      </c>
      <c r="X2187" s="10">
        <v>0</v>
      </c>
      <c r="Y2187" s="10">
        <v>0</v>
      </c>
      <c r="Z2187" s="10">
        <v>0</v>
      </c>
      <c r="AA2187" s="10">
        <v>0</v>
      </c>
      <c r="AB2187" s="10">
        <v>0</v>
      </c>
      <c r="AC2187" s="10">
        <v>0</v>
      </c>
      <c r="AD2187" s="10">
        <v>0</v>
      </c>
      <c r="AE2187" s="10">
        <v>0</v>
      </c>
      <c r="AF2187" s="15" t="s">
        <v>2584</v>
      </c>
    </row>
    <row r="2188" spans="1:32" ht="13">
      <c r="A2188" s="3" t="s">
        <v>1486</v>
      </c>
      <c r="B2188" t="s">
        <v>1487</v>
      </c>
      <c r="C2188" s="10">
        <v>0</v>
      </c>
      <c r="D2188" s="10">
        <v>0</v>
      </c>
      <c r="E2188" s="10">
        <v>0</v>
      </c>
      <c r="F2188" s="10">
        <v>0</v>
      </c>
      <c r="G2188" s="10">
        <v>0</v>
      </c>
      <c r="H2188" s="10">
        <v>0</v>
      </c>
      <c r="I2188" s="10">
        <v>0</v>
      </c>
      <c r="J2188" s="10">
        <v>0</v>
      </c>
      <c r="K2188" s="10">
        <v>0</v>
      </c>
      <c r="L2188" s="10">
        <v>0</v>
      </c>
      <c r="M2188" s="10">
        <v>0</v>
      </c>
      <c r="N2188" s="10">
        <v>0</v>
      </c>
      <c r="O2188" s="10">
        <v>0</v>
      </c>
      <c r="P2188" s="10">
        <v>0.7</v>
      </c>
      <c r="Q2188" s="10">
        <v>0.75</v>
      </c>
      <c r="R2188" s="10">
        <v>0.8</v>
      </c>
      <c r="S2188" s="10">
        <v>0.9</v>
      </c>
      <c r="T2188" s="10">
        <v>1</v>
      </c>
      <c r="U2188" s="10">
        <v>0</v>
      </c>
      <c r="V2188" s="10">
        <v>0</v>
      </c>
      <c r="W2188" s="10">
        <v>0</v>
      </c>
      <c r="X2188" s="10">
        <v>0</v>
      </c>
      <c r="Y2188" s="10">
        <v>0</v>
      </c>
      <c r="Z2188" s="10">
        <v>0</v>
      </c>
      <c r="AA2188" s="10">
        <v>0</v>
      </c>
      <c r="AB2188" s="10">
        <v>0</v>
      </c>
      <c r="AC2188" s="10">
        <v>0</v>
      </c>
      <c r="AD2188" s="10">
        <v>0</v>
      </c>
      <c r="AE2188" s="10">
        <v>0</v>
      </c>
      <c r="AF2188" s="15" t="s">
        <v>2584</v>
      </c>
    </row>
    <row r="2189" spans="1:32" ht="13">
      <c r="A2189" s="3" t="s">
        <v>1488</v>
      </c>
      <c r="B2189" t="s">
        <v>1489</v>
      </c>
      <c r="C2189" s="10">
        <v>0</v>
      </c>
      <c r="D2189" s="10">
        <v>0</v>
      </c>
      <c r="E2189" s="10">
        <v>0</v>
      </c>
      <c r="F2189" s="10">
        <v>0</v>
      </c>
      <c r="G2189" s="10">
        <v>0</v>
      </c>
      <c r="H2189" s="10">
        <v>0</v>
      </c>
      <c r="I2189" s="10">
        <v>0</v>
      </c>
      <c r="J2189" s="10">
        <v>0</v>
      </c>
      <c r="K2189" s="10">
        <v>0</v>
      </c>
      <c r="L2189" s="10">
        <v>0</v>
      </c>
      <c r="M2189" s="10">
        <v>0</v>
      </c>
      <c r="N2189" s="10">
        <v>0</v>
      </c>
      <c r="O2189" s="10">
        <v>0</v>
      </c>
      <c r="P2189" s="10">
        <v>0</v>
      </c>
      <c r="Q2189" s="10">
        <v>0</v>
      </c>
      <c r="R2189" s="10">
        <v>0</v>
      </c>
      <c r="S2189" s="10">
        <v>0</v>
      </c>
      <c r="T2189" s="10">
        <v>0</v>
      </c>
      <c r="U2189" s="10">
        <v>0.75</v>
      </c>
      <c r="V2189" s="10">
        <v>0.8</v>
      </c>
      <c r="W2189" s="10">
        <v>0.85</v>
      </c>
      <c r="X2189" s="10">
        <v>0.9</v>
      </c>
      <c r="Y2189" s="10">
        <v>1</v>
      </c>
      <c r="Z2189" s="10">
        <v>0</v>
      </c>
      <c r="AA2189" s="10">
        <v>0</v>
      </c>
      <c r="AB2189" s="10">
        <v>0</v>
      </c>
      <c r="AC2189" s="10">
        <v>0</v>
      </c>
      <c r="AD2189" s="10">
        <v>0</v>
      </c>
      <c r="AE2189" s="10">
        <v>0</v>
      </c>
      <c r="AF2189" s="15" t="s">
        <v>2584</v>
      </c>
    </row>
    <row r="2190" spans="1:32" ht="13">
      <c r="A2190" s="3" t="s">
        <v>1490</v>
      </c>
      <c r="B2190" t="s">
        <v>1491</v>
      </c>
      <c r="C2190" s="10">
        <v>1E-4</v>
      </c>
      <c r="D2190" s="10">
        <v>0</v>
      </c>
      <c r="E2190" s="10">
        <v>0</v>
      </c>
      <c r="F2190" s="10">
        <v>0</v>
      </c>
      <c r="G2190" s="10">
        <v>0</v>
      </c>
      <c r="H2190" s="10">
        <v>0</v>
      </c>
      <c r="I2190" s="10">
        <v>0</v>
      </c>
      <c r="J2190" s="10">
        <v>0</v>
      </c>
      <c r="K2190" s="10">
        <v>0</v>
      </c>
      <c r="L2190" s="10">
        <v>0</v>
      </c>
      <c r="M2190" s="10">
        <v>0</v>
      </c>
      <c r="N2190" s="10">
        <v>0</v>
      </c>
      <c r="O2190" s="10">
        <v>0</v>
      </c>
      <c r="P2190" s="10">
        <v>0</v>
      </c>
      <c r="Q2190" s="10">
        <v>0</v>
      </c>
      <c r="R2190" s="10">
        <v>0</v>
      </c>
      <c r="S2190" s="10">
        <v>0</v>
      </c>
      <c r="T2190" s="10">
        <v>0</v>
      </c>
      <c r="U2190" s="10">
        <v>0</v>
      </c>
      <c r="V2190" s="10">
        <v>0</v>
      </c>
      <c r="W2190" s="10">
        <v>0</v>
      </c>
      <c r="X2190" s="10">
        <v>0</v>
      </c>
      <c r="Y2190" s="10">
        <v>0</v>
      </c>
      <c r="Z2190" s="10">
        <v>0.75</v>
      </c>
      <c r="AA2190" s="10">
        <v>0.8</v>
      </c>
      <c r="AB2190" s="10">
        <v>0.85</v>
      </c>
      <c r="AC2190" s="10">
        <v>0.9</v>
      </c>
      <c r="AD2190" s="10">
        <v>0.95</v>
      </c>
      <c r="AE2190" s="10">
        <v>1</v>
      </c>
      <c r="AF2190" s="15" t="s">
        <v>2584</v>
      </c>
    </row>
    <row r="2191" spans="1:32" ht="13">
      <c r="A2191" s="3" t="s">
        <v>1492</v>
      </c>
      <c r="B2191" t="s">
        <v>1493</v>
      </c>
      <c r="C2191" s="10">
        <v>1E-4</v>
      </c>
      <c r="D2191" s="10">
        <v>1E-4</v>
      </c>
      <c r="E2191" s="10">
        <v>1E-4</v>
      </c>
      <c r="F2191" s="10">
        <v>1E-4</v>
      </c>
      <c r="G2191" s="10">
        <v>1E-4</v>
      </c>
      <c r="H2191" s="10">
        <v>1E-4</v>
      </c>
      <c r="I2191" s="10">
        <v>1E-4</v>
      </c>
      <c r="J2191" s="10">
        <v>1E-4</v>
      </c>
      <c r="K2191" s="10">
        <v>1E-4</v>
      </c>
      <c r="L2191" s="10">
        <v>1E-4</v>
      </c>
      <c r="M2191" s="10">
        <v>1E-4</v>
      </c>
      <c r="N2191" s="10">
        <v>1.101E-3</v>
      </c>
      <c r="O2191" s="10">
        <v>1.7539999999999999E-3</v>
      </c>
      <c r="P2191" s="10">
        <v>2.7469999999999999E-3</v>
      </c>
      <c r="Q2191" s="10">
        <v>4.0090000000000004E-3</v>
      </c>
      <c r="R2191" s="10">
        <v>6.0270000000000002E-3</v>
      </c>
      <c r="S2191" s="10">
        <v>9.2610000000000001E-3</v>
      </c>
      <c r="T2191" s="10">
        <v>1.3625999999999999E-2</v>
      </c>
      <c r="U2191" s="10">
        <v>2.0736000000000001E-2</v>
      </c>
      <c r="V2191" s="10">
        <v>3.0993E-2</v>
      </c>
      <c r="W2191" s="10">
        <v>4.6153E-2</v>
      </c>
      <c r="X2191" s="10">
        <v>7.1164000000000005E-2</v>
      </c>
      <c r="Y2191" s="10">
        <v>0.106923</v>
      </c>
      <c r="Z2191" s="10">
        <v>0.151811</v>
      </c>
      <c r="AA2191" s="10">
        <v>0.22036500000000001</v>
      </c>
      <c r="AB2191" s="10">
        <v>0.31125000000000003</v>
      </c>
      <c r="AC2191" s="10">
        <v>0.41924099999999997</v>
      </c>
      <c r="AD2191" s="10">
        <v>0.55161300000000002</v>
      </c>
      <c r="AE2191" s="10">
        <v>0.69272599999999995</v>
      </c>
      <c r="AF2191" s="7">
        <v>0.38763700000000001</v>
      </c>
    </row>
    <row r="2192" spans="1:32" ht="13">
      <c r="A2192" s="3" t="s">
        <v>2723</v>
      </c>
      <c r="B2192" t="s">
        <v>2724</v>
      </c>
      <c r="C2192" s="10">
        <v>1E-4</v>
      </c>
      <c r="D2192" s="10">
        <v>1E-4</v>
      </c>
      <c r="E2192" s="10">
        <v>1E-4</v>
      </c>
      <c r="F2192" s="10">
        <v>1E-4</v>
      </c>
      <c r="G2192" s="10">
        <v>1E-4</v>
      </c>
      <c r="H2192" s="10">
        <v>1E-4</v>
      </c>
      <c r="I2192" s="10">
        <v>1E-4</v>
      </c>
      <c r="J2192" s="10">
        <v>1E-4</v>
      </c>
      <c r="K2192" s="10">
        <v>1E-4</v>
      </c>
      <c r="L2192" s="10">
        <v>1E-4</v>
      </c>
      <c r="M2192" s="10">
        <v>1E-4</v>
      </c>
      <c r="N2192" s="10">
        <v>1E-4</v>
      </c>
      <c r="O2192" s="10">
        <v>1E-4</v>
      </c>
      <c r="P2192" s="10">
        <v>1E-4</v>
      </c>
      <c r="Q2192" s="10">
        <v>1E-4</v>
      </c>
      <c r="R2192" s="10">
        <v>1E-4</v>
      </c>
      <c r="S2192" s="10">
        <v>1E-4</v>
      </c>
      <c r="T2192" s="10">
        <v>1E-4</v>
      </c>
      <c r="U2192" s="10">
        <v>1E-4</v>
      </c>
      <c r="V2192" s="10">
        <v>1E-4</v>
      </c>
      <c r="W2192" s="10">
        <v>1E-4</v>
      </c>
      <c r="X2192" s="10">
        <v>1E-4</v>
      </c>
      <c r="Y2192" s="10">
        <v>1E-4</v>
      </c>
      <c r="Z2192" s="10">
        <v>1E-4</v>
      </c>
      <c r="AA2192" s="10">
        <v>1E-4</v>
      </c>
      <c r="AB2192" s="10">
        <v>1E-4</v>
      </c>
      <c r="AC2192" s="10">
        <v>1E-4</v>
      </c>
      <c r="AD2192" s="10">
        <v>1E-4</v>
      </c>
      <c r="AE2192" s="10">
        <v>1E-4</v>
      </c>
      <c r="AF2192" s="7">
        <v>0</v>
      </c>
    </row>
    <row r="2193" spans="1:32" ht="13">
      <c r="A2193" s="3" t="s">
        <v>2725</v>
      </c>
      <c r="B2193" t="s">
        <v>2726</v>
      </c>
      <c r="C2193" s="10">
        <v>1E-4</v>
      </c>
      <c r="D2193" s="10">
        <v>1E-4</v>
      </c>
      <c r="E2193" s="10">
        <v>1E-4</v>
      </c>
      <c r="F2193" s="10">
        <v>1E-4</v>
      </c>
      <c r="G2193" s="10">
        <v>1E-4</v>
      </c>
      <c r="H2193" s="10">
        <v>1E-4</v>
      </c>
      <c r="I2193" s="10">
        <v>1E-4</v>
      </c>
      <c r="J2193" s="10">
        <v>1E-4</v>
      </c>
      <c r="K2193" s="10">
        <v>1E-4</v>
      </c>
      <c r="L2193" s="10">
        <v>1E-4</v>
      </c>
      <c r="M2193" s="10">
        <v>1E-4</v>
      </c>
      <c r="N2193" s="10">
        <v>1E-4</v>
      </c>
      <c r="O2193" s="10">
        <v>1E-4</v>
      </c>
      <c r="P2193" s="10">
        <v>1E-4</v>
      </c>
      <c r="Q2193" s="10">
        <v>1E-4</v>
      </c>
      <c r="R2193" s="10">
        <v>1E-4</v>
      </c>
      <c r="S2193" s="10">
        <v>1E-4</v>
      </c>
      <c r="T2193" s="10">
        <v>1E-4</v>
      </c>
      <c r="U2193" s="10">
        <v>1E-4</v>
      </c>
      <c r="V2193" s="10">
        <v>1E-4</v>
      </c>
      <c r="W2193" s="10">
        <v>1E-4</v>
      </c>
      <c r="X2193" s="10">
        <v>1E-4</v>
      </c>
      <c r="Y2193" s="10">
        <v>1E-4</v>
      </c>
      <c r="Z2193" s="10">
        <v>1E-4</v>
      </c>
      <c r="AA2193" s="10">
        <v>1E-4</v>
      </c>
      <c r="AB2193" s="10">
        <v>1E-4</v>
      </c>
      <c r="AC2193" s="10">
        <v>1E-4</v>
      </c>
      <c r="AD2193" s="10">
        <v>1E-4</v>
      </c>
      <c r="AE2193" s="10">
        <v>1E-4</v>
      </c>
      <c r="AF2193" s="7">
        <v>0</v>
      </c>
    </row>
    <row r="2194" spans="1:32" ht="13">
      <c r="A2194" s="3" t="s">
        <v>2727</v>
      </c>
      <c r="B2194" t="s">
        <v>2728</v>
      </c>
      <c r="C2194" s="10">
        <v>1E-4</v>
      </c>
      <c r="D2194" s="10">
        <v>1E-4</v>
      </c>
      <c r="E2194" s="10">
        <v>1E-4</v>
      </c>
      <c r="F2194" s="10">
        <v>1E-4</v>
      </c>
      <c r="G2194" s="10">
        <v>1E-4</v>
      </c>
      <c r="H2194" s="10">
        <v>1E-4</v>
      </c>
      <c r="I2194" s="10">
        <v>1E-4</v>
      </c>
      <c r="J2194" s="10">
        <v>1E-4</v>
      </c>
      <c r="K2194" s="10">
        <v>1E-4</v>
      </c>
      <c r="L2194" s="10">
        <v>1E-4</v>
      </c>
      <c r="M2194" s="10">
        <v>1E-4</v>
      </c>
      <c r="N2194" s="10">
        <v>1E-4</v>
      </c>
      <c r="O2194" s="10">
        <v>1E-4</v>
      </c>
      <c r="P2194" s="10">
        <v>1E-4</v>
      </c>
      <c r="Q2194" s="10">
        <v>1E-4</v>
      </c>
      <c r="R2194" s="10">
        <v>1E-4</v>
      </c>
      <c r="S2194" s="10">
        <v>1E-4</v>
      </c>
      <c r="T2194" s="10">
        <v>1E-4</v>
      </c>
      <c r="U2194" s="10">
        <v>1E-4</v>
      </c>
      <c r="V2194" s="10">
        <v>1E-4</v>
      </c>
      <c r="W2194" s="10">
        <v>1E-4</v>
      </c>
      <c r="X2194" s="10">
        <v>1E-4</v>
      </c>
      <c r="Y2194" s="10">
        <v>1E-4</v>
      </c>
      <c r="Z2194" s="10">
        <v>1E-4</v>
      </c>
      <c r="AA2194" s="10">
        <v>1E-4</v>
      </c>
      <c r="AB2194" s="10">
        <v>1E-4</v>
      </c>
      <c r="AC2194" s="10">
        <v>1E-4</v>
      </c>
      <c r="AD2194" s="10">
        <v>1E-4</v>
      </c>
      <c r="AE2194" s="10">
        <v>1E-4</v>
      </c>
      <c r="AF2194" s="7">
        <v>0</v>
      </c>
    </row>
    <row r="2196" spans="1:32" ht="13">
      <c r="B2196" s="2" t="s">
        <v>2729</v>
      </c>
    </row>
    <row r="2197" spans="1:32" ht="13">
      <c r="B2197" s="2" t="s">
        <v>2730</v>
      </c>
    </row>
    <row r="2198" spans="1:32" ht="13">
      <c r="A2198" s="3" t="s">
        <v>2731</v>
      </c>
      <c r="B2198" t="s">
        <v>1977</v>
      </c>
      <c r="C2198" s="6">
        <v>66.169998000000007</v>
      </c>
      <c r="D2198" s="6">
        <v>67.180000000000007</v>
      </c>
      <c r="E2198" s="6">
        <v>68.196990999999997</v>
      </c>
      <c r="F2198" s="6">
        <v>68.263030999999998</v>
      </c>
      <c r="G2198" s="6">
        <v>68.330466999999999</v>
      </c>
      <c r="H2198" s="6">
        <v>68.39846</v>
      </c>
      <c r="I2198" s="6">
        <v>68.466064000000003</v>
      </c>
      <c r="J2198" s="6">
        <v>69.219070000000002</v>
      </c>
      <c r="K2198" s="6">
        <v>69.450789999999998</v>
      </c>
      <c r="L2198" s="6">
        <v>69.682343000000003</v>
      </c>
      <c r="M2198" s="6">
        <v>69.913810999999995</v>
      </c>
      <c r="N2198" s="6">
        <v>70.376960999999994</v>
      </c>
      <c r="O2198" s="6">
        <v>70.840110999999993</v>
      </c>
      <c r="P2198" s="6">
        <v>71.303214999999994</v>
      </c>
      <c r="Q2198" s="6">
        <v>71.666793999999996</v>
      </c>
      <c r="R2198" s="6">
        <v>72.030197000000001</v>
      </c>
      <c r="S2198" s="6">
        <v>72.757598999999999</v>
      </c>
      <c r="T2198" s="6">
        <v>73.484932000000001</v>
      </c>
      <c r="U2198" s="6">
        <v>73.649467000000001</v>
      </c>
      <c r="V2198" s="6">
        <v>74.144981000000001</v>
      </c>
      <c r="W2198" s="6">
        <v>74.640433999999999</v>
      </c>
      <c r="X2198" s="6">
        <v>75.135947999999999</v>
      </c>
      <c r="Y2198" s="6">
        <v>76.127898999999999</v>
      </c>
      <c r="Z2198" s="6">
        <v>76.126839000000004</v>
      </c>
      <c r="AA2198" s="6">
        <v>76.788803000000001</v>
      </c>
      <c r="AB2198" s="6">
        <v>77.450744999999998</v>
      </c>
      <c r="AC2198" s="6">
        <v>78.112838999999994</v>
      </c>
      <c r="AD2198" s="6">
        <v>78.774933000000004</v>
      </c>
      <c r="AE2198" s="6">
        <v>79.437011999999996</v>
      </c>
      <c r="AF2198" s="7">
        <v>6.2259999999999998E-3</v>
      </c>
    </row>
    <row r="2199" spans="1:32" ht="13">
      <c r="A2199" s="3" t="s">
        <v>2732</v>
      </c>
      <c r="B2199" t="s">
        <v>1979</v>
      </c>
      <c r="C2199" s="6">
        <v>64.959998999999996</v>
      </c>
      <c r="D2199" s="6">
        <v>65.949996999999996</v>
      </c>
      <c r="E2199" s="6">
        <v>66.949996999999996</v>
      </c>
      <c r="F2199" s="6">
        <v>67.016953000000001</v>
      </c>
      <c r="G2199" s="6">
        <v>67.083968999999996</v>
      </c>
      <c r="H2199" s="6">
        <v>67.151061999999996</v>
      </c>
      <c r="I2199" s="6">
        <v>67.218215999999998</v>
      </c>
      <c r="J2199" s="6">
        <v>67.957504</v>
      </c>
      <c r="K2199" s="6">
        <v>68.185005000000004</v>
      </c>
      <c r="L2199" s="6">
        <v>68.412497999999999</v>
      </c>
      <c r="M2199" s="6">
        <v>68.639999000000003</v>
      </c>
      <c r="N2199" s="6">
        <v>69.095000999999996</v>
      </c>
      <c r="O2199" s="6">
        <v>69.550003000000004</v>
      </c>
      <c r="P2199" s="6">
        <v>70.005004999999997</v>
      </c>
      <c r="Q2199" s="6">
        <v>70.362494999999996</v>
      </c>
      <c r="R2199" s="6">
        <v>70.720000999999996</v>
      </c>
      <c r="S2199" s="6">
        <v>71.434997999999993</v>
      </c>
      <c r="T2199" s="6">
        <v>72.150002000000001</v>
      </c>
      <c r="U2199" s="6">
        <v>72.3125</v>
      </c>
      <c r="V2199" s="6">
        <v>72.800003000000004</v>
      </c>
      <c r="W2199" s="6">
        <v>73.287505999999993</v>
      </c>
      <c r="X2199" s="6">
        <v>73.775002000000001</v>
      </c>
      <c r="Y2199" s="6">
        <v>74.75</v>
      </c>
      <c r="Z2199" s="6">
        <v>74.75</v>
      </c>
      <c r="AA2199" s="6">
        <v>75.400002000000001</v>
      </c>
      <c r="AB2199" s="6">
        <v>76.049994999999996</v>
      </c>
      <c r="AC2199" s="6">
        <v>76.699996999999996</v>
      </c>
      <c r="AD2199" s="6">
        <v>77.350005999999993</v>
      </c>
      <c r="AE2199" s="6">
        <v>78</v>
      </c>
      <c r="AF2199" s="7">
        <v>6.2350000000000001E-3</v>
      </c>
    </row>
    <row r="2200" spans="1:32" ht="13">
      <c r="A2200" s="3" t="s">
        <v>2733</v>
      </c>
      <c r="B2200" t="s">
        <v>1981</v>
      </c>
      <c r="C2200" s="6">
        <v>43.900002000000001</v>
      </c>
      <c r="D2200" s="6">
        <v>44.299999</v>
      </c>
      <c r="E2200" s="6">
        <v>44.823956000000003</v>
      </c>
      <c r="F2200" s="6">
        <v>44.868881000000002</v>
      </c>
      <c r="G2200" s="6">
        <v>44.913733999999998</v>
      </c>
      <c r="H2200" s="6">
        <v>44.958587999999999</v>
      </c>
      <c r="I2200" s="6">
        <v>45.003525000000003</v>
      </c>
      <c r="J2200" s="6">
        <v>45.498393999999998</v>
      </c>
      <c r="K2200" s="6">
        <v>45.650607999999998</v>
      </c>
      <c r="L2200" s="6">
        <v>45.802836999999997</v>
      </c>
      <c r="M2200" s="6">
        <v>45.955078</v>
      </c>
      <c r="N2200" s="6">
        <v>46.259627999999999</v>
      </c>
      <c r="O2200" s="6">
        <v>46.564185999999999</v>
      </c>
      <c r="P2200" s="6">
        <v>46.868740000000003</v>
      </c>
      <c r="Q2200" s="6">
        <v>47.108032000000001</v>
      </c>
      <c r="R2200" s="6">
        <v>47.347351000000003</v>
      </c>
      <c r="S2200" s="6">
        <v>47.826019000000002</v>
      </c>
      <c r="T2200" s="6">
        <v>48.304698999999999</v>
      </c>
      <c r="U2200" s="6">
        <v>48.413479000000002</v>
      </c>
      <c r="V2200" s="6">
        <v>48.739852999999997</v>
      </c>
      <c r="W2200" s="6">
        <v>49.066234999999999</v>
      </c>
      <c r="X2200" s="6">
        <v>49.392612</v>
      </c>
      <c r="Y2200" s="6">
        <v>50.045375999999997</v>
      </c>
      <c r="Z2200" s="6">
        <v>50.045380000000002</v>
      </c>
      <c r="AA2200" s="6">
        <v>50.480544999999999</v>
      </c>
      <c r="AB2200" s="6">
        <v>50.915714000000001</v>
      </c>
      <c r="AC2200" s="6">
        <v>51.350879999999997</v>
      </c>
      <c r="AD2200" s="6">
        <v>51.786048999999998</v>
      </c>
      <c r="AE2200" s="6">
        <v>52.221214000000003</v>
      </c>
      <c r="AF2200" s="7">
        <v>6.1110000000000001E-3</v>
      </c>
    </row>
    <row r="2201" spans="1:32" ht="13">
      <c r="A2201" s="3" t="s">
        <v>2734</v>
      </c>
      <c r="B2201" t="s">
        <v>2735</v>
      </c>
      <c r="C2201" s="6">
        <v>63.549999</v>
      </c>
      <c r="D2201" s="6">
        <v>64.519997000000004</v>
      </c>
      <c r="E2201" s="6">
        <v>64.122528000000003</v>
      </c>
      <c r="F2201" s="6">
        <v>64.169724000000002</v>
      </c>
      <c r="G2201" s="6">
        <v>64.225227000000004</v>
      </c>
      <c r="H2201" s="6">
        <v>64.283980999999997</v>
      </c>
      <c r="I2201" s="6">
        <v>64.340110999999993</v>
      </c>
      <c r="J2201" s="6">
        <v>65.044753999999998</v>
      </c>
      <c r="K2201" s="6">
        <v>65.259788999999998</v>
      </c>
      <c r="L2201" s="6">
        <v>65.473952999999995</v>
      </c>
      <c r="M2201" s="6">
        <v>65.687759</v>
      </c>
      <c r="N2201" s="6">
        <v>66.119163999999998</v>
      </c>
      <c r="O2201" s="6">
        <v>66.550704999999994</v>
      </c>
      <c r="P2201" s="6">
        <v>66.982178000000005</v>
      </c>
      <c r="Q2201" s="6">
        <v>67.319061000000005</v>
      </c>
      <c r="R2201" s="6">
        <v>67.654899999999998</v>
      </c>
      <c r="S2201" s="6">
        <v>68.332076999999998</v>
      </c>
      <c r="T2201" s="6">
        <v>69.008842000000001</v>
      </c>
      <c r="U2201" s="6">
        <v>69.156822000000005</v>
      </c>
      <c r="V2201" s="6">
        <v>69.615364</v>
      </c>
      <c r="W2201" s="6">
        <v>70.073668999999995</v>
      </c>
      <c r="X2201" s="6">
        <v>70.529060000000001</v>
      </c>
      <c r="Y2201" s="6">
        <v>71.450111000000007</v>
      </c>
      <c r="Z2201" s="6">
        <v>71.438950000000006</v>
      </c>
      <c r="AA2201" s="6">
        <v>72.065337999999997</v>
      </c>
      <c r="AB2201" s="6">
        <v>72.691688999999997</v>
      </c>
      <c r="AC2201" s="6">
        <v>73.313866000000004</v>
      </c>
      <c r="AD2201" s="6">
        <v>73.935997</v>
      </c>
      <c r="AE2201" s="6">
        <v>74.558043999999995</v>
      </c>
      <c r="AF2201" s="7">
        <v>5.3699999999999998E-3</v>
      </c>
    </row>
    <row r="2202" spans="1:32" ht="13">
      <c r="B2202" s="2" t="s">
        <v>2736</v>
      </c>
    </row>
    <row r="2203" spans="1:32" ht="13">
      <c r="A2203" s="3" t="s">
        <v>2737</v>
      </c>
      <c r="B2203" t="s">
        <v>1977</v>
      </c>
      <c r="C2203" s="6">
        <v>64.400002000000001</v>
      </c>
      <c r="D2203" s="6">
        <v>64.730002999999996</v>
      </c>
      <c r="E2203" s="6">
        <v>64.830207999999999</v>
      </c>
      <c r="F2203" s="6">
        <v>65.106200999999999</v>
      </c>
      <c r="G2203" s="6">
        <v>65.293785</v>
      </c>
      <c r="H2203" s="6">
        <v>65.455849000000001</v>
      </c>
      <c r="I2203" s="6">
        <v>65.630713999999998</v>
      </c>
      <c r="J2203" s="6">
        <v>65.828048999999993</v>
      </c>
      <c r="K2203" s="6">
        <v>66.075592</v>
      </c>
      <c r="L2203" s="6">
        <v>66.328879999999998</v>
      </c>
      <c r="M2203" s="6">
        <v>66.601027999999999</v>
      </c>
      <c r="N2203" s="6">
        <v>66.890152</v>
      </c>
      <c r="O2203" s="6">
        <v>67.183434000000005</v>
      </c>
      <c r="P2203" s="6">
        <v>67.481987000000004</v>
      </c>
      <c r="Q2203" s="6">
        <v>67.742912000000004</v>
      </c>
      <c r="R2203" s="6">
        <v>67.998679999999993</v>
      </c>
      <c r="S2203" s="6">
        <v>68.294135999999995</v>
      </c>
      <c r="T2203" s="6">
        <v>68.632034000000004</v>
      </c>
      <c r="U2203" s="6">
        <v>69.002373000000006</v>
      </c>
      <c r="V2203" s="6">
        <v>69.388503999999998</v>
      </c>
      <c r="W2203" s="6">
        <v>69.791297999999998</v>
      </c>
      <c r="X2203" s="6">
        <v>70.204628</v>
      </c>
      <c r="Y2203" s="6">
        <v>70.634345999999994</v>
      </c>
      <c r="Z2203" s="6">
        <v>71.046843999999993</v>
      </c>
      <c r="AA2203" s="6">
        <v>71.478065000000001</v>
      </c>
      <c r="AB2203" s="6">
        <v>71.908317999999994</v>
      </c>
      <c r="AC2203" s="6">
        <v>72.343063000000001</v>
      </c>
      <c r="AD2203" s="6">
        <v>72.780608999999998</v>
      </c>
      <c r="AE2203" s="6">
        <v>73.21669</v>
      </c>
      <c r="AF2203" s="7">
        <v>4.5729999999999998E-3</v>
      </c>
    </row>
    <row r="2204" spans="1:32" ht="13">
      <c r="A2204" s="3" t="s">
        <v>2738</v>
      </c>
      <c r="B2204" t="s">
        <v>1979</v>
      </c>
      <c r="C2204" s="6">
        <v>62</v>
      </c>
      <c r="D2204" s="6">
        <v>62.450001</v>
      </c>
      <c r="E2204" s="6">
        <v>62.650002000000001</v>
      </c>
      <c r="F2204" s="6">
        <v>62.850002000000003</v>
      </c>
      <c r="G2204" s="6">
        <v>63.050002999999997</v>
      </c>
      <c r="H2204" s="6">
        <v>63.250003999999997</v>
      </c>
      <c r="I2204" s="6">
        <v>63.450004999999997</v>
      </c>
      <c r="J2204" s="6">
        <v>64.269165000000001</v>
      </c>
      <c r="K2204" s="6">
        <v>64.790854999999993</v>
      </c>
      <c r="L2204" s="6">
        <v>65.171218999999994</v>
      </c>
      <c r="M2204" s="6">
        <v>65.494911000000002</v>
      </c>
      <c r="N2204" s="6">
        <v>65.830382999999998</v>
      </c>
      <c r="O2204" s="6">
        <v>66.166550000000001</v>
      </c>
      <c r="P2204" s="6">
        <v>66.492492999999996</v>
      </c>
      <c r="Q2204" s="6">
        <v>66.800049000000001</v>
      </c>
      <c r="R2204" s="6">
        <v>67.098228000000006</v>
      </c>
      <c r="S2204" s="6">
        <v>67.423484999999999</v>
      </c>
      <c r="T2204" s="6">
        <v>67.830787999999998</v>
      </c>
      <c r="U2204" s="6">
        <v>68.246284000000003</v>
      </c>
      <c r="V2204" s="6">
        <v>68.678993000000006</v>
      </c>
      <c r="W2204" s="6">
        <v>69.107826000000003</v>
      </c>
      <c r="X2204" s="6">
        <v>69.543678</v>
      </c>
      <c r="Y2204" s="6">
        <v>69.969916999999995</v>
      </c>
      <c r="Z2204" s="6">
        <v>70.342453000000006</v>
      </c>
      <c r="AA2204" s="6">
        <v>70.706596000000005</v>
      </c>
      <c r="AB2204" s="6">
        <v>71.043960999999996</v>
      </c>
      <c r="AC2204" s="6">
        <v>71.373160999999996</v>
      </c>
      <c r="AD2204" s="6">
        <v>71.727112000000005</v>
      </c>
      <c r="AE2204" s="6">
        <v>72.069366000000002</v>
      </c>
      <c r="AF2204" s="7">
        <v>5.3200000000000001E-3</v>
      </c>
    </row>
    <row r="2205" spans="1:32" ht="13">
      <c r="A2205" s="3" t="s">
        <v>2739</v>
      </c>
      <c r="B2205" t="s">
        <v>1981</v>
      </c>
      <c r="C2205" s="6">
        <v>44.700001</v>
      </c>
      <c r="D2205" s="6">
        <v>44.98</v>
      </c>
      <c r="E2205" s="6">
        <v>45.029998999999997</v>
      </c>
      <c r="F2205" s="6">
        <v>45.158016000000003</v>
      </c>
      <c r="G2205" s="6">
        <v>45.311329000000001</v>
      </c>
      <c r="H2205" s="6">
        <v>45.455703999999997</v>
      </c>
      <c r="I2205" s="6">
        <v>45.601646000000002</v>
      </c>
      <c r="J2205" s="6">
        <v>45.748359999999998</v>
      </c>
      <c r="K2205" s="6">
        <v>45.881968999999998</v>
      </c>
      <c r="L2205" s="6">
        <v>46.024006</v>
      </c>
      <c r="M2205" s="6">
        <v>46.180171999999999</v>
      </c>
      <c r="N2205" s="6">
        <v>46.344051</v>
      </c>
      <c r="O2205" s="6">
        <v>46.522587000000001</v>
      </c>
      <c r="P2205" s="6">
        <v>46.716960999999998</v>
      </c>
      <c r="Q2205" s="6">
        <v>46.923107000000002</v>
      </c>
      <c r="R2205" s="6">
        <v>47.157181000000001</v>
      </c>
      <c r="S2205" s="6">
        <v>47.423465999999998</v>
      </c>
      <c r="T2205" s="6">
        <v>47.696300999999998</v>
      </c>
      <c r="U2205" s="6">
        <v>47.959739999999996</v>
      </c>
      <c r="V2205" s="6">
        <v>48.238135999999997</v>
      </c>
      <c r="W2205" s="6">
        <v>48.534545999999999</v>
      </c>
      <c r="X2205" s="6">
        <v>48.832272000000003</v>
      </c>
      <c r="Y2205" s="6">
        <v>49.146991999999997</v>
      </c>
      <c r="Z2205" s="6">
        <v>49.418633</v>
      </c>
      <c r="AA2205" s="6">
        <v>49.703952999999998</v>
      </c>
      <c r="AB2205" s="6">
        <v>50.006889000000001</v>
      </c>
      <c r="AC2205" s="6">
        <v>50.321444999999997</v>
      </c>
      <c r="AD2205" s="6">
        <v>50.636208000000003</v>
      </c>
      <c r="AE2205" s="6">
        <v>50.962195999999999</v>
      </c>
      <c r="AF2205" s="7">
        <v>4.6350000000000002E-3</v>
      </c>
    </row>
    <row r="2206" spans="1:32" ht="13">
      <c r="A2206" s="3" t="s">
        <v>2740</v>
      </c>
      <c r="B2206" t="s">
        <v>2735</v>
      </c>
      <c r="C2206" s="6">
        <v>61.599997999999999</v>
      </c>
      <c r="D2206" s="6">
        <v>61.799999</v>
      </c>
      <c r="E2206" s="6">
        <v>61.899997999999997</v>
      </c>
      <c r="F2206" s="6">
        <v>62.088444000000003</v>
      </c>
      <c r="G2206" s="6">
        <v>62.256247999999999</v>
      </c>
      <c r="H2206" s="6">
        <v>62.399765000000002</v>
      </c>
      <c r="I2206" s="6">
        <v>62.540337000000001</v>
      </c>
      <c r="J2206" s="6">
        <v>62.702545000000001</v>
      </c>
      <c r="K2206" s="6">
        <v>62.997554999999998</v>
      </c>
      <c r="L2206" s="6">
        <v>63.260432999999999</v>
      </c>
      <c r="M2206" s="6">
        <v>63.521884999999997</v>
      </c>
      <c r="N2206" s="6">
        <v>63.797119000000002</v>
      </c>
      <c r="O2206" s="6">
        <v>64.078209000000001</v>
      </c>
      <c r="P2206" s="6">
        <v>64.363135999999997</v>
      </c>
      <c r="Q2206" s="6">
        <v>64.624611000000002</v>
      </c>
      <c r="R2206" s="6">
        <v>64.886382999999995</v>
      </c>
      <c r="S2206" s="6">
        <v>65.183295999999999</v>
      </c>
      <c r="T2206" s="6">
        <v>65.525008999999997</v>
      </c>
      <c r="U2206" s="6">
        <v>65.883910999999998</v>
      </c>
      <c r="V2206" s="6">
        <v>66.258842000000001</v>
      </c>
      <c r="W2206" s="6">
        <v>66.645767000000006</v>
      </c>
      <c r="X2206" s="6">
        <v>67.037818999999999</v>
      </c>
      <c r="Y2206" s="6">
        <v>67.440048000000004</v>
      </c>
      <c r="Z2206" s="6">
        <v>67.809546999999995</v>
      </c>
      <c r="AA2206" s="6">
        <v>68.204712000000001</v>
      </c>
      <c r="AB2206" s="6">
        <v>68.596648999999999</v>
      </c>
      <c r="AC2206" s="6">
        <v>68.987792999999996</v>
      </c>
      <c r="AD2206" s="6">
        <v>69.386527999999998</v>
      </c>
      <c r="AE2206" s="6">
        <v>69.783980999999997</v>
      </c>
      <c r="AF2206" s="7">
        <v>4.5100000000000001E-3</v>
      </c>
    </row>
    <row r="2208" spans="1:32" ht="13">
      <c r="B2208" s="2" t="s">
        <v>2741</v>
      </c>
    </row>
    <row r="2209" spans="1:32" ht="13">
      <c r="A2209" s="3" t="s">
        <v>2742</v>
      </c>
      <c r="B2209" t="s">
        <v>2743</v>
      </c>
      <c r="C2209" s="6">
        <v>8422.9902340000008</v>
      </c>
      <c r="D2209" s="6">
        <v>8316.1904300000006</v>
      </c>
      <c r="E2209" s="6">
        <v>8645.8564449999994</v>
      </c>
      <c r="F2209" s="6">
        <v>8676.7783199999994</v>
      </c>
      <c r="G2209" s="6">
        <v>8911.7939449999994</v>
      </c>
      <c r="H2209" s="6">
        <v>9194.3261719999991</v>
      </c>
      <c r="I2209" s="6">
        <v>9482.7451170000004</v>
      </c>
      <c r="J2209" s="6">
        <v>9782.1142579999996</v>
      </c>
      <c r="K2209" s="6">
        <v>10052.641602</v>
      </c>
      <c r="L2209" s="6">
        <v>10365.105469</v>
      </c>
      <c r="M2209" s="6">
        <v>10691.220703000001</v>
      </c>
      <c r="N2209" s="6">
        <v>11012.331055000001</v>
      </c>
      <c r="O2209" s="6">
        <v>11327.964844</v>
      </c>
      <c r="P2209" s="6">
        <v>11636.185546999999</v>
      </c>
      <c r="Q2209" s="6">
        <v>11975.878906</v>
      </c>
      <c r="R2209" s="6">
        <v>12308.982421999999</v>
      </c>
      <c r="S2209" s="6">
        <v>12631.908203000001</v>
      </c>
      <c r="T2209" s="6">
        <v>12945.345703000001</v>
      </c>
      <c r="U2209" s="6">
        <v>13248.352539</v>
      </c>
      <c r="V2209" s="6">
        <v>13578.148438</v>
      </c>
      <c r="W2209" s="6">
        <v>13917.804688</v>
      </c>
      <c r="X2209" s="6">
        <v>14280.877930000001</v>
      </c>
      <c r="Y2209" s="6">
        <v>14654.460938</v>
      </c>
      <c r="Z2209" s="6">
        <v>15048.252930000001</v>
      </c>
      <c r="AA2209" s="6">
        <v>15257.583984000001</v>
      </c>
      <c r="AB2209" s="6">
        <v>15442.095703000001</v>
      </c>
      <c r="AC2209" s="6">
        <v>15647.564453000001</v>
      </c>
      <c r="AD2209" s="6">
        <v>15854.082031</v>
      </c>
      <c r="AE2209" s="6">
        <v>16064.007812</v>
      </c>
      <c r="AF2209" s="7">
        <v>2.4684000000000001E-2</v>
      </c>
    </row>
    <row r="2210" spans="1:32" ht="13">
      <c r="A2210" s="3" t="s">
        <v>2744</v>
      </c>
      <c r="B2210" t="s">
        <v>1970</v>
      </c>
      <c r="C2210" s="6">
        <v>2717.5600589999999</v>
      </c>
      <c r="D2210" s="6">
        <v>2610.76001</v>
      </c>
      <c r="E2210" s="6">
        <v>2618.141357</v>
      </c>
      <c r="F2210" s="6">
        <v>2566.2414549999999</v>
      </c>
      <c r="G2210" s="6">
        <v>2585.357422</v>
      </c>
      <c r="H2210" s="6">
        <v>2623.8623050000001</v>
      </c>
      <c r="I2210" s="6">
        <v>2656.5095209999999</v>
      </c>
      <c r="J2210" s="6">
        <v>2706.648193</v>
      </c>
      <c r="K2210" s="6">
        <v>2748.930664</v>
      </c>
      <c r="L2210" s="6">
        <v>2790.6674800000001</v>
      </c>
      <c r="M2210" s="6">
        <v>2834.4448240000002</v>
      </c>
      <c r="N2210" s="6">
        <v>2876.7341310000002</v>
      </c>
      <c r="O2210" s="6">
        <v>2918.1020509999998</v>
      </c>
      <c r="P2210" s="6">
        <v>2957.6557619999999</v>
      </c>
      <c r="Q2210" s="6">
        <v>2990.9216310000002</v>
      </c>
      <c r="R2210" s="6">
        <v>3019.000732</v>
      </c>
      <c r="S2210" s="6">
        <v>3043.9182129999999</v>
      </c>
      <c r="T2210" s="6">
        <v>3066.9084469999998</v>
      </c>
      <c r="U2210" s="6">
        <v>3087.5085450000001</v>
      </c>
      <c r="V2210" s="6">
        <v>3105.8823240000002</v>
      </c>
      <c r="W2210" s="6">
        <v>3122.7346189999998</v>
      </c>
      <c r="X2210" s="6">
        <v>3140.586182</v>
      </c>
      <c r="Y2210" s="6">
        <v>3157.6064449999999</v>
      </c>
      <c r="Z2210" s="6">
        <v>3176.063232</v>
      </c>
      <c r="AA2210" s="6">
        <v>3190.161865</v>
      </c>
      <c r="AB2210" s="6">
        <v>3203.3308109999998</v>
      </c>
      <c r="AC2210" s="6">
        <v>3219.218018</v>
      </c>
      <c r="AD2210" s="6">
        <v>3234.7385250000002</v>
      </c>
      <c r="AE2210" s="6">
        <v>3250.2595209999999</v>
      </c>
      <c r="AF2210" s="7">
        <v>8.1480000000000007E-3</v>
      </c>
    </row>
    <row r="2211" spans="1:32" ht="13">
      <c r="A2211" s="3" t="s">
        <v>2745</v>
      </c>
      <c r="B2211" t="s">
        <v>2826</v>
      </c>
      <c r="C2211" s="6">
        <v>5705.4301759999998</v>
      </c>
      <c r="D2211" s="6">
        <v>5705.4301759999998</v>
      </c>
      <c r="E2211" s="6">
        <v>6027.7153319999998</v>
      </c>
      <c r="F2211" s="6">
        <v>6110.5371089999999</v>
      </c>
      <c r="G2211" s="6">
        <v>6326.4365230000003</v>
      </c>
      <c r="H2211" s="6">
        <v>6570.4643550000001</v>
      </c>
      <c r="I2211" s="6">
        <v>6826.2353519999997</v>
      </c>
      <c r="J2211" s="6">
        <v>7075.4663090000004</v>
      </c>
      <c r="K2211" s="6">
        <v>7303.7109380000002</v>
      </c>
      <c r="L2211" s="6">
        <v>7574.4379879999997</v>
      </c>
      <c r="M2211" s="6">
        <v>7856.7763670000004</v>
      </c>
      <c r="N2211" s="6">
        <v>8135.5971680000002</v>
      </c>
      <c r="O2211" s="6">
        <v>8409.8623050000006</v>
      </c>
      <c r="P2211" s="6">
        <v>8678.5292969999991</v>
      </c>
      <c r="Q2211" s="6">
        <v>8984.9570309999999</v>
      </c>
      <c r="R2211" s="6">
        <v>9289.9814449999994</v>
      </c>
      <c r="S2211" s="6">
        <v>9587.9902340000008</v>
      </c>
      <c r="T2211" s="6">
        <v>9878.4375</v>
      </c>
      <c r="U2211" s="6">
        <v>10160.84375</v>
      </c>
      <c r="V2211" s="6">
        <v>10472.265625</v>
      </c>
      <c r="W2211" s="6">
        <v>10795.070312</v>
      </c>
      <c r="X2211" s="6">
        <v>11140.291992</v>
      </c>
      <c r="Y2211" s="6">
        <v>11496.854492</v>
      </c>
      <c r="Z2211" s="6">
        <v>11872.189453000001</v>
      </c>
      <c r="AA2211" s="6">
        <v>12067.421875</v>
      </c>
      <c r="AB2211" s="6">
        <v>12238.764648</v>
      </c>
      <c r="AC2211" s="6">
        <v>12428.346680000001</v>
      </c>
      <c r="AD2211" s="6">
        <v>12619.34375</v>
      </c>
      <c r="AE2211" s="6">
        <v>12813.748046999999</v>
      </c>
      <c r="AF2211" s="7">
        <v>3.0419999999999999E-2</v>
      </c>
    </row>
    <row r="2212" spans="1:32" ht="13">
      <c r="A2212" s="3" t="s">
        <v>2746</v>
      </c>
      <c r="B2212" t="s">
        <v>2823</v>
      </c>
      <c r="C2212" s="6">
        <v>31.59</v>
      </c>
      <c r="D2212" s="6">
        <v>31.59</v>
      </c>
      <c r="E2212" s="6">
        <v>32.337237999999999</v>
      </c>
      <c r="F2212" s="6">
        <v>32.208244000000001</v>
      </c>
      <c r="G2212" s="6">
        <v>32.101517000000001</v>
      </c>
      <c r="H2212" s="6">
        <v>32.013218000000002</v>
      </c>
      <c r="I2212" s="6">
        <v>31.940156999999999</v>
      </c>
      <c r="J2212" s="6">
        <v>31.879711</v>
      </c>
      <c r="K2212" s="6">
        <v>31.829699000000002</v>
      </c>
      <c r="L2212" s="6">
        <v>31.788321</v>
      </c>
      <c r="M2212" s="6">
        <v>31.754086000000001</v>
      </c>
      <c r="N2212" s="6">
        <v>31.725760000000001</v>
      </c>
      <c r="O2212" s="6">
        <v>31.702324000000001</v>
      </c>
      <c r="P2212" s="6">
        <v>31.682933999999999</v>
      </c>
      <c r="Q2212" s="6">
        <v>31.666891</v>
      </c>
      <c r="R2212" s="6">
        <v>31.653618000000002</v>
      </c>
      <c r="S2212" s="6">
        <v>31.642634999999999</v>
      </c>
      <c r="T2212" s="6">
        <v>31.633548999999999</v>
      </c>
      <c r="U2212" s="6">
        <v>31.626031999999999</v>
      </c>
      <c r="V2212" s="6">
        <v>31.619812</v>
      </c>
      <c r="W2212" s="6">
        <v>31.614666</v>
      </c>
      <c r="X2212" s="6">
        <v>31.610406999999999</v>
      </c>
      <c r="Y2212" s="6">
        <v>31.606884000000001</v>
      </c>
      <c r="Z2212" s="6">
        <v>31.60397</v>
      </c>
      <c r="AA2212" s="6">
        <v>31.601559000000002</v>
      </c>
      <c r="AB2212" s="6">
        <v>31.599564000000001</v>
      </c>
      <c r="AC2212" s="6">
        <v>31.597912000000001</v>
      </c>
      <c r="AD2212" s="6">
        <v>31.596546</v>
      </c>
      <c r="AE2212" s="6">
        <v>31.595417000000001</v>
      </c>
      <c r="AF2212" s="7">
        <v>6.0000000000000002E-6</v>
      </c>
    </row>
    <row r="2213" spans="1:32" ht="13">
      <c r="A2213" s="3" t="s">
        <v>2747</v>
      </c>
      <c r="B2213" t="s">
        <v>2824</v>
      </c>
      <c r="C2213" s="6">
        <v>550.44928000000004</v>
      </c>
      <c r="D2213" s="6">
        <v>541.21283000000005</v>
      </c>
      <c r="E2213" s="6">
        <v>558.73120100000006</v>
      </c>
      <c r="F2213" s="6">
        <v>553.169983</v>
      </c>
      <c r="G2213" s="6">
        <v>525.48577899999998</v>
      </c>
      <c r="H2213" s="6">
        <v>512.93768299999999</v>
      </c>
      <c r="I2213" s="6">
        <v>507.95812999999998</v>
      </c>
      <c r="J2213" s="6">
        <v>506.16409299999998</v>
      </c>
      <c r="K2213" s="6">
        <v>507.105255</v>
      </c>
      <c r="L2213" s="6">
        <v>509.08193999999997</v>
      </c>
      <c r="M2213" s="6">
        <v>511.09722900000003</v>
      </c>
      <c r="N2213" s="6">
        <v>513.15039100000001</v>
      </c>
      <c r="O2213" s="6">
        <v>515.24035600000002</v>
      </c>
      <c r="P2213" s="6">
        <v>517.49920699999996</v>
      </c>
      <c r="Q2213" s="6">
        <v>519.82665999999995</v>
      </c>
      <c r="R2213" s="6">
        <v>522.16015600000003</v>
      </c>
      <c r="S2213" s="6">
        <v>524.502747</v>
      </c>
      <c r="T2213" s="6">
        <v>526.81823699999995</v>
      </c>
      <c r="U2213" s="6">
        <v>529.13281199999994</v>
      </c>
      <c r="V2213" s="6">
        <v>531.43609600000002</v>
      </c>
      <c r="W2213" s="6">
        <v>533.70617700000003</v>
      </c>
      <c r="X2213" s="6">
        <v>535.963257</v>
      </c>
      <c r="Y2213" s="6">
        <v>538.19238299999995</v>
      </c>
      <c r="Z2213" s="6">
        <v>540.399902</v>
      </c>
      <c r="AA2213" s="6">
        <v>542.56970200000001</v>
      </c>
      <c r="AB2213" s="6">
        <v>544.74133300000005</v>
      </c>
      <c r="AC2213" s="6">
        <v>546.89190699999995</v>
      </c>
      <c r="AD2213" s="6">
        <v>549.04113800000005</v>
      </c>
      <c r="AE2213" s="6">
        <v>551.18633999999997</v>
      </c>
      <c r="AF2213" s="7">
        <v>6.7699999999999998E-4</v>
      </c>
    </row>
    <row r="2218" spans="1:32" ht="11" customHeight="1">
      <c r="B2218" s="3" t="s">
        <v>2748</v>
      </c>
    </row>
    <row r="2219" spans="1:32" ht="11" customHeight="1">
      <c r="B2219" s="3" t="s">
        <v>2749</v>
      </c>
    </row>
    <row r="2220" spans="1:32" ht="11" customHeight="1">
      <c r="B2220" s="3" t="s">
        <v>618</v>
      </c>
    </row>
    <row r="2221" spans="1:32" ht="11" customHeight="1">
      <c r="B2221" s="3" t="s">
        <v>720</v>
      </c>
    </row>
    <row r="2222" spans="1:32" ht="11" customHeight="1">
      <c r="B2222" s="3" t="s">
        <v>535</v>
      </c>
    </row>
    <row r="2223" spans="1:32" ht="11" customHeight="1">
      <c r="B2223" s="3" t="s">
        <v>536</v>
      </c>
    </row>
    <row r="2224" spans="1:32" ht="11" customHeight="1">
      <c r="B2224" s="3" t="s">
        <v>537</v>
      </c>
    </row>
    <row r="2225" spans="2:2" ht="11" customHeight="1">
      <c r="B2225" s="3" t="s">
        <v>2288</v>
      </c>
    </row>
    <row r="2226" spans="2:2" ht="11" customHeight="1">
      <c r="B2226" s="3" t="s">
        <v>534</v>
      </c>
    </row>
    <row r="2227" spans="2:2" ht="11" customHeight="1">
      <c r="B2227" s="3" t="s">
        <v>820</v>
      </c>
    </row>
    <row r="2228" spans="2:2" ht="11" customHeight="1"/>
    <row r="2229" spans="2:2" ht="11" customHeight="1"/>
    <row r="2250" spans="1:32" ht="15.75" customHeight="1">
      <c r="A2250" s="3" t="s">
        <v>2750</v>
      </c>
      <c r="B2250" s="1" t="s">
        <v>2708</v>
      </c>
    </row>
    <row r="2251" spans="1:32" ht="13">
      <c r="B2251" s="2" t="s">
        <v>1035</v>
      </c>
    </row>
    <row r="2252" spans="1:32" ht="13">
      <c r="B2252" s="2" t="s">
        <v>1035</v>
      </c>
      <c r="C2252" s="4" t="s">
        <v>1035</v>
      </c>
      <c r="D2252" s="4" t="s">
        <v>1035</v>
      </c>
      <c r="E2252" s="4" t="s">
        <v>1035</v>
      </c>
      <c r="F2252" s="4" t="s">
        <v>1035</v>
      </c>
      <c r="G2252" s="4" t="s">
        <v>1035</v>
      </c>
      <c r="H2252" s="4" t="s">
        <v>1035</v>
      </c>
      <c r="I2252" s="4" t="s">
        <v>1035</v>
      </c>
      <c r="J2252" s="4" t="s">
        <v>1035</v>
      </c>
      <c r="K2252" s="4" t="s">
        <v>1035</v>
      </c>
      <c r="L2252" s="4" t="s">
        <v>1035</v>
      </c>
      <c r="M2252" s="4" t="s">
        <v>1035</v>
      </c>
      <c r="N2252" s="4" t="s">
        <v>1035</v>
      </c>
      <c r="O2252" s="4" t="s">
        <v>1035</v>
      </c>
      <c r="P2252" s="4" t="s">
        <v>1035</v>
      </c>
      <c r="Q2252" s="4" t="s">
        <v>1035</v>
      </c>
      <c r="R2252" s="4" t="s">
        <v>1035</v>
      </c>
      <c r="S2252" s="4" t="s">
        <v>1035</v>
      </c>
      <c r="T2252" s="4" t="s">
        <v>1035</v>
      </c>
      <c r="U2252" s="4" t="s">
        <v>1035</v>
      </c>
      <c r="V2252" s="4" t="s">
        <v>1035</v>
      </c>
      <c r="W2252" s="4" t="s">
        <v>1035</v>
      </c>
      <c r="X2252" s="4" t="s">
        <v>1035</v>
      </c>
      <c r="Y2252" s="4" t="s">
        <v>1035</v>
      </c>
      <c r="Z2252" s="4" t="s">
        <v>1035</v>
      </c>
      <c r="AA2252" s="4" t="s">
        <v>1035</v>
      </c>
      <c r="AB2252" s="4" t="s">
        <v>1035</v>
      </c>
      <c r="AC2252" s="4" t="s">
        <v>1035</v>
      </c>
      <c r="AD2252" s="4" t="s">
        <v>1035</v>
      </c>
      <c r="AE2252" s="4" t="s">
        <v>1035</v>
      </c>
      <c r="AF2252" s="4" t="s">
        <v>1036</v>
      </c>
    </row>
    <row r="2253" spans="1:32" ht="13">
      <c r="B2253" s="5" t="s">
        <v>2751</v>
      </c>
      <c r="C2253" s="2">
        <v>2007</v>
      </c>
      <c r="D2253" s="2">
        <v>2008</v>
      </c>
      <c r="E2253" s="2">
        <v>2009</v>
      </c>
      <c r="F2253" s="2">
        <v>2010</v>
      </c>
      <c r="G2253" s="2">
        <v>2011</v>
      </c>
      <c r="H2253" s="2">
        <v>2012</v>
      </c>
      <c r="I2253" s="2">
        <v>2013</v>
      </c>
      <c r="J2253" s="2">
        <v>2014</v>
      </c>
      <c r="K2253" s="2">
        <v>2015</v>
      </c>
      <c r="L2253" s="2">
        <v>2016</v>
      </c>
      <c r="M2253" s="2">
        <v>2017</v>
      </c>
      <c r="N2253" s="2">
        <v>2018</v>
      </c>
      <c r="O2253" s="2">
        <v>2019</v>
      </c>
      <c r="P2253" s="2">
        <v>2020</v>
      </c>
      <c r="Q2253" s="2">
        <v>2021</v>
      </c>
      <c r="R2253" s="2">
        <v>2022</v>
      </c>
      <c r="S2253" s="2">
        <v>2023</v>
      </c>
      <c r="T2253" s="2">
        <v>2024</v>
      </c>
      <c r="U2253" s="2">
        <v>2025</v>
      </c>
      <c r="V2253" s="2">
        <v>2026</v>
      </c>
      <c r="W2253" s="2">
        <v>2027</v>
      </c>
      <c r="X2253" s="2">
        <v>2028</v>
      </c>
      <c r="Y2253" s="2">
        <v>2029</v>
      </c>
      <c r="Z2253" s="2">
        <v>2030</v>
      </c>
      <c r="AA2253" s="2">
        <v>2031</v>
      </c>
      <c r="AB2253" s="2">
        <v>2032</v>
      </c>
      <c r="AC2253" s="2">
        <v>2033</v>
      </c>
      <c r="AD2253" s="2">
        <v>2034</v>
      </c>
      <c r="AE2253" s="2">
        <v>2035</v>
      </c>
      <c r="AF2253" s="2">
        <v>2035</v>
      </c>
    </row>
    <row r="2255" spans="1:32" ht="13">
      <c r="B2255" s="2" t="s">
        <v>2752</v>
      </c>
    </row>
    <row r="2257" spans="1:32" ht="13">
      <c r="B2257" s="2" t="s">
        <v>2753</v>
      </c>
    </row>
    <row r="2258" spans="1:32" ht="13">
      <c r="B2258" s="2" t="s">
        <v>2754</v>
      </c>
    </row>
    <row r="2259" spans="1:32" ht="13">
      <c r="A2259" s="3" t="s">
        <v>2755</v>
      </c>
      <c r="B2259" t="s">
        <v>2756</v>
      </c>
      <c r="C2259" s="10">
        <v>39.681533999999999</v>
      </c>
      <c r="D2259" s="10">
        <v>37.897689999999997</v>
      </c>
      <c r="E2259" s="10">
        <v>34.893867</v>
      </c>
      <c r="F2259" s="10">
        <v>36.244953000000002</v>
      </c>
      <c r="G2259" s="10">
        <v>39.502685999999997</v>
      </c>
      <c r="H2259" s="10">
        <v>42.803863999999997</v>
      </c>
      <c r="I2259" s="10">
        <v>45.398048000000003</v>
      </c>
      <c r="J2259" s="10">
        <v>47.524673</v>
      </c>
      <c r="K2259" s="10">
        <v>49.617531</v>
      </c>
      <c r="L2259" s="10">
        <v>51.705413999999998</v>
      </c>
      <c r="M2259" s="10">
        <v>53.727550999999998</v>
      </c>
      <c r="N2259" s="10">
        <v>55.668239999999997</v>
      </c>
      <c r="O2259" s="10">
        <v>57.581234000000002</v>
      </c>
      <c r="P2259" s="10">
        <v>59.427109000000002</v>
      </c>
      <c r="Q2259" s="10">
        <v>60.965102999999999</v>
      </c>
      <c r="R2259" s="10">
        <v>62.399177999999999</v>
      </c>
      <c r="S2259" s="10">
        <v>64.076828000000006</v>
      </c>
      <c r="T2259" s="10">
        <v>65.971244999999996</v>
      </c>
      <c r="U2259" s="10">
        <v>67.923919999999995</v>
      </c>
      <c r="V2259" s="10">
        <v>69.910651999999999</v>
      </c>
      <c r="W2259" s="10">
        <v>71.879692000000006</v>
      </c>
      <c r="X2259" s="10">
        <v>73.888183999999995</v>
      </c>
      <c r="Y2259" s="10">
        <v>75.964034999999996</v>
      </c>
      <c r="Z2259" s="10">
        <v>78.151450999999994</v>
      </c>
      <c r="AA2259" s="10">
        <v>80.308395000000004</v>
      </c>
      <c r="AB2259" s="10">
        <v>82.445060999999995</v>
      </c>
      <c r="AC2259" s="10">
        <v>84.769867000000005</v>
      </c>
      <c r="AD2259" s="10">
        <v>87.039185000000003</v>
      </c>
      <c r="AE2259" s="10">
        <v>89.391434000000004</v>
      </c>
      <c r="AF2259" s="7">
        <v>3.2293000000000002E-2</v>
      </c>
    </row>
    <row r="2260" spans="1:32" ht="13">
      <c r="A2260" s="3" t="s">
        <v>2757</v>
      </c>
      <c r="B2260" t="s">
        <v>2758</v>
      </c>
      <c r="C2260" s="10">
        <v>15.783099999999999</v>
      </c>
      <c r="D2260" s="10">
        <v>15.796631</v>
      </c>
      <c r="E2260" s="10">
        <v>13.876863</v>
      </c>
      <c r="F2260" s="10">
        <v>14.539507</v>
      </c>
      <c r="G2260" s="10">
        <v>15.700637</v>
      </c>
      <c r="H2260" s="10">
        <v>16.315881999999998</v>
      </c>
      <c r="I2260" s="10">
        <v>16.582685000000001</v>
      </c>
      <c r="J2260" s="10">
        <v>16.693176000000001</v>
      </c>
      <c r="K2260" s="10">
        <v>16.877618999999999</v>
      </c>
      <c r="L2260" s="10">
        <v>17.103037</v>
      </c>
      <c r="M2260" s="10">
        <v>17.320070000000001</v>
      </c>
      <c r="N2260" s="10">
        <v>17.535297</v>
      </c>
      <c r="O2260" s="10">
        <v>17.742972999999999</v>
      </c>
      <c r="P2260" s="10">
        <v>17.964639999999999</v>
      </c>
      <c r="Q2260" s="10">
        <v>18.144404999999999</v>
      </c>
      <c r="R2260" s="10">
        <v>18.345317999999999</v>
      </c>
      <c r="S2260" s="10">
        <v>18.6402</v>
      </c>
      <c r="T2260" s="10">
        <v>18.985095999999999</v>
      </c>
      <c r="U2260" s="10">
        <v>19.342457</v>
      </c>
      <c r="V2260" s="10">
        <v>19.703465000000001</v>
      </c>
      <c r="W2260" s="10">
        <v>20.039679</v>
      </c>
      <c r="X2260" s="10">
        <v>20.391100000000002</v>
      </c>
      <c r="Y2260" s="10">
        <v>20.75544</v>
      </c>
      <c r="Z2260" s="10">
        <v>21.162002999999999</v>
      </c>
      <c r="AA2260" s="10">
        <v>21.586164</v>
      </c>
      <c r="AB2260" s="10">
        <v>22.033439999999999</v>
      </c>
      <c r="AC2260" s="10">
        <v>22.552208</v>
      </c>
      <c r="AD2260" s="10">
        <v>23.072196999999999</v>
      </c>
      <c r="AE2260" s="10">
        <v>23.635956</v>
      </c>
      <c r="AF2260" s="7">
        <v>1.5037E-2</v>
      </c>
    </row>
    <row r="2261" spans="1:32" ht="13">
      <c r="A2261" s="3" t="s">
        <v>2759</v>
      </c>
      <c r="B2261" t="s">
        <v>2760</v>
      </c>
      <c r="C2261" s="10">
        <v>0.340947</v>
      </c>
      <c r="D2261" s="10">
        <v>0.31032900000000002</v>
      </c>
      <c r="E2261" s="10">
        <v>0.28254099999999999</v>
      </c>
      <c r="F2261" s="10">
        <v>0.29369200000000001</v>
      </c>
      <c r="G2261" s="10">
        <v>0.31805499999999998</v>
      </c>
      <c r="H2261" s="10">
        <v>0.348273</v>
      </c>
      <c r="I2261" s="10">
        <v>0.37899899999999997</v>
      </c>
      <c r="J2261" s="10">
        <v>0.41141</v>
      </c>
      <c r="K2261" s="10">
        <v>0.44531599999999999</v>
      </c>
      <c r="L2261" s="10">
        <v>0.48445100000000002</v>
      </c>
      <c r="M2261" s="10">
        <v>0.52707999999999999</v>
      </c>
      <c r="N2261" s="10">
        <v>0.57264099999999996</v>
      </c>
      <c r="O2261" s="10">
        <v>0.62100999999999995</v>
      </c>
      <c r="P2261" s="10">
        <v>0.67041899999999999</v>
      </c>
      <c r="Q2261" s="10">
        <v>0.72126699999999999</v>
      </c>
      <c r="R2261" s="10">
        <v>0.77089099999999999</v>
      </c>
      <c r="S2261" s="10">
        <v>0.818025</v>
      </c>
      <c r="T2261" s="10">
        <v>0.86893699999999996</v>
      </c>
      <c r="U2261" s="10">
        <v>0.919215</v>
      </c>
      <c r="V2261" s="10">
        <v>0.96950899999999995</v>
      </c>
      <c r="W2261" s="10">
        <v>1.0200370000000001</v>
      </c>
      <c r="X2261" s="10">
        <v>1.0711900000000001</v>
      </c>
      <c r="Y2261" s="10">
        <v>1.1240330000000001</v>
      </c>
      <c r="Z2261" s="10">
        <v>1.178474</v>
      </c>
      <c r="AA2261" s="10">
        <v>1.232113</v>
      </c>
      <c r="AB2261" s="10">
        <v>1.2849280000000001</v>
      </c>
      <c r="AC2261" s="10">
        <v>1.3392139999999999</v>
      </c>
      <c r="AD2261" s="10">
        <v>1.3934500000000001</v>
      </c>
      <c r="AE2261" s="10">
        <v>1.4490719999999999</v>
      </c>
      <c r="AF2261" s="7">
        <v>5.8735999999999997E-2</v>
      </c>
    </row>
    <row r="2262" spans="1:32" ht="13">
      <c r="A2262" s="3" t="s">
        <v>2761</v>
      </c>
      <c r="B2262" t="s">
        <v>2762</v>
      </c>
      <c r="C2262" s="10">
        <v>0.32399299999999998</v>
      </c>
      <c r="D2262" s="10">
        <v>0.30029299999999998</v>
      </c>
      <c r="E2262" s="10">
        <v>0.26011899999999999</v>
      </c>
      <c r="F2262" s="10">
        <v>0.25736300000000001</v>
      </c>
      <c r="G2262" s="10">
        <v>0.25312699999999999</v>
      </c>
      <c r="H2262" s="10">
        <v>0.240593</v>
      </c>
      <c r="I2262" s="10">
        <v>0.223806</v>
      </c>
      <c r="J2262" s="10">
        <v>0.229326</v>
      </c>
      <c r="K2262" s="10">
        <v>0.240476</v>
      </c>
      <c r="L2262" s="10">
        <v>0.27718599999999999</v>
      </c>
      <c r="M2262" s="10">
        <v>0.34845900000000002</v>
      </c>
      <c r="N2262" s="10">
        <v>0.42821799999999999</v>
      </c>
      <c r="O2262" s="10">
        <v>0.51607700000000001</v>
      </c>
      <c r="P2262" s="10">
        <v>0.61017399999999999</v>
      </c>
      <c r="Q2262" s="10">
        <v>0.70724299999999996</v>
      </c>
      <c r="R2262" s="10">
        <v>0.80538100000000001</v>
      </c>
      <c r="S2262" s="10">
        <v>0.90748899999999999</v>
      </c>
      <c r="T2262" s="10">
        <v>1.0161560000000001</v>
      </c>
      <c r="U2262" s="10">
        <v>1.128406</v>
      </c>
      <c r="V2262" s="10">
        <v>1.242793</v>
      </c>
      <c r="W2262" s="10">
        <v>1.4163730000000001</v>
      </c>
      <c r="X2262" s="10">
        <v>1.5907800000000001</v>
      </c>
      <c r="Y2262" s="10">
        <v>1.7669900000000001</v>
      </c>
      <c r="Z2262" s="10">
        <v>1.9436370000000001</v>
      </c>
      <c r="AA2262" s="10">
        <v>2.1159080000000001</v>
      </c>
      <c r="AB2262" s="10">
        <v>2.2845309999999999</v>
      </c>
      <c r="AC2262" s="10">
        <v>2.4558300000000002</v>
      </c>
      <c r="AD2262" s="10">
        <v>2.6907230000000002</v>
      </c>
      <c r="AE2262" s="10">
        <v>2.9266380000000001</v>
      </c>
      <c r="AF2262" s="7">
        <v>8.7985999999999995E-2</v>
      </c>
    </row>
    <row r="2263" spans="1:32" ht="13">
      <c r="A2263" s="3" t="s">
        <v>2763</v>
      </c>
      <c r="B2263" t="s">
        <v>2764</v>
      </c>
      <c r="C2263" s="10">
        <v>56.129570000000001</v>
      </c>
      <c r="D2263" s="10">
        <v>54.304946999999999</v>
      </c>
      <c r="E2263" s="10">
        <v>49.313377000000003</v>
      </c>
      <c r="F2263" s="10">
        <v>51.335509999999999</v>
      </c>
      <c r="G2263" s="10">
        <v>55.774506000000002</v>
      </c>
      <c r="H2263" s="10">
        <v>59.708618000000001</v>
      </c>
      <c r="I2263" s="10">
        <v>62.583548999999998</v>
      </c>
      <c r="J2263" s="10">
        <v>64.858588999999995</v>
      </c>
      <c r="K2263" s="10">
        <v>67.180954</v>
      </c>
      <c r="L2263" s="10">
        <v>69.570083999999994</v>
      </c>
      <c r="M2263" s="10">
        <v>71.923148999999995</v>
      </c>
      <c r="N2263" s="10">
        <v>74.204375999999996</v>
      </c>
      <c r="O2263" s="10">
        <v>76.461281</v>
      </c>
      <c r="P2263" s="10">
        <v>78.672363000000004</v>
      </c>
      <c r="Q2263" s="10">
        <v>80.538071000000002</v>
      </c>
      <c r="R2263" s="10">
        <v>82.320769999999996</v>
      </c>
      <c r="S2263" s="10">
        <v>84.442565999999999</v>
      </c>
      <c r="T2263" s="10">
        <v>86.841423000000006</v>
      </c>
      <c r="U2263" s="10">
        <v>89.313964999999996</v>
      </c>
      <c r="V2263" s="10">
        <v>91.826415999999995</v>
      </c>
      <c r="W2263" s="10">
        <v>94.355782000000005</v>
      </c>
      <c r="X2263" s="10">
        <v>96.941269000000005</v>
      </c>
      <c r="Y2263" s="10">
        <v>99.610457999999994</v>
      </c>
      <c r="Z2263" s="10">
        <v>102.43557</v>
      </c>
      <c r="AA2263" s="10">
        <v>105.242599</v>
      </c>
      <c r="AB2263" s="10">
        <v>108.047943</v>
      </c>
      <c r="AC2263" s="10">
        <v>111.117126</v>
      </c>
      <c r="AD2263" s="10">
        <v>114.195564</v>
      </c>
      <c r="AE2263" s="10">
        <v>117.403122</v>
      </c>
      <c r="AF2263" s="7">
        <v>2.8967E-2</v>
      </c>
    </row>
    <row r="2264" spans="1:32" ht="13">
      <c r="B2264" s="2" t="s">
        <v>2765</v>
      </c>
    </row>
    <row r="2265" spans="1:32" ht="13">
      <c r="A2265" s="3" t="s">
        <v>2766</v>
      </c>
      <c r="B2265" t="s">
        <v>2756</v>
      </c>
      <c r="C2265" s="10">
        <v>177.66456600000001</v>
      </c>
      <c r="D2265" s="10">
        <v>166.054123</v>
      </c>
      <c r="E2265" s="10">
        <v>148.18820199999999</v>
      </c>
      <c r="F2265" s="10">
        <v>147.789886</v>
      </c>
      <c r="G2265" s="10">
        <v>154.22006200000001</v>
      </c>
      <c r="H2265" s="10">
        <v>161.77513099999999</v>
      </c>
      <c r="I2265" s="10">
        <v>167.75976600000001</v>
      </c>
      <c r="J2265" s="10">
        <v>172.276779</v>
      </c>
      <c r="K2265" s="10">
        <v>175.73317</v>
      </c>
      <c r="L2265" s="10">
        <v>178.96684300000001</v>
      </c>
      <c r="M2265" s="10">
        <v>182.51634200000001</v>
      </c>
      <c r="N2265" s="10">
        <v>186.744766</v>
      </c>
      <c r="O2265" s="10">
        <v>191.27929700000001</v>
      </c>
      <c r="P2265" s="10">
        <v>195.26852400000001</v>
      </c>
      <c r="Q2265" s="10">
        <v>198.02366599999999</v>
      </c>
      <c r="R2265" s="10">
        <v>200.339035</v>
      </c>
      <c r="S2265" s="10">
        <v>203.288071</v>
      </c>
      <c r="T2265" s="10">
        <v>206.82643100000001</v>
      </c>
      <c r="U2265" s="10">
        <v>210.469086</v>
      </c>
      <c r="V2265" s="10">
        <v>213.96276900000001</v>
      </c>
      <c r="W2265" s="10">
        <v>217.15685999999999</v>
      </c>
      <c r="X2265" s="10">
        <v>219.99023399999999</v>
      </c>
      <c r="Y2265" s="10">
        <v>222.72995</v>
      </c>
      <c r="Z2265" s="10">
        <v>225.70404099999999</v>
      </c>
      <c r="AA2265" s="10">
        <v>228.41243</v>
      </c>
      <c r="AB2265" s="10">
        <v>230.97633400000001</v>
      </c>
      <c r="AC2265" s="10">
        <v>233.89407299999999</v>
      </c>
      <c r="AD2265" s="10">
        <v>236.95796200000001</v>
      </c>
      <c r="AE2265" s="10">
        <v>240.41952499999999</v>
      </c>
      <c r="AF2265" s="7">
        <v>1.3801000000000001E-2</v>
      </c>
    </row>
    <row r="2266" spans="1:32" ht="13">
      <c r="A2266" s="3" t="s">
        <v>2767</v>
      </c>
      <c r="B2266" t="s">
        <v>2758</v>
      </c>
      <c r="C2266" s="10">
        <v>6.49458</v>
      </c>
      <c r="D2266" s="10">
        <v>6.3707969999999996</v>
      </c>
      <c r="E2266" s="10">
        <v>5.4406080000000001</v>
      </c>
      <c r="F2266" s="10">
        <v>5.5221629999999999</v>
      </c>
      <c r="G2266" s="10">
        <v>5.6936049999999998</v>
      </c>
      <c r="H2266" s="10">
        <v>5.589213</v>
      </c>
      <c r="I2266" s="10">
        <v>5.3424060000000004</v>
      </c>
      <c r="J2266" s="10">
        <v>5.0531620000000004</v>
      </c>
      <c r="K2266" s="10">
        <v>4.8042769999999999</v>
      </c>
      <c r="L2266" s="10">
        <v>4.5834630000000001</v>
      </c>
      <c r="M2266" s="10">
        <v>4.3777210000000002</v>
      </c>
      <c r="N2266" s="10">
        <v>4.1843709999999996</v>
      </c>
      <c r="O2266" s="10">
        <v>4.0122910000000003</v>
      </c>
      <c r="P2266" s="10">
        <v>3.853469</v>
      </c>
      <c r="Q2266" s="10">
        <v>3.7092360000000002</v>
      </c>
      <c r="R2266" s="10">
        <v>3.6025710000000002</v>
      </c>
      <c r="S2266" s="10">
        <v>3.5407920000000002</v>
      </c>
      <c r="T2266" s="10">
        <v>3.5043850000000001</v>
      </c>
      <c r="U2266" s="10">
        <v>3.477589</v>
      </c>
      <c r="V2266" s="10">
        <v>3.4643160000000002</v>
      </c>
      <c r="W2266" s="10">
        <v>3.4517690000000001</v>
      </c>
      <c r="X2266" s="10">
        <v>3.4458220000000002</v>
      </c>
      <c r="Y2266" s="10">
        <v>3.4463409999999999</v>
      </c>
      <c r="Z2266" s="10">
        <v>3.457268</v>
      </c>
      <c r="AA2266" s="10">
        <v>3.4519540000000002</v>
      </c>
      <c r="AB2266" s="10">
        <v>3.4486249999999998</v>
      </c>
      <c r="AC2266" s="10">
        <v>3.4535390000000001</v>
      </c>
      <c r="AD2266" s="10">
        <v>3.4596049999999998</v>
      </c>
      <c r="AE2266" s="10">
        <v>3.4729380000000001</v>
      </c>
      <c r="AF2266" s="7">
        <v>-2.2221000000000001E-2</v>
      </c>
    </row>
    <row r="2267" spans="1:32" ht="13">
      <c r="A2267" s="3" t="s">
        <v>2768</v>
      </c>
      <c r="B2267" t="s">
        <v>2760</v>
      </c>
      <c r="C2267" s="10">
        <v>0.705426</v>
      </c>
      <c r="D2267" s="10">
        <v>0.58397399999999999</v>
      </c>
      <c r="E2267" s="10">
        <v>0.48510900000000001</v>
      </c>
      <c r="F2267" s="10">
        <v>0.45424100000000001</v>
      </c>
      <c r="G2267" s="10">
        <v>0.42964999999999998</v>
      </c>
      <c r="H2267" s="10">
        <v>0.39554299999999998</v>
      </c>
      <c r="I2267" s="10">
        <v>0.35931400000000002</v>
      </c>
      <c r="J2267" s="10">
        <v>0.32849</v>
      </c>
      <c r="K2267" s="10">
        <v>0.30377300000000002</v>
      </c>
      <c r="L2267" s="10">
        <v>0.28295700000000001</v>
      </c>
      <c r="M2267" s="10">
        <v>0.26505600000000001</v>
      </c>
      <c r="N2267" s="10">
        <v>0.250162</v>
      </c>
      <c r="O2267" s="10">
        <v>0.23761399999999999</v>
      </c>
      <c r="P2267" s="10">
        <v>0.22869100000000001</v>
      </c>
      <c r="Q2267" s="10">
        <v>0.22441</v>
      </c>
      <c r="R2267" s="10">
        <v>0.22469</v>
      </c>
      <c r="S2267" s="10">
        <v>0.22303600000000001</v>
      </c>
      <c r="T2267" s="10">
        <v>0.22270100000000001</v>
      </c>
      <c r="U2267" s="10">
        <v>0.22476599999999999</v>
      </c>
      <c r="V2267" s="10">
        <v>0.23039000000000001</v>
      </c>
      <c r="W2267" s="10">
        <v>0.23422699999999999</v>
      </c>
      <c r="X2267" s="10">
        <v>0.237646</v>
      </c>
      <c r="Y2267" s="10">
        <v>0.24065</v>
      </c>
      <c r="Z2267" s="10">
        <v>0.244782</v>
      </c>
      <c r="AA2267" s="10">
        <v>0.24985599999999999</v>
      </c>
      <c r="AB2267" s="10">
        <v>0.25410199999999999</v>
      </c>
      <c r="AC2267" s="10">
        <v>0.25892700000000002</v>
      </c>
      <c r="AD2267" s="10">
        <v>0.26360099999999997</v>
      </c>
      <c r="AE2267" s="10">
        <v>0.27010200000000001</v>
      </c>
      <c r="AF2267" s="7">
        <v>-2.8153999999999998E-2</v>
      </c>
    </row>
    <row r="2268" spans="1:32" ht="13">
      <c r="A2268" s="3" t="s">
        <v>2769</v>
      </c>
      <c r="B2268" t="s">
        <v>2762</v>
      </c>
      <c r="C2268" s="10">
        <v>6.7993999999999999E-2</v>
      </c>
      <c r="D2268" s="10">
        <v>8.7350999999999998E-2</v>
      </c>
      <c r="E2268" s="10">
        <v>8.2433000000000006E-2</v>
      </c>
      <c r="F2268" s="10">
        <v>9.0510999999999994E-2</v>
      </c>
      <c r="G2268" s="10">
        <v>9.6452999999999997E-2</v>
      </c>
      <c r="H2268" s="10">
        <v>0.103591</v>
      </c>
      <c r="I2268" s="10">
        <v>0.11181099999999999</v>
      </c>
      <c r="J2268" s="10">
        <v>0.121519</v>
      </c>
      <c r="K2268" s="10">
        <v>0.1326</v>
      </c>
      <c r="L2268" s="10">
        <v>0.181288</v>
      </c>
      <c r="M2268" s="10">
        <v>0.24026</v>
      </c>
      <c r="N2268" s="10">
        <v>0.31067299999999998</v>
      </c>
      <c r="O2268" s="10">
        <v>0.38933600000000002</v>
      </c>
      <c r="P2268" s="10">
        <v>0.46982800000000002</v>
      </c>
      <c r="Q2268" s="10">
        <v>0.54666000000000003</v>
      </c>
      <c r="R2268" s="10">
        <v>0.61818799999999996</v>
      </c>
      <c r="S2268" s="10">
        <v>0.68747400000000003</v>
      </c>
      <c r="T2268" s="10">
        <v>0.75602999999999998</v>
      </c>
      <c r="U2268" s="10">
        <v>0.82364000000000004</v>
      </c>
      <c r="V2268" s="10">
        <v>0.88971299999999998</v>
      </c>
      <c r="W2268" s="10">
        <v>0.95334600000000003</v>
      </c>
      <c r="X2268" s="10">
        <v>1.0133570000000001</v>
      </c>
      <c r="Y2268" s="10">
        <v>1.0704990000000001</v>
      </c>
      <c r="Z2268" s="10">
        <v>1.1247819999999999</v>
      </c>
      <c r="AA2268" s="10">
        <v>1.174029</v>
      </c>
      <c r="AB2268" s="10">
        <v>1.2186999999999999</v>
      </c>
      <c r="AC2268" s="10">
        <v>1.262745</v>
      </c>
      <c r="AD2268" s="10">
        <v>1.3052280000000001</v>
      </c>
      <c r="AE2268" s="10">
        <v>1.348128</v>
      </c>
      <c r="AF2268" s="7">
        <v>0.106667</v>
      </c>
    </row>
    <row r="2269" spans="1:32" ht="13">
      <c r="A2269" s="3" t="s">
        <v>2770</v>
      </c>
      <c r="B2269" t="s">
        <v>2771</v>
      </c>
      <c r="C2269" s="10">
        <v>184.932526</v>
      </c>
      <c r="D2269" s="10">
        <v>173.09625199999999</v>
      </c>
      <c r="E2269" s="10">
        <v>154.196381</v>
      </c>
      <c r="F2269" s="10">
        <v>153.85681199999999</v>
      </c>
      <c r="G2269" s="10">
        <v>160.439774</v>
      </c>
      <c r="H2269" s="10">
        <v>167.86355599999999</v>
      </c>
      <c r="I2269" s="10">
        <v>173.573196</v>
      </c>
      <c r="J2269" s="10">
        <v>177.78001399999999</v>
      </c>
      <c r="K2269" s="10">
        <v>180.973816</v>
      </c>
      <c r="L2269" s="10">
        <v>184.014465</v>
      </c>
      <c r="M2269" s="10">
        <v>187.39935299999999</v>
      </c>
      <c r="N2269" s="10">
        <v>191.48997499999999</v>
      </c>
      <c r="O2269" s="10">
        <v>195.91851800000001</v>
      </c>
      <c r="P2269" s="10">
        <v>199.820435</v>
      </c>
      <c r="Q2269" s="10">
        <v>202.50402800000001</v>
      </c>
      <c r="R2269" s="10">
        <v>204.78448499999999</v>
      </c>
      <c r="S2269" s="10">
        <v>207.73928799999999</v>
      </c>
      <c r="T2269" s="10">
        <v>211.30957000000001</v>
      </c>
      <c r="U2269" s="10">
        <v>214.995193</v>
      </c>
      <c r="V2269" s="10">
        <v>218.54724100000001</v>
      </c>
      <c r="W2269" s="10">
        <v>221.796234</v>
      </c>
      <c r="X2269" s="10">
        <v>224.687119</v>
      </c>
      <c r="Y2269" s="10">
        <v>227.48747299999999</v>
      </c>
      <c r="Z2269" s="10">
        <v>230.53088399999999</v>
      </c>
      <c r="AA2269" s="10">
        <v>233.28819300000001</v>
      </c>
      <c r="AB2269" s="10">
        <v>235.89767499999999</v>
      </c>
      <c r="AC2269" s="10">
        <v>238.86930799999999</v>
      </c>
      <c r="AD2269" s="10">
        <v>241.986435</v>
      </c>
      <c r="AE2269" s="10">
        <v>245.510651</v>
      </c>
      <c r="AF2269" s="7">
        <v>1.3028E-2</v>
      </c>
    </row>
    <row r="2270" spans="1:32" ht="13">
      <c r="A2270" s="3" t="s">
        <v>2772</v>
      </c>
      <c r="B2270" t="s">
        <v>2773</v>
      </c>
      <c r="C2270" s="10">
        <v>241.062164</v>
      </c>
      <c r="D2270" s="10">
        <v>227.40121500000001</v>
      </c>
      <c r="E2270" s="10">
        <v>203.50976600000001</v>
      </c>
      <c r="F2270" s="10">
        <v>205.19232199999999</v>
      </c>
      <c r="G2270" s="10">
        <v>216.214294</v>
      </c>
      <c r="H2270" s="10">
        <v>227.57225</v>
      </c>
      <c r="I2270" s="10">
        <v>236.15670800000001</v>
      </c>
      <c r="J2270" s="10">
        <v>242.63857999999999</v>
      </c>
      <c r="K2270" s="10">
        <v>248.154785</v>
      </c>
      <c r="L2270" s="10">
        <v>253.58461</v>
      </c>
      <c r="M2270" s="10">
        <v>259.32257099999998</v>
      </c>
      <c r="N2270" s="10">
        <v>265.69448899999998</v>
      </c>
      <c r="O2270" s="10">
        <v>272.37966899999998</v>
      </c>
      <c r="P2270" s="10">
        <v>278.49298099999999</v>
      </c>
      <c r="Q2270" s="10">
        <v>283.04199199999999</v>
      </c>
      <c r="R2270" s="10">
        <v>287.105255</v>
      </c>
      <c r="S2270" s="10">
        <v>292.18188500000002</v>
      </c>
      <c r="T2270" s="10">
        <v>298.15115400000002</v>
      </c>
      <c r="U2270" s="10">
        <v>304.30886800000002</v>
      </c>
      <c r="V2270" s="10">
        <v>310.37368800000002</v>
      </c>
      <c r="W2270" s="10">
        <v>316.15206899999998</v>
      </c>
      <c r="X2270" s="10">
        <v>321.62808200000001</v>
      </c>
      <c r="Y2270" s="10">
        <v>327.097961</v>
      </c>
      <c r="Z2270" s="10">
        <v>332.96640000000002</v>
      </c>
      <c r="AA2270" s="10">
        <v>338.53088400000001</v>
      </c>
      <c r="AB2270" s="10">
        <v>343.94580100000002</v>
      </c>
      <c r="AC2270" s="10">
        <v>349.98623700000002</v>
      </c>
      <c r="AD2270" s="10">
        <v>356.18203699999998</v>
      </c>
      <c r="AE2270" s="10">
        <v>362.91375699999998</v>
      </c>
      <c r="AF2270" s="7">
        <v>1.7464E-2</v>
      </c>
    </row>
    <row r="2272" spans="1:32" ht="13">
      <c r="B2272" s="2" t="s">
        <v>2774</v>
      </c>
    </row>
    <row r="2273" spans="1:32" ht="13">
      <c r="B2273" s="2" t="s">
        <v>2754</v>
      </c>
    </row>
    <row r="2274" spans="1:32" ht="13">
      <c r="A2274" s="3" t="s">
        <v>2775</v>
      </c>
      <c r="B2274" t="s">
        <v>2756</v>
      </c>
      <c r="C2274" s="10">
        <v>618.30261199999995</v>
      </c>
      <c r="D2274" s="10">
        <v>590.83520499999997</v>
      </c>
      <c r="E2274" s="10">
        <v>544.225098</v>
      </c>
      <c r="F2274" s="10">
        <v>565.15319799999997</v>
      </c>
      <c r="G2274" s="10">
        <v>615.644409</v>
      </c>
      <c r="H2274" s="10">
        <v>665.396973</v>
      </c>
      <c r="I2274" s="10">
        <v>702.92675799999995</v>
      </c>
      <c r="J2274" s="10">
        <v>732.53143299999999</v>
      </c>
      <c r="K2274" s="10">
        <v>760.71984899999995</v>
      </c>
      <c r="L2274" s="10">
        <v>788.38580300000001</v>
      </c>
      <c r="M2274" s="10">
        <v>813.97155799999996</v>
      </c>
      <c r="N2274" s="10">
        <v>837.97021500000005</v>
      </c>
      <c r="O2274" s="10">
        <v>861.53088400000001</v>
      </c>
      <c r="P2274" s="10">
        <v>884.28747599999997</v>
      </c>
      <c r="Q2274" s="10">
        <v>902.81481900000006</v>
      </c>
      <c r="R2274" s="10">
        <v>920.19122300000004</v>
      </c>
      <c r="S2274" s="10">
        <v>941.49438499999997</v>
      </c>
      <c r="T2274" s="10">
        <v>966.21948199999997</v>
      </c>
      <c r="U2274" s="10">
        <v>991.00640899999996</v>
      </c>
      <c r="V2274" s="10">
        <v>1016.544434</v>
      </c>
      <c r="W2274" s="10">
        <v>1042.09375</v>
      </c>
      <c r="X2274" s="10">
        <v>1068.4323730000001</v>
      </c>
      <c r="Y2274" s="10">
        <v>1095.9213870000001</v>
      </c>
      <c r="Z2274" s="10">
        <v>1125.016846</v>
      </c>
      <c r="AA2274" s="10">
        <v>1153.888428</v>
      </c>
      <c r="AB2274" s="10">
        <v>1181.9794919999999</v>
      </c>
      <c r="AC2274" s="10">
        <v>1212.437866</v>
      </c>
      <c r="AD2274" s="10">
        <v>1242.2841800000001</v>
      </c>
      <c r="AE2274" s="10">
        <v>1273.458496</v>
      </c>
      <c r="AF2274" s="7">
        <v>2.8851000000000002E-2</v>
      </c>
    </row>
    <row r="2275" spans="1:32" ht="13">
      <c r="A2275" s="3" t="s">
        <v>2776</v>
      </c>
      <c r="B2275" t="s">
        <v>2758</v>
      </c>
      <c r="C2275" s="10">
        <v>251.35449199999999</v>
      </c>
      <c r="D2275" s="10">
        <v>252.37237500000001</v>
      </c>
      <c r="E2275" s="10">
        <v>222.136932</v>
      </c>
      <c r="F2275" s="10">
        <v>233.19697600000001</v>
      </c>
      <c r="G2275" s="10">
        <v>252.41464199999999</v>
      </c>
      <c r="H2275" s="10">
        <v>262.865906</v>
      </c>
      <c r="I2275" s="10">
        <v>267.49487299999998</v>
      </c>
      <c r="J2275" s="10">
        <v>269.25451700000002</v>
      </c>
      <c r="K2275" s="10">
        <v>271.88110399999999</v>
      </c>
      <c r="L2275" s="10">
        <v>274.37176499999998</v>
      </c>
      <c r="M2275" s="10">
        <v>276.62426799999997</v>
      </c>
      <c r="N2275" s="10">
        <v>278.743042</v>
      </c>
      <c r="O2275" s="10">
        <v>280.57385299999999</v>
      </c>
      <c r="P2275" s="10">
        <v>282.62753300000003</v>
      </c>
      <c r="Q2275" s="10">
        <v>284.089539</v>
      </c>
      <c r="R2275" s="10">
        <v>286.013733</v>
      </c>
      <c r="S2275" s="10">
        <v>289.48464999999999</v>
      </c>
      <c r="T2275" s="10">
        <v>293.78692599999999</v>
      </c>
      <c r="U2275" s="10">
        <v>298.325897</v>
      </c>
      <c r="V2275" s="10">
        <v>302.95166</v>
      </c>
      <c r="W2275" s="10">
        <v>307.24841300000003</v>
      </c>
      <c r="X2275" s="10">
        <v>311.82501200000002</v>
      </c>
      <c r="Y2275" s="10">
        <v>316.59173600000003</v>
      </c>
      <c r="Z2275" s="10">
        <v>322.01449600000001</v>
      </c>
      <c r="AA2275" s="10">
        <v>327.33105499999999</v>
      </c>
      <c r="AB2275" s="10">
        <v>333.06933600000002</v>
      </c>
      <c r="AC2275" s="10">
        <v>339.95703099999997</v>
      </c>
      <c r="AD2275" s="10">
        <v>346.90441900000002</v>
      </c>
      <c r="AE2275" s="10">
        <v>354.60882600000002</v>
      </c>
      <c r="AF2275" s="7">
        <v>1.2676E-2</v>
      </c>
    </row>
    <row r="2276" spans="1:32" ht="13">
      <c r="A2276" s="3" t="s">
        <v>2777</v>
      </c>
      <c r="B2276" t="s">
        <v>2760</v>
      </c>
      <c r="C2276" s="10">
        <v>6.0405059999999997</v>
      </c>
      <c r="D2276" s="10">
        <v>5.4870710000000003</v>
      </c>
      <c r="E2276" s="10">
        <v>4.9588999999999999</v>
      </c>
      <c r="F2276" s="10">
        <v>5.1024609999999999</v>
      </c>
      <c r="G2276" s="10">
        <v>5.4583449999999996</v>
      </c>
      <c r="H2276" s="10">
        <v>5.8873350000000002</v>
      </c>
      <c r="I2276" s="10">
        <v>6.3018109999999998</v>
      </c>
      <c r="J2276" s="10">
        <v>6.7274120000000002</v>
      </c>
      <c r="K2276" s="10">
        <v>7.180364</v>
      </c>
      <c r="L2276" s="10">
        <v>7.7188109999999996</v>
      </c>
      <c r="M2276" s="10">
        <v>8.3135449999999995</v>
      </c>
      <c r="N2276" s="10">
        <v>8.9540740000000003</v>
      </c>
      <c r="O2276" s="10">
        <v>9.6384919999999994</v>
      </c>
      <c r="P2276" s="10">
        <v>10.343685000000001</v>
      </c>
      <c r="Q2276" s="10">
        <v>11.064298000000001</v>
      </c>
      <c r="R2276" s="10">
        <v>11.769399999999999</v>
      </c>
      <c r="S2276" s="10">
        <v>12.430446999999999</v>
      </c>
      <c r="T2276" s="10">
        <v>13.153817999999999</v>
      </c>
      <c r="U2276" s="10">
        <v>13.874062</v>
      </c>
      <c r="V2276" s="10">
        <v>14.597723</v>
      </c>
      <c r="W2276" s="10">
        <v>15.326612000000001</v>
      </c>
      <c r="X2276" s="10">
        <v>16.070166</v>
      </c>
      <c r="Y2276" s="10">
        <v>16.838087000000002</v>
      </c>
      <c r="Z2276" s="10">
        <v>17.634613000000002</v>
      </c>
      <c r="AA2276" s="10">
        <v>18.422633999999999</v>
      </c>
      <c r="AB2276" s="10">
        <v>19.187533999999999</v>
      </c>
      <c r="AC2276" s="10">
        <v>19.975071</v>
      </c>
      <c r="AD2276" s="10">
        <v>20.762367000000001</v>
      </c>
      <c r="AE2276" s="10">
        <v>21.571701000000001</v>
      </c>
      <c r="AF2276" s="7">
        <v>5.2011000000000002E-2</v>
      </c>
    </row>
    <row r="2277" spans="1:32" ht="13">
      <c r="A2277" s="3" t="s">
        <v>2778</v>
      </c>
      <c r="B2277" t="s">
        <v>2762</v>
      </c>
      <c r="C2277" s="10">
        <v>6.3068330000000001</v>
      </c>
      <c r="D2277" s="10">
        <v>5.8346679999999997</v>
      </c>
      <c r="E2277" s="10">
        <v>5.0511720000000002</v>
      </c>
      <c r="F2277" s="10">
        <v>4.9934640000000003</v>
      </c>
      <c r="G2277" s="10">
        <v>4.913176</v>
      </c>
      <c r="H2277" s="10">
        <v>4.6706909999999997</v>
      </c>
      <c r="I2277" s="10">
        <v>4.3443969999999998</v>
      </c>
      <c r="J2277" s="10">
        <v>4.4116010000000001</v>
      </c>
      <c r="K2277" s="10">
        <v>4.5861850000000004</v>
      </c>
      <c r="L2277" s="10">
        <v>5.2608829999999998</v>
      </c>
      <c r="M2277" s="10">
        <v>6.6074159999999997</v>
      </c>
      <c r="N2277" s="10">
        <v>8.1037060000000007</v>
      </c>
      <c r="O2277" s="10">
        <v>9.7451000000000008</v>
      </c>
      <c r="P2277" s="10">
        <v>11.500114999999999</v>
      </c>
      <c r="Q2277" s="10">
        <v>13.314116</v>
      </c>
      <c r="R2277" s="10">
        <v>15.149959000000001</v>
      </c>
      <c r="S2277" s="10">
        <v>17.060836999999999</v>
      </c>
      <c r="T2277" s="10">
        <v>19.101645000000001</v>
      </c>
      <c r="U2277" s="10">
        <v>21.216722000000001</v>
      </c>
      <c r="V2277" s="10">
        <v>23.377790000000001</v>
      </c>
      <c r="W2277" s="10">
        <v>26.486215999999999</v>
      </c>
      <c r="X2277" s="10">
        <v>29.617806999999999</v>
      </c>
      <c r="Y2277" s="10">
        <v>32.792243999999997</v>
      </c>
      <c r="Z2277" s="10">
        <v>35.981482999999997</v>
      </c>
      <c r="AA2277" s="10">
        <v>39.098446000000003</v>
      </c>
      <c r="AB2277" s="10">
        <v>42.158462999999998</v>
      </c>
      <c r="AC2277" s="10">
        <v>45.278438999999999</v>
      </c>
      <c r="AD2277" s="10">
        <v>49.401066</v>
      </c>
      <c r="AE2277" s="10">
        <v>53.550598000000001</v>
      </c>
      <c r="AF2277" s="7">
        <v>8.5569000000000006E-2</v>
      </c>
    </row>
    <row r="2278" spans="1:32" ht="13">
      <c r="A2278" s="3" t="s">
        <v>2779</v>
      </c>
      <c r="B2278" t="s">
        <v>2764</v>
      </c>
      <c r="C2278" s="10">
        <v>882.00439500000005</v>
      </c>
      <c r="D2278" s="10">
        <v>854.52929700000004</v>
      </c>
      <c r="E2278" s="10">
        <v>776.37207000000001</v>
      </c>
      <c r="F2278" s="10">
        <v>808.44604500000003</v>
      </c>
      <c r="G2278" s="10">
        <v>878.43054199999995</v>
      </c>
      <c r="H2278" s="10">
        <v>938.82092299999999</v>
      </c>
      <c r="I2278" s="10">
        <v>981.06787099999997</v>
      </c>
      <c r="J2278" s="10">
        <v>1012.924988</v>
      </c>
      <c r="K2278" s="10">
        <v>1044.367432</v>
      </c>
      <c r="L2278" s="10">
        <v>1075.7373050000001</v>
      </c>
      <c r="M2278" s="10">
        <v>1105.516846</v>
      </c>
      <c r="N2278" s="10">
        <v>1133.770996</v>
      </c>
      <c r="O2278" s="10">
        <v>1161.488525</v>
      </c>
      <c r="P2278" s="10">
        <v>1188.758789</v>
      </c>
      <c r="Q2278" s="10">
        <v>1211.282837</v>
      </c>
      <c r="R2278" s="10">
        <v>1233.124268</v>
      </c>
      <c r="S2278" s="10">
        <v>1260.470337</v>
      </c>
      <c r="T2278" s="10">
        <v>1292.2619629999999</v>
      </c>
      <c r="U2278" s="10">
        <v>1324.423096</v>
      </c>
      <c r="V2278" s="10">
        <v>1357.4716800000001</v>
      </c>
      <c r="W2278" s="10">
        <v>1391.155029</v>
      </c>
      <c r="X2278" s="10">
        <v>1425.9453120000001</v>
      </c>
      <c r="Y2278" s="10">
        <v>1462.143433</v>
      </c>
      <c r="Z2278" s="10">
        <v>1500.647461</v>
      </c>
      <c r="AA2278" s="10">
        <v>1538.7404790000001</v>
      </c>
      <c r="AB2278" s="10">
        <v>1576.3948969999999</v>
      </c>
      <c r="AC2278" s="10">
        <v>1617.6484379999999</v>
      </c>
      <c r="AD2278" s="10">
        <v>1659.3520510000001</v>
      </c>
      <c r="AE2278" s="10">
        <v>1703.189697</v>
      </c>
      <c r="AF2278" s="7">
        <v>2.5874000000000001E-2</v>
      </c>
    </row>
    <row r="2279" spans="1:32" ht="13">
      <c r="B2279" s="2" t="s">
        <v>2765</v>
      </c>
    </row>
    <row r="2280" spans="1:32" ht="13">
      <c r="A2280" s="3" t="s">
        <v>2780</v>
      </c>
      <c r="B2280" t="s">
        <v>2756</v>
      </c>
      <c r="C2280" s="10">
        <v>4011.2553710000002</v>
      </c>
      <c r="D2280" s="10">
        <v>3750.5720209999999</v>
      </c>
      <c r="E2280" s="10">
        <v>3347.0288089999999</v>
      </c>
      <c r="F2280" s="10">
        <v>3335.7150879999999</v>
      </c>
      <c r="G2280" s="10">
        <v>3471.9147950000001</v>
      </c>
      <c r="H2280" s="10">
        <v>3619.9560550000001</v>
      </c>
      <c r="I2280" s="10">
        <v>3716.3620609999998</v>
      </c>
      <c r="J2280" s="10">
        <v>3767.9692380000001</v>
      </c>
      <c r="K2280" s="10">
        <v>3799.3110350000002</v>
      </c>
      <c r="L2280" s="10">
        <v>3825.9968260000001</v>
      </c>
      <c r="M2280" s="10">
        <v>3855.6713869999999</v>
      </c>
      <c r="N2280" s="10">
        <v>3900.366211</v>
      </c>
      <c r="O2280" s="10">
        <v>3953.3173830000001</v>
      </c>
      <c r="P2280" s="10">
        <v>3998.0620119999999</v>
      </c>
      <c r="Q2280" s="10">
        <v>4021.1777339999999</v>
      </c>
      <c r="R2280" s="10">
        <v>4039.2036130000001</v>
      </c>
      <c r="S2280" s="10">
        <v>4073.3190920000002</v>
      </c>
      <c r="T2280" s="10">
        <v>4122.3242190000001</v>
      </c>
      <c r="U2280" s="10">
        <v>4175.8637699999999</v>
      </c>
      <c r="V2280" s="10">
        <v>4228.4423829999996</v>
      </c>
      <c r="W2280" s="10">
        <v>4276.6977539999998</v>
      </c>
      <c r="X2280" s="10">
        <v>4319.4848629999997</v>
      </c>
      <c r="Y2280" s="10">
        <v>4361.9633789999998</v>
      </c>
      <c r="Z2280" s="10">
        <v>4410.8876950000003</v>
      </c>
      <c r="AA2280" s="10">
        <v>4455.7871089999999</v>
      </c>
      <c r="AB2280" s="10">
        <v>4498.7695309999999</v>
      </c>
      <c r="AC2280" s="10">
        <v>4549.1782229999999</v>
      </c>
      <c r="AD2280" s="10">
        <v>4603.1469729999999</v>
      </c>
      <c r="AE2280" s="10">
        <v>4665.7539059999999</v>
      </c>
      <c r="AF2280" s="7">
        <v>8.1189999999999995E-3</v>
      </c>
    </row>
    <row r="2281" spans="1:32" ht="13">
      <c r="A2281" s="3" t="s">
        <v>2781</v>
      </c>
      <c r="B2281" t="s">
        <v>2758</v>
      </c>
      <c r="C2281" s="10">
        <v>101.158867</v>
      </c>
      <c r="D2281" s="10">
        <v>98.926308000000006</v>
      </c>
      <c r="E2281" s="10">
        <v>84.327202</v>
      </c>
      <c r="F2281" s="10">
        <v>85.463272000000003</v>
      </c>
      <c r="G2281" s="10">
        <v>87.991919999999993</v>
      </c>
      <c r="H2281" s="10">
        <v>86.238319000000004</v>
      </c>
      <c r="I2281" s="10">
        <v>82.287871999999993</v>
      </c>
      <c r="J2281" s="10">
        <v>77.722412000000006</v>
      </c>
      <c r="K2281" s="10">
        <v>73.817177000000001</v>
      </c>
      <c r="L2281" s="10">
        <v>70.360061999999999</v>
      </c>
      <c r="M2281" s="10">
        <v>67.132712999999995</v>
      </c>
      <c r="N2281" s="10">
        <v>64.067390000000003</v>
      </c>
      <c r="O2281" s="10">
        <v>61.330711000000001</v>
      </c>
      <c r="P2281" s="10">
        <v>58.829898999999997</v>
      </c>
      <c r="Q2281" s="10">
        <v>56.562373999999998</v>
      </c>
      <c r="R2281" s="10">
        <v>54.873631000000003</v>
      </c>
      <c r="S2281" s="10">
        <v>53.877327000000001</v>
      </c>
      <c r="T2281" s="10">
        <v>53.274653999999998</v>
      </c>
      <c r="U2281" s="10">
        <v>52.830502000000003</v>
      </c>
      <c r="V2281" s="10">
        <v>52.593665999999999</v>
      </c>
      <c r="W2281" s="10">
        <v>52.370891999999998</v>
      </c>
      <c r="X2281" s="10">
        <v>52.258980000000001</v>
      </c>
      <c r="Y2281" s="10">
        <v>52.249366999999999</v>
      </c>
      <c r="Z2281" s="10">
        <v>52.402743999999998</v>
      </c>
      <c r="AA2281" s="10">
        <v>52.310836999999999</v>
      </c>
      <c r="AB2281" s="10">
        <v>52.251525999999998</v>
      </c>
      <c r="AC2281" s="10">
        <v>52.319988000000002</v>
      </c>
      <c r="AD2281" s="10">
        <v>52.407088999999999</v>
      </c>
      <c r="AE2281" s="10">
        <v>52.605110000000003</v>
      </c>
      <c r="AF2281" s="7">
        <v>-2.3120000000000002E-2</v>
      </c>
    </row>
    <row r="2282" spans="1:32" ht="13">
      <c r="A2282" s="3" t="s">
        <v>2782</v>
      </c>
      <c r="B2282" t="s">
        <v>2760</v>
      </c>
      <c r="C2282" s="10">
        <v>16.854807000000001</v>
      </c>
      <c r="D2282" s="10">
        <v>13.963946999999999</v>
      </c>
      <c r="E2282" s="10">
        <v>11.603702</v>
      </c>
      <c r="F2282" s="10">
        <v>10.860120999999999</v>
      </c>
      <c r="G2282" s="10">
        <v>10.262919</v>
      </c>
      <c r="H2282" s="10">
        <v>9.4400410000000008</v>
      </c>
      <c r="I2282" s="10">
        <v>8.5750849999999996</v>
      </c>
      <c r="J2282" s="10">
        <v>7.8345039999999999</v>
      </c>
      <c r="K2282" s="10">
        <v>7.2383689999999996</v>
      </c>
      <c r="L2282" s="10">
        <v>6.73367</v>
      </c>
      <c r="M2282" s="10">
        <v>6.2977230000000004</v>
      </c>
      <c r="N2282" s="10">
        <v>5.934151</v>
      </c>
      <c r="O2282" s="10">
        <v>5.6274829999999998</v>
      </c>
      <c r="P2282" s="10">
        <v>5.3982869999999998</v>
      </c>
      <c r="Q2282" s="10">
        <v>5.2785869999999999</v>
      </c>
      <c r="R2282" s="10">
        <v>5.27182</v>
      </c>
      <c r="S2282" s="10">
        <v>5.2249400000000001</v>
      </c>
      <c r="T2282" s="10">
        <v>5.21265</v>
      </c>
      <c r="U2282" s="10">
        <v>5.2586089999999999</v>
      </c>
      <c r="V2282" s="10">
        <v>5.3888210000000001</v>
      </c>
      <c r="W2282" s="10">
        <v>5.4712459999999998</v>
      </c>
      <c r="X2282" s="10">
        <v>5.5427020000000002</v>
      </c>
      <c r="Y2282" s="10">
        <v>5.6043989999999999</v>
      </c>
      <c r="Z2282" s="10">
        <v>5.6873139999999998</v>
      </c>
      <c r="AA2282" s="10">
        <v>5.7927280000000003</v>
      </c>
      <c r="AB2282" s="10">
        <v>5.8789870000000004</v>
      </c>
      <c r="AC2282" s="10">
        <v>5.9794809999999998</v>
      </c>
      <c r="AD2282" s="10">
        <v>6.0770869999999997</v>
      </c>
      <c r="AE2282" s="10">
        <v>6.2062489999999997</v>
      </c>
      <c r="AF2282" s="7">
        <v>-2.9588E-2</v>
      </c>
    </row>
    <row r="2283" spans="1:32" ht="13">
      <c r="A2283" s="3" t="s">
        <v>2783</v>
      </c>
      <c r="B2283" t="s">
        <v>2762</v>
      </c>
      <c r="C2283" s="10">
        <v>1.530951</v>
      </c>
      <c r="D2283" s="10">
        <v>1.965382</v>
      </c>
      <c r="E2283" s="10">
        <v>1.854687</v>
      </c>
      <c r="F2283" s="10">
        <v>2.0366080000000002</v>
      </c>
      <c r="G2283" s="10">
        <v>2.1704669999999999</v>
      </c>
      <c r="H2283" s="10">
        <v>2.3309310000000001</v>
      </c>
      <c r="I2283" s="10">
        <v>2.515609</v>
      </c>
      <c r="J2283" s="10">
        <v>2.7339359999999999</v>
      </c>
      <c r="K2283" s="10">
        <v>2.9832399999999999</v>
      </c>
      <c r="L2283" s="10">
        <v>4.079027</v>
      </c>
      <c r="M2283" s="10">
        <v>5.4062830000000002</v>
      </c>
      <c r="N2283" s="10">
        <v>6.9910350000000001</v>
      </c>
      <c r="O2283" s="10">
        <v>8.7613529999999997</v>
      </c>
      <c r="P2283" s="10">
        <v>10.573007</v>
      </c>
      <c r="Q2283" s="10">
        <v>12.302473000000001</v>
      </c>
      <c r="R2283" s="10">
        <v>13.912682999999999</v>
      </c>
      <c r="S2283" s="10">
        <v>15.472517</v>
      </c>
      <c r="T2283" s="10">
        <v>17.015913000000001</v>
      </c>
      <c r="U2283" s="10">
        <v>18.537915999999999</v>
      </c>
      <c r="V2283" s="10">
        <v>20.025288</v>
      </c>
      <c r="W2283" s="10">
        <v>21.457611</v>
      </c>
      <c r="X2283" s="10">
        <v>22.808167000000001</v>
      </c>
      <c r="Y2283" s="10">
        <v>24.093857</v>
      </c>
      <c r="Z2283" s="10">
        <v>25.314938000000001</v>
      </c>
      <c r="AA2283" s="10">
        <v>26.422369</v>
      </c>
      <c r="AB2283" s="10">
        <v>27.426569000000001</v>
      </c>
      <c r="AC2283" s="10">
        <v>28.416533999999999</v>
      </c>
      <c r="AD2283" s="10">
        <v>29.371213999999998</v>
      </c>
      <c r="AE2283" s="10">
        <v>30.335184000000002</v>
      </c>
      <c r="AF2283" s="7">
        <v>0.106671</v>
      </c>
    </row>
    <row r="2284" spans="1:32" ht="13">
      <c r="A2284" s="3" t="s">
        <v>2784</v>
      </c>
      <c r="B2284" t="s">
        <v>2771</v>
      </c>
      <c r="C2284" s="10">
        <v>4130.8002930000002</v>
      </c>
      <c r="D2284" s="10">
        <v>3865.4277339999999</v>
      </c>
      <c r="E2284" s="10">
        <v>3444.814453</v>
      </c>
      <c r="F2284" s="10">
        <v>3434.0751949999999</v>
      </c>
      <c r="G2284" s="10">
        <v>3572.3400879999999</v>
      </c>
      <c r="H2284" s="10">
        <v>3717.9650879999999</v>
      </c>
      <c r="I2284" s="10">
        <v>3809.7404790000001</v>
      </c>
      <c r="J2284" s="10">
        <v>3856.2602539999998</v>
      </c>
      <c r="K2284" s="10">
        <v>3883.3496089999999</v>
      </c>
      <c r="L2284" s="10">
        <v>3907.169922</v>
      </c>
      <c r="M2284" s="10">
        <v>3934.5078119999998</v>
      </c>
      <c r="N2284" s="10">
        <v>3977.358643</v>
      </c>
      <c r="O2284" s="10">
        <v>4029.036865</v>
      </c>
      <c r="P2284" s="10">
        <v>4072.8630370000001</v>
      </c>
      <c r="Q2284" s="10">
        <v>4095.3210450000001</v>
      </c>
      <c r="R2284" s="10">
        <v>4113.2617190000001</v>
      </c>
      <c r="S2284" s="10">
        <v>4147.8940430000002</v>
      </c>
      <c r="T2284" s="10">
        <v>4197.8276370000003</v>
      </c>
      <c r="U2284" s="10">
        <v>4252.4897460000002</v>
      </c>
      <c r="V2284" s="10">
        <v>4306.4506840000004</v>
      </c>
      <c r="W2284" s="10">
        <v>4355.9975590000004</v>
      </c>
      <c r="X2284" s="10">
        <v>4400.0947269999997</v>
      </c>
      <c r="Y2284" s="10">
        <v>4443.9106449999999</v>
      </c>
      <c r="Z2284" s="10">
        <v>4494.2929690000001</v>
      </c>
      <c r="AA2284" s="10">
        <v>4540.3125</v>
      </c>
      <c r="AB2284" s="10">
        <v>4584.3266599999997</v>
      </c>
      <c r="AC2284" s="10">
        <v>4635.8940430000002</v>
      </c>
      <c r="AD2284" s="10">
        <v>4691.001953</v>
      </c>
      <c r="AE2284" s="10">
        <v>4754.9008789999998</v>
      </c>
      <c r="AF2284" s="7">
        <v>7.7000000000000002E-3</v>
      </c>
    </row>
    <row r="2285" spans="1:32" ht="13">
      <c r="B2285" s="2" t="s">
        <v>2785</v>
      </c>
    </row>
    <row r="2286" spans="1:32" ht="13">
      <c r="A2286" s="3" t="s">
        <v>2786</v>
      </c>
      <c r="B2286" t="s">
        <v>2756</v>
      </c>
      <c r="C2286" s="10">
        <v>4629.5581050000001</v>
      </c>
      <c r="D2286" s="10">
        <v>4341.4072269999997</v>
      </c>
      <c r="E2286" s="10">
        <v>3891.2539059999999</v>
      </c>
      <c r="F2286" s="10">
        <v>3900.868164</v>
      </c>
      <c r="G2286" s="10">
        <v>4087.5590820000002</v>
      </c>
      <c r="H2286" s="10">
        <v>4285.3530270000001</v>
      </c>
      <c r="I2286" s="10">
        <v>4419.2890619999998</v>
      </c>
      <c r="J2286" s="10">
        <v>4500.5004879999997</v>
      </c>
      <c r="K2286" s="10">
        <v>4560.0307620000003</v>
      </c>
      <c r="L2286" s="10">
        <v>4614.3828119999998</v>
      </c>
      <c r="M2286" s="10">
        <v>4669.6430659999996</v>
      </c>
      <c r="N2286" s="10">
        <v>4738.3364259999998</v>
      </c>
      <c r="O2286" s="10">
        <v>4814.8481449999999</v>
      </c>
      <c r="P2286" s="10">
        <v>4882.3496089999999</v>
      </c>
      <c r="Q2286" s="10">
        <v>4923.9926759999998</v>
      </c>
      <c r="R2286" s="10">
        <v>4959.3950199999999</v>
      </c>
      <c r="S2286" s="10">
        <v>5014.8134769999997</v>
      </c>
      <c r="T2286" s="10">
        <v>5088.5439450000003</v>
      </c>
      <c r="U2286" s="10">
        <v>5166.8701170000004</v>
      </c>
      <c r="V2286" s="10">
        <v>5244.9868159999996</v>
      </c>
      <c r="W2286" s="10">
        <v>5318.7915039999998</v>
      </c>
      <c r="X2286" s="10">
        <v>5387.9169920000004</v>
      </c>
      <c r="Y2286" s="10">
        <v>5457.8847660000001</v>
      </c>
      <c r="Z2286" s="10">
        <v>5535.904297</v>
      </c>
      <c r="AA2286" s="10">
        <v>5609.6757809999999</v>
      </c>
      <c r="AB2286" s="10">
        <v>5680.7490230000003</v>
      </c>
      <c r="AC2286" s="10">
        <v>5761.6162109999996</v>
      </c>
      <c r="AD2286" s="10">
        <v>5845.4311520000001</v>
      </c>
      <c r="AE2286" s="10">
        <v>5939.2124020000001</v>
      </c>
      <c r="AF2286" s="7">
        <v>1.1674E-2</v>
      </c>
    </row>
    <row r="2287" spans="1:32" ht="13">
      <c r="A2287" s="3" t="s">
        <v>2787</v>
      </c>
      <c r="B2287" t="s">
        <v>2758</v>
      </c>
      <c r="C2287" s="10">
        <v>352.51336700000002</v>
      </c>
      <c r="D2287" s="10">
        <v>351.298676</v>
      </c>
      <c r="E2287" s="10">
        <v>306.46414199999998</v>
      </c>
      <c r="F2287" s="10">
        <v>318.66024800000002</v>
      </c>
      <c r="G2287" s="10">
        <v>340.40655500000003</v>
      </c>
      <c r="H2287" s="10">
        <v>349.104218</v>
      </c>
      <c r="I2287" s="10">
        <v>349.78274499999998</v>
      </c>
      <c r="J2287" s="10">
        <v>346.97692899999998</v>
      </c>
      <c r="K2287" s="10">
        <v>345.69827299999997</v>
      </c>
      <c r="L2287" s="10">
        <v>344.73181199999999</v>
      </c>
      <c r="M2287" s="10">
        <v>343.75698899999998</v>
      </c>
      <c r="N2287" s="10">
        <v>342.81042500000001</v>
      </c>
      <c r="O2287" s="10">
        <v>341.90457199999997</v>
      </c>
      <c r="P2287" s="10">
        <v>341.45742799999999</v>
      </c>
      <c r="Q2287" s="10">
        <v>340.65191700000003</v>
      </c>
      <c r="R2287" s="10">
        <v>340.88736</v>
      </c>
      <c r="S2287" s="10">
        <v>343.36196899999999</v>
      </c>
      <c r="T2287" s="10">
        <v>347.06158399999998</v>
      </c>
      <c r="U2287" s="10">
        <v>351.15640300000001</v>
      </c>
      <c r="V2287" s="10">
        <v>355.54531900000001</v>
      </c>
      <c r="W2287" s="10">
        <v>359.61929300000003</v>
      </c>
      <c r="X2287" s="10">
        <v>364.08398399999999</v>
      </c>
      <c r="Y2287" s="10">
        <v>368.841095</v>
      </c>
      <c r="Z2287" s="10">
        <v>374.417236</v>
      </c>
      <c r="AA2287" s="10">
        <v>379.641907</v>
      </c>
      <c r="AB2287" s="10">
        <v>385.32086199999998</v>
      </c>
      <c r="AC2287" s="10">
        <v>392.27700800000002</v>
      </c>
      <c r="AD2287" s="10">
        <v>399.31152300000002</v>
      </c>
      <c r="AE2287" s="10">
        <v>407.21392800000001</v>
      </c>
      <c r="AF2287" s="7">
        <v>5.4850000000000003E-3</v>
      </c>
    </row>
    <row r="2288" spans="1:32" ht="13">
      <c r="A2288" s="3" t="s">
        <v>2788</v>
      </c>
      <c r="B2288" t="s">
        <v>2760</v>
      </c>
      <c r="C2288" s="10">
        <v>22.895313000000002</v>
      </c>
      <c r="D2288" s="10">
        <v>19.451018999999999</v>
      </c>
      <c r="E2288" s="10">
        <v>16.562602999999999</v>
      </c>
      <c r="F2288" s="10">
        <v>15.962581999999999</v>
      </c>
      <c r="G2288" s="10">
        <v>15.721265000000001</v>
      </c>
      <c r="H2288" s="10">
        <v>15.327375</v>
      </c>
      <c r="I2288" s="10">
        <v>14.876896</v>
      </c>
      <c r="J2288" s="10">
        <v>14.561916</v>
      </c>
      <c r="K2288" s="10">
        <v>14.418733</v>
      </c>
      <c r="L2288" s="10">
        <v>14.452481000000001</v>
      </c>
      <c r="M2288" s="10">
        <v>14.611269</v>
      </c>
      <c r="N2288" s="10">
        <v>14.888226</v>
      </c>
      <c r="O2288" s="10">
        <v>15.265974</v>
      </c>
      <c r="P2288" s="10">
        <v>15.741972000000001</v>
      </c>
      <c r="Q2288" s="10">
        <v>16.342884000000002</v>
      </c>
      <c r="R2288" s="10">
        <v>17.041219999999999</v>
      </c>
      <c r="S2288" s="10">
        <v>17.655386</v>
      </c>
      <c r="T2288" s="10">
        <v>18.366468000000001</v>
      </c>
      <c r="U2288" s="10">
        <v>19.132670999999998</v>
      </c>
      <c r="V2288" s="10">
        <v>19.986543999999999</v>
      </c>
      <c r="W2288" s="10">
        <v>20.797858999999999</v>
      </c>
      <c r="X2288" s="10">
        <v>21.612867000000001</v>
      </c>
      <c r="Y2288" s="10">
        <v>22.442485999999999</v>
      </c>
      <c r="Z2288" s="10">
        <v>23.321926000000001</v>
      </c>
      <c r="AA2288" s="10">
        <v>24.215363</v>
      </c>
      <c r="AB2288" s="10">
        <v>25.066521000000002</v>
      </c>
      <c r="AC2288" s="10">
        <v>25.954552</v>
      </c>
      <c r="AD2288" s="10">
        <v>26.839455000000001</v>
      </c>
      <c r="AE2288" s="10">
        <v>27.777950000000001</v>
      </c>
      <c r="AF2288" s="7">
        <v>1.3285E-2</v>
      </c>
    </row>
    <row r="2289" spans="1:32" ht="13">
      <c r="A2289" s="3" t="s">
        <v>2789</v>
      </c>
      <c r="B2289" t="s">
        <v>2762</v>
      </c>
      <c r="C2289" s="10">
        <v>7.8377850000000002</v>
      </c>
      <c r="D2289" s="10">
        <v>7.8000509999999998</v>
      </c>
      <c r="E2289" s="10">
        <v>6.9058590000000004</v>
      </c>
      <c r="F2289" s="10">
        <v>7.0300719999999997</v>
      </c>
      <c r="G2289" s="10">
        <v>7.0836430000000004</v>
      </c>
      <c r="H2289" s="10">
        <v>7.0016220000000002</v>
      </c>
      <c r="I2289" s="10">
        <v>6.8600050000000001</v>
      </c>
      <c r="J2289" s="10">
        <v>7.1455359999999999</v>
      </c>
      <c r="K2289" s="10">
        <v>7.5694249999999998</v>
      </c>
      <c r="L2289" s="10">
        <v>9.3399110000000007</v>
      </c>
      <c r="M2289" s="10">
        <v>12.013699000000001</v>
      </c>
      <c r="N2289" s="10">
        <v>15.094742</v>
      </c>
      <c r="O2289" s="10">
        <v>18.506454000000002</v>
      </c>
      <c r="P2289" s="10">
        <v>22.073122000000001</v>
      </c>
      <c r="Q2289" s="10">
        <v>25.616589000000001</v>
      </c>
      <c r="R2289" s="10">
        <v>29.062640999999999</v>
      </c>
      <c r="S2289" s="10">
        <v>32.533355999999998</v>
      </c>
      <c r="T2289" s="10">
        <v>36.117558000000002</v>
      </c>
      <c r="U2289" s="10">
        <v>39.754638999999997</v>
      </c>
      <c r="V2289" s="10">
        <v>43.403075999999999</v>
      </c>
      <c r="W2289" s="10">
        <v>47.943824999999997</v>
      </c>
      <c r="X2289" s="10">
        <v>52.425972000000002</v>
      </c>
      <c r="Y2289" s="10">
        <v>56.886100999999996</v>
      </c>
      <c r="Z2289" s="10">
        <v>61.296421000000002</v>
      </c>
      <c r="AA2289" s="10">
        <v>65.520813000000004</v>
      </c>
      <c r="AB2289" s="10">
        <v>69.585030000000003</v>
      </c>
      <c r="AC2289" s="10">
        <v>73.694976999999994</v>
      </c>
      <c r="AD2289" s="10">
        <v>78.772278</v>
      </c>
      <c r="AE2289" s="10">
        <v>83.885779999999997</v>
      </c>
      <c r="AF2289" s="7">
        <v>9.1961000000000001E-2</v>
      </c>
    </row>
    <row r="2290" spans="1:32" ht="13">
      <c r="A2290" s="3" t="s">
        <v>2790</v>
      </c>
      <c r="B2290" s="2" t="s">
        <v>2791</v>
      </c>
      <c r="C2290" s="11">
        <v>5012.8046880000002</v>
      </c>
      <c r="D2290" s="11">
        <v>4719.9575199999999</v>
      </c>
      <c r="E2290" s="11">
        <v>4221.1860349999997</v>
      </c>
      <c r="F2290" s="11">
        <v>4242.5209960000002</v>
      </c>
      <c r="G2290" s="11">
        <v>4450.7705079999996</v>
      </c>
      <c r="H2290" s="11">
        <v>4656.7861329999996</v>
      </c>
      <c r="I2290" s="11">
        <v>4790.8081050000001</v>
      </c>
      <c r="J2290" s="11">
        <v>4869.1845700000003</v>
      </c>
      <c r="K2290" s="11">
        <v>4927.7172849999997</v>
      </c>
      <c r="L2290" s="11">
        <v>4982.90625</v>
      </c>
      <c r="M2290" s="11">
        <v>5040.0244140000004</v>
      </c>
      <c r="N2290" s="11">
        <v>5111.1293949999999</v>
      </c>
      <c r="O2290" s="11">
        <v>5190.5253910000001</v>
      </c>
      <c r="P2290" s="11">
        <v>5261.6215819999998</v>
      </c>
      <c r="Q2290" s="11">
        <v>5306.6044920000004</v>
      </c>
      <c r="R2290" s="11">
        <v>5346.3862300000001</v>
      </c>
      <c r="S2290" s="11">
        <v>5408.3642579999996</v>
      </c>
      <c r="T2290" s="11">
        <v>5490.0898440000001</v>
      </c>
      <c r="U2290" s="11">
        <v>5576.9125979999999</v>
      </c>
      <c r="V2290" s="11">
        <v>5663.9223629999997</v>
      </c>
      <c r="W2290" s="11">
        <v>5747.1528319999998</v>
      </c>
      <c r="X2290" s="11">
        <v>5826.0400390000004</v>
      </c>
      <c r="Y2290" s="11">
        <v>5906.0537109999996</v>
      </c>
      <c r="Z2290" s="11">
        <v>5994.9404299999997</v>
      </c>
      <c r="AA2290" s="11">
        <v>6079.0532229999999</v>
      </c>
      <c r="AB2290" s="11">
        <v>6160.7216799999997</v>
      </c>
      <c r="AC2290" s="11">
        <v>6253.5424800000001</v>
      </c>
      <c r="AD2290" s="11">
        <v>6350.3540039999998</v>
      </c>
      <c r="AE2290" s="11">
        <v>6458.0908200000003</v>
      </c>
      <c r="AF2290" s="9">
        <v>1.1679999999999999E-2</v>
      </c>
    </row>
    <row r="2292" spans="1:32" ht="13">
      <c r="B2292" s="2" t="s">
        <v>2792</v>
      </c>
    </row>
    <row r="2293" spans="1:32" ht="13">
      <c r="B2293" s="2" t="s">
        <v>2754</v>
      </c>
    </row>
    <row r="2294" spans="1:32" ht="13">
      <c r="A2294" s="3" t="s">
        <v>2793</v>
      </c>
      <c r="B2294" t="s">
        <v>2756</v>
      </c>
      <c r="C2294" s="10">
        <v>8.0514860000000006</v>
      </c>
      <c r="D2294" s="10">
        <v>8.0461500000000008</v>
      </c>
      <c r="E2294" s="10">
        <v>8.0415120000000009</v>
      </c>
      <c r="F2294" s="10">
        <v>8.0435239999999997</v>
      </c>
      <c r="G2294" s="10">
        <v>8.0501360000000002</v>
      </c>
      <c r="H2294" s="10">
        <v>8.0653290000000002</v>
      </c>
      <c r="I2294" s="10">
        <v>8.0897579999999998</v>
      </c>
      <c r="J2294" s="10">
        <v>8.1210799999999992</v>
      </c>
      <c r="K2294" s="10">
        <v>8.1584970000000006</v>
      </c>
      <c r="L2294" s="10">
        <v>8.1993419999999997</v>
      </c>
      <c r="M2294" s="10">
        <v>8.2405439999999999</v>
      </c>
      <c r="N2294" s="10">
        <v>8.2784999999999993</v>
      </c>
      <c r="O2294" s="10">
        <v>8.3149920000000002</v>
      </c>
      <c r="P2294" s="10">
        <v>8.3500879999999995</v>
      </c>
      <c r="Q2294" s="10">
        <v>8.3823679999999996</v>
      </c>
      <c r="R2294" s="10">
        <v>8.4118530000000007</v>
      </c>
      <c r="S2294" s="10">
        <v>8.4384239999999995</v>
      </c>
      <c r="T2294" s="10">
        <v>8.4626529999999995</v>
      </c>
      <c r="U2294" s="10">
        <v>8.5025410000000008</v>
      </c>
      <c r="V2294" s="10">
        <v>8.5381839999999993</v>
      </c>
      <c r="W2294" s="10">
        <v>8.5699129999999997</v>
      </c>
      <c r="X2294" s="10">
        <v>8.5979209999999995</v>
      </c>
      <c r="Y2294" s="10">
        <v>8.6226020000000005</v>
      </c>
      <c r="Z2294" s="10">
        <v>8.6473069999999996</v>
      </c>
      <c r="AA2294" s="10">
        <v>8.6688899999999993</v>
      </c>
      <c r="AB2294" s="10">
        <v>8.697343</v>
      </c>
      <c r="AC2294" s="10">
        <v>8.7225219999999997</v>
      </c>
      <c r="AD2294" s="10">
        <v>8.7447300000000006</v>
      </c>
      <c r="AE2294" s="10">
        <v>8.7642539999999993</v>
      </c>
      <c r="AF2294" s="7">
        <v>3.1710000000000002E-3</v>
      </c>
    </row>
    <row r="2295" spans="1:32" ht="13">
      <c r="A2295" s="3" t="s">
        <v>2794</v>
      </c>
      <c r="B2295" t="s">
        <v>2758</v>
      </c>
      <c r="C2295" s="10">
        <v>7.8983220000000003</v>
      </c>
      <c r="D2295" s="10">
        <v>7.8650320000000002</v>
      </c>
      <c r="E2295" s="10">
        <v>7.850676</v>
      </c>
      <c r="F2295" s="10">
        <v>7.8359009999999998</v>
      </c>
      <c r="G2295" s="10">
        <v>7.8182229999999997</v>
      </c>
      <c r="H2295" s="10">
        <v>7.7999489999999998</v>
      </c>
      <c r="I2295" s="10">
        <v>7.7891339999999998</v>
      </c>
      <c r="J2295" s="10">
        <v>7.7901559999999996</v>
      </c>
      <c r="K2295" s="10">
        <v>7.7997670000000001</v>
      </c>
      <c r="L2295" s="10">
        <v>7.8178879999999999</v>
      </c>
      <c r="M2295" s="10">
        <v>7.839931</v>
      </c>
      <c r="N2295" s="10">
        <v>7.866473</v>
      </c>
      <c r="O2295" s="10">
        <v>7.8962430000000001</v>
      </c>
      <c r="P2295" s="10">
        <v>7.9291320000000001</v>
      </c>
      <c r="Q2295" s="10">
        <v>7.9622840000000004</v>
      </c>
      <c r="R2295" s="10">
        <v>7.993538</v>
      </c>
      <c r="S2295" s="10">
        <v>8.0230829999999997</v>
      </c>
      <c r="T2295" s="10">
        <v>8.0514259999999993</v>
      </c>
      <c r="U2295" s="10">
        <v>8.0780840000000005</v>
      </c>
      <c r="V2295" s="10">
        <v>8.1032930000000007</v>
      </c>
      <c r="W2295" s="10">
        <v>8.1278930000000003</v>
      </c>
      <c r="X2295" s="10">
        <v>8.1507839999999998</v>
      </c>
      <c r="Y2295" s="10">
        <v>8.173864</v>
      </c>
      <c r="Z2295" s="10">
        <v>8.1958699999999993</v>
      </c>
      <c r="AA2295" s="10">
        <v>8.2158200000000008</v>
      </c>
      <c r="AB2295" s="10">
        <v>8.2339249999999993</v>
      </c>
      <c r="AC2295" s="10">
        <v>8.2489179999999998</v>
      </c>
      <c r="AD2295" s="10">
        <v>8.2614429999999999</v>
      </c>
      <c r="AE2295" s="10">
        <v>8.2719179999999994</v>
      </c>
      <c r="AF2295" s="7">
        <v>1.8699999999999999E-3</v>
      </c>
    </row>
    <row r="2296" spans="1:32" ht="13">
      <c r="A2296" s="3" t="s">
        <v>2795</v>
      </c>
      <c r="B2296" t="s">
        <v>2760</v>
      </c>
      <c r="C2296" s="10">
        <v>6.918806</v>
      </c>
      <c r="D2296" s="10">
        <v>6.936064</v>
      </c>
      <c r="E2296" s="10">
        <v>7.0038499999999999</v>
      </c>
      <c r="F2296" s="10">
        <v>7.102608</v>
      </c>
      <c r="G2296" s="10">
        <v>7.2101959999999998</v>
      </c>
      <c r="H2296" s="10">
        <v>7.3259910000000001</v>
      </c>
      <c r="I2296" s="10">
        <v>7.448556</v>
      </c>
      <c r="J2296" s="10">
        <v>7.5790220000000001</v>
      </c>
      <c r="K2296" s="10">
        <v>7.690232</v>
      </c>
      <c r="L2296" s="10">
        <v>7.7810569999999997</v>
      </c>
      <c r="M2296" s="10">
        <v>7.8514759999999999</v>
      </c>
      <c r="N2296" s="10">
        <v>7.9096679999999999</v>
      </c>
      <c r="O2296" s="10">
        <v>7.9583579999999996</v>
      </c>
      <c r="P2296" s="10">
        <v>7.9983529999999998</v>
      </c>
      <c r="Q2296" s="10">
        <v>8.0491759999999992</v>
      </c>
      <c r="R2296" s="10">
        <v>8.0925440000000002</v>
      </c>
      <c r="S2296" s="10">
        <v>8.1381429999999995</v>
      </c>
      <c r="T2296" s="10">
        <v>8.1754119999999997</v>
      </c>
      <c r="U2296" s="10">
        <v>8.2032450000000008</v>
      </c>
      <c r="V2296" s="10">
        <v>8.2263310000000001</v>
      </c>
      <c r="W2296" s="10">
        <v>8.2465480000000007</v>
      </c>
      <c r="X2296" s="10">
        <v>8.262696</v>
      </c>
      <c r="Y2296" s="10">
        <v>8.2791370000000004</v>
      </c>
      <c r="Z2296" s="10">
        <v>8.2913060000000005</v>
      </c>
      <c r="AA2296" s="10">
        <v>8.3011879999999998</v>
      </c>
      <c r="AB2296" s="10">
        <v>8.3190930000000005</v>
      </c>
      <c r="AC2296" s="10">
        <v>8.33521</v>
      </c>
      <c r="AD2296" s="10">
        <v>8.3494779999999995</v>
      </c>
      <c r="AE2296" s="10">
        <v>8.3618629999999996</v>
      </c>
      <c r="AF2296" s="7">
        <v>6.9480000000000002E-3</v>
      </c>
    </row>
    <row r="2297" spans="1:32" ht="13">
      <c r="A2297" s="3" t="s">
        <v>2796</v>
      </c>
      <c r="B2297" t="s">
        <v>2762</v>
      </c>
      <c r="C2297" s="10">
        <v>5.9772910000000001</v>
      </c>
      <c r="D2297" s="10">
        <v>5.9762320000000004</v>
      </c>
      <c r="E2297" s="10">
        <v>5.9748429999999999</v>
      </c>
      <c r="F2297" s="10">
        <v>5.9753990000000003</v>
      </c>
      <c r="G2297" s="10">
        <v>5.9741569999999999</v>
      </c>
      <c r="H2297" s="10">
        <v>5.9725260000000002</v>
      </c>
      <c r="I2297" s="10">
        <v>5.9706029999999997</v>
      </c>
      <c r="J2297" s="10">
        <v>5.9832229999999997</v>
      </c>
      <c r="K2297" s="10">
        <v>6.0035030000000003</v>
      </c>
      <c r="L2297" s="10">
        <v>6.0551250000000003</v>
      </c>
      <c r="M2297" s="10">
        <v>6.1231159999999996</v>
      </c>
      <c r="N2297" s="10">
        <v>6.1709440000000004</v>
      </c>
      <c r="O2297" s="10">
        <v>6.2065219999999997</v>
      </c>
      <c r="P2297" s="10">
        <v>6.2344600000000003</v>
      </c>
      <c r="Q2297" s="10">
        <v>6.2542590000000002</v>
      </c>
      <c r="R2297" s="10">
        <v>6.269355</v>
      </c>
      <c r="S2297" s="10">
        <v>6.2819789999999998</v>
      </c>
      <c r="T2297" s="10">
        <v>6.2914409999999998</v>
      </c>
      <c r="U2297" s="10">
        <v>6.2978759999999996</v>
      </c>
      <c r="V2297" s="10">
        <v>6.3027090000000001</v>
      </c>
      <c r="W2297" s="10">
        <v>6.3063140000000004</v>
      </c>
      <c r="X2297" s="10">
        <v>6.3091970000000002</v>
      </c>
      <c r="Y2297" s="10">
        <v>6.3112219999999999</v>
      </c>
      <c r="Z2297" s="10">
        <v>6.3127000000000004</v>
      </c>
      <c r="AA2297" s="10">
        <v>6.3138160000000001</v>
      </c>
      <c r="AB2297" s="10">
        <v>6.3147140000000004</v>
      </c>
      <c r="AC2297" s="10">
        <v>6.3154620000000001</v>
      </c>
      <c r="AD2297" s="10">
        <v>6.3162229999999999</v>
      </c>
      <c r="AE2297" s="10">
        <v>6.3167749999999998</v>
      </c>
      <c r="AF2297" s="7">
        <v>2.055E-3</v>
      </c>
    </row>
    <row r="2298" spans="1:32" ht="13">
      <c r="A2298" s="3" t="s">
        <v>2797</v>
      </c>
      <c r="B2298" t="s">
        <v>2798</v>
      </c>
      <c r="C2298" s="10">
        <v>7.9584859999999997</v>
      </c>
      <c r="D2298" s="10">
        <v>7.9426389999999998</v>
      </c>
      <c r="E2298" s="10">
        <v>7.939362</v>
      </c>
      <c r="F2298" s="10">
        <v>7.9380839999999999</v>
      </c>
      <c r="G2298" s="10">
        <v>7.9402379999999999</v>
      </c>
      <c r="H2298" s="10">
        <v>7.9494530000000001</v>
      </c>
      <c r="I2298" s="10">
        <v>7.9678979999999999</v>
      </c>
      <c r="J2298" s="10">
        <v>7.9946869999999999</v>
      </c>
      <c r="K2298" s="10">
        <v>8.0283110000000004</v>
      </c>
      <c r="L2298" s="10">
        <v>8.0652690000000007</v>
      </c>
      <c r="M2298" s="10">
        <v>8.1013540000000006</v>
      </c>
      <c r="N2298" s="10">
        <v>8.1356549999999999</v>
      </c>
      <c r="O2298" s="10">
        <v>8.1692029999999995</v>
      </c>
      <c r="P2298" s="10">
        <v>8.2021870000000003</v>
      </c>
      <c r="Q2298" s="10">
        <v>8.2325610000000005</v>
      </c>
      <c r="R2298" s="10">
        <v>8.2599450000000001</v>
      </c>
      <c r="S2298" s="10">
        <v>8.2846270000000004</v>
      </c>
      <c r="T2298" s="10">
        <v>8.3070760000000003</v>
      </c>
      <c r="U2298" s="10">
        <v>8.3398629999999994</v>
      </c>
      <c r="V2298" s="10">
        <v>8.3691759999999995</v>
      </c>
      <c r="W2298" s="10">
        <v>8.3957099999999993</v>
      </c>
      <c r="X2298" s="10">
        <v>8.4192049999999998</v>
      </c>
      <c r="Y2298" s="10">
        <v>8.4404620000000001</v>
      </c>
      <c r="Z2298" s="10">
        <v>8.4614700000000003</v>
      </c>
      <c r="AA2298" s="10">
        <v>8.4797089999999997</v>
      </c>
      <c r="AB2298" s="10">
        <v>8.5025119999999994</v>
      </c>
      <c r="AC2298" s="10">
        <v>8.5222060000000006</v>
      </c>
      <c r="AD2298" s="10">
        <v>8.5392779999999995</v>
      </c>
      <c r="AE2298" s="10">
        <v>8.5539710000000007</v>
      </c>
      <c r="AF2298" s="7">
        <v>2.7499999999999998E-3</v>
      </c>
    </row>
    <row r="2299" spans="1:32" ht="13">
      <c r="B2299" s="2" t="s">
        <v>2765</v>
      </c>
    </row>
    <row r="2300" spans="1:32" ht="13">
      <c r="A2300" s="3" t="s">
        <v>2799</v>
      </c>
      <c r="B2300" t="s">
        <v>2756</v>
      </c>
      <c r="C2300" s="10">
        <v>5.5395820000000002</v>
      </c>
      <c r="D2300" s="10">
        <v>5.537439</v>
      </c>
      <c r="E2300" s="10">
        <v>5.5374650000000001</v>
      </c>
      <c r="F2300" s="10">
        <v>5.5413110000000003</v>
      </c>
      <c r="G2300" s="10">
        <v>5.5555669999999999</v>
      </c>
      <c r="H2300" s="10">
        <v>5.5894000000000004</v>
      </c>
      <c r="I2300" s="10">
        <v>5.6458130000000004</v>
      </c>
      <c r="J2300" s="10">
        <v>5.7184200000000001</v>
      </c>
      <c r="K2300" s="10">
        <v>5.7850289999999998</v>
      </c>
      <c r="L2300" s="10">
        <v>5.8503879999999997</v>
      </c>
      <c r="M2300" s="10">
        <v>5.9205009999999998</v>
      </c>
      <c r="N2300" s="10">
        <v>5.9882460000000002</v>
      </c>
      <c r="O2300" s="10">
        <v>6.0514989999999997</v>
      </c>
      <c r="P2300" s="10">
        <v>6.1085659999999997</v>
      </c>
      <c r="Q2300" s="10">
        <v>6.1591490000000002</v>
      </c>
      <c r="R2300" s="10">
        <v>6.2033519999999998</v>
      </c>
      <c r="S2300" s="10">
        <v>6.241949</v>
      </c>
      <c r="T2300" s="10">
        <v>6.2750979999999998</v>
      </c>
      <c r="U2300" s="10">
        <v>6.3037419999999997</v>
      </c>
      <c r="V2300" s="10">
        <v>6.3287009999999997</v>
      </c>
      <c r="W2300" s="10">
        <v>6.3507009999999999</v>
      </c>
      <c r="X2300" s="10">
        <v>6.3698329999999999</v>
      </c>
      <c r="Y2300" s="10">
        <v>6.3863570000000003</v>
      </c>
      <c r="Z2300" s="10">
        <v>6.399851</v>
      </c>
      <c r="AA2300" s="10">
        <v>6.4113850000000001</v>
      </c>
      <c r="AB2300" s="10">
        <v>6.4214070000000003</v>
      </c>
      <c r="AC2300" s="10">
        <v>6.4304730000000001</v>
      </c>
      <c r="AD2300" s="10">
        <v>6.438326</v>
      </c>
      <c r="AE2300" s="10">
        <v>6.4447270000000003</v>
      </c>
      <c r="AF2300" s="7">
        <v>5.6350000000000003E-3</v>
      </c>
    </row>
    <row r="2301" spans="1:32" ht="13">
      <c r="A2301" s="3" t="s">
        <v>2800</v>
      </c>
      <c r="B2301" t="s">
        <v>2758</v>
      </c>
      <c r="C2301" s="10">
        <v>8.0297830000000001</v>
      </c>
      <c r="D2301" s="10">
        <v>8.0545019999999994</v>
      </c>
      <c r="E2301" s="10">
        <v>8.0693099999999998</v>
      </c>
      <c r="F2301" s="10">
        <v>8.0813939999999995</v>
      </c>
      <c r="G2301" s="10">
        <v>8.092841</v>
      </c>
      <c r="H2301" s="10">
        <v>8.1060090000000002</v>
      </c>
      <c r="I2301" s="10">
        <v>8.1200299999999999</v>
      </c>
      <c r="J2301" s="10">
        <v>8.1315530000000003</v>
      </c>
      <c r="K2301" s="10">
        <v>8.1400550000000003</v>
      </c>
      <c r="L2301" s="10">
        <v>8.1474960000000003</v>
      </c>
      <c r="M2301" s="10">
        <v>8.1558729999999997</v>
      </c>
      <c r="N2301" s="10">
        <v>8.1686399999999999</v>
      </c>
      <c r="O2301" s="10">
        <v>8.1822189999999999</v>
      </c>
      <c r="P2301" s="10">
        <v>8.1923870000000001</v>
      </c>
      <c r="Q2301" s="10">
        <v>8.2018819999999995</v>
      </c>
      <c r="R2301" s="10">
        <v>8.2111780000000003</v>
      </c>
      <c r="S2301" s="10">
        <v>8.2196099999999994</v>
      </c>
      <c r="T2301" s="10">
        <v>8.2271190000000001</v>
      </c>
      <c r="U2301" s="10">
        <v>8.2328510000000001</v>
      </c>
      <c r="V2301" s="10">
        <v>8.2383579999999998</v>
      </c>
      <c r="W2301" s="10">
        <v>8.2434410000000007</v>
      </c>
      <c r="X2301" s="10">
        <v>8.2468579999999996</v>
      </c>
      <c r="Y2301" s="10">
        <v>8.2496179999999999</v>
      </c>
      <c r="Z2301" s="10">
        <v>8.2515509999999992</v>
      </c>
      <c r="AA2301" s="10">
        <v>8.2533460000000005</v>
      </c>
      <c r="AB2301" s="10">
        <v>8.2547429999999995</v>
      </c>
      <c r="AC2301" s="10">
        <v>8.2556910000000006</v>
      </c>
      <c r="AD2301" s="10">
        <v>8.2564460000000004</v>
      </c>
      <c r="AE2301" s="10">
        <v>8.2570650000000008</v>
      </c>
      <c r="AF2301" s="7">
        <v>9.2000000000000003E-4</v>
      </c>
    </row>
    <row r="2302" spans="1:32" ht="13">
      <c r="A2302" s="3" t="s">
        <v>2801</v>
      </c>
      <c r="B2302" t="s">
        <v>2760</v>
      </c>
      <c r="C2302" s="10">
        <v>5.2346050000000002</v>
      </c>
      <c r="D2302" s="10">
        <v>5.2304820000000003</v>
      </c>
      <c r="E2302" s="10">
        <v>5.2287679999999996</v>
      </c>
      <c r="F2302" s="10">
        <v>5.231287</v>
      </c>
      <c r="G2302" s="10">
        <v>5.2360090000000001</v>
      </c>
      <c r="H2302" s="10">
        <v>5.2405489999999997</v>
      </c>
      <c r="I2302" s="10">
        <v>5.2407370000000002</v>
      </c>
      <c r="J2302" s="10">
        <v>5.2440530000000001</v>
      </c>
      <c r="K2302" s="10">
        <v>5.2488570000000001</v>
      </c>
      <c r="L2302" s="10">
        <v>5.2556289999999999</v>
      </c>
      <c r="M2302" s="10">
        <v>5.263941</v>
      </c>
      <c r="N2302" s="10">
        <v>5.272532</v>
      </c>
      <c r="O2302" s="10">
        <v>5.2809699999999999</v>
      </c>
      <c r="P2302" s="10">
        <v>5.2984530000000003</v>
      </c>
      <c r="Q2302" s="10">
        <v>5.3171660000000003</v>
      </c>
      <c r="R2302" s="10">
        <v>5.3306360000000002</v>
      </c>
      <c r="S2302" s="10">
        <v>5.3388790000000004</v>
      </c>
      <c r="T2302" s="10">
        <v>5.3434400000000002</v>
      </c>
      <c r="U2302" s="10">
        <v>5.3458579999999998</v>
      </c>
      <c r="V2302" s="10">
        <v>5.3471919999999997</v>
      </c>
      <c r="W2302" s="10">
        <v>5.3543570000000003</v>
      </c>
      <c r="X2302" s="10">
        <v>5.3624689999999999</v>
      </c>
      <c r="Y2302" s="10">
        <v>5.370482</v>
      </c>
      <c r="Z2302" s="10">
        <v>5.383051</v>
      </c>
      <c r="AA2302" s="10">
        <v>5.3946399999999999</v>
      </c>
      <c r="AB2302" s="10">
        <v>5.4058359999999999</v>
      </c>
      <c r="AC2302" s="10">
        <v>5.4159050000000004</v>
      </c>
      <c r="AD2302" s="10">
        <v>5.4251139999999998</v>
      </c>
      <c r="AE2302" s="10">
        <v>5.4432179999999999</v>
      </c>
      <c r="AF2302" s="7">
        <v>1.4779999999999999E-3</v>
      </c>
    </row>
    <row r="2303" spans="1:32" ht="13">
      <c r="A2303" s="3" t="s">
        <v>2802</v>
      </c>
      <c r="B2303" t="s">
        <v>2762</v>
      </c>
      <c r="C2303" s="10">
        <v>5.5547579999999996</v>
      </c>
      <c r="D2303" s="10">
        <v>5.5587780000000002</v>
      </c>
      <c r="E2303" s="10">
        <v>5.5589069999999996</v>
      </c>
      <c r="F2303" s="10">
        <v>5.5583859999999996</v>
      </c>
      <c r="G2303" s="10">
        <v>5.5580309999999997</v>
      </c>
      <c r="H2303" s="10">
        <v>5.5583689999999999</v>
      </c>
      <c r="I2303" s="10">
        <v>5.5589940000000002</v>
      </c>
      <c r="J2303" s="10">
        <v>5.5592189999999997</v>
      </c>
      <c r="K2303" s="10">
        <v>5.5592009999999998</v>
      </c>
      <c r="L2303" s="10">
        <v>5.5586609999999999</v>
      </c>
      <c r="M2303" s="10">
        <v>5.5582760000000002</v>
      </c>
      <c r="N2303" s="10">
        <v>5.5580069999999999</v>
      </c>
      <c r="O2303" s="10">
        <v>5.5578890000000003</v>
      </c>
      <c r="P2303" s="10">
        <v>5.5577240000000003</v>
      </c>
      <c r="Q2303" s="10">
        <v>5.5575299999999999</v>
      </c>
      <c r="R2303" s="10">
        <v>5.5573350000000001</v>
      </c>
      <c r="S2303" s="10">
        <v>5.55715</v>
      </c>
      <c r="T2303" s="10">
        <v>5.5569959999999998</v>
      </c>
      <c r="U2303" s="10">
        <v>5.5569069999999998</v>
      </c>
      <c r="V2303" s="10">
        <v>5.5568419999999996</v>
      </c>
      <c r="W2303" s="10">
        <v>5.556813</v>
      </c>
      <c r="X2303" s="10">
        <v>5.5568520000000001</v>
      </c>
      <c r="Y2303" s="10">
        <v>5.5569499999999996</v>
      </c>
      <c r="Z2303" s="10">
        <v>5.5570969999999997</v>
      </c>
      <c r="AA2303" s="10">
        <v>5.5572970000000002</v>
      </c>
      <c r="AB2303" s="10">
        <v>5.5575289999999997</v>
      </c>
      <c r="AC2303" s="10">
        <v>5.5577769999999997</v>
      </c>
      <c r="AD2303" s="10">
        <v>5.5580340000000001</v>
      </c>
      <c r="AE2303" s="10">
        <v>5.5582919999999998</v>
      </c>
      <c r="AF2303" s="7">
        <v>-3.0000000000000001E-6</v>
      </c>
    </row>
    <row r="2304" spans="1:32" ht="13">
      <c r="A2304" s="3" t="s">
        <v>2803</v>
      </c>
      <c r="B2304" t="s">
        <v>2804</v>
      </c>
      <c r="C2304" s="10">
        <v>5.5993259999999996</v>
      </c>
      <c r="D2304" s="10">
        <v>5.6007600000000002</v>
      </c>
      <c r="E2304" s="10">
        <v>5.5984150000000001</v>
      </c>
      <c r="F2304" s="10">
        <v>5.6035550000000001</v>
      </c>
      <c r="G2304" s="10">
        <v>5.6171470000000001</v>
      </c>
      <c r="H2304" s="10">
        <v>5.6468680000000004</v>
      </c>
      <c r="I2304" s="10">
        <v>5.6982860000000004</v>
      </c>
      <c r="J2304" s="10">
        <v>5.7659799999999999</v>
      </c>
      <c r="K2304" s="10">
        <v>5.8286220000000002</v>
      </c>
      <c r="L2304" s="10">
        <v>5.8904249999999996</v>
      </c>
      <c r="M2304" s="10">
        <v>5.9570939999999997</v>
      </c>
      <c r="N2304" s="10">
        <v>6.0215439999999996</v>
      </c>
      <c r="O2304" s="10">
        <v>6.0817839999999999</v>
      </c>
      <c r="P2304" s="10">
        <v>6.1361610000000004</v>
      </c>
      <c r="Q2304" s="10">
        <v>6.184469</v>
      </c>
      <c r="R2304" s="10">
        <v>6.2268350000000003</v>
      </c>
      <c r="S2304" s="10">
        <v>6.2639440000000004</v>
      </c>
      <c r="T2304" s="10">
        <v>6.2958020000000001</v>
      </c>
      <c r="U2304" s="10">
        <v>6.3232670000000004</v>
      </c>
      <c r="V2304" s="10">
        <v>6.3472059999999999</v>
      </c>
      <c r="W2304" s="10">
        <v>6.368296</v>
      </c>
      <c r="X2304" s="10">
        <v>6.3866430000000003</v>
      </c>
      <c r="Y2304" s="10">
        <v>6.4024850000000004</v>
      </c>
      <c r="Z2304" s="10">
        <v>6.4154090000000004</v>
      </c>
      <c r="AA2304" s="10">
        <v>6.4263399999999997</v>
      </c>
      <c r="AB2304" s="10">
        <v>6.4358329999999997</v>
      </c>
      <c r="AC2304" s="10">
        <v>6.4444140000000001</v>
      </c>
      <c r="AD2304" s="10">
        <v>6.4518129999999996</v>
      </c>
      <c r="AE2304" s="10">
        <v>6.4578160000000002</v>
      </c>
      <c r="AF2304" s="7">
        <v>5.2880000000000002E-3</v>
      </c>
    </row>
    <row r="2305" spans="1:32" ht="13">
      <c r="A2305" s="3" t="s">
        <v>2805</v>
      </c>
      <c r="B2305" t="s">
        <v>2806</v>
      </c>
      <c r="C2305" s="10">
        <v>6.0145730000000004</v>
      </c>
      <c r="D2305" s="10">
        <v>6.0257550000000002</v>
      </c>
      <c r="E2305" s="10">
        <v>6.0298629999999998</v>
      </c>
      <c r="F2305" s="10">
        <v>6.0491419999999998</v>
      </c>
      <c r="G2305" s="10">
        <v>6.075831</v>
      </c>
      <c r="H2305" s="10">
        <v>6.1120850000000004</v>
      </c>
      <c r="I2305" s="10">
        <v>6.1652180000000003</v>
      </c>
      <c r="J2305" s="10">
        <v>6.232469</v>
      </c>
      <c r="K2305" s="10">
        <v>6.2984470000000004</v>
      </c>
      <c r="L2305" s="10">
        <v>6.3649779999999998</v>
      </c>
      <c r="M2305" s="10">
        <v>6.4352340000000003</v>
      </c>
      <c r="N2305" s="10">
        <v>6.5016259999999999</v>
      </c>
      <c r="O2305" s="10">
        <v>6.5632710000000003</v>
      </c>
      <c r="P2305" s="10">
        <v>6.6198930000000002</v>
      </c>
      <c r="Q2305" s="10">
        <v>6.6710010000000004</v>
      </c>
      <c r="R2305" s="10">
        <v>6.7164140000000003</v>
      </c>
      <c r="S2305" s="10">
        <v>6.7568460000000004</v>
      </c>
      <c r="T2305" s="10">
        <v>6.7922459999999996</v>
      </c>
      <c r="U2305" s="10">
        <v>6.8246029999999998</v>
      </c>
      <c r="V2305" s="10">
        <v>6.853688</v>
      </c>
      <c r="W2305" s="10">
        <v>6.8801810000000003</v>
      </c>
      <c r="X2305" s="10">
        <v>6.9045820000000004</v>
      </c>
      <c r="Y2305" s="10">
        <v>6.9268669999999997</v>
      </c>
      <c r="Z2305" s="10">
        <v>6.946599</v>
      </c>
      <c r="AA2305" s="10">
        <v>6.9649640000000002</v>
      </c>
      <c r="AB2305" s="10">
        <v>6.9825629999999999</v>
      </c>
      <c r="AC2305" s="10">
        <v>6.9997369999999997</v>
      </c>
      <c r="AD2305" s="10">
        <v>7.0150459999999999</v>
      </c>
      <c r="AE2305" s="10">
        <v>7.0283930000000003</v>
      </c>
      <c r="AF2305" s="7">
        <v>5.7169999999999999E-3</v>
      </c>
    </row>
    <row r="2307" spans="1:32" ht="13">
      <c r="B2307" s="2" t="s">
        <v>2807</v>
      </c>
    </row>
    <row r="2308" spans="1:32" ht="13">
      <c r="B2308" s="2" t="s">
        <v>2754</v>
      </c>
    </row>
    <row r="2309" spans="1:32" ht="13">
      <c r="A2309" s="3" t="s">
        <v>2808</v>
      </c>
      <c r="B2309" t="s">
        <v>2756</v>
      </c>
      <c r="C2309" s="10">
        <v>2.2367530000000002</v>
      </c>
      <c r="D2309" s="10">
        <v>2.270178</v>
      </c>
      <c r="E2309" s="10">
        <v>2.3061440000000002</v>
      </c>
      <c r="F2309" s="10">
        <v>2.3506239999999998</v>
      </c>
      <c r="G2309" s="10">
        <v>2.4424549999999998</v>
      </c>
      <c r="H2309" s="10">
        <v>2.5762740000000002</v>
      </c>
      <c r="I2309" s="10">
        <v>2.7277079999999998</v>
      </c>
      <c r="J2309" s="10">
        <v>2.8897740000000001</v>
      </c>
      <c r="K2309" s="10">
        <v>3.041525</v>
      </c>
      <c r="L2309" s="10">
        <v>3.1905079999999999</v>
      </c>
      <c r="M2309" s="10">
        <v>3.3437950000000001</v>
      </c>
      <c r="N2309" s="10">
        <v>3.4968759999999999</v>
      </c>
      <c r="O2309" s="10">
        <v>3.6529449999999999</v>
      </c>
      <c r="P2309" s="10">
        <v>3.8133249999999999</v>
      </c>
      <c r="Q2309" s="10">
        <v>3.9714990000000001</v>
      </c>
      <c r="R2309" s="10">
        <v>4.1165459999999996</v>
      </c>
      <c r="S2309" s="10">
        <v>4.2543420000000003</v>
      </c>
      <c r="T2309" s="10">
        <v>4.4010629999999997</v>
      </c>
      <c r="U2309" s="10">
        <v>4.5560429999999998</v>
      </c>
      <c r="V2309" s="10">
        <v>4.7131410000000002</v>
      </c>
      <c r="W2309" s="10">
        <v>4.8659819999999998</v>
      </c>
      <c r="X2309" s="10">
        <v>5.0152169999999998</v>
      </c>
      <c r="Y2309" s="10">
        <v>5.1595230000000001</v>
      </c>
      <c r="Z2309" s="10">
        <v>5.3092379999999997</v>
      </c>
      <c r="AA2309" s="10">
        <v>5.4683089999999996</v>
      </c>
      <c r="AB2309" s="10">
        <v>5.6038430000000004</v>
      </c>
      <c r="AC2309" s="10">
        <v>5.7421049999999996</v>
      </c>
      <c r="AD2309" s="10">
        <v>5.8821940000000001</v>
      </c>
      <c r="AE2309" s="10">
        <v>6.025525</v>
      </c>
      <c r="AF2309" s="7">
        <v>3.6815000000000001E-2</v>
      </c>
    </row>
    <row r="2310" spans="1:32" ht="13">
      <c r="A2310" s="3" t="s">
        <v>2585</v>
      </c>
      <c r="B2310" t="s">
        <v>2758</v>
      </c>
      <c r="C2310" s="10">
        <v>1.5123329999999999</v>
      </c>
      <c r="D2310" s="10">
        <v>1.546797</v>
      </c>
      <c r="E2310" s="10">
        <v>1.5447960000000001</v>
      </c>
      <c r="F2310" s="10">
        <v>1.5435559999999999</v>
      </c>
      <c r="G2310" s="10">
        <v>1.559399</v>
      </c>
      <c r="H2310" s="10">
        <v>1.5914889999999999</v>
      </c>
      <c r="I2310" s="10">
        <v>1.629335</v>
      </c>
      <c r="J2310" s="10">
        <v>1.669397</v>
      </c>
      <c r="K2310" s="10">
        <v>1.702885</v>
      </c>
      <c r="L2310" s="10">
        <v>1.733317</v>
      </c>
      <c r="M2310" s="10">
        <v>1.764435</v>
      </c>
      <c r="N2310" s="10">
        <v>1.793312</v>
      </c>
      <c r="O2310" s="10">
        <v>1.818031</v>
      </c>
      <c r="P2310" s="10">
        <v>1.8389009999999999</v>
      </c>
      <c r="Q2310" s="10">
        <v>1.864484</v>
      </c>
      <c r="R2310" s="10">
        <v>1.888415</v>
      </c>
      <c r="S2310" s="10">
        <v>1.9098459999999999</v>
      </c>
      <c r="T2310" s="10">
        <v>1.927602</v>
      </c>
      <c r="U2310" s="10">
        <v>1.9525090000000001</v>
      </c>
      <c r="V2310" s="10">
        <v>1.9827250000000001</v>
      </c>
      <c r="W2310" s="10">
        <v>2.0054280000000002</v>
      </c>
      <c r="X2310" s="10">
        <v>2.0225960000000001</v>
      </c>
      <c r="Y2310" s="10">
        <v>2.0367139999999999</v>
      </c>
      <c r="Z2310" s="10">
        <v>2.0589689999999998</v>
      </c>
      <c r="AA2310" s="10">
        <v>2.0883699999999998</v>
      </c>
      <c r="AB2310" s="10">
        <v>2.1156410000000001</v>
      </c>
      <c r="AC2310" s="10">
        <v>2.147376</v>
      </c>
      <c r="AD2310" s="10">
        <v>2.1805119999999998</v>
      </c>
      <c r="AE2310" s="10">
        <v>2.2210899999999998</v>
      </c>
      <c r="AF2310" s="7">
        <v>1.3491E-2</v>
      </c>
    </row>
    <row r="2311" spans="1:32" ht="13">
      <c r="A2311" s="3" t="s">
        <v>2586</v>
      </c>
      <c r="B2311" t="s">
        <v>2760</v>
      </c>
      <c r="C2311" s="10">
        <v>3.1928999999999999E-2</v>
      </c>
      <c r="D2311" s="10">
        <v>3.1067999999999998E-2</v>
      </c>
      <c r="E2311" s="10">
        <v>3.1302999999999997E-2</v>
      </c>
      <c r="F2311" s="10">
        <v>3.1522000000000001E-2</v>
      </c>
      <c r="G2311" s="10">
        <v>3.1992E-2</v>
      </c>
      <c r="H2311" s="10">
        <v>3.3176999999999998E-2</v>
      </c>
      <c r="I2311" s="10">
        <v>3.4803000000000001E-2</v>
      </c>
      <c r="J2311" s="10">
        <v>3.6777999999999998E-2</v>
      </c>
      <c r="K2311" s="10">
        <v>3.8649000000000003E-2</v>
      </c>
      <c r="L2311" s="10">
        <v>4.0786999999999997E-2</v>
      </c>
      <c r="M2311" s="10">
        <v>4.3159000000000003E-2</v>
      </c>
      <c r="N2311" s="10">
        <v>4.5649000000000002E-2</v>
      </c>
      <c r="O2311" s="10">
        <v>4.8264000000000001E-2</v>
      </c>
      <c r="P2311" s="10">
        <v>5.0951000000000003E-2</v>
      </c>
      <c r="Q2311" s="10">
        <v>5.4252000000000002E-2</v>
      </c>
      <c r="R2311" s="10">
        <v>5.7502999999999999E-2</v>
      </c>
      <c r="S2311" s="10">
        <v>6.0420000000000001E-2</v>
      </c>
      <c r="T2311" s="10">
        <v>6.3557000000000002E-2</v>
      </c>
      <c r="U2311" s="10">
        <v>6.7008999999999999E-2</v>
      </c>
      <c r="V2311" s="10">
        <v>7.0601999999999998E-2</v>
      </c>
      <c r="W2311" s="10">
        <v>7.3997999999999994E-2</v>
      </c>
      <c r="X2311" s="10">
        <v>7.7366000000000004E-2</v>
      </c>
      <c r="Y2311" s="10">
        <v>8.1171999999999994E-2</v>
      </c>
      <c r="Z2311" s="10">
        <v>8.5415000000000005E-2</v>
      </c>
      <c r="AA2311" s="10">
        <v>8.9971999999999996E-2</v>
      </c>
      <c r="AB2311" s="10">
        <v>9.4357999999999997E-2</v>
      </c>
      <c r="AC2311" s="10">
        <v>9.8546999999999996E-2</v>
      </c>
      <c r="AD2311" s="10">
        <v>0.10281800000000001</v>
      </c>
      <c r="AE2311" s="10">
        <v>0.107303</v>
      </c>
      <c r="AF2311" s="7">
        <v>4.6976999999999998E-2</v>
      </c>
    </row>
    <row r="2312" spans="1:32" ht="13">
      <c r="A2312" s="3" t="s">
        <v>2587</v>
      </c>
      <c r="B2312" t="s">
        <v>2762</v>
      </c>
      <c r="C2312" s="10">
        <v>2.2970000000000001E-2</v>
      </c>
      <c r="D2312" s="10">
        <v>2.2759999999999999E-2</v>
      </c>
      <c r="E2312" s="10">
        <v>2.2657E-2</v>
      </c>
      <c r="F2312" s="10">
        <v>2.2610999999999999E-2</v>
      </c>
      <c r="G2312" s="10">
        <v>2.2341E-2</v>
      </c>
      <c r="H2312" s="10">
        <v>2.2096000000000001E-2</v>
      </c>
      <c r="I2312" s="10">
        <v>2.1895999999999999E-2</v>
      </c>
      <c r="J2312" s="10">
        <v>2.2695E-2</v>
      </c>
      <c r="K2312" s="10">
        <v>2.3643000000000001E-2</v>
      </c>
      <c r="L2312" s="10">
        <v>2.5682E-2</v>
      </c>
      <c r="M2312" s="10">
        <v>2.9322000000000001E-2</v>
      </c>
      <c r="N2312" s="10">
        <v>3.3570000000000003E-2</v>
      </c>
      <c r="O2312" s="10">
        <v>3.8352999999999998E-2</v>
      </c>
      <c r="P2312" s="10">
        <v>4.3598999999999999E-2</v>
      </c>
      <c r="Q2312" s="10">
        <v>4.9362000000000003E-2</v>
      </c>
      <c r="R2312" s="10">
        <v>5.5437E-2</v>
      </c>
      <c r="S2312" s="10">
        <v>6.1703000000000001E-2</v>
      </c>
      <c r="T2312" s="10">
        <v>6.8429000000000004E-2</v>
      </c>
      <c r="U2312" s="10">
        <v>7.5697E-2</v>
      </c>
      <c r="V2312" s="10">
        <v>8.3357000000000001E-2</v>
      </c>
      <c r="W2312" s="10">
        <v>9.3581999999999999E-2</v>
      </c>
      <c r="X2312" s="10">
        <v>0.10413799999999999</v>
      </c>
      <c r="Y2312" s="10">
        <v>0.11519</v>
      </c>
      <c r="Z2312" s="10">
        <v>0.12637300000000001</v>
      </c>
      <c r="AA2312" s="10">
        <v>0.13772300000000001</v>
      </c>
      <c r="AB2312" s="10">
        <v>0.14923</v>
      </c>
      <c r="AC2312" s="10">
        <v>0.16093099999999999</v>
      </c>
      <c r="AD2312" s="10">
        <v>0.175314</v>
      </c>
      <c r="AE2312" s="10">
        <v>0.190526</v>
      </c>
      <c r="AF2312" s="7">
        <v>8.1875000000000003E-2</v>
      </c>
    </row>
    <row r="2313" spans="1:32" ht="13">
      <c r="A2313" s="3" t="s">
        <v>2588</v>
      </c>
      <c r="B2313" t="s">
        <v>2764</v>
      </c>
      <c r="C2313" s="10">
        <v>3.8039830000000001</v>
      </c>
      <c r="D2313" s="10">
        <v>3.870803</v>
      </c>
      <c r="E2313" s="10">
        <v>3.9049019999999999</v>
      </c>
      <c r="F2313" s="10">
        <v>3.948315</v>
      </c>
      <c r="G2313" s="10">
        <v>4.05619</v>
      </c>
      <c r="H2313" s="10">
        <v>4.2230369999999997</v>
      </c>
      <c r="I2313" s="10">
        <v>4.4137420000000001</v>
      </c>
      <c r="J2313" s="10">
        <v>4.6186449999999999</v>
      </c>
      <c r="K2313" s="10">
        <v>4.8067029999999997</v>
      </c>
      <c r="L2313" s="10">
        <v>4.9902930000000003</v>
      </c>
      <c r="M2313" s="10">
        <v>5.1807100000000004</v>
      </c>
      <c r="N2313" s="10">
        <v>5.3694050000000004</v>
      </c>
      <c r="O2313" s="10">
        <v>5.5575950000000001</v>
      </c>
      <c r="P2313" s="10">
        <v>5.7467769999999998</v>
      </c>
      <c r="Q2313" s="10">
        <v>5.9395949999999997</v>
      </c>
      <c r="R2313" s="10">
        <v>6.1178990000000004</v>
      </c>
      <c r="S2313" s="10">
        <v>6.2863090000000001</v>
      </c>
      <c r="T2313" s="10">
        <v>6.4606490000000001</v>
      </c>
      <c r="U2313" s="10">
        <v>6.6512589999999996</v>
      </c>
      <c r="V2313" s="10">
        <v>6.8498270000000003</v>
      </c>
      <c r="W2313" s="10">
        <v>7.0389910000000002</v>
      </c>
      <c r="X2313" s="10">
        <v>7.2193199999999997</v>
      </c>
      <c r="Y2313" s="10">
        <v>7.3925989999999997</v>
      </c>
      <c r="Z2313" s="10">
        <v>7.579993</v>
      </c>
      <c r="AA2313" s="10">
        <v>7.784376</v>
      </c>
      <c r="AB2313" s="10">
        <v>7.9630660000000004</v>
      </c>
      <c r="AC2313" s="10">
        <v>8.1489569999999993</v>
      </c>
      <c r="AD2313" s="10">
        <v>8.3408359999999995</v>
      </c>
      <c r="AE2313" s="10">
        <v>8.5444410000000008</v>
      </c>
      <c r="AF2313" s="7">
        <v>2.9760999999999999E-2</v>
      </c>
    </row>
    <row r="2314" spans="1:32" ht="13">
      <c r="B2314" s="2" t="s">
        <v>2765</v>
      </c>
    </row>
    <row r="2315" spans="1:32" ht="13">
      <c r="A2315" s="3" t="s">
        <v>2589</v>
      </c>
      <c r="B2315" t="s">
        <v>2756</v>
      </c>
      <c r="C2315" s="10">
        <v>4.2511960000000002</v>
      </c>
      <c r="D2315" s="10">
        <v>4.2523359999999997</v>
      </c>
      <c r="E2315" s="10">
        <v>4.2382600000000004</v>
      </c>
      <c r="F2315" s="10">
        <v>4.2204480000000002</v>
      </c>
      <c r="G2315" s="10">
        <v>4.253736</v>
      </c>
      <c r="H2315" s="10">
        <v>4.340077</v>
      </c>
      <c r="I2315" s="10">
        <v>4.4433930000000004</v>
      </c>
      <c r="J2315" s="10">
        <v>4.544143</v>
      </c>
      <c r="K2315" s="10">
        <v>4.6181590000000003</v>
      </c>
      <c r="L2315" s="10">
        <v>4.6874349999999998</v>
      </c>
      <c r="M2315" s="10">
        <v>4.7707189999999997</v>
      </c>
      <c r="N2315" s="10">
        <v>4.860919</v>
      </c>
      <c r="O2315" s="10">
        <v>4.956836</v>
      </c>
      <c r="P2315" s="10">
        <v>5.0508810000000004</v>
      </c>
      <c r="Q2315" s="10">
        <v>5.1353280000000003</v>
      </c>
      <c r="R2315" s="10">
        <v>5.2117089999999999</v>
      </c>
      <c r="S2315" s="10">
        <v>5.2868469999999999</v>
      </c>
      <c r="T2315" s="10">
        <v>5.3670970000000002</v>
      </c>
      <c r="U2315" s="10">
        <v>5.454237</v>
      </c>
      <c r="V2315" s="10">
        <v>5.5424389999999999</v>
      </c>
      <c r="W2315" s="10">
        <v>5.6202500000000004</v>
      </c>
      <c r="X2315" s="10">
        <v>5.6886270000000003</v>
      </c>
      <c r="Y2315" s="10">
        <v>5.7461000000000002</v>
      </c>
      <c r="Z2315" s="10">
        <v>5.8109650000000004</v>
      </c>
      <c r="AA2315" s="10">
        <v>5.866714</v>
      </c>
      <c r="AB2315" s="10">
        <v>5.9137500000000003</v>
      </c>
      <c r="AC2315" s="10">
        <v>5.9522399999999998</v>
      </c>
      <c r="AD2315" s="10">
        <v>5.9995969999999996</v>
      </c>
      <c r="AE2315" s="10">
        <v>6.0651809999999999</v>
      </c>
      <c r="AF2315" s="7">
        <v>1.3239000000000001E-2</v>
      </c>
    </row>
    <row r="2316" spans="1:32" ht="13">
      <c r="A2316" s="3" t="s">
        <v>2590</v>
      </c>
      <c r="B2316" t="s">
        <v>2758</v>
      </c>
      <c r="C2316" s="10">
        <v>0.50868400000000003</v>
      </c>
      <c r="D2316" s="10">
        <v>0.51365400000000005</v>
      </c>
      <c r="E2316" s="10">
        <v>0.50245099999999998</v>
      </c>
      <c r="F2316" s="10">
        <v>0.49055100000000001</v>
      </c>
      <c r="G2316" s="10">
        <v>0.480041</v>
      </c>
      <c r="H2316" s="10">
        <v>0.470829</v>
      </c>
      <c r="I2316" s="10">
        <v>0.46248699999999998</v>
      </c>
      <c r="J2316" s="10">
        <v>0.45471699999999998</v>
      </c>
      <c r="K2316" s="10">
        <v>0.44591999999999998</v>
      </c>
      <c r="L2316" s="10">
        <v>0.43694899999999998</v>
      </c>
      <c r="M2316" s="10">
        <v>0.42832900000000002</v>
      </c>
      <c r="N2316" s="10">
        <v>0.41885699999999998</v>
      </c>
      <c r="O2316" s="10">
        <v>0.409356</v>
      </c>
      <c r="P2316" s="10">
        <v>0.40021299999999999</v>
      </c>
      <c r="Q2316" s="10">
        <v>0.39100400000000002</v>
      </c>
      <c r="R2316" s="10">
        <v>0.38191799999999998</v>
      </c>
      <c r="S2316" s="10">
        <v>0.37373099999999998</v>
      </c>
      <c r="T2316" s="10">
        <v>0.36637500000000001</v>
      </c>
      <c r="U2316" s="10">
        <v>0.36026000000000002</v>
      </c>
      <c r="V2316" s="10">
        <v>0.35483900000000002</v>
      </c>
      <c r="W2316" s="10">
        <v>0.34858099999999997</v>
      </c>
      <c r="X2316" s="10">
        <v>0.34186699999999998</v>
      </c>
      <c r="Y2316" s="10">
        <v>0.33435999999999999</v>
      </c>
      <c r="Z2316" s="10">
        <v>0.327432</v>
      </c>
      <c r="AA2316" s="10">
        <v>0.31980900000000001</v>
      </c>
      <c r="AB2316" s="10">
        <v>0.31334699999999999</v>
      </c>
      <c r="AC2316" s="10">
        <v>0.30755399999999999</v>
      </c>
      <c r="AD2316" s="10">
        <v>0.30207200000000001</v>
      </c>
      <c r="AE2316" s="10">
        <v>0.29751899999999998</v>
      </c>
      <c r="AF2316" s="7">
        <v>-2.0022000000000002E-2</v>
      </c>
    </row>
    <row r="2317" spans="1:32" ht="13">
      <c r="A2317" s="3" t="s">
        <v>2591</v>
      </c>
      <c r="B2317" t="s">
        <v>2760</v>
      </c>
      <c r="C2317" s="10">
        <v>3.9266000000000002E-2</v>
      </c>
      <c r="D2317" s="10">
        <v>3.6282000000000002E-2</v>
      </c>
      <c r="E2317" s="10">
        <v>3.5265999999999999E-2</v>
      </c>
      <c r="F2317" s="10">
        <v>3.4259999999999999E-2</v>
      </c>
      <c r="G2317" s="10">
        <v>3.3176999999999998E-2</v>
      </c>
      <c r="H2317" s="10">
        <v>3.2107999999999998E-2</v>
      </c>
      <c r="I2317" s="10">
        <v>3.1075999999999999E-2</v>
      </c>
      <c r="J2317" s="10">
        <v>3.0143E-2</v>
      </c>
      <c r="K2317" s="10">
        <v>2.9137E-2</v>
      </c>
      <c r="L2317" s="10">
        <v>2.8150999999999999E-2</v>
      </c>
      <c r="M2317" s="10">
        <v>2.7165000000000002E-2</v>
      </c>
      <c r="N2317" s="10">
        <v>2.6183000000000001E-2</v>
      </c>
      <c r="O2317" s="10">
        <v>2.5146999999999999E-2</v>
      </c>
      <c r="P2317" s="10">
        <v>2.4265999999999999E-2</v>
      </c>
      <c r="Q2317" s="10">
        <v>2.3501999999999999E-2</v>
      </c>
      <c r="R2317" s="10">
        <v>2.2693000000000001E-2</v>
      </c>
      <c r="S2317" s="10">
        <v>2.1888999999999999E-2</v>
      </c>
      <c r="T2317" s="10">
        <v>2.1122999999999999E-2</v>
      </c>
      <c r="U2317" s="10">
        <v>2.0518000000000002E-2</v>
      </c>
      <c r="V2317" s="10">
        <v>0.02</v>
      </c>
      <c r="W2317" s="10">
        <v>1.9560999999999999E-2</v>
      </c>
      <c r="X2317" s="10">
        <v>1.9098E-2</v>
      </c>
      <c r="Y2317" s="10">
        <v>1.8575000000000001E-2</v>
      </c>
      <c r="Z2317" s="10">
        <v>1.8200000000000001E-2</v>
      </c>
      <c r="AA2317" s="10">
        <v>1.8098E-2</v>
      </c>
      <c r="AB2317" s="10">
        <v>1.7885999999999999E-2</v>
      </c>
      <c r="AC2317" s="10">
        <v>1.7736999999999999E-2</v>
      </c>
      <c r="AD2317" s="10">
        <v>1.7593999999999999E-2</v>
      </c>
      <c r="AE2317" s="10">
        <v>1.7631000000000001E-2</v>
      </c>
      <c r="AF2317" s="7">
        <v>-2.6373000000000001E-2</v>
      </c>
    </row>
    <row r="2318" spans="1:32" ht="13">
      <c r="A2318" s="3" t="s">
        <v>2592</v>
      </c>
      <c r="B2318" t="s">
        <v>2762</v>
      </c>
      <c r="C2318" s="10">
        <v>3.5660000000000002E-3</v>
      </c>
      <c r="D2318" s="10">
        <v>4.3489999999999996E-3</v>
      </c>
      <c r="E2318" s="10">
        <v>4.5750000000000001E-3</v>
      </c>
      <c r="F2318" s="10">
        <v>4.8690000000000001E-3</v>
      </c>
      <c r="G2318" s="10">
        <v>5.0429999999999997E-3</v>
      </c>
      <c r="H2318" s="10">
        <v>5.3460000000000001E-3</v>
      </c>
      <c r="I2318" s="10">
        <v>5.7559999999999998E-3</v>
      </c>
      <c r="J2318" s="10">
        <v>6.2389999999999998E-3</v>
      </c>
      <c r="K2318" s="10">
        <v>6.7400000000000003E-3</v>
      </c>
      <c r="L2318" s="10">
        <v>8.3379999999999999E-3</v>
      </c>
      <c r="M2318" s="10">
        <v>1.0240000000000001E-2</v>
      </c>
      <c r="N2318" s="10">
        <v>1.2562E-2</v>
      </c>
      <c r="O2318" s="10">
        <v>1.5270000000000001E-2</v>
      </c>
      <c r="P2318" s="10">
        <v>1.8245999999999998E-2</v>
      </c>
      <c r="Q2318" s="10">
        <v>2.1359E-2</v>
      </c>
      <c r="R2318" s="10">
        <v>2.4507999999999999E-2</v>
      </c>
      <c r="S2318" s="10">
        <v>2.7698E-2</v>
      </c>
      <c r="T2318" s="10">
        <v>3.1E-2</v>
      </c>
      <c r="U2318" s="10">
        <v>3.4452999999999998E-2</v>
      </c>
      <c r="V2318" s="10">
        <v>3.7996000000000002E-2</v>
      </c>
      <c r="W2318" s="10">
        <v>4.1575000000000001E-2</v>
      </c>
      <c r="X2318" s="10">
        <v>4.5133E-2</v>
      </c>
      <c r="Y2318" s="10">
        <v>4.8644E-2</v>
      </c>
      <c r="Z2318" s="10">
        <v>5.2102000000000002E-2</v>
      </c>
      <c r="AA2318" s="10">
        <v>5.5476999999999999E-2</v>
      </c>
      <c r="AB2318" s="10">
        <v>5.8722000000000003E-2</v>
      </c>
      <c r="AC2318" s="10">
        <v>6.1893999999999998E-2</v>
      </c>
      <c r="AD2318" s="10">
        <v>6.5022999999999997E-2</v>
      </c>
      <c r="AE2318" s="10">
        <v>6.8159999999999998E-2</v>
      </c>
      <c r="AF2318" s="7">
        <v>0.107294</v>
      </c>
    </row>
    <row r="2319" spans="1:32" ht="13">
      <c r="A2319" s="3" t="s">
        <v>2593</v>
      </c>
      <c r="B2319" t="s">
        <v>2771</v>
      </c>
      <c r="C2319" s="10">
        <v>4.8027129999999998</v>
      </c>
      <c r="D2319" s="10">
        <v>4.8066209999999998</v>
      </c>
      <c r="E2319" s="10">
        <v>4.7805520000000001</v>
      </c>
      <c r="F2319" s="10">
        <v>4.7501309999999997</v>
      </c>
      <c r="G2319" s="10">
        <v>4.7720010000000004</v>
      </c>
      <c r="H2319" s="10">
        <v>4.8483580000000002</v>
      </c>
      <c r="I2319" s="10">
        <v>4.9427130000000004</v>
      </c>
      <c r="J2319" s="10">
        <v>5.0352430000000004</v>
      </c>
      <c r="K2319" s="10">
        <v>5.0999530000000002</v>
      </c>
      <c r="L2319" s="10">
        <v>5.1608720000000003</v>
      </c>
      <c r="M2319" s="10">
        <v>5.236453</v>
      </c>
      <c r="N2319" s="10">
        <v>5.318524</v>
      </c>
      <c r="O2319" s="10">
        <v>5.4066039999999997</v>
      </c>
      <c r="P2319" s="10">
        <v>5.4936049999999996</v>
      </c>
      <c r="Q2319" s="10">
        <v>5.5711959999999996</v>
      </c>
      <c r="R2319" s="10">
        <v>5.6408259999999997</v>
      </c>
      <c r="S2319" s="10">
        <v>5.7101610000000003</v>
      </c>
      <c r="T2319" s="10">
        <v>5.7855939999999997</v>
      </c>
      <c r="U2319" s="10">
        <v>5.8694649999999999</v>
      </c>
      <c r="V2319" s="10">
        <v>5.9552719999999999</v>
      </c>
      <c r="W2319" s="10">
        <v>6.0299690000000004</v>
      </c>
      <c r="X2319" s="10">
        <v>6.0947259999999996</v>
      </c>
      <c r="Y2319" s="10">
        <v>6.147678</v>
      </c>
      <c r="Z2319" s="10">
        <v>6.2086990000000002</v>
      </c>
      <c r="AA2319" s="10">
        <v>6.2601000000000004</v>
      </c>
      <c r="AB2319" s="10">
        <v>6.3037039999999998</v>
      </c>
      <c r="AC2319" s="10">
        <v>6.3394250000000003</v>
      </c>
      <c r="AD2319" s="10">
        <v>6.3842840000000001</v>
      </c>
      <c r="AE2319" s="10">
        <v>6.4484890000000004</v>
      </c>
      <c r="AF2319" s="7">
        <v>1.0943E-2</v>
      </c>
    </row>
    <row r="2320" spans="1:32" ht="13">
      <c r="A2320" s="3" t="s">
        <v>2594</v>
      </c>
      <c r="B2320" t="s">
        <v>2595</v>
      </c>
      <c r="C2320" s="10">
        <v>8.6066970000000005</v>
      </c>
      <c r="D2320" s="10">
        <v>8.6774280000000008</v>
      </c>
      <c r="E2320" s="10">
        <v>8.6854589999999998</v>
      </c>
      <c r="F2320" s="10">
        <v>8.6984320000000004</v>
      </c>
      <c r="G2320" s="10">
        <v>8.8281759999999991</v>
      </c>
      <c r="H2320" s="10">
        <v>9.0713889999999999</v>
      </c>
      <c r="I2320" s="10">
        <v>9.356446</v>
      </c>
      <c r="J2320" s="10">
        <v>9.6538810000000002</v>
      </c>
      <c r="K2320" s="10">
        <v>9.9066600000000005</v>
      </c>
      <c r="L2320" s="10">
        <v>10.151165000000001</v>
      </c>
      <c r="M2320" s="10">
        <v>10.417166</v>
      </c>
      <c r="N2320" s="10">
        <v>10.687917000000001</v>
      </c>
      <c r="O2320" s="10">
        <v>10.964211000000001</v>
      </c>
      <c r="P2320" s="10">
        <v>11.240377000000001</v>
      </c>
      <c r="Q2320" s="10">
        <v>11.510790999999999</v>
      </c>
      <c r="R2320" s="10">
        <v>11.758724000000001</v>
      </c>
      <c r="S2320" s="10">
        <v>11.996468</v>
      </c>
      <c r="T2320" s="10">
        <v>12.246245999999999</v>
      </c>
      <c r="U2320" s="10">
        <v>12.520721</v>
      </c>
      <c r="V2320" s="10">
        <v>12.805106</v>
      </c>
      <c r="W2320" s="10">
        <v>13.068956999999999</v>
      </c>
      <c r="X2320" s="10">
        <v>13.31404</v>
      </c>
      <c r="Y2320" s="10">
        <v>13.540281</v>
      </c>
      <c r="Z2320" s="10">
        <v>13.788705</v>
      </c>
      <c r="AA2320" s="10">
        <v>14.044479000000001</v>
      </c>
      <c r="AB2320" s="10">
        <v>14.266776</v>
      </c>
      <c r="AC2320" s="10">
        <v>14.488379999999999</v>
      </c>
      <c r="AD2320" s="10">
        <v>14.725127000000001</v>
      </c>
      <c r="AE2320" s="10">
        <v>14.992932</v>
      </c>
      <c r="AF2320" s="7">
        <v>2.0459999999999999E-2</v>
      </c>
    </row>
    <row r="2322" spans="1:32" ht="13">
      <c r="B2322" s="2" t="s">
        <v>2596</v>
      </c>
    </row>
    <row r="2324" spans="1:32" ht="13">
      <c r="B2324" s="2" t="s">
        <v>2792</v>
      </c>
    </row>
    <row r="2325" spans="1:32" ht="13">
      <c r="B2325" s="2" t="s">
        <v>2754</v>
      </c>
    </row>
    <row r="2326" spans="1:32" ht="13">
      <c r="A2326" s="3" t="s">
        <v>2597</v>
      </c>
      <c r="B2326" t="s">
        <v>2756</v>
      </c>
      <c r="C2326" s="10">
        <v>7.9943309999999999</v>
      </c>
      <c r="D2326" s="10">
        <v>7.9963850000000001</v>
      </c>
      <c r="E2326" s="10">
        <v>7.9998310000000004</v>
      </c>
      <c r="F2326" s="10">
        <v>8.0615039999999993</v>
      </c>
      <c r="G2326" s="10">
        <v>8.0956010000000003</v>
      </c>
      <c r="H2326" s="10">
        <v>8.1595779999999998</v>
      </c>
      <c r="I2326" s="10">
        <v>8.2385929999999998</v>
      </c>
      <c r="J2326" s="10">
        <v>8.3156970000000001</v>
      </c>
      <c r="K2326" s="10">
        <v>8.3944510000000001</v>
      </c>
      <c r="L2326" s="10">
        <v>8.4714880000000008</v>
      </c>
      <c r="M2326" s="10">
        <v>8.5305599999999995</v>
      </c>
      <c r="N2326" s="10">
        <v>8.550891</v>
      </c>
      <c r="O2326" s="10">
        <v>8.5744710000000008</v>
      </c>
      <c r="P2326" s="10">
        <v>8.5953569999999999</v>
      </c>
      <c r="Q2326" s="10">
        <v>8.6098789999999994</v>
      </c>
      <c r="R2326" s="10">
        <v>8.6166049999999998</v>
      </c>
      <c r="S2326" s="10">
        <v>8.6166049999999998</v>
      </c>
      <c r="T2326" s="10">
        <v>8.6166049999999998</v>
      </c>
      <c r="U2326" s="10">
        <v>8.7745479999999993</v>
      </c>
      <c r="V2326" s="10">
        <v>8.7738840000000007</v>
      </c>
      <c r="W2326" s="10">
        <v>8.7745479999999993</v>
      </c>
      <c r="X2326" s="10">
        <v>8.7745479999999993</v>
      </c>
      <c r="Y2326" s="10">
        <v>8.7745479999999993</v>
      </c>
      <c r="Z2326" s="10">
        <v>8.8020200000000006</v>
      </c>
      <c r="AA2326" s="10">
        <v>8.8020200000000006</v>
      </c>
      <c r="AB2326" s="10">
        <v>8.8819579999999991</v>
      </c>
      <c r="AC2326" s="10">
        <v>8.8819579999999991</v>
      </c>
      <c r="AD2326" s="10">
        <v>8.8819579999999991</v>
      </c>
      <c r="AE2326" s="10">
        <v>8.8819579999999991</v>
      </c>
      <c r="AF2326" s="7">
        <v>3.898E-3</v>
      </c>
    </row>
    <row r="2327" spans="1:32" ht="13">
      <c r="A2327" s="3" t="s">
        <v>2598</v>
      </c>
      <c r="B2327" t="s">
        <v>2758</v>
      </c>
      <c r="C2327" s="10">
        <v>7.5647640000000003</v>
      </c>
      <c r="D2327" s="10">
        <v>7.6450579999999997</v>
      </c>
      <c r="E2327" s="10">
        <v>7.6596339999999996</v>
      </c>
      <c r="F2327" s="10">
        <v>7.6760539999999997</v>
      </c>
      <c r="G2327" s="10">
        <v>7.6936140000000002</v>
      </c>
      <c r="H2327" s="10">
        <v>7.7185480000000002</v>
      </c>
      <c r="I2327" s="10">
        <v>7.842041</v>
      </c>
      <c r="J2327" s="10">
        <v>8.0529209999999996</v>
      </c>
      <c r="K2327" s="10">
        <v>8.147831</v>
      </c>
      <c r="L2327" s="10">
        <v>8.2437240000000003</v>
      </c>
      <c r="M2327" s="10">
        <v>8.2731329999999996</v>
      </c>
      <c r="N2327" s="10">
        <v>8.2939690000000006</v>
      </c>
      <c r="O2327" s="10">
        <v>8.3080060000000007</v>
      </c>
      <c r="P2327" s="10">
        <v>8.3100760000000005</v>
      </c>
      <c r="Q2327" s="10">
        <v>8.3100760000000005</v>
      </c>
      <c r="R2327" s="10">
        <v>8.3100769999999997</v>
      </c>
      <c r="S2327" s="10">
        <v>8.3100769999999997</v>
      </c>
      <c r="T2327" s="10">
        <v>8.3100769999999997</v>
      </c>
      <c r="U2327" s="10">
        <v>8.3100769999999997</v>
      </c>
      <c r="V2327" s="10">
        <v>8.3100769999999997</v>
      </c>
      <c r="W2327" s="10">
        <v>8.3100769999999997</v>
      </c>
      <c r="X2327" s="10">
        <v>8.3100769999999997</v>
      </c>
      <c r="Y2327" s="10">
        <v>8.3100769999999997</v>
      </c>
      <c r="Z2327" s="10">
        <v>8.3100769999999997</v>
      </c>
      <c r="AA2327" s="10">
        <v>8.3100769999999997</v>
      </c>
      <c r="AB2327" s="10">
        <v>8.3100769999999997</v>
      </c>
      <c r="AC2327" s="10">
        <v>8.3100769999999997</v>
      </c>
      <c r="AD2327" s="10">
        <v>8.3100769999999997</v>
      </c>
      <c r="AE2327" s="10">
        <v>8.3100769999999997</v>
      </c>
      <c r="AF2327" s="7">
        <v>3.094E-3</v>
      </c>
    </row>
    <row r="2328" spans="1:32" ht="13">
      <c r="A2328" s="3" t="s">
        <v>2599</v>
      </c>
      <c r="B2328" t="s">
        <v>2760</v>
      </c>
      <c r="C2328" s="10">
        <v>7.5797739999999996</v>
      </c>
      <c r="D2328" s="10">
        <v>7.6413029999999997</v>
      </c>
      <c r="E2328" s="10">
        <v>7.7192270000000001</v>
      </c>
      <c r="F2328" s="10">
        <v>7.7940469999999999</v>
      </c>
      <c r="G2328" s="10">
        <v>7.850352</v>
      </c>
      <c r="H2328" s="10">
        <v>7.9490720000000001</v>
      </c>
      <c r="I2328" s="10">
        <v>8.0056510000000003</v>
      </c>
      <c r="J2328" s="10">
        <v>8.0674919999999997</v>
      </c>
      <c r="K2328" s="10">
        <v>8.1264190000000003</v>
      </c>
      <c r="L2328" s="10">
        <v>8.1787100000000006</v>
      </c>
      <c r="M2328" s="10">
        <v>8.186439</v>
      </c>
      <c r="N2328" s="10">
        <v>8.1873830000000005</v>
      </c>
      <c r="O2328" s="10">
        <v>8.1873880000000003</v>
      </c>
      <c r="P2328" s="10">
        <v>8.1873900000000006</v>
      </c>
      <c r="Q2328" s="10">
        <v>8.3374649999999999</v>
      </c>
      <c r="R2328" s="10">
        <v>8.3360319999999994</v>
      </c>
      <c r="S2328" s="10">
        <v>8.3362599999999993</v>
      </c>
      <c r="T2328" s="10">
        <v>8.3369490000000006</v>
      </c>
      <c r="U2328" s="10">
        <v>8.3374649999999999</v>
      </c>
      <c r="V2328" s="10">
        <v>8.3374649999999999</v>
      </c>
      <c r="W2328" s="10">
        <v>8.3374649999999999</v>
      </c>
      <c r="X2328" s="10">
        <v>8.3374649999999999</v>
      </c>
      <c r="Y2328" s="10">
        <v>8.363569</v>
      </c>
      <c r="Z2328" s="10">
        <v>8.363569</v>
      </c>
      <c r="AA2328" s="10">
        <v>8.363569</v>
      </c>
      <c r="AB2328" s="10">
        <v>8.4395249999999997</v>
      </c>
      <c r="AC2328" s="10">
        <v>8.4395249999999997</v>
      </c>
      <c r="AD2328" s="10">
        <v>8.4395249999999997</v>
      </c>
      <c r="AE2328" s="10">
        <v>8.4395249999999997</v>
      </c>
      <c r="AF2328" s="7">
        <v>3.6870000000000002E-3</v>
      </c>
    </row>
    <row r="2329" spans="1:32" ht="13">
      <c r="A2329" s="3" t="s">
        <v>2600</v>
      </c>
      <c r="B2329" t="s">
        <v>2762</v>
      </c>
      <c r="C2329" s="10">
        <v>5.9477310000000001</v>
      </c>
      <c r="D2329" s="10">
        <v>5.9378799999999998</v>
      </c>
      <c r="E2329" s="10">
        <v>6.0038999999999998</v>
      </c>
      <c r="F2329" s="10">
        <v>6.0103660000000003</v>
      </c>
      <c r="G2329" s="10">
        <v>6.0173180000000004</v>
      </c>
      <c r="H2329" s="10">
        <v>6.0736249999999998</v>
      </c>
      <c r="I2329" s="10">
        <v>6.1755079999999998</v>
      </c>
      <c r="J2329" s="10">
        <v>6.2094560000000003</v>
      </c>
      <c r="K2329" s="10">
        <v>6.239439</v>
      </c>
      <c r="L2329" s="10">
        <v>6.2659079999999996</v>
      </c>
      <c r="M2329" s="10">
        <v>6.2868959999999996</v>
      </c>
      <c r="N2329" s="10">
        <v>6.3009279999999999</v>
      </c>
      <c r="O2329" s="10">
        <v>6.3090200000000003</v>
      </c>
      <c r="P2329" s="10">
        <v>6.3139459999999996</v>
      </c>
      <c r="Q2329" s="10">
        <v>6.3165420000000001</v>
      </c>
      <c r="R2329" s="10">
        <v>6.3175249999999998</v>
      </c>
      <c r="S2329" s="10">
        <v>6.3173019999999998</v>
      </c>
      <c r="T2329" s="10">
        <v>6.3172689999999996</v>
      </c>
      <c r="U2329" s="10">
        <v>6.3172629999999996</v>
      </c>
      <c r="V2329" s="10">
        <v>6.3174840000000003</v>
      </c>
      <c r="W2329" s="10">
        <v>6.3181570000000002</v>
      </c>
      <c r="X2329" s="10">
        <v>6.3198379999999998</v>
      </c>
      <c r="Y2329" s="10">
        <v>6.3198379999999998</v>
      </c>
      <c r="Z2329" s="10">
        <v>6.3198379999999998</v>
      </c>
      <c r="AA2329" s="10">
        <v>6.3198379999999998</v>
      </c>
      <c r="AB2329" s="10">
        <v>6.3198379999999998</v>
      </c>
      <c r="AC2329" s="10">
        <v>6.3198379999999998</v>
      </c>
      <c r="AD2329" s="10">
        <v>6.3198379999999998</v>
      </c>
      <c r="AE2329" s="10">
        <v>6.3198379999999998</v>
      </c>
      <c r="AF2329" s="7">
        <v>2.3119999999999998E-3</v>
      </c>
    </row>
    <row r="2330" spans="1:32" ht="13">
      <c r="A2330" s="3" t="s">
        <v>1103</v>
      </c>
      <c r="B2330" t="s">
        <v>2798</v>
      </c>
      <c r="C2330" s="10">
        <v>7.8056549999999998</v>
      </c>
      <c r="D2330" s="10">
        <v>7.8468489999999997</v>
      </c>
      <c r="E2330" s="10">
        <v>7.9303280000000003</v>
      </c>
      <c r="F2330" s="10">
        <v>7.9821720000000003</v>
      </c>
      <c r="G2330" s="10">
        <v>8.0165249999999997</v>
      </c>
      <c r="H2330" s="10">
        <v>8.0736589999999993</v>
      </c>
      <c r="I2330" s="10">
        <v>8.161683</v>
      </c>
      <c r="J2330" s="10">
        <v>8.2568710000000003</v>
      </c>
      <c r="K2330" s="10">
        <v>8.3368540000000007</v>
      </c>
      <c r="L2330" s="10">
        <v>8.3998760000000008</v>
      </c>
      <c r="M2330" s="10">
        <v>8.4273799999999994</v>
      </c>
      <c r="N2330" s="10">
        <v>8.4413110000000007</v>
      </c>
      <c r="O2330" s="10">
        <v>8.4567099999999993</v>
      </c>
      <c r="P2330" s="10">
        <v>8.4684150000000002</v>
      </c>
      <c r="Q2330" s="10">
        <v>8.4770950000000003</v>
      </c>
      <c r="R2330" s="10">
        <v>8.4785319999999995</v>
      </c>
      <c r="S2330" s="10">
        <v>8.4751659999999998</v>
      </c>
      <c r="T2330" s="10">
        <v>8.4722069999999992</v>
      </c>
      <c r="U2330" s="10">
        <v>8.5920710000000007</v>
      </c>
      <c r="V2330" s="10">
        <v>8.589423</v>
      </c>
      <c r="W2330" s="10">
        <v>8.5883620000000001</v>
      </c>
      <c r="X2330" s="10">
        <v>8.5873069999999991</v>
      </c>
      <c r="Y2330" s="10">
        <v>8.5867319999999996</v>
      </c>
      <c r="Z2330" s="10">
        <v>8.6074059999999992</v>
      </c>
      <c r="AA2330" s="10">
        <v>8.6070829999999994</v>
      </c>
      <c r="AB2330" s="10">
        <v>8.6693680000000004</v>
      </c>
      <c r="AC2330" s="10">
        <v>8.6688100000000006</v>
      </c>
      <c r="AD2330" s="10">
        <v>8.6682089999999992</v>
      </c>
      <c r="AE2330" s="10">
        <v>8.6676369999999991</v>
      </c>
      <c r="AF2330" s="7">
        <v>3.6909999999999998E-3</v>
      </c>
    </row>
    <row r="2331" spans="1:32" ht="13">
      <c r="B2331" s="2" t="s">
        <v>2765</v>
      </c>
    </row>
    <row r="2332" spans="1:32" ht="13">
      <c r="A2332" s="3" t="s">
        <v>1104</v>
      </c>
      <c r="B2332" t="s">
        <v>2756</v>
      </c>
      <c r="C2332" s="10">
        <v>5.5215019999999999</v>
      </c>
      <c r="D2332" s="10">
        <v>5.527107</v>
      </c>
      <c r="E2332" s="10">
        <v>5.5504990000000003</v>
      </c>
      <c r="F2332" s="10">
        <v>5.6017710000000003</v>
      </c>
      <c r="G2332" s="10">
        <v>5.6816370000000003</v>
      </c>
      <c r="H2332" s="10">
        <v>5.8055979999999998</v>
      </c>
      <c r="I2332" s="10">
        <v>5.9804199999999996</v>
      </c>
      <c r="J2332" s="10">
        <v>6.163494</v>
      </c>
      <c r="K2332" s="10">
        <v>6.2241929999999996</v>
      </c>
      <c r="L2332" s="10">
        <v>6.3012230000000002</v>
      </c>
      <c r="M2332" s="10">
        <v>6.4016770000000003</v>
      </c>
      <c r="N2332" s="10">
        <v>6.4090290000000003</v>
      </c>
      <c r="O2332" s="10">
        <v>6.4195130000000002</v>
      </c>
      <c r="P2332" s="10">
        <v>6.4333629999999999</v>
      </c>
      <c r="Q2332" s="10">
        <v>6.4503599999999999</v>
      </c>
      <c r="R2332" s="10">
        <v>6.4694529999999997</v>
      </c>
      <c r="S2332" s="10">
        <v>6.4886210000000002</v>
      </c>
      <c r="T2332" s="10">
        <v>6.4921879999999996</v>
      </c>
      <c r="U2332" s="10">
        <v>6.4921879999999996</v>
      </c>
      <c r="V2332" s="10">
        <v>6.4921879999999996</v>
      </c>
      <c r="W2332" s="10">
        <v>6.4921879999999996</v>
      </c>
      <c r="X2332" s="10">
        <v>6.4921879999999996</v>
      </c>
      <c r="Y2332" s="10">
        <v>6.4921879999999996</v>
      </c>
      <c r="Z2332" s="10">
        <v>6.4921879999999996</v>
      </c>
      <c r="AA2332" s="10">
        <v>6.4921879999999996</v>
      </c>
      <c r="AB2332" s="10">
        <v>6.4921879999999996</v>
      </c>
      <c r="AC2332" s="10">
        <v>6.4921879999999996</v>
      </c>
      <c r="AD2332" s="10">
        <v>6.4921879999999996</v>
      </c>
      <c r="AE2332" s="10">
        <v>6.4921879999999996</v>
      </c>
      <c r="AF2332" s="7">
        <v>5.9779999999999998E-3</v>
      </c>
    </row>
    <row r="2333" spans="1:32" ht="13">
      <c r="A2333" s="3" t="s">
        <v>1105</v>
      </c>
      <c r="B2333" t="s">
        <v>2758</v>
      </c>
      <c r="C2333" s="10">
        <v>8.2513590000000008</v>
      </c>
      <c r="D2333" s="10">
        <v>8.2534419999999997</v>
      </c>
      <c r="E2333" s="10">
        <v>8.2525899999999996</v>
      </c>
      <c r="F2333" s="10">
        <v>8.2505830000000007</v>
      </c>
      <c r="G2333" s="10">
        <v>8.2499470000000006</v>
      </c>
      <c r="H2333" s="10">
        <v>8.2516269999999992</v>
      </c>
      <c r="I2333" s="10">
        <v>8.2529369999999993</v>
      </c>
      <c r="J2333" s="10">
        <v>8.2539479999999994</v>
      </c>
      <c r="K2333" s="10">
        <v>8.2545819999999992</v>
      </c>
      <c r="L2333" s="10">
        <v>8.2550190000000008</v>
      </c>
      <c r="M2333" s="10">
        <v>8.2554309999999997</v>
      </c>
      <c r="N2333" s="10">
        <v>8.2558330000000009</v>
      </c>
      <c r="O2333" s="10">
        <v>8.2561180000000007</v>
      </c>
      <c r="P2333" s="10">
        <v>8.2563370000000003</v>
      </c>
      <c r="Q2333" s="10">
        <v>8.2564519999999995</v>
      </c>
      <c r="R2333" s="10">
        <v>8.2565290000000005</v>
      </c>
      <c r="S2333" s="10">
        <v>8.2566360000000003</v>
      </c>
      <c r="T2333" s="10">
        <v>8.2568400000000004</v>
      </c>
      <c r="U2333" s="10">
        <v>8.2570940000000004</v>
      </c>
      <c r="V2333" s="10">
        <v>8.2573509999999999</v>
      </c>
      <c r="W2333" s="10">
        <v>8.2576450000000001</v>
      </c>
      <c r="X2333" s="10">
        <v>8.2579829999999994</v>
      </c>
      <c r="Y2333" s="10">
        <v>8.2583610000000007</v>
      </c>
      <c r="Z2333" s="10">
        <v>8.2587290000000007</v>
      </c>
      <c r="AA2333" s="10">
        <v>8.2590920000000008</v>
      </c>
      <c r="AB2333" s="10">
        <v>8.2594370000000001</v>
      </c>
      <c r="AC2333" s="10">
        <v>8.2598389999999995</v>
      </c>
      <c r="AD2333" s="10">
        <v>8.2603019999999994</v>
      </c>
      <c r="AE2333" s="10">
        <v>8.2607800000000005</v>
      </c>
      <c r="AF2333" s="7">
        <v>3.3000000000000003E-5</v>
      </c>
    </row>
    <row r="2334" spans="1:32" ht="13">
      <c r="A2334" s="3" t="s">
        <v>1106</v>
      </c>
      <c r="B2334" t="s">
        <v>2760</v>
      </c>
      <c r="C2334" s="10">
        <v>5.2048350000000001</v>
      </c>
      <c r="D2334" s="10">
        <v>5.2159940000000002</v>
      </c>
      <c r="E2334" s="10">
        <v>5.2217120000000001</v>
      </c>
      <c r="F2334" s="10">
        <v>5.2236320000000003</v>
      </c>
      <c r="G2334" s="10">
        <v>5.2278339999999996</v>
      </c>
      <c r="H2334" s="10">
        <v>5.2352280000000002</v>
      </c>
      <c r="I2334" s="10">
        <v>5.2436530000000001</v>
      </c>
      <c r="J2334" s="10">
        <v>5.3231190000000002</v>
      </c>
      <c r="K2334" s="10">
        <v>5.3361970000000003</v>
      </c>
      <c r="L2334" s="10">
        <v>5.3464669999999996</v>
      </c>
      <c r="M2334" s="10">
        <v>5.3550300000000002</v>
      </c>
      <c r="N2334" s="10">
        <v>5.3607829999999996</v>
      </c>
      <c r="O2334" s="10">
        <v>5.3671980000000001</v>
      </c>
      <c r="P2334" s="10">
        <v>5.3756159999999999</v>
      </c>
      <c r="Q2334" s="10">
        <v>5.385904</v>
      </c>
      <c r="R2334" s="10">
        <v>5.3974080000000004</v>
      </c>
      <c r="S2334" s="10">
        <v>5.408995</v>
      </c>
      <c r="T2334" s="10">
        <v>5.4193579999999999</v>
      </c>
      <c r="U2334" s="10">
        <v>5.4272299999999998</v>
      </c>
      <c r="V2334" s="10">
        <v>5.4319499999999996</v>
      </c>
      <c r="W2334" s="10">
        <v>5.4353629999999997</v>
      </c>
      <c r="X2334" s="10">
        <v>5.4354040000000001</v>
      </c>
      <c r="Y2334" s="10">
        <v>5.43546</v>
      </c>
      <c r="Z2334" s="10">
        <v>5.4848840000000001</v>
      </c>
      <c r="AA2334" s="10">
        <v>5.4849119999999996</v>
      </c>
      <c r="AB2334" s="10">
        <v>5.4849759999999996</v>
      </c>
      <c r="AC2334" s="10">
        <v>5.4850479999999999</v>
      </c>
      <c r="AD2334" s="10">
        <v>5.4851299999999998</v>
      </c>
      <c r="AE2334" s="10">
        <v>5.5781559999999999</v>
      </c>
      <c r="AF2334" s="7">
        <v>2.4889999999999999E-3</v>
      </c>
    </row>
    <row r="2335" spans="1:32" ht="13">
      <c r="A2335" s="3" t="s">
        <v>1107</v>
      </c>
      <c r="B2335" t="s">
        <v>2762</v>
      </c>
      <c r="C2335" s="10">
        <v>5.5459569999999996</v>
      </c>
      <c r="D2335" s="10">
        <v>5.5884369999999999</v>
      </c>
      <c r="E2335" s="10">
        <v>5.5571710000000003</v>
      </c>
      <c r="F2335" s="10">
        <v>5.5543189999999996</v>
      </c>
      <c r="G2335" s="10">
        <v>5.553852</v>
      </c>
      <c r="H2335" s="10">
        <v>5.5561309999999997</v>
      </c>
      <c r="I2335" s="10">
        <v>5.5573639999999997</v>
      </c>
      <c r="J2335" s="10">
        <v>5.5573800000000002</v>
      </c>
      <c r="K2335" s="10">
        <v>5.5570500000000003</v>
      </c>
      <c r="L2335" s="10">
        <v>5.5570040000000001</v>
      </c>
      <c r="M2335" s="10">
        <v>5.5570969999999997</v>
      </c>
      <c r="N2335" s="10">
        <v>5.5570940000000002</v>
      </c>
      <c r="O2335" s="10">
        <v>5.5570199999999996</v>
      </c>
      <c r="P2335" s="10">
        <v>5.5569559999999996</v>
      </c>
      <c r="Q2335" s="10">
        <v>5.5568730000000004</v>
      </c>
      <c r="R2335" s="10">
        <v>5.5568070000000001</v>
      </c>
      <c r="S2335" s="10">
        <v>5.5567489999999999</v>
      </c>
      <c r="T2335" s="10">
        <v>5.5567399999999996</v>
      </c>
      <c r="U2335" s="10">
        <v>5.5567380000000002</v>
      </c>
      <c r="V2335" s="10">
        <v>5.5567979999999997</v>
      </c>
      <c r="W2335" s="10">
        <v>5.5569800000000003</v>
      </c>
      <c r="X2335" s="10">
        <v>5.5572540000000004</v>
      </c>
      <c r="Y2335" s="10">
        <v>5.5575840000000003</v>
      </c>
      <c r="Z2335" s="10">
        <v>5.5579910000000003</v>
      </c>
      <c r="AA2335" s="10">
        <v>5.5584600000000002</v>
      </c>
      <c r="AB2335" s="10">
        <v>5.5588629999999997</v>
      </c>
      <c r="AC2335" s="10">
        <v>5.5591799999999996</v>
      </c>
      <c r="AD2335" s="10">
        <v>5.5594859999999997</v>
      </c>
      <c r="AE2335" s="10">
        <v>5.5597799999999999</v>
      </c>
      <c r="AF2335" s="7">
        <v>-1.9000000000000001E-4</v>
      </c>
    </row>
    <row r="2336" spans="1:32" ht="13">
      <c r="A2336" s="3" t="s">
        <v>1108</v>
      </c>
      <c r="B2336" t="s">
        <v>2804</v>
      </c>
      <c r="C2336" s="10">
        <v>5.5634160000000001</v>
      </c>
      <c r="D2336" s="10">
        <v>5.5819159999999997</v>
      </c>
      <c r="E2336" s="10">
        <v>5.5659479999999997</v>
      </c>
      <c r="F2336" s="10">
        <v>5.6172319999999996</v>
      </c>
      <c r="G2336" s="10">
        <v>5.6970729999999996</v>
      </c>
      <c r="H2336" s="10">
        <v>5.8203659999999999</v>
      </c>
      <c r="I2336" s="10">
        <v>5.9941870000000002</v>
      </c>
      <c r="J2336" s="10">
        <v>6.1761049999999997</v>
      </c>
      <c r="K2336" s="10">
        <v>6.2362590000000004</v>
      </c>
      <c r="L2336" s="10">
        <v>6.3110949999999999</v>
      </c>
      <c r="M2336" s="10">
        <v>6.4101949999999999</v>
      </c>
      <c r="N2336" s="10">
        <v>6.417027</v>
      </c>
      <c r="O2336" s="10">
        <v>6.4269749999999997</v>
      </c>
      <c r="P2336" s="10">
        <v>6.4402879999999998</v>
      </c>
      <c r="Q2336" s="10">
        <v>6.4567490000000003</v>
      </c>
      <c r="R2336" s="10">
        <v>6.475314</v>
      </c>
      <c r="S2336" s="10">
        <v>6.4939850000000003</v>
      </c>
      <c r="T2336" s="10">
        <v>6.4972810000000001</v>
      </c>
      <c r="U2336" s="10">
        <v>6.4970869999999996</v>
      </c>
      <c r="V2336" s="10">
        <v>6.4969219999999996</v>
      </c>
      <c r="W2336" s="10">
        <v>6.4967899999999998</v>
      </c>
      <c r="X2336" s="10">
        <v>6.4966840000000001</v>
      </c>
      <c r="Y2336" s="10">
        <v>6.4965979999999997</v>
      </c>
      <c r="Z2336" s="10">
        <v>6.4965830000000002</v>
      </c>
      <c r="AA2336" s="10">
        <v>6.4965390000000003</v>
      </c>
      <c r="AB2336" s="10">
        <v>6.4964969999999997</v>
      </c>
      <c r="AC2336" s="10">
        <v>6.4964459999999997</v>
      </c>
      <c r="AD2336" s="10">
        <v>6.4963980000000001</v>
      </c>
      <c r="AE2336" s="10">
        <v>6.4964550000000001</v>
      </c>
      <c r="AF2336" s="7">
        <v>5.6350000000000003E-3</v>
      </c>
    </row>
    <row r="2337" spans="1:32" ht="13">
      <c r="A2337" s="3" t="s">
        <v>1109</v>
      </c>
      <c r="B2337" t="s">
        <v>2806</v>
      </c>
      <c r="C2337" s="10">
        <v>6.0583429999999998</v>
      </c>
      <c r="D2337" s="10">
        <v>6.0046419999999996</v>
      </c>
      <c r="E2337" s="10">
        <v>6.0414019999999997</v>
      </c>
      <c r="F2337" s="10">
        <v>6.1157810000000001</v>
      </c>
      <c r="G2337" s="10">
        <v>6.1662109999999997</v>
      </c>
      <c r="H2337" s="10">
        <v>6.2672910000000002</v>
      </c>
      <c r="I2337" s="10">
        <v>6.431209</v>
      </c>
      <c r="J2337" s="10">
        <v>6.6102569999999998</v>
      </c>
      <c r="K2337" s="10">
        <v>6.7065260000000002</v>
      </c>
      <c r="L2337" s="10">
        <v>6.7960089999999997</v>
      </c>
      <c r="M2337" s="10">
        <v>6.8868010000000002</v>
      </c>
      <c r="N2337" s="10">
        <v>6.8865910000000001</v>
      </c>
      <c r="O2337" s="10">
        <v>6.895486</v>
      </c>
      <c r="P2337" s="10">
        <v>6.9139689999999998</v>
      </c>
      <c r="Q2337" s="10">
        <v>6.933897</v>
      </c>
      <c r="R2337" s="10">
        <v>6.9569809999999999</v>
      </c>
      <c r="S2337" s="10">
        <v>6.9791999999999996</v>
      </c>
      <c r="T2337" s="10">
        <v>6.9865769999999996</v>
      </c>
      <c r="U2337" s="10">
        <v>7.0009579999999998</v>
      </c>
      <c r="V2337" s="10">
        <v>7.0049440000000001</v>
      </c>
      <c r="W2337" s="10">
        <v>7.0092290000000004</v>
      </c>
      <c r="X2337" s="10">
        <v>7.0155900000000004</v>
      </c>
      <c r="Y2337" s="10">
        <v>7.0214730000000003</v>
      </c>
      <c r="Z2337" s="10">
        <v>7.0284339999999998</v>
      </c>
      <c r="AA2337" s="10">
        <v>7.0377660000000004</v>
      </c>
      <c r="AB2337" s="10">
        <v>7.0512059999999996</v>
      </c>
      <c r="AC2337" s="10">
        <v>7.0618109999999996</v>
      </c>
      <c r="AD2337" s="10">
        <v>7.0632739999999998</v>
      </c>
      <c r="AE2337" s="10">
        <v>7.0674530000000004</v>
      </c>
      <c r="AF2337" s="7">
        <v>6.0540000000000004E-3</v>
      </c>
    </row>
    <row r="2339" spans="1:32" ht="13">
      <c r="B2339" s="2" t="s">
        <v>1110</v>
      </c>
    </row>
    <row r="2340" spans="1:32" ht="13">
      <c r="B2340" s="2" t="s">
        <v>2754</v>
      </c>
    </row>
    <row r="2341" spans="1:32" ht="13">
      <c r="A2341" s="3" t="s">
        <v>1111</v>
      </c>
      <c r="B2341" t="s">
        <v>2756</v>
      </c>
      <c r="C2341" s="10">
        <v>0.16237799999999999</v>
      </c>
      <c r="D2341" s="10">
        <v>0.12040099999999999</v>
      </c>
      <c r="E2341" s="10">
        <v>0.10392800000000001</v>
      </c>
      <c r="F2341" s="10">
        <v>0.111418</v>
      </c>
      <c r="G2341" s="10">
        <v>0.15729599999999999</v>
      </c>
      <c r="H2341" s="10">
        <v>0.19803499999999999</v>
      </c>
      <c r="I2341" s="10">
        <v>0.217117</v>
      </c>
      <c r="J2341" s="10">
        <v>0.222803</v>
      </c>
      <c r="K2341" s="10">
        <v>0.21667400000000001</v>
      </c>
      <c r="L2341" s="10">
        <v>0.214864</v>
      </c>
      <c r="M2341" s="10">
        <v>0.220522</v>
      </c>
      <c r="N2341" s="10">
        <v>0.230905</v>
      </c>
      <c r="O2341" s="10">
        <v>0.241616</v>
      </c>
      <c r="P2341" s="10">
        <v>0.24971199999999999</v>
      </c>
      <c r="Q2341" s="10">
        <v>0.25084299999999998</v>
      </c>
      <c r="R2341" s="10">
        <v>0.24964900000000001</v>
      </c>
      <c r="S2341" s="10">
        <v>0.251606</v>
      </c>
      <c r="T2341" s="10">
        <v>0.25821</v>
      </c>
      <c r="U2341" s="10">
        <v>0.26654499999999998</v>
      </c>
      <c r="V2341" s="10">
        <v>0.27317599999999997</v>
      </c>
      <c r="W2341" s="10">
        <v>0.27675300000000003</v>
      </c>
      <c r="X2341" s="10">
        <v>0.28131800000000001</v>
      </c>
      <c r="Y2341" s="10">
        <v>0.28601700000000002</v>
      </c>
      <c r="Z2341" s="10">
        <v>0.29242800000000002</v>
      </c>
      <c r="AA2341" s="10">
        <v>0.29752800000000001</v>
      </c>
      <c r="AB2341" s="10">
        <v>0.30229200000000001</v>
      </c>
      <c r="AC2341" s="10">
        <v>0.30866700000000002</v>
      </c>
      <c r="AD2341" s="10">
        <v>0.31398199999999998</v>
      </c>
      <c r="AE2341" s="10">
        <v>0.32121499999999997</v>
      </c>
      <c r="AF2341" s="7">
        <v>3.7012000000000003E-2</v>
      </c>
    </row>
    <row r="2342" spans="1:32" ht="13">
      <c r="A2342" s="3" t="s">
        <v>1112</v>
      </c>
      <c r="B2342" t="s">
        <v>2758</v>
      </c>
      <c r="C2342" s="10">
        <v>0.122241</v>
      </c>
      <c r="D2342" s="10">
        <v>8.4690000000000001E-2</v>
      </c>
      <c r="E2342" s="10">
        <v>4.3175999999999999E-2</v>
      </c>
      <c r="F2342" s="10">
        <v>4.5498999999999998E-2</v>
      </c>
      <c r="G2342" s="10">
        <v>6.3164999999999999E-2</v>
      </c>
      <c r="H2342" s="10">
        <v>7.8363000000000002E-2</v>
      </c>
      <c r="I2342" s="10">
        <v>8.4749000000000005E-2</v>
      </c>
      <c r="J2342" s="10">
        <v>8.5984000000000005E-2</v>
      </c>
      <c r="K2342" s="10">
        <v>8.2660999999999998E-2</v>
      </c>
      <c r="L2342" s="10">
        <v>8.1039E-2</v>
      </c>
      <c r="M2342" s="10">
        <v>8.2596000000000003E-2</v>
      </c>
      <c r="N2342" s="10">
        <v>8.5716000000000001E-2</v>
      </c>
      <c r="O2342" s="10">
        <v>8.8956999999999994E-2</v>
      </c>
      <c r="P2342" s="10">
        <v>9.1245000000000007E-2</v>
      </c>
      <c r="Q2342" s="10">
        <v>9.1019000000000003E-2</v>
      </c>
      <c r="R2342" s="10">
        <v>0.09</v>
      </c>
      <c r="S2342" s="10">
        <v>9.0162000000000006E-2</v>
      </c>
      <c r="T2342" s="10">
        <v>9.2012999999999998E-2</v>
      </c>
      <c r="U2342" s="10">
        <v>9.4482999999999998E-2</v>
      </c>
      <c r="V2342" s="10">
        <v>9.6369999999999997E-2</v>
      </c>
      <c r="W2342" s="10">
        <v>9.7026000000000001E-2</v>
      </c>
      <c r="X2342" s="10">
        <v>9.8221000000000003E-2</v>
      </c>
      <c r="Y2342" s="10">
        <v>9.9481E-2</v>
      </c>
      <c r="Z2342" s="10">
        <v>0.10134700000000001</v>
      </c>
      <c r="AA2342" s="10">
        <v>0.102774</v>
      </c>
      <c r="AB2342" s="10">
        <v>0.104101</v>
      </c>
      <c r="AC2342" s="10">
        <v>0.105999</v>
      </c>
      <c r="AD2342" s="10">
        <v>0.10810500000000001</v>
      </c>
      <c r="AE2342" s="10">
        <v>0.110331</v>
      </c>
      <c r="AF2342" s="7">
        <v>9.8440000000000003E-3</v>
      </c>
    </row>
    <row r="2343" spans="1:32" ht="13">
      <c r="A2343" s="3" t="s">
        <v>1113</v>
      </c>
      <c r="B2343" t="s">
        <v>2760</v>
      </c>
      <c r="C2343" s="10">
        <v>0</v>
      </c>
      <c r="D2343" s="10">
        <v>9.6000000000000002E-5</v>
      </c>
      <c r="E2343" s="10">
        <v>1.132E-3</v>
      </c>
      <c r="F2343" s="10">
        <v>1.194E-3</v>
      </c>
      <c r="G2343" s="10">
        <v>1.5820000000000001E-3</v>
      </c>
      <c r="H2343" s="10">
        <v>2.3029999999999999E-3</v>
      </c>
      <c r="I2343" s="10">
        <v>2.7430000000000002E-3</v>
      </c>
      <c r="J2343" s="10">
        <v>3.0300000000000001E-3</v>
      </c>
      <c r="K2343" s="10">
        <v>3.0969999999999999E-3</v>
      </c>
      <c r="L2343" s="10">
        <v>3.238E-3</v>
      </c>
      <c r="M2343" s="10">
        <v>3.4749999999999998E-3</v>
      </c>
      <c r="N2343" s="10">
        <v>3.7910000000000001E-3</v>
      </c>
      <c r="O2343" s="10">
        <v>4.1240000000000001E-3</v>
      </c>
      <c r="P2343" s="10">
        <v>4.4060000000000002E-3</v>
      </c>
      <c r="Q2343" s="10">
        <v>4.6189999999999998E-3</v>
      </c>
      <c r="R2343" s="10">
        <v>4.7140000000000003E-3</v>
      </c>
      <c r="S2343" s="10">
        <v>4.8419999999999999E-3</v>
      </c>
      <c r="T2343" s="10">
        <v>5.032E-3</v>
      </c>
      <c r="U2343" s="10">
        <v>5.156E-3</v>
      </c>
      <c r="V2343" s="10">
        <v>5.3340000000000002E-3</v>
      </c>
      <c r="W2343" s="10">
        <v>5.4980000000000003E-3</v>
      </c>
      <c r="X2343" s="10">
        <v>5.6480000000000002E-3</v>
      </c>
      <c r="Y2343" s="10">
        <v>5.8120000000000003E-3</v>
      </c>
      <c r="Z2343" s="10">
        <v>5.9680000000000002E-3</v>
      </c>
      <c r="AA2343" s="10">
        <v>6.1130000000000004E-3</v>
      </c>
      <c r="AB2343" s="10">
        <v>6.2500000000000003E-3</v>
      </c>
      <c r="AC2343" s="10">
        <v>6.3870000000000003E-3</v>
      </c>
      <c r="AD2343" s="10">
        <v>6.5830000000000003E-3</v>
      </c>
      <c r="AE2343" s="10">
        <v>6.7669999999999996E-3</v>
      </c>
      <c r="AF2343" s="7">
        <v>0.17088700000000001</v>
      </c>
    </row>
    <row r="2344" spans="1:32" ht="13">
      <c r="A2344" s="3" t="s">
        <v>1114</v>
      </c>
      <c r="B2344" t="s">
        <v>2762</v>
      </c>
      <c r="C2344" s="10">
        <v>0</v>
      </c>
      <c r="D2344" s="10">
        <v>1.4E-5</v>
      </c>
      <c r="E2344" s="10">
        <v>2.6400000000000002E-4</v>
      </c>
      <c r="F2344" s="10">
        <v>3.4099999999999999E-4</v>
      </c>
      <c r="G2344" s="10">
        <v>1.3100000000000001E-4</v>
      </c>
      <c r="H2344" s="10">
        <v>1.93E-4</v>
      </c>
      <c r="I2344" s="10">
        <v>2.4899999999999998E-4</v>
      </c>
      <c r="J2344" s="10">
        <v>1.2639999999999999E-3</v>
      </c>
      <c r="K2344" s="10">
        <v>1.4170000000000001E-3</v>
      </c>
      <c r="L2344" s="10">
        <v>2.539E-3</v>
      </c>
      <c r="M2344" s="10">
        <v>4.2059999999999997E-3</v>
      </c>
      <c r="N2344" s="10">
        <v>4.803E-3</v>
      </c>
      <c r="O2344" s="10">
        <v>5.4650000000000002E-3</v>
      </c>
      <c r="P2344" s="10">
        <v>6.1380000000000002E-3</v>
      </c>
      <c r="Q2344" s="10">
        <v>6.6030000000000004E-3</v>
      </c>
      <c r="R2344" s="10">
        <v>6.9829999999999996E-3</v>
      </c>
      <c r="S2344" s="10">
        <v>7.4139999999999996E-3</v>
      </c>
      <c r="T2344" s="10">
        <v>7.9369999999999996E-3</v>
      </c>
      <c r="U2344" s="10">
        <v>8.4080000000000005E-3</v>
      </c>
      <c r="V2344" s="10">
        <v>8.8719999999999997E-3</v>
      </c>
      <c r="W2344" s="10">
        <v>1.1782000000000001E-2</v>
      </c>
      <c r="X2344" s="10">
        <v>1.2171E-2</v>
      </c>
      <c r="Y2344" s="10">
        <v>1.2537E-2</v>
      </c>
      <c r="Z2344" s="10">
        <v>1.2916E-2</v>
      </c>
      <c r="AA2344" s="10">
        <v>1.3226E-2</v>
      </c>
      <c r="AB2344" s="10">
        <v>1.3486E-2</v>
      </c>
      <c r="AC2344" s="10">
        <v>1.3867000000000001E-2</v>
      </c>
      <c r="AD2344" s="10">
        <v>1.7121999999999998E-2</v>
      </c>
      <c r="AE2344" s="10">
        <v>1.7614000000000001E-2</v>
      </c>
      <c r="AF2344" s="7">
        <v>0.302236</v>
      </c>
    </row>
    <row r="2345" spans="1:32" ht="13">
      <c r="A2345" s="3" t="s">
        <v>1115</v>
      </c>
      <c r="B2345" t="s">
        <v>2764</v>
      </c>
      <c r="C2345" s="10">
        <v>0.28461900000000001</v>
      </c>
      <c r="D2345" s="10">
        <v>0.20520099999999999</v>
      </c>
      <c r="E2345" s="10">
        <v>0.14850099999999999</v>
      </c>
      <c r="F2345" s="10">
        <v>0.15845200000000001</v>
      </c>
      <c r="G2345" s="10">
        <v>0.22217500000000001</v>
      </c>
      <c r="H2345" s="10">
        <v>0.278895</v>
      </c>
      <c r="I2345" s="10">
        <v>0.30485699999999999</v>
      </c>
      <c r="J2345" s="10">
        <v>0.31308200000000003</v>
      </c>
      <c r="K2345" s="10">
        <v>0.30384899999999998</v>
      </c>
      <c r="L2345" s="10">
        <v>0.30168</v>
      </c>
      <c r="M2345" s="10">
        <v>0.31079899999999999</v>
      </c>
      <c r="N2345" s="10">
        <v>0.32521499999999998</v>
      </c>
      <c r="O2345" s="10">
        <v>0.34016200000000002</v>
      </c>
      <c r="P2345" s="10">
        <v>0.35150199999999998</v>
      </c>
      <c r="Q2345" s="10">
        <v>0.35308299999999998</v>
      </c>
      <c r="R2345" s="10">
        <v>0.35134700000000002</v>
      </c>
      <c r="S2345" s="10">
        <v>0.35402400000000001</v>
      </c>
      <c r="T2345" s="10">
        <v>0.36319200000000001</v>
      </c>
      <c r="U2345" s="10">
        <v>0.37459199999999998</v>
      </c>
      <c r="V2345" s="10">
        <v>0.38375199999999998</v>
      </c>
      <c r="W2345" s="10">
        <v>0.39105800000000002</v>
      </c>
      <c r="X2345" s="10">
        <v>0.39735700000000002</v>
      </c>
      <c r="Y2345" s="10">
        <v>0.40384599999999998</v>
      </c>
      <c r="Z2345" s="10">
        <v>0.41265800000000002</v>
      </c>
      <c r="AA2345" s="10">
        <v>0.41964099999999999</v>
      </c>
      <c r="AB2345" s="10">
        <v>0.42613000000000001</v>
      </c>
      <c r="AC2345" s="10">
        <v>0.434921</v>
      </c>
      <c r="AD2345" s="10">
        <v>0.44579200000000002</v>
      </c>
      <c r="AE2345" s="10">
        <v>0.455928</v>
      </c>
      <c r="AF2345" s="7">
        <v>3.0009999999999998E-2</v>
      </c>
    </row>
    <row r="2346" spans="1:32" ht="13">
      <c r="B2346" s="2" t="s">
        <v>2765</v>
      </c>
    </row>
    <row r="2347" spans="1:32" ht="13">
      <c r="A2347" s="3" t="s">
        <v>1116</v>
      </c>
      <c r="B2347" t="s">
        <v>2756</v>
      </c>
      <c r="C2347" s="10">
        <v>0.1991</v>
      </c>
      <c r="D2347" s="10">
        <v>0.178922</v>
      </c>
      <c r="E2347" s="10">
        <v>0.122914</v>
      </c>
      <c r="F2347" s="10">
        <v>0.12461</v>
      </c>
      <c r="G2347" s="10">
        <v>0.186643</v>
      </c>
      <c r="H2347" s="10">
        <v>0.25002400000000002</v>
      </c>
      <c r="I2347" s="10">
        <v>0.27390900000000001</v>
      </c>
      <c r="J2347" s="10">
        <v>0.272509</v>
      </c>
      <c r="K2347" s="10">
        <v>0.244031</v>
      </c>
      <c r="L2347" s="10">
        <v>0.236453</v>
      </c>
      <c r="M2347" s="10">
        <v>0.24893899999999999</v>
      </c>
      <c r="N2347" s="10">
        <v>0.27009899999999998</v>
      </c>
      <c r="O2347" s="10">
        <v>0.28571600000000003</v>
      </c>
      <c r="P2347" s="10">
        <v>0.29031499999999999</v>
      </c>
      <c r="Q2347" s="10">
        <v>0.28730499999999998</v>
      </c>
      <c r="R2347" s="10">
        <v>0.27960400000000002</v>
      </c>
      <c r="S2347" s="10">
        <v>0.27590500000000001</v>
      </c>
      <c r="T2347" s="10">
        <v>0.27898600000000001</v>
      </c>
      <c r="U2347" s="10">
        <v>0.28524699999999997</v>
      </c>
      <c r="V2347" s="10">
        <v>0.28875299999999998</v>
      </c>
      <c r="W2347" s="10">
        <v>0.289524</v>
      </c>
      <c r="X2347" s="10">
        <v>0.28897099999999998</v>
      </c>
      <c r="Y2347" s="10">
        <v>0.28897600000000001</v>
      </c>
      <c r="Z2347" s="10">
        <v>0.291576</v>
      </c>
      <c r="AA2347" s="10">
        <v>0.29281400000000002</v>
      </c>
      <c r="AB2347" s="10">
        <v>0.29219000000000001</v>
      </c>
      <c r="AC2347" s="10">
        <v>0.29416199999999998</v>
      </c>
      <c r="AD2347" s="10">
        <v>0.29887200000000003</v>
      </c>
      <c r="AE2347" s="10">
        <v>0.30248900000000001</v>
      </c>
      <c r="AF2347" s="7">
        <v>1.9637999999999999E-2</v>
      </c>
    </row>
    <row r="2348" spans="1:32" ht="13">
      <c r="A2348" s="3" t="s">
        <v>1117</v>
      </c>
      <c r="B2348" t="s">
        <v>2758</v>
      </c>
      <c r="C2348" s="10">
        <v>2.5842E-2</v>
      </c>
      <c r="D2348" s="10">
        <v>2.6540999999999999E-2</v>
      </c>
      <c r="E2348" s="10">
        <v>5.3610000000000003E-3</v>
      </c>
      <c r="F2348" s="10">
        <v>5.4190000000000002E-3</v>
      </c>
      <c r="G2348" s="10">
        <v>8.0929999999999995E-3</v>
      </c>
      <c r="H2348" s="10">
        <v>1.0821000000000001E-2</v>
      </c>
      <c r="I2348" s="10">
        <v>1.1838E-2</v>
      </c>
      <c r="J2348" s="10">
        <v>1.1764E-2</v>
      </c>
      <c r="K2348" s="10">
        <v>1.0526000000000001E-2</v>
      </c>
      <c r="L2348" s="10">
        <v>1.0203E-2</v>
      </c>
      <c r="M2348" s="10">
        <v>1.0737E-2</v>
      </c>
      <c r="N2348" s="10">
        <v>1.1646999999999999E-2</v>
      </c>
      <c r="O2348" s="10">
        <v>1.2318000000000001E-2</v>
      </c>
      <c r="P2348" s="10">
        <v>1.2514000000000001E-2</v>
      </c>
      <c r="Q2348" s="10">
        <v>1.2382000000000001E-2</v>
      </c>
      <c r="R2348" s="10">
        <v>1.2049000000000001E-2</v>
      </c>
      <c r="S2348" s="10">
        <v>1.1889E-2</v>
      </c>
      <c r="T2348" s="10">
        <v>1.2021E-2</v>
      </c>
      <c r="U2348" s="10">
        <v>1.2290000000000001E-2</v>
      </c>
      <c r="V2348" s="10">
        <v>1.244E-2</v>
      </c>
      <c r="W2348" s="10">
        <v>1.2473E-2</v>
      </c>
      <c r="X2348" s="10">
        <v>1.2449E-2</v>
      </c>
      <c r="Y2348" s="10">
        <v>1.2449E-2</v>
      </c>
      <c r="Z2348" s="10">
        <v>1.2560999999999999E-2</v>
      </c>
      <c r="AA2348" s="10">
        <v>1.2614E-2</v>
      </c>
      <c r="AB2348" s="10">
        <v>1.2586999999999999E-2</v>
      </c>
      <c r="AC2348" s="10">
        <v>1.2671999999999999E-2</v>
      </c>
      <c r="AD2348" s="10">
        <v>1.2874E-2</v>
      </c>
      <c r="AE2348" s="10">
        <v>1.3030999999999999E-2</v>
      </c>
      <c r="AF2348" s="7">
        <v>-2.6003999999999999E-2</v>
      </c>
    </row>
    <row r="2349" spans="1:32" ht="13">
      <c r="A2349" s="3" t="s">
        <v>1118</v>
      </c>
      <c r="B2349" t="s">
        <v>2760</v>
      </c>
      <c r="C2349" s="10">
        <v>7.2700000000000004E-3</v>
      </c>
      <c r="D2349" s="10">
        <v>2.0999999999999999E-5</v>
      </c>
      <c r="E2349" s="10">
        <v>1.4100000000000001E-4</v>
      </c>
      <c r="F2349" s="10">
        <v>1.45E-4</v>
      </c>
      <c r="G2349" s="10">
        <v>2.0100000000000001E-4</v>
      </c>
      <c r="H2349" s="10">
        <v>3.1700000000000001E-4</v>
      </c>
      <c r="I2349" s="10">
        <v>3.7100000000000002E-4</v>
      </c>
      <c r="J2349" s="10">
        <v>3.9599999999999998E-4</v>
      </c>
      <c r="K2349" s="10">
        <v>3.8299999999999999E-4</v>
      </c>
      <c r="L2349" s="10">
        <v>3.9399999999999998E-4</v>
      </c>
      <c r="M2349" s="10">
        <v>4.3600000000000003E-4</v>
      </c>
      <c r="N2349" s="10">
        <v>5.0900000000000001E-4</v>
      </c>
      <c r="O2349" s="10">
        <v>5.7399999999999997E-4</v>
      </c>
      <c r="P2349" s="10">
        <v>6.1399999999999996E-4</v>
      </c>
      <c r="Q2349" s="10">
        <v>6.3299999999999999E-4</v>
      </c>
      <c r="R2349" s="10">
        <v>6.3900000000000003E-4</v>
      </c>
      <c r="S2349" s="10">
        <v>6.4599999999999998E-4</v>
      </c>
      <c r="T2349" s="10">
        <v>6.6699999999999995E-4</v>
      </c>
      <c r="U2349" s="10">
        <v>6.9300000000000004E-4</v>
      </c>
      <c r="V2349" s="10">
        <v>7.1199999999999996E-4</v>
      </c>
      <c r="W2349" s="10">
        <v>7.27E-4</v>
      </c>
      <c r="X2349" s="10">
        <v>7.3700000000000002E-4</v>
      </c>
      <c r="Y2349" s="10">
        <v>7.4700000000000005E-4</v>
      </c>
      <c r="Z2349" s="10">
        <v>7.7800000000000005E-4</v>
      </c>
      <c r="AA2349" s="10">
        <v>7.9000000000000001E-4</v>
      </c>
      <c r="AB2349" s="10">
        <v>7.9600000000000005E-4</v>
      </c>
      <c r="AC2349" s="10">
        <v>8.0900000000000004E-4</v>
      </c>
      <c r="AD2349" s="10">
        <v>8.2799999999999996E-4</v>
      </c>
      <c r="AE2349" s="10">
        <v>8.7399999999999999E-4</v>
      </c>
      <c r="AF2349" s="7">
        <v>0.14892</v>
      </c>
    </row>
    <row r="2350" spans="1:32" ht="13">
      <c r="A2350" s="3" t="s">
        <v>1119</v>
      </c>
      <c r="B2350" t="s">
        <v>2762</v>
      </c>
      <c r="C2350" s="10">
        <v>0</v>
      </c>
      <c r="D2350" s="10">
        <v>4.7399999999999997E-4</v>
      </c>
      <c r="E2350" s="10">
        <v>3.0800000000000001E-4</v>
      </c>
      <c r="F2350" s="10">
        <v>3.8000000000000002E-4</v>
      </c>
      <c r="G2350" s="10">
        <v>2.7E-4</v>
      </c>
      <c r="H2350" s="10">
        <v>4.2200000000000001E-4</v>
      </c>
      <c r="I2350" s="10">
        <v>5.3799999999999996E-4</v>
      </c>
      <c r="J2350" s="10">
        <v>6.2600000000000004E-4</v>
      </c>
      <c r="K2350" s="10">
        <v>6.5200000000000002E-4</v>
      </c>
      <c r="L2350" s="10">
        <v>1.7619999999999999E-3</v>
      </c>
      <c r="M2350" s="10">
        <v>2.0820000000000001E-3</v>
      </c>
      <c r="N2350" s="10">
        <v>2.519E-3</v>
      </c>
      <c r="O2350" s="10">
        <v>2.9239999999999999E-3</v>
      </c>
      <c r="P2350" s="10">
        <v>3.2070000000000002E-3</v>
      </c>
      <c r="Q2350" s="10">
        <v>3.3790000000000001E-3</v>
      </c>
      <c r="R2350" s="10">
        <v>3.46E-3</v>
      </c>
      <c r="S2350" s="10">
        <v>3.5620000000000001E-3</v>
      </c>
      <c r="T2350" s="10">
        <v>3.7360000000000002E-3</v>
      </c>
      <c r="U2350" s="10">
        <v>3.9420000000000002E-3</v>
      </c>
      <c r="V2350" s="10">
        <v>4.0899999999999999E-3</v>
      </c>
      <c r="W2350" s="10">
        <v>4.1790000000000004E-3</v>
      </c>
      <c r="X2350" s="10">
        <v>4.2300000000000003E-3</v>
      </c>
      <c r="Y2350" s="10">
        <v>4.2779999999999997E-3</v>
      </c>
      <c r="Z2350" s="10">
        <v>4.3509999999999998E-3</v>
      </c>
      <c r="AA2350" s="10">
        <v>4.3949999999999996E-3</v>
      </c>
      <c r="AB2350" s="10">
        <v>4.4079999999999996E-3</v>
      </c>
      <c r="AC2350" s="10">
        <v>4.4669999999999996E-3</v>
      </c>
      <c r="AD2350" s="10">
        <v>4.568E-3</v>
      </c>
      <c r="AE2350" s="10">
        <v>4.6509999999999998E-3</v>
      </c>
      <c r="AF2350" s="7">
        <v>8.8283E-2</v>
      </c>
    </row>
    <row r="2351" spans="1:32" ht="13">
      <c r="A2351" s="3" t="s">
        <v>1120</v>
      </c>
      <c r="B2351" t="s">
        <v>2771</v>
      </c>
      <c r="C2351" s="10">
        <v>0.232212</v>
      </c>
      <c r="D2351" s="10">
        <v>0.205957</v>
      </c>
      <c r="E2351" s="10">
        <v>0.12872500000000001</v>
      </c>
      <c r="F2351" s="10">
        <v>0.130554</v>
      </c>
      <c r="G2351" s="10">
        <v>0.19520699999999999</v>
      </c>
      <c r="H2351" s="10">
        <v>0.26158399999999998</v>
      </c>
      <c r="I2351" s="10">
        <v>0.28665499999999999</v>
      </c>
      <c r="J2351" s="10">
        <v>0.28529599999999999</v>
      </c>
      <c r="K2351" s="10">
        <v>0.25559199999999999</v>
      </c>
      <c r="L2351" s="10">
        <v>0.24881300000000001</v>
      </c>
      <c r="M2351" s="10">
        <v>0.26219500000000001</v>
      </c>
      <c r="N2351" s="10">
        <v>0.28477400000000003</v>
      </c>
      <c r="O2351" s="10">
        <v>0.30153099999999999</v>
      </c>
      <c r="P2351" s="10">
        <v>0.30664999999999998</v>
      </c>
      <c r="Q2351" s="10">
        <v>0.303699</v>
      </c>
      <c r="R2351" s="10">
        <v>0.29575099999999999</v>
      </c>
      <c r="S2351" s="10">
        <v>0.29200100000000001</v>
      </c>
      <c r="T2351" s="10">
        <v>0.29541000000000001</v>
      </c>
      <c r="U2351" s="10">
        <v>0.30217100000000002</v>
      </c>
      <c r="V2351" s="10">
        <v>0.30599599999999999</v>
      </c>
      <c r="W2351" s="10">
        <v>0.30690400000000001</v>
      </c>
      <c r="X2351" s="10">
        <v>0.30638700000000002</v>
      </c>
      <c r="Y2351" s="10">
        <v>0.30645099999999997</v>
      </c>
      <c r="Z2351" s="10">
        <v>0.30926599999999999</v>
      </c>
      <c r="AA2351" s="10">
        <v>0.310612</v>
      </c>
      <c r="AB2351" s="10">
        <v>0.30997999999999998</v>
      </c>
      <c r="AC2351" s="10">
        <v>0.31210900000000003</v>
      </c>
      <c r="AD2351" s="10">
        <v>0.31714199999999998</v>
      </c>
      <c r="AE2351" s="10">
        <v>0.32104500000000002</v>
      </c>
      <c r="AF2351" s="7">
        <v>1.6577000000000001E-2</v>
      </c>
    </row>
    <row r="2352" spans="1:32" ht="13">
      <c r="A2352" s="3" t="s">
        <v>1121</v>
      </c>
      <c r="B2352" t="s">
        <v>1122</v>
      </c>
      <c r="C2352" s="10">
        <v>0.51683100000000004</v>
      </c>
      <c r="D2352" s="10">
        <v>0.41115800000000002</v>
      </c>
      <c r="E2352" s="10">
        <v>0.277225</v>
      </c>
      <c r="F2352" s="10">
        <v>0.28900599999999999</v>
      </c>
      <c r="G2352" s="10">
        <v>0.41738199999999998</v>
      </c>
      <c r="H2352" s="10">
        <v>0.54047900000000004</v>
      </c>
      <c r="I2352" s="10">
        <v>0.59151200000000004</v>
      </c>
      <c r="J2352" s="10">
        <v>0.59837700000000005</v>
      </c>
      <c r="K2352" s="10">
        <v>0.55944099999999997</v>
      </c>
      <c r="L2352" s="10">
        <v>0.55049300000000001</v>
      </c>
      <c r="M2352" s="10">
        <v>0.57299299999999997</v>
      </c>
      <c r="N2352" s="10">
        <v>0.609989</v>
      </c>
      <c r="O2352" s="10">
        <v>0.64169399999999999</v>
      </c>
      <c r="P2352" s="10">
        <v>0.65815100000000004</v>
      </c>
      <c r="Q2352" s="10">
        <v>0.65678199999999998</v>
      </c>
      <c r="R2352" s="10">
        <v>0.64709799999999995</v>
      </c>
      <c r="S2352" s="10">
        <v>0.64602599999999999</v>
      </c>
      <c r="T2352" s="10">
        <v>0.65860200000000002</v>
      </c>
      <c r="U2352" s="10">
        <v>0.67676400000000003</v>
      </c>
      <c r="V2352" s="10">
        <v>0.689747</v>
      </c>
      <c r="W2352" s="10">
        <v>0.69796199999999997</v>
      </c>
      <c r="X2352" s="10">
        <v>0.70374400000000004</v>
      </c>
      <c r="Y2352" s="10">
        <v>0.71029699999999996</v>
      </c>
      <c r="Z2352" s="10">
        <v>0.72192400000000001</v>
      </c>
      <c r="AA2352" s="10">
        <v>0.73025300000000004</v>
      </c>
      <c r="AB2352" s="10">
        <v>0.73611000000000004</v>
      </c>
      <c r="AC2352" s="10">
        <v>0.74702999999999997</v>
      </c>
      <c r="AD2352" s="10">
        <v>0.762934</v>
      </c>
      <c r="AE2352" s="10">
        <v>0.77697300000000002</v>
      </c>
      <c r="AF2352" s="7">
        <v>2.3851000000000001E-2</v>
      </c>
    </row>
    <row r="2354" spans="1:32" ht="13">
      <c r="B2354" s="2" t="s">
        <v>1123</v>
      </c>
    </row>
    <row r="2355" spans="1:32" ht="13">
      <c r="A2355" s="3" t="s">
        <v>1124</v>
      </c>
      <c r="B2355" t="s">
        <v>1125</v>
      </c>
      <c r="C2355" s="10">
        <v>1770.545044</v>
      </c>
      <c r="D2355" s="10">
        <v>1806.3632809999999</v>
      </c>
      <c r="E2355" s="10">
        <v>1656.556885</v>
      </c>
      <c r="F2355" s="10">
        <v>1649.309692</v>
      </c>
      <c r="G2355" s="10">
        <v>1738.6704099999999</v>
      </c>
      <c r="H2355" s="10">
        <v>1801.7391359999999</v>
      </c>
      <c r="I2355" s="10">
        <v>1839.2086179999999</v>
      </c>
      <c r="J2355" s="10">
        <v>1878.0733640000001</v>
      </c>
      <c r="K2355" s="10">
        <v>1881.324341</v>
      </c>
      <c r="L2355" s="10">
        <v>1918.9291989999999</v>
      </c>
      <c r="M2355" s="10">
        <v>1938.9555660000001</v>
      </c>
      <c r="N2355" s="10">
        <v>1970.5307620000001</v>
      </c>
      <c r="O2355" s="10">
        <v>1996.8363039999999</v>
      </c>
      <c r="P2355" s="10">
        <v>2010.8238530000001</v>
      </c>
      <c r="Q2355" s="10">
        <v>2038.6501459999999</v>
      </c>
      <c r="R2355" s="10">
        <v>2049.1359859999998</v>
      </c>
      <c r="S2355" s="10">
        <v>2066.1906739999999</v>
      </c>
      <c r="T2355" s="10">
        <v>2074.9963379999999</v>
      </c>
      <c r="U2355" s="10">
        <v>2108.4584960000002</v>
      </c>
      <c r="V2355" s="10">
        <v>2110.772461</v>
      </c>
      <c r="W2355" s="10">
        <v>2133.3969729999999</v>
      </c>
      <c r="X2355" s="10">
        <v>2150.6352539999998</v>
      </c>
      <c r="Y2355" s="10">
        <v>2158.382568</v>
      </c>
      <c r="Z2355" s="10">
        <v>2187.4819339999999</v>
      </c>
      <c r="AA2355" s="10">
        <v>2191.1716310000002</v>
      </c>
      <c r="AB2355" s="10">
        <v>2207.954346</v>
      </c>
      <c r="AC2355" s="10">
        <v>2219.1103520000001</v>
      </c>
      <c r="AD2355" s="10">
        <v>2232.4243160000001</v>
      </c>
      <c r="AE2355" s="10">
        <v>2257.0266109999998</v>
      </c>
      <c r="AF2355" s="7">
        <v>8.2830000000000004E-3</v>
      </c>
    </row>
    <row r="2356" spans="1:32" ht="13">
      <c r="A2356" s="3" t="s">
        <v>1126</v>
      </c>
      <c r="B2356" t="s">
        <v>1127</v>
      </c>
      <c r="C2356" s="10">
        <v>3.125</v>
      </c>
      <c r="D2356" s="10">
        <v>3.1281279999999998</v>
      </c>
      <c r="E2356" s="10">
        <v>3.131259</v>
      </c>
      <c r="F2356" s="10">
        <v>3.1343939999999999</v>
      </c>
      <c r="G2356" s="10">
        <v>3.1375310000000001</v>
      </c>
      <c r="H2356" s="10">
        <v>3.1406719999999999</v>
      </c>
      <c r="I2356" s="10">
        <v>3.1438160000000002</v>
      </c>
      <c r="J2356" s="10">
        <v>3.146963</v>
      </c>
      <c r="K2356" s="10">
        <v>3.1501130000000002</v>
      </c>
      <c r="L2356" s="10">
        <v>3.1532659999999999</v>
      </c>
      <c r="M2356" s="10">
        <v>3.1564230000000002</v>
      </c>
      <c r="N2356" s="10">
        <v>3.1595819999999999</v>
      </c>
      <c r="O2356" s="10">
        <v>3.1627450000000001</v>
      </c>
      <c r="P2356" s="10">
        <v>3.1659109999999999</v>
      </c>
      <c r="Q2356" s="10">
        <v>3.1690800000000001</v>
      </c>
      <c r="R2356" s="10">
        <v>3.1722519999999998</v>
      </c>
      <c r="S2356" s="10">
        <v>3.1754280000000001</v>
      </c>
      <c r="T2356" s="10">
        <v>3.1786059999999998</v>
      </c>
      <c r="U2356" s="10">
        <v>3.1817880000000001</v>
      </c>
      <c r="V2356" s="10">
        <v>3.1849729999999998</v>
      </c>
      <c r="W2356" s="10">
        <v>3.188161</v>
      </c>
      <c r="X2356" s="10">
        <v>3.1913520000000002</v>
      </c>
      <c r="Y2356" s="10">
        <v>3.194547</v>
      </c>
      <c r="Z2356" s="10">
        <v>3.1977449999999998</v>
      </c>
      <c r="AA2356" s="10">
        <v>3.2009460000000001</v>
      </c>
      <c r="AB2356" s="10">
        <v>3.2041499999999998</v>
      </c>
      <c r="AC2356" s="10">
        <v>3.207357</v>
      </c>
      <c r="AD2356" s="10">
        <v>3.2105679999999999</v>
      </c>
      <c r="AE2356" s="10">
        <v>3.2137820000000001</v>
      </c>
      <c r="AF2356" s="7">
        <v>1.0009999999999999E-3</v>
      </c>
    </row>
    <row r="2357" spans="1:32" ht="13">
      <c r="B2357" s="2" t="s">
        <v>1128</v>
      </c>
    </row>
    <row r="2358" spans="1:32" ht="13">
      <c r="A2358" s="3" t="s">
        <v>1129</v>
      </c>
      <c r="B2358" t="s">
        <v>710</v>
      </c>
      <c r="C2358" s="10">
        <v>605.03375200000005</v>
      </c>
      <c r="D2358" s="10">
        <v>577.45819100000006</v>
      </c>
      <c r="E2358" s="10">
        <v>529.03851299999997</v>
      </c>
      <c r="F2358" s="10">
        <v>526.12683100000004</v>
      </c>
      <c r="G2358" s="10">
        <v>554.07891800000004</v>
      </c>
      <c r="H2358" s="10">
        <v>573.69720500000005</v>
      </c>
      <c r="I2358" s="10">
        <v>585.13324</v>
      </c>
      <c r="J2358" s="10">
        <v>596.92608600000005</v>
      </c>
      <c r="K2358" s="10">
        <v>597.37085000000002</v>
      </c>
      <c r="L2358" s="10">
        <v>608.71356200000002</v>
      </c>
      <c r="M2358" s="10">
        <v>614.45922900000005</v>
      </c>
      <c r="N2358" s="10">
        <v>623.85369900000001</v>
      </c>
      <c r="O2358" s="10">
        <v>631.55761700000005</v>
      </c>
      <c r="P2358" s="10">
        <v>635.34466599999996</v>
      </c>
      <c r="Q2358" s="10">
        <v>643.48388699999998</v>
      </c>
      <c r="R2358" s="10">
        <v>646.135132</v>
      </c>
      <c r="S2358" s="10">
        <v>650.853882</v>
      </c>
      <c r="T2358" s="10">
        <v>652.967896</v>
      </c>
      <c r="U2358" s="10">
        <v>662.82763699999998</v>
      </c>
      <c r="V2358" s="10">
        <v>662.877747</v>
      </c>
      <c r="W2358" s="10">
        <v>669.29626499999995</v>
      </c>
      <c r="X2358" s="10">
        <v>674.01141399999995</v>
      </c>
      <c r="Y2358" s="10">
        <v>675.74273700000003</v>
      </c>
      <c r="Z2358" s="10">
        <v>684.14807099999996</v>
      </c>
      <c r="AA2358" s="10">
        <v>684.59844999999996</v>
      </c>
      <c r="AB2358" s="10">
        <v>689.13525400000003</v>
      </c>
      <c r="AC2358" s="10">
        <v>691.90924099999995</v>
      </c>
      <c r="AD2358" s="10">
        <v>695.35632299999997</v>
      </c>
      <c r="AE2358" s="10">
        <v>702.31414800000005</v>
      </c>
      <c r="AF2358" s="7">
        <v>7.2760000000000003E-3</v>
      </c>
    </row>
    <row r="2359" spans="1:32" ht="13">
      <c r="A2359" s="3" t="s">
        <v>1130</v>
      </c>
      <c r="B2359" t="s">
        <v>121</v>
      </c>
      <c r="C2359" s="10">
        <v>0</v>
      </c>
      <c r="D2359" s="10">
        <v>0</v>
      </c>
      <c r="E2359" s="10">
        <v>0</v>
      </c>
      <c r="F2359" s="10">
        <v>0</v>
      </c>
      <c r="G2359" s="10">
        <v>0</v>
      </c>
      <c r="H2359" s="10">
        <v>0</v>
      </c>
      <c r="I2359" s="10">
        <v>0</v>
      </c>
      <c r="J2359" s="10">
        <v>0</v>
      </c>
      <c r="K2359" s="10">
        <v>0</v>
      </c>
      <c r="L2359" s="10">
        <v>0</v>
      </c>
      <c r="M2359" s="10">
        <v>0</v>
      </c>
      <c r="N2359" s="10">
        <v>0</v>
      </c>
      <c r="O2359" s="10">
        <v>0</v>
      </c>
      <c r="P2359" s="10">
        <v>0</v>
      </c>
      <c r="Q2359" s="10">
        <v>0</v>
      </c>
      <c r="R2359" s="10">
        <v>0</v>
      </c>
      <c r="S2359" s="10">
        <v>0</v>
      </c>
      <c r="T2359" s="10">
        <v>0</v>
      </c>
      <c r="U2359" s="10">
        <v>0</v>
      </c>
      <c r="V2359" s="10">
        <v>0</v>
      </c>
      <c r="W2359" s="10">
        <v>0</v>
      </c>
      <c r="X2359" s="10">
        <v>0</v>
      </c>
      <c r="Y2359" s="10">
        <v>0</v>
      </c>
      <c r="Z2359" s="10">
        <v>0</v>
      </c>
      <c r="AA2359" s="10">
        <v>0</v>
      </c>
      <c r="AB2359" s="10">
        <v>0</v>
      </c>
      <c r="AC2359" s="10">
        <v>0</v>
      </c>
      <c r="AD2359" s="10">
        <v>0</v>
      </c>
      <c r="AE2359" s="10">
        <v>0</v>
      </c>
      <c r="AF2359" s="15" t="s">
        <v>2584</v>
      </c>
    </row>
    <row r="2360" spans="1:32" ht="13">
      <c r="A2360" s="3" t="s">
        <v>1131</v>
      </c>
      <c r="B2360" t="s">
        <v>1132</v>
      </c>
      <c r="C2360" s="10">
        <v>0</v>
      </c>
      <c r="D2360" s="10">
        <v>0</v>
      </c>
      <c r="E2360" s="10">
        <v>0</v>
      </c>
      <c r="F2360" s="10">
        <v>0</v>
      </c>
      <c r="G2360" s="10">
        <v>0</v>
      </c>
      <c r="H2360" s="10">
        <v>0</v>
      </c>
      <c r="I2360" s="10">
        <v>0</v>
      </c>
      <c r="J2360" s="10">
        <v>0</v>
      </c>
      <c r="K2360" s="10">
        <v>0</v>
      </c>
      <c r="L2360" s="10">
        <v>0</v>
      </c>
      <c r="M2360" s="10">
        <v>0</v>
      </c>
      <c r="N2360" s="10">
        <v>0</v>
      </c>
      <c r="O2360" s="10">
        <v>0</v>
      </c>
      <c r="P2360" s="10">
        <v>0</v>
      </c>
      <c r="Q2360" s="10">
        <v>0</v>
      </c>
      <c r="R2360" s="10">
        <v>0</v>
      </c>
      <c r="S2360" s="10">
        <v>0</v>
      </c>
      <c r="T2360" s="10">
        <v>0</v>
      </c>
      <c r="U2360" s="10">
        <v>0</v>
      </c>
      <c r="V2360" s="10">
        <v>0</v>
      </c>
      <c r="W2360" s="10">
        <v>0</v>
      </c>
      <c r="X2360" s="10">
        <v>0</v>
      </c>
      <c r="Y2360" s="10">
        <v>0</v>
      </c>
      <c r="Z2360" s="10">
        <v>0</v>
      </c>
      <c r="AA2360" s="10">
        <v>0</v>
      </c>
      <c r="AB2360" s="10">
        <v>0</v>
      </c>
      <c r="AC2360" s="10">
        <v>0</v>
      </c>
      <c r="AD2360" s="10">
        <v>0</v>
      </c>
      <c r="AE2360" s="10">
        <v>0</v>
      </c>
      <c r="AF2360" s="15" t="s">
        <v>2584</v>
      </c>
    </row>
    <row r="2362" spans="1:32" ht="13">
      <c r="B2362" s="2" t="s">
        <v>648</v>
      </c>
    </row>
    <row r="2363" spans="1:32" ht="13">
      <c r="A2363" s="3" t="s">
        <v>1133</v>
      </c>
      <c r="B2363" t="s">
        <v>1134</v>
      </c>
      <c r="C2363" s="10">
        <v>584.49633800000004</v>
      </c>
      <c r="D2363" s="10">
        <v>576.07605000000001</v>
      </c>
      <c r="E2363" s="10">
        <v>551.178223</v>
      </c>
      <c r="F2363" s="10">
        <v>553.115723</v>
      </c>
      <c r="G2363" s="10">
        <v>560.33587599999998</v>
      </c>
      <c r="H2363" s="10">
        <v>568.40716599999996</v>
      </c>
      <c r="I2363" s="10">
        <v>574.67578100000003</v>
      </c>
      <c r="J2363" s="10">
        <v>580.12341300000003</v>
      </c>
      <c r="K2363" s="10">
        <v>587.33978300000001</v>
      </c>
      <c r="L2363" s="10">
        <v>590.394409</v>
      </c>
      <c r="M2363" s="10">
        <v>596.00750700000003</v>
      </c>
      <c r="N2363" s="10">
        <v>603.44171100000005</v>
      </c>
      <c r="O2363" s="10">
        <v>611.60308799999996</v>
      </c>
      <c r="P2363" s="10">
        <v>617.32995600000004</v>
      </c>
      <c r="Q2363" s="10">
        <v>620.01452600000005</v>
      </c>
      <c r="R2363" s="10">
        <v>622.07488999999998</v>
      </c>
      <c r="S2363" s="10">
        <v>627.61053500000003</v>
      </c>
      <c r="T2363" s="10">
        <v>635.67761199999995</v>
      </c>
      <c r="U2363" s="10">
        <v>642.64483600000005</v>
      </c>
      <c r="V2363" s="10">
        <v>649.07354699999996</v>
      </c>
      <c r="W2363" s="10">
        <v>655.84466599999996</v>
      </c>
      <c r="X2363" s="10">
        <v>659.66186500000003</v>
      </c>
      <c r="Y2363" s="10">
        <v>663.91510000000005</v>
      </c>
      <c r="Z2363" s="10">
        <v>667.06622300000004</v>
      </c>
      <c r="AA2363" s="10">
        <v>670.75866699999995</v>
      </c>
      <c r="AB2363" s="10">
        <v>675.42553699999996</v>
      </c>
      <c r="AC2363" s="10">
        <v>682.92303500000003</v>
      </c>
      <c r="AD2363" s="10">
        <v>687.51776099999995</v>
      </c>
      <c r="AE2363" s="10">
        <v>690.65734899999995</v>
      </c>
      <c r="AF2363" s="7">
        <v>6.7409999999999996E-3</v>
      </c>
    </row>
    <row r="2364" spans="1:32" ht="13">
      <c r="A2364" s="3" t="s">
        <v>1135</v>
      </c>
      <c r="B2364" t="s">
        <v>1127</v>
      </c>
      <c r="C2364" s="10">
        <v>1.9532240000000001</v>
      </c>
      <c r="D2364" s="10">
        <v>1.957139</v>
      </c>
      <c r="E2364" s="10">
        <v>1.9610609999999999</v>
      </c>
      <c r="F2364" s="10">
        <v>1.9649909999999999</v>
      </c>
      <c r="G2364" s="10">
        <v>1.968928</v>
      </c>
      <c r="H2364" s="10">
        <v>1.972874</v>
      </c>
      <c r="I2364" s="10">
        <v>1.976828</v>
      </c>
      <c r="J2364" s="10">
        <v>1.9807889999999999</v>
      </c>
      <c r="K2364" s="10">
        <v>1.9847589999999999</v>
      </c>
      <c r="L2364" s="10">
        <v>1.9887360000000001</v>
      </c>
      <c r="M2364" s="10">
        <v>1.9927220000000001</v>
      </c>
      <c r="N2364" s="10">
        <v>1.996715</v>
      </c>
      <c r="O2364" s="10">
        <v>2.0007169999999999</v>
      </c>
      <c r="P2364" s="10">
        <v>2.0047259999999998</v>
      </c>
      <c r="Q2364" s="10">
        <v>2.0087440000000001</v>
      </c>
      <c r="R2364" s="10">
        <v>2.012769</v>
      </c>
      <c r="S2364" s="10">
        <v>2.0168029999999999</v>
      </c>
      <c r="T2364" s="10">
        <v>2.0208439999999999</v>
      </c>
      <c r="U2364" s="10">
        <v>2.0248940000000002</v>
      </c>
      <c r="V2364" s="10">
        <v>2.0289519999999999</v>
      </c>
      <c r="W2364" s="10">
        <v>2.0330180000000002</v>
      </c>
      <c r="X2364" s="10">
        <v>2.0370919999999999</v>
      </c>
      <c r="Y2364" s="10">
        <v>2.041175</v>
      </c>
      <c r="Z2364" s="10">
        <v>2.0452650000000001</v>
      </c>
      <c r="AA2364" s="10">
        <v>2.0493640000000002</v>
      </c>
      <c r="AB2364" s="10">
        <v>2.053471</v>
      </c>
      <c r="AC2364" s="10">
        <v>2.0575860000000001</v>
      </c>
      <c r="AD2364" s="10">
        <v>2.0617100000000002</v>
      </c>
      <c r="AE2364" s="10">
        <v>2.0658409999999998</v>
      </c>
      <c r="AF2364" s="7">
        <v>2.0040000000000001E-3</v>
      </c>
    </row>
    <row r="2365" spans="1:32" ht="13">
      <c r="B2365" s="2" t="s">
        <v>1128</v>
      </c>
    </row>
    <row r="2366" spans="1:32" ht="13">
      <c r="A2366" s="3" t="s">
        <v>1136</v>
      </c>
      <c r="B2366" t="s">
        <v>710</v>
      </c>
      <c r="C2366" s="10">
        <v>214.572586</v>
      </c>
      <c r="D2366" s="10">
        <v>213.44682299999999</v>
      </c>
      <c r="E2366" s="10">
        <v>209.959915</v>
      </c>
      <c r="F2366" s="10">
        <v>207.039444</v>
      </c>
      <c r="G2366" s="10">
        <v>206.34423799999999</v>
      </c>
      <c r="H2366" s="10">
        <v>208.932007</v>
      </c>
      <c r="I2366" s="10">
        <v>210.84648100000001</v>
      </c>
      <c r="J2366" s="10">
        <v>212.42872600000001</v>
      </c>
      <c r="K2366" s="10">
        <v>214.64439400000001</v>
      </c>
      <c r="L2366" s="10">
        <v>215.333282</v>
      </c>
      <c r="M2366" s="10">
        <v>216.948578</v>
      </c>
      <c r="N2366" s="10">
        <v>219.21980300000001</v>
      </c>
      <c r="O2366" s="10">
        <v>221.74314899999999</v>
      </c>
      <c r="P2366" s="10">
        <v>223.37150600000001</v>
      </c>
      <c r="Q2366" s="10">
        <v>223.89115899999999</v>
      </c>
      <c r="R2366" s="10">
        <v>224.18182400000001</v>
      </c>
      <c r="S2366" s="10">
        <v>225.72184799999999</v>
      </c>
      <c r="T2366" s="10">
        <v>228.16377299999999</v>
      </c>
      <c r="U2366" s="10">
        <v>230.200851</v>
      </c>
      <c r="V2366" s="10">
        <v>232.03379799999999</v>
      </c>
      <c r="W2366" s="10">
        <v>233.97970599999999</v>
      </c>
      <c r="X2366" s="10">
        <v>234.86450199999999</v>
      </c>
      <c r="Y2366" s="10">
        <v>235.899002</v>
      </c>
      <c r="Z2366" s="10">
        <v>236.53762800000001</v>
      </c>
      <c r="AA2366" s="10">
        <v>237.36488299999999</v>
      </c>
      <c r="AB2366" s="10">
        <v>238.532532</v>
      </c>
      <c r="AC2366" s="10">
        <v>240.69259600000001</v>
      </c>
      <c r="AD2366" s="10">
        <v>241.82450900000001</v>
      </c>
      <c r="AE2366" s="10">
        <v>242.44223</v>
      </c>
      <c r="AF2366" s="7">
        <v>4.7289999999999997E-3</v>
      </c>
    </row>
    <row r="2367" spans="1:32" ht="13">
      <c r="A2367" s="3" t="s">
        <v>1137</v>
      </c>
      <c r="B2367" t="s">
        <v>121</v>
      </c>
      <c r="C2367" s="10">
        <v>84.744011</v>
      </c>
      <c r="D2367" s="10">
        <v>81.205933000000002</v>
      </c>
      <c r="E2367" s="10">
        <v>72.688216999999995</v>
      </c>
      <c r="F2367" s="10">
        <v>75.214584000000002</v>
      </c>
      <c r="G2367" s="10">
        <v>78.515358000000006</v>
      </c>
      <c r="H2367" s="10">
        <v>79.490875000000003</v>
      </c>
      <c r="I2367" s="10">
        <v>80.209311999999997</v>
      </c>
      <c r="J2367" s="10">
        <v>80.807998999999995</v>
      </c>
      <c r="K2367" s="10">
        <v>81.648994000000002</v>
      </c>
      <c r="L2367" s="10">
        <v>81.908707000000007</v>
      </c>
      <c r="M2367" s="10">
        <v>82.521332000000001</v>
      </c>
      <c r="N2367" s="10">
        <v>83.382842999999994</v>
      </c>
      <c r="O2367" s="10">
        <v>84.340851000000001</v>
      </c>
      <c r="P2367" s="10">
        <v>84.959487999999993</v>
      </c>
      <c r="Q2367" s="10">
        <v>85.157348999999996</v>
      </c>
      <c r="R2367" s="10">
        <v>85.268585000000002</v>
      </c>
      <c r="S2367" s="10">
        <v>85.854636999999997</v>
      </c>
      <c r="T2367" s="10">
        <v>86.783737000000002</v>
      </c>
      <c r="U2367" s="10">
        <v>87.558944999999994</v>
      </c>
      <c r="V2367" s="10">
        <v>88.257407999999998</v>
      </c>
      <c r="W2367" s="10">
        <v>88.999222000000003</v>
      </c>
      <c r="X2367" s="10">
        <v>89.337554999999995</v>
      </c>
      <c r="Y2367" s="10">
        <v>89.733153999999999</v>
      </c>
      <c r="Z2367" s="10">
        <v>89.978165000000004</v>
      </c>
      <c r="AA2367" s="10">
        <v>90.294724000000002</v>
      </c>
      <c r="AB2367" s="10">
        <v>90.740561999999997</v>
      </c>
      <c r="AC2367" s="10">
        <v>91.563873000000001</v>
      </c>
      <c r="AD2367" s="10">
        <v>91.995033000000006</v>
      </c>
      <c r="AE2367" s="10">
        <v>92.229759000000001</v>
      </c>
      <c r="AF2367" s="7">
        <v>4.7260000000000002E-3</v>
      </c>
    </row>
    <row r="2368" spans="1:32" ht="13">
      <c r="A2368" s="3" t="s">
        <v>1138</v>
      </c>
      <c r="B2368" t="s">
        <v>128</v>
      </c>
      <c r="C2368" s="10">
        <v>0</v>
      </c>
      <c r="D2368" s="10">
        <v>0</v>
      </c>
      <c r="E2368" s="10">
        <v>0</v>
      </c>
      <c r="F2368" s="10">
        <v>0</v>
      </c>
      <c r="G2368" s="10">
        <v>0</v>
      </c>
      <c r="H2368" s="10">
        <v>0</v>
      </c>
      <c r="I2368" s="10">
        <v>0</v>
      </c>
      <c r="J2368" s="10">
        <v>0</v>
      </c>
      <c r="K2368" s="10">
        <v>0</v>
      </c>
      <c r="L2368" s="10">
        <v>0</v>
      </c>
      <c r="M2368" s="10">
        <v>0</v>
      </c>
      <c r="N2368" s="10">
        <v>0</v>
      </c>
      <c r="O2368" s="10">
        <v>0</v>
      </c>
      <c r="P2368" s="10">
        <v>0</v>
      </c>
      <c r="Q2368" s="10">
        <v>0</v>
      </c>
      <c r="R2368" s="10">
        <v>0</v>
      </c>
      <c r="S2368" s="10">
        <v>0</v>
      </c>
      <c r="T2368" s="10">
        <v>0</v>
      </c>
      <c r="U2368" s="10">
        <v>0</v>
      </c>
      <c r="V2368" s="10">
        <v>0</v>
      </c>
      <c r="W2368" s="10">
        <v>0</v>
      </c>
      <c r="X2368" s="10">
        <v>0</v>
      </c>
      <c r="Y2368" s="10">
        <v>0</v>
      </c>
      <c r="Z2368" s="10">
        <v>0</v>
      </c>
      <c r="AA2368" s="10">
        <v>0</v>
      </c>
      <c r="AB2368" s="10">
        <v>0</v>
      </c>
      <c r="AC2368" s="10">
        <v>0</v>
      </c>
      <c r="AD2368" s="10">
        <v>0</v>
      </c>
      <c r="AE2368" s="10">
        <v>0</v>
      </c>
      <c r="AF2368" s="15" t="s">
        <v>2584</v>
      </c>
    </row>
    <row r="2370" spans="1:32" ht="13">
      <c r="B2370" s="2" t="s">
        <v>653</v>
      </c>
    </row>
    <row r="2371" spans="1:32" ht="13">
      <c r="A2371" s="3" t="s">
        <v>1139</v>
      </c>
      <c r="B2371" t="s">
        <v>1140</v>
      </c>
      <c r="C2371" s="10">
        <v>2713.8295899999998</v>
      </c>
      <c r="D2371" s="10">
        <v>2714.3203119999998</v>
      </c>
      <c r="E2371" s="10">
        <v>2270.5085450000001</v>
      </c>
      <c r="F2371" s="10">
        <v>2418.4489749999998</v>
      </c>
      <c r="G2371" s="10">
        <v>2613.1948240000002</v>
      </c>
      <c r="H2371" s="10">
        <v>2827.7438959999999</v>
      </c>
      <c r="I2371" s="10">
        <v>3015.3503420000002</v>
      </c>
      <c r="J2371" s="10">
        <v>3189.3540039999998</v>
      </c>
      <c r="K2371" s="10">
        <v>3375.3073730000001</v>
      </c>
      <c r="L2371" s="10">
        <v>3580.7312010000001</v>
      </c>
      <c r="M2371" s="10">
        <v>3797.2905270000001</v>
      </c>
      <c r="N2371" s="10">
        <v>4031.6323240000002</v>
      </c>
      <c r="O2371" s="10">
        <v>4285.2836909999996</v>
      </c>
      <c r="P2371" s="10">
        <v>4559.6289059999999</v>
      </c>
      <c r="Q2371" s="10">
        <v>4814.2890619999998</v>
      </c>
      <c r="R2371" s="10">
        <v>5065.9287109999996</v>
      </c>
      <c r="S2371" s="10">
        <v>5338.6669920000004</v>
      </c>
      <c r="T2371" s="10">
        <v>5633.2490230000003</v>
      </c>
      <c r="U2371" s="10">
        <v>5939.2246089999999</v>
      </c>
      <c r="V2371" s="10">
        <v>6257.0625</v>
      </c>
      <c r="W2371" s="10">
        <v>6582.7275390000004</v>
      </c>
      <c r="X2371" s="10">
        <v>6929.544922</v>
      </c>
      <c r="Y2371" s="10">
        <v>7291.0131840000004</v>
      </c>
      <c r="Z2371" s="10">
        <v>7677.0058589999999</v>
      </c>
      <c r="AA2371" s="10">
        <v>8071.9819340000004</v>
      </c>
      <c r="AB2371" s="10">
        <v>8477.4472659999992</v>
      </c>
      <c r="AC2371" s="10">
        <v>8900.8466800000006</v>
      </c>
      <c r="AD2371" s="10">
        <v>9350.6787110000005</v>
      </c>
      <c r="AE2371" s="10">
        <v>9813.6113280000009</v>
      </c>
      <c r="AF2371" s="7">
        <v>4.8751999999999997E-2</v>
      </c>
    </row>
    <row r="2372" spans="1:32" ht="13">
      <c r="A2372" s="3" t="s">
        <v>1141</v>
      </c>
      <c r="B2372" t="s">
        <v>1142</v>
      </c>
      <c r="C2372" s="10">
        <v>998.72497599999997</v>
      </c>
      <c r="D2372" s="10">
        <v>1058.474976</v>
      </c>
      <c r="E2372" s="10">
        <v>869.84942599999999</v>
      </c>
      <c r="F2372" s="10">
        <v>917.00421100000005</v>
      </c>
      <c r="G2372" s="10">
        <v>995.88464399999998</v>
      </c>
      <c r="H2372" s="10">
        <v>1097.939453</v>
      </c>
      <c r="I2372" s="10">
        <v>1215.4017329999999</v>
      </c>
      <c r="J2372" s="10">
        <v>1325.9219969999999</v>
      </c>
      <c r="K2372" s="10">
        <v>1427.7197269999999</v>
      </c>
      <c r="L2372" s="10">
        <v>1540.4799800000001</v>
      </c>
      <c r="M2372" s="10">
        <v>1673.528442</v>
      </c>
      <c r="N2372" s="10">
        <v>1813.39624</v>
      </c>
      <c r="O2372" s="10">
        <v>1957.569702</v>
      </c>
      <c r="P2372" s="10">
        <v>2105.3598630000001</v>
      </c>
      <c r="Q2372" s="10">
        <v>2244.968018</v>
      </c>
      <c r="R2372" s="10">
        <v>2381.263672</v>
      </c>
      <c r="S2372" s="10">
        <v>2523.4338379999999</v>
      </c>
      <c r="T2372" s="10">
        <v>2675.5192870000001</v>
      </c>
      <c r="U2372" s="10">
        <v>2831.6616210000002</v>
      </c>
      <c r="V2372" s="10">
        <v>2990.1091310000002</v>
      </c>
      <c r="W2372" s="10">
        <v>3152.5473630000001</v>
      </c>
      <c r="X2372" s="10">
        <v>3322.8564449999999</v>
      </c>
      <c r="Y2372" s="10">
        <v>3500.32251</v>
      </c>
      <c r="Z2372" s="10">
        <v>3685.2854000000002</v>
      </c>
      <c r="AA2372" s="10">
        <v>3875.9326169999999</v>
      </c>
      <c r="AB2372" s="10">
        <v>4069.382568</v>
      </c>
      <c r="AC2372" s="10">
        <v>4270.9477539999998</v>
      </c>
      <c r="AD2372" s="10">
        <v>4481.2021480000003</v>
      </c>
      <c r="AE2372" s="10">
        <v>4699.982422</v>
      </c>
      <c r="AF2372" s="7">
        <v>5.6765000000000003E-2</v>
      </c>
    </row>
    <row r="2373" spans="1:32" ht="13">
      <c r="A2373" s="3" t="s">
        <v>1143</v>
      </c>
      <c r="B2373" t="s">
        <v>1144</v>
      </c>
      <c r="C2373" s="10">
        <v>1715.1044919999999</v>
      </c>
      <c r="D2373" s="10">
        <v>1655.8452150000001</v>
      </c>
      <c r="E2373" s="10">
        <v>1400.659058</v>
      </c>
      <c r="F2373" s="10">
        <v>1501.444702</v>
      </c>
      <c r="G2373" s="10">
        <v>1617.3101810000001</v>
      </c>
      <c r="H2373" s="10">
        <v>1729.804443</v>
      </c>
      <c r="I2373" s="10">
        <v>1799.9486079999999</v>
      </c>
      <c r="J2373" s="10">
        <v>1863.432129</v>
      </c>
      <c r="K2373" s="10">
        <v>1947.5876459999999</v>
      </c>
      <c r="L2373" s="10">
        <v>2040.251221</v>
      </c>
      <c r="M2373" s="10">
        <v>2123.7619629999999</v>
      </c>
      <c r="N2373" s="10">
        <v>2218.2360840000001</v>
      </c>
      <c r="O2373" s="10">
        <v>2327.7141109999998</v>
      </c>
      <c r="P2373" s="10">
        <v>2454.2687989999999</v>
      </c>
      <c r="Q2373" s="10">
        <v>2569.3208009999998</v>
      </c>
      <c r="R2373" s="10">
        <v>2684.665039</v>
      </c>
      <c r="S2373" s="10">
        <v>2815.233154</v>
      </c>
      <c r="T2373" s="10">
        <v>2957.7297359999998</v>
      </c>
      <c r="U2373" s="10">
        <v>3107.563232</v>
      </c>
      <c r="V2373" s="10">
        <v>3266.953125</v>
      </c>
      <c r="W2373" s="10">
        <v>3430.1804200000001</v>
      </c>
      <c r="X2373" s="10">
        <v>3606.688721</v>
      </c>
      <c r="Y2373" s="10">
        <v>3790.6906739999999</v>
      </c>
      <c r="Z2373" s="10">
        <v>3991.7202149999998</v>
      </c>
      <c r="AA2373" s="10">
        <v>4196.0493159999996</v>
      </c>
      <c r="AB2373" s="10">
        <v>4408.064453</v>
      </c>
      <c r="AC2373" s="10">
        <v>4629.8989259999998</v>
      </c>
      <c r="AD2373" s="10">
        <v>4869.4765619999998</v>
      </c>
      <c r="AE2373" s="10">
        <v>5113.6289059999999</v>
      </c>
      <c r="AF2373" s="7">
        <v>4.2646999999999997E-2</v>
      </c>
    </row>
    <row r="2374" spans="1:32" ht="13">
      <c r="B2374" s="2" t="s">
        <v>1128</v>
      </c>
    </row>
    <row r="2375" spans="1:32" ht="13">
      <c r="A2375" s="3" t="s">
        <v>1145</v>
      </c>
      <c r="B2375" t="s">
        <v>710</v>
      </c>
      <c r="C2375" s="10">
        <v>65.409744000000003</v>
      </c>
      <c r="D2375" s="10">
        <v>63.458824</v>
      </c>
      <c r="E2375" s="10">
        <v>63.787094000000003</v>
      </c>
      <c r="F2375" s="10">
        <v>63.584178999999999</v>
      </c>
      <c r="G2375" s="10">
        <v>63.423423999999997</v>
      </c>
      <c r="H2375" s="10">
        <v>63.558453</v>
      </c>
      <c r="I2375" s="10">
        <v>63.670647000000002</v>
      </c>
      <c r="J2375" s="10">
        <v>63.763294000000002</v>
      </c>
      <c r="K2375" s="10">
        <v>63.855404</v>
      </c>
      <c r="L2375" s="10">
        <v>63.950797999999999</v>
      </c>
      <c r="M2375" s="10">
        <v>64.044471999999999</v>
      </c>
      <c r="N2375" s="10">
        <v>64.140144000000006</v>
      </c>
      <c r="O2375" s="10">
        <v>64.237174999999993</v>
      </c>
      <c r="P2375" s="10">
        <v>64.336143000000007</v>
      </c>
      <c r="Q2375" s="10">
        <v>64.423477000000005</v>
      </c>
      <c r="R2375" s="10">
        <v>64.505713999999998</v>
      </c>
      <c r="S2375" s="10">
        <v>64.590705999999997</v>
      </c>
      <c r="T2375" s="10">
        <v>64.67765</v>
      </c>
      <c r="U2375" s="10">
        <v>64.763565</v>
      </c>
      <c r="V2375" s="10">
        <v>64.847922999999994</v>
      </c>
      <c r="W2375" s="10">
        <v>64.930015999999995</v>
      </c>
      <c r="X2375" s="10">
        <v>65.013007999999999</v>
      </c>
      <c r="Y2375" s="10">
        <v>65.094925000000003</v>
      </c>
      <c r="Z2375" s="10">
        <v>65.178107999999995</v>
      </c>
      <c r="AA2375" s="10">
        <v>65.259422000000001</v>
      </c>
      <c r="AB2375" s="10">
        <v>65.339432000000002</v>
      </c>
      <c r="AC2375" s="10">
        <v>65.419196999999997</v>
      </c>
      <c r="AD2375" s="10">
        <v>65.500595000000004</v>
      </c>
      <c r="AE2375" s="10">
        <v>65.581078000000005</v>
      </c>
      <c r="AF2375" s="7">
        <v>1.219E-3</v>
      </c>
    </row>
    <row r="2376" spans="1:32" ht="13">
      <c r="A2376" s="3" t="s">
        <v>1497</v>
      </c>
      <c r="B2376" t="s">
        <v>121</v>
      </c>
      <c r="C2376" s="10">
        <v>895.03619400000002</v>
      </c>
      <c r="D2376" s="10">
        <v>836.47595200000001</v>
      </c>
      <c r="E2376" s="10">
        <v>765.10980199999995</v>
      </c>
      <c r="F2376" s="10">
        <v>800.31585700000005</v>
      </c>
      <c r="G2376" s="10">
        <v>836.13287400000002</v>
      </c>
      <c r="H2376" s="10">
        <v>837.81664999999998</v>
      </c>
      <c r="I2376" s="10">
        <v>839.19140600000003</v>
      </c>
      <c r="J2376" s="10">
        <v>840.37902799999995</v>
      </c>
      <c r="K2376" s="10">
        <v>841.57403599999998</v>
      </c>
      <c r="L2376" s="10">
        <v>842.80712900000003</v>
      </c>
      <c r="M2376" s="10">
        <v>844.02319299999999</v>
      </c>
      <c r="N2376" s="10">
        <v>845.25976600000001</v>
      </c>
      <c r="O2376" s="10">
        <v>846.52062999999998</v>
      </c>
      <c r="P2376" s="10">
        <v>847.81768799999998</v>
      </c>
      <c r="Q2376" s="10">
        <v>848.97070299999996</v>
      </c>
      <c r="R2376" s="10">
        <v>850.06127900000001</v>
      </c>
      <c r="S2376" s="10">
        <v>851.18420400000002</v>
      </c>
      <c r="T2376" s="10">
        <v>852.33282499999996</v>
      </c>
      <c r="U2376" s="10">
        <v>853.46887200000003</v>
      </c>
      <c r="V2376" s="10">
        <v>854.59301800000003</v>
      </c>
      <c r="W2376" s="10">
        <v>855.69085700000005</v>
      </c>
      <c r="X2376" s="10">
        <v>856.80163600000003</v>
      </c>
      <c r="Y2376" s="10">
        <v>857.90136700000005</v>
      </c>
      <c r="Z2376" s="10">
        <v>859.01745600000004</v>
      </c>
      <c r="AA2376" s="10">
        <v>860.10699499999998</v>
      </c>
      <c r="AB2376" s="10">
        <v>861.17730700000004</v>
      </c>
      <c r="AC2376" s="10">
        <v>862.243469</v>
      </c>
      <c r="AD2376" s="10">
        <v>863.321777</v>
      </c>
      <c r="AE2376" s="10">
        <v>864.38000499999998</v>
      </c>
      <c r="AF2376" s="7">
        <v>1.2160000000000001E-3</v>
      </c>
    </row>
    <row r="2381" spans="1:32" ht="11" customHeight="1">
      <c r="B2381" s="3" t="s">
        <v>1498</v>
      </c>
    </row>
    <row r="2382" spans="1:32" ht="11" customHeight="1">
      <c r="B2382" s="3" t="s">
        <v>618</v>
      </c>
    </row>
    <row r="2383" spans="1:32" ht="11" customHeight="1">
      <c r="B2383" s="3" t="s">
        <v>720</v>
      </c>
    </row>
    <row r="2384" spans="1:32" ht="11" customHeight="1">
      <c r="B2384" s="3" t="s">
        <v>821</v>
      </c>
    </row>
    <row r="2385" spans="1:2" ht="11" customHeight="1">
      <c r="B2385" s="3" t="s">
        <v>822</v>
      </c>
    </row>
    <row r="2386" spans="1:2" ht="11" customHeight="1">
      <c r="B2386" s="3" t="s">
        <v>2289</v>
      </c>
    </row>
    <row r="2387" spans="1:2" ht="11" customHeight="1">
      <c r="B2387" s="3" t="s">
        <v>2290</v>
      </c>
    </row>
    <row r="2388" spans="1:2" ht="11" customHeight="1">
      <c r="B2388" s="3" t="s">
        <v>823</v>
      </c>
    </row>
    <row r="2400" spans="1:2" ht="15.75" customHeight="1">
      <c r="A2400" s="3" t="s">
        <v>1499</v>
      </c>
      <c r="B2400" s="1" t="s">
        <v>2709</v>
      </c>
    </row>
    <row r="2401" spans="1:32" ht="13">
      <c r="B2401" s="2" t="s">
        <v>1500</v>
      </c>
    </row>
    <row r="2402" spans="1:32" ht="13">
      <c r="B2402" s="2" t="s">
        <v>1035</v>
      </c>
      <c r="C2402" s="4" t="s">
        <v>1035</v>
      </c>
      <c r="D2402" s="4" t="s">
        <v>1035</v>
      </c>
      <c r="E2402" s="4" t="s">
        <v>1035</v>
      </c>
      <c r="F2402" s="4" t="s">
        <v>1035</v>
      </c>
      <c r="G2402" s="4" t="s">
        <v>1035</v>
      </c>
      <c r="H2402" s="4" t="s">
        <v>1035</v>
      </c>
      <c r="I2402" s="4" t="s">
        <v>1035</v>
      </c>
      <c r="J2402" s="4" t="s">
        <v>1035</v>
      </c>
      <c r="K2402" s="4" t="s">
        <v>1035</v>
      </c>
      <c r="L2402" s="4" t="s">
        <v>1035</v>
      </c>
      <c r="M2402" s="4" t="s">
        <v>1035</v>
      </c>
      <c r="N2402" s="4" t="s">
        <v>1035</v>
      </c>
      <c r="O2402" s="4" t="s">
        <v>1035</v>
      </c>
      <c r="P2402" s="4" t="s">
        <v>1035</v>
      </c>
      <c r="Q2402" s="4" t="s">
        <v>1035</v>
      </c>
      <c r="R2402" s="4" t="s">
        <v>1035</v>
      </c>
      <c r="S2402" s="4" t="s">
        <v>1035</v>
      </c>
      <c r="T2402" s="4" t="s">
        <v>1035</v>
      </c>
      <c r="U2402" s="4" t="s">
        <v>1035</v>
      </c>
      <c r="V2402" s="4" t="s">
        <v>1035</v>
      </c>
      <c r="W2402" s="4" t="s">
        <v>1035</v>
      </c>
      <c r="X2402" s="4" t="s">
        <v>1035</v>
      </c>
      <c r="Y2402" s="4" t="s">
        <v>1035</v>
      </c>
      <c r="Z2402" s="4" t="s">
        <v>1035</v>
      </c>
      <c r="AA2402" s="4" t="s">
        <v>1035</v>
      </c>
      <c r="AB2402" s="4" t="s">
        <v>1035</v>
      </c>
      <c r="AC2402" s="4" t="s">
        <v>1035</v>
      </c>
      <c r="AD2402" s="4" t="s">
        <v>1035</v>
      </c>
      <c r="AE2402" s="4" t="s">
        <v>1035</v>
      </c>
      <c r="AF2402" s="4" t="s">
        <v>1036</v>
      </c>
    </row>
    <row r="2403" spans="1:32" ht="13">
      <c r="B2403" s="5" t="s">
        <v>1501</v>
      </c>
      <c r="C2403" s="2">
        <v>2007</v>
      </c>
      <c r="D2403" s="2">
        <v>2008</v>
      </c>
      <c r="E2403" s="2">
        <v>2009</v>
      </c>
      <c r="F2403" s="2">
        <v>2010</v>
      </c>
      <c r="G2403" s="2">
        <v>2011</v>
      </c>
      <c r="H2403" s="2">
        <v>2012</v>
      </c>
      <c r="I2403" s="2">
        <v>2013</v>
      </c>
      <c r="J2403" s="2">
        <v>2014</v>
      </c>
      <c r="K2403" s="2">
        <v>2015</v>
      </c>
      <c r="L2403" s="2">
        <v>2016</v>
      </c>
      <c r="M2403" s="2">
        <v>2017</v>
      </c>
      <c r="N2403" s="2">
        <v>2018</v>
      </c>
      <c r="O2403" s="2">
        <v>2019</v>
      </c>
      <c r="P2403" s="2">
        <v>2020</v>
      </c>
      <c r="Q2403" s="2">
        <v>2021</v>
      </c>
      <c r="R2403" s="2">
        <v>2022</v>
      </c>
      <c r="S2403" s="2">
        <v>2023</v>
      </c>
      <c r="T2403" s="2">
        <v>2024</v>
      </c>
      <c r="U2403" s="2">
        <v>2025</v>
      </c>
      <c r="V2403" s="2">
        <v>2026</v>
      </c>
      <c r="W2403" s="2">
        <v>2027</v>
      </c>
      <c r="X2403" s="2">
        <v>2028</v>
      </c>
      <c r="Y2403" s="2">
        <v>2029</v>
      </c>
      <c r="Z2403" s="2">
        <v>2030</v>
      </c>
      <c r="AA2403" s="2">
        <v>2031</v>
      </c>
      <c r="AB2403" s="2">
        <v>2032</v>
      </c>
      <c r="AC2403" s="2">
        <v>2033</v>
      </c>
      <c r="AD2403" s="2">
        <v>2034</v>
      </c>
      <c r="AE2403" s="2">
        <v>2035</v>
      </c>
      <c r="AF2403" s="2">
        <v>2035</v>
      </c>
    </row>
    <row r="2405" spans="1:32" ht="13">
      <c r="B2405" s="2" t="s">
        <v>1502</v>
      </c>
    </row>
    <row r="2406" spans="1:32" ht="13">
      <c r="A2406" s="3" t="s">
        <v>1503</v>
      </c>
      <c r="B2406" t="s">
        <v>1504</v>
      </c>
      <c r="C2406" s="10">
        <v>92.783439999999999</v>
      </c>
      <c r="D2406" s="10">
        <v>93.298714000000004</v>
      </c>
      <c r="E2406" s="10">
        <v>92.396484000000001</v>
      </c>
      <c r="F2406" s="10">
        <v>92.005531000000005</v>
      </c>
      <c r="G2406" s="10">
        <v>94.016457000000003</v>
      </c>
      <c r="H2406" s="10">
        <v>96.389647999999994</v>
      </c>
      <c r="I2406" s="10">
        <v>97.154678000000004</v>
      </c>
      <c r="J2406" s="10">
        <v>97.537315000000007</v>
      </c>
      <c r="K2406" s="10">
        <v>97.683837999999994</v>
      </c>
      <c r="L2406" s="10">
        <v>97.791550000000001</v>
      </c>
      <c r="M2406" s="10">
        <v>97.945580000000007</v>
      </c>
      <c r="N2406" s="10">
        <v>97.946029999999993</v>
      </c>
      <c r="O2406" s="10">
        <v>97.945114000000004</v>
      </c>
      <c r="P2406" s="10">
        <v>97.945335</v>
      </c>
      <c r="Q2406" s="10">
        <v>97.944748000000004</v>
      </c>
      <c r="R2406" s="10">
        <v>97.945396000000002</v>
      </c>
      <c r="S2406" s="10">
        <v>97.944976999999994</v>
      </c>
      <c r="T2406" s="10">
        <v>97.944473000000002</v>
      </c>
      <c r="U2406" s="10">
        <v>97.945342999999994</v>
      </c>
      <c r="V2406" s="10">
        <v>97.94529</v>
      </c>
      <c r="W2406" s="10">
        <v>97.945151999999993</v>
      </c>
      <c r="X2406" s="10">
        <v>97.945801000000003</v>
      </c>
      <c r="Y2406" s="10">
        <v>97.945678999999998</v>
      </c>
      <c r="Z2406" s="10">
        <v>97.944359000000006</v>
      </c>
      <c r="AA2406" s="10">
        <v>97.945564000000005</v>
      </c>
      <c r="AB2406" s="10">
        <v>97.945685999999995</v>
      </c>
      <c r="AC2406" s="10">
        <v>97.945189999999997</v>
      </c>
      <c r="AD2406" s="10">
        <v>97.945541000000006</v>
      </c>
      <c r="AE2406" s="10">
        <v>97.945862000000005</v>
      </c>
      <c r="AF2406" s="7">
        <v>1.802E-3</v>
      </c>
    </row>
    <row r="2407" spans="1:32" ht="13">
      <c r="A2407" s="3" t="s">
        <v>1505</v>
      </c>
      <c r="B2407" t="s">
        <v>1506</v>
      </c>
      <c r="C2407" s="10">
        <v>51.893611999999997</v>
      </c>
      <c r="D2407" s="10">
        <v>51.703868999999997</v>
      </c>
      <c r="E2407" s="10">
        <v>53.582194999999999</v>
      </c>
      <c r="F2407" s="10">
        <v>59.655735</v>
      </c>
      <c r="G2407" s="10">
        <v>69.834450000000004</v>
      </c>
      <c r="H2407" s="10">
        <v>85.620307999999994</v>
      </c>
      <c r="I2407" s="10">
        <v>87.581963000000002</v>
      </c>
      <c r="J2407" s="10">
        <v>79.649146999999999</v>
      </c>
      <c r="K2407" s="10">
        <v>67.316040000000001</v>
      </c>
      <c r="L2407" s="10">
        <v>54.295440999999997</v>
      </c>
      <c r="M2407" s="10">
        <v>30.500778</v>
      </c>
      <c r="N2407" s="10">
        <v>28.090302000000001</v>
      </c>
      <c r="O2407" s="10">
        <v>28.106462000000001</v>
      </c>
      <c r="P2407" s="10">
        <v>28.092749000000001</v>
      </c>
      <c r="Q2407" s="10">
        <v>28.070786999999999</v>
      </c>
      <c r="R2407" s="10">
        <v>27.931246000000002</v>
      </c>
      <c r="S2407" s="10">
        <v>27.524839</v>
      </c>
      <c r="T2407" s="10">
        <v>26.877210999999999</v>
      </c>
      <c r="U2407" s="10">
        <v>25.643426999999999</v>
      </c>
      <c r="V2407" s="10">
        <v>24.463857999999998</v>
      </c>
      <c r="W2407" s="10">
        <v>23.370863</v>
      </c>
      <c r="X2407" s="10">
        <v>22.336535000000001</v>
      </c>
      <c r="Y2407" s="10">
        <v>21.252175999999999</v>
      </c>
      <c r="Z2407" s="10">
        <v>20.405296</v>
      </c>
      <c r="AA2407" s="10">
        <v>19.335501000000001</v>
      </c>
      <c r="AB2407" s="10">
        <v>18.070415000000001</v>
      </c>
      <c r="AC2407" s="10">
        <v>17.519950999999999</v>
      </c>
      <c r="AD2407" s="10">
        <v>16.96331</v>
      </c>
      <c r="AE2407" s="10">
        <v>16.337527999999999</v>
      </c>
      <c r="AF2407" s="7">
        <v>-4.1771999999999997E-2</v>
      </c>
    </row>
    <row r="2408" spans="1:32" ht="13">
      <c r="A2408" s="3" t="s">
        <v>1507</v>
      </c>
      <c r="B2408" t="s">
        <v>1508</v>
      </c>
      <c r="C2408" s="10">
        <v>1.251209</v>
      </c>
      <c r="D2408" s="10">
        <v>1.2552829999999999</v>
      </c>
      <c r="E2408" s="10">
        <v>1.2484109999999999</v>
      </c>
      <c r="F2408" s="10">
        <v>1.3289930000000001</v>
      </c>
      <c r="G2408" s="10">
        <v>1.6655770000000001</v>
      </c>
      <c r="H2408" s="10">
        <v>4.8945930000000004</v>
      </c>
      <c r="I2408" s="10">
        <v>7.5276959999999997</v>
      </c>
      <c r="J2408" s="10">
        <v>12.850897</v>
      </c>
      <c r="K2408" s="10">
        <v>18.641000999999999</v>
      </c>
      <c r="L2408" s="10">
        <v>24.762208999999999</v>
      </c>
      <c r="M2408" s="10">
        <v>37.231574999999999</v>
      </c>
      <c r="N2408" s="10">
        <v>39.332008000000002</v>
      </c>
      <c r="O2408" s="10">
        <v>39.327140999999997</v>
      </c>
      <c r="P2408" s="10">
        <v>39.328648000000001</v>
      </c>
      <c r="Q2408" s="10">
        <v>39.330661999999997</v>
      </c>
      <c r="R2408" s="10">
        <v>39.347515000000001</v>
      </c>
      <c r="S2408" s="10">
        <v>39.531506</v>
      </c>
      <c r="T2408" s="10">
        <v>39.840527000000002</v>
      </c>
      <c r="U2408" s="10">
        <v>40.618023000000001</v>
      </c>
      <c r="V2408" s="10">
        <v>41.296317999999999</v>
      </c>
      <c r="W2408" s="10">
        <v>41.856495000000002</v>
      </c>
      <c r="X2408" s="10">
        <v>42.324745</v>
      </c>
      <c r="Y2408" s="10">
        <v>42.842312</v>
      </c>
      <c r="Z2408" s="10">
        <v>43.187733000000001</v>
      </c>
      <c r="AA2408" s="10">
        <v>43.725242999999999</v>
      </c>
      <c r="AB2408" s="10">
        <v>44.472766999999997</v>
      </c>
      <c r="AC2408" s="10">
        <v>44.676738999999998</v>
      </c>
      <c r="AD2408" s="10">
        <v>44.893234</v>
      </c>
      <c r="AE2408" s="10">
        <v>45.189048999999997</v>
      </c>
      <c r="AF2408" s="7">
        <v>0.141932</v>
      </c>
    </row>
    <row r="2409" spans="1:32" ht="13">
      <c r="A2409" s="3" t="s">
        <v>1509</v>
      </c>
      <c r="B2409" t="s">
        <v>1510</v>
      </c>
      <c r="C2409" s="10">
        <v>7.6704999999999995E-2</v>
      </c>
      <c r="D2409" s="10">
        <v>9.8143999999999995E-2</v>
      </c>
      <c r="E2409" s="10">
        <v>0.14869099999999999</v>
      </c>
      <c r="F2409" s="10">
        <v>0.22916600000000001</v>
      </c>
      <c r="G2409" s="10">
        <v>0.36525200000000002</v>
      </c>
      <c r="H2409" s="10">
        <v>0.875417</v>
      </c>
      <c r="I2409" s="10">
        <v>1.6297729999999999</v>
      </c>
      <c r="J2409" s="10">
        <v>5.4181359999999996</v>
      </c>
      <c r="K2409" s="10">
        <v>11.932511999999999</v>
      </c>
      <c r="L2409" s="10">
        <v>18.679856999999998</v>
      </c>
      <c r="M2409" s="10">
        <v>29.576519000000001</v>
      </c>
      <c r="N2409" s="10">
        <v>29.880051000000002</v>
      </c>
      <c r="O2409" s="10">
        <v>29.869734000000001</v>
      </c>
      <c r="P2409" s="10">
        <v>29.872682999999999</v>
      </c>
      <c r="Q2409" s="10">
        <v>29.864979000000002</v>
      </c>
      <c r="R2409" s="10">
        <v>29.872221</v>
      </c>
      <c r="S2409" s="10">
        <v>29.867111000000001</v>
      </c>
      <c r="T2409" s="10">
        <v>29.860537000000001</v>
      </c>
      <c r="U2409" s="10">
        <v>29.873915</v>
      </c>
      <c r="V2409" s="10">
        <v>29.876906999999999</v>
      </c>
      <c r="W2409" s="10">
        <v>29.878080000000001</v>
      </c>
      <c r="X2409" s="10">
        <v>29.891128999999999</v>
      </c>
      <c r="Y2409" s="10">
        <v>29.899380000000001</v>
      </c>
      <c r="Z2409" s="10">
        <v>29.892063</v>
      </c>
      <c r="AA2409" s="10">
        <v>29.918184</v>
      </c>
      <c r="AB2409" s="10">
        <v>29.940280999999999</v>
      </c>
      <c r="AC2409" s="10">
        <v>29.938535999999999</v>
      </c>
      <c r="AD2409" s="10">
        <v>29.949183000000001</v>
      </c>
      <c r="AE2409" s="10">
        <v>29.970307999999999</v>
      </c>
      <c r="AF2409" s="7">
        <v>0.23603499999999999</v>
      </c>
    </row>
    <row r="2410" spans="1:32" ht="13">
      <c r="A2410" s="3" t="s">
        <v>1511</v>
      </c>
      <c r="B2410" t="s">
        <v>1512</v>
      </c>
      <c r="C2410" s="10">
        <v>0</v>
      </c>
      <c r="D2410" s="10">
        <v>0</v>
      </c>
      <c r="E2410" s="10">
        <v>0</v>
      </c>
      <c r="F2410" s="10">
        <v>0</v>
      </c>
      <c r="G2410" s="10">
        <v>0</v>
      </c>
      <c r="H2410" s="10">
        <v>0</v>
      </c>
      <c r="I2410" s="10">
        <v>0</v>
      </c>
      <c r="J2410" s="10">
        <v>9.5149999999999998E-2</v>
      </c>
      <c r="K2410" s="10">
        <v>0.20957300000000001</v>
      </c>
      <c r="L2410" s="10">
        <v>0.36161199999999999</v>
      </c>
      <c r="M2410" s="10">
        <v>0.79025299999999998</v>
      </c>
      <c r="N2410" s="10">
        <v>0.796759</v>
      </c>
      <c r="O2410" s="10">
        <v>0.79578700000000002</v>
      </c>
      <c r="P2410" s="10">
        <v>0.80505499999999997</v>
      </c>
      <c r="Q2410" s="10">
        <v>0.83269400000000005</v>
      </c>
      <c r="R2410" s="10">
        <v>0.94815000000000005</v>
      </c>
      <c r="S2410" s="10">
        <v>1.175665</v>
      </c>
      <c r="T2410" s="10">
        <v>1.520856</v>
      </c>
      <c r="U2410" s="10">
        <v>1.96376</v>
      </c>
      <c r="V2410" s="10">
        <v>2.4620359999999999</v>
      </c>
      <c r="W2410" s="10">
        <v>2.9936829999999999</v>
      </c>
      <c r="X2410" s="10">
        <v>3.546713</v>
      </c>
      <c r="Y2410" s="10">
        <v>4.1052619999999997</v>
      </c>
      <c r="Z2410" s="10">
        <v>4.6140299999999996</v>
      </c>
      <c r="AA2410" s="10">
        <v>5.1201999999999996</v>
      </c>
      <c r="AB2410" s="10">
        <v>5.6156639999999998</v>
      </c>
      <c r="AC2410" s="10">
        <v>5.9638980000000004</v>
      </c>
      <c r="AD2410" s="10">
        <v>6.2934029999999996</v>
      </c>
      <c r="AE2410" s="10">
        <v>6.6022379999999998</v>
      </c>
      <c r="AF2410" s="15" t="s">
        <v>2584</v>
      </c>
    </row>
    <row r="2411" spans="1:32" ht="13">
      <c r="A2411" s="3" t="s">
        <v>1513</v>
      </c>
      <c r="B2411" t="s">
        <v>1514</v>
      </c>
      <c r="C2411" s="10">
        <v>60.991402000000001</v>
      </c>
      <c r="D2411" s="10">
        <v>65.399071000000006</v>
      </c>
      <c r="E2411" s="10">
        <v>73.988342000000003</v>
      </c>
      <c r="F2411" s="10">
        <v>73.174178999999995</v>
      </c>
      <c r="G2411" s="10">
        <v>67.736221</v>
      </c>
      <c r="H2411" s="10">
        <v>59.982802999999997</v>
      </c>
      <c r="I2411" s="10">
        <v>50.753985999999998</v>
      </c>
      <c r="J2411" s="10">
        <v>38.883709000000003</v>
      </c>
      <c r="K2411" s="10">
        <v>26.997299000000002</v>
      </c>
      <c r="L2411" s="10">
        <v>20.338477999999999</v>
      </c>
      <c r="M2411" s="10">
        <v>8.7641910000000003</v>
      </c>
      <c r="N2411" s="10">
        <v>9.9999999999999995E-7</v>
      </c>
      <c r="O2411" s="10">
        <v>9.9999999999999995E-7</v>
      </c>
      <c r="P2411" s="10">
        <v>9.9999999999999995E-7</v>
      </c>
      <c r="Q2411" s="10">
        <v>3.0000000000000001E-6</v>
      </c>
      <c r="R2411" s="10">
        <v>9.9999999999999995E-7</v>
      </c>
      <c r="S2411" s="10">
        <v>1.9999999999999999E-6</v>
      </c>
      <c r="T2411" s="10">
        <v>9.9999999999999995E-7</v>
      </c>
      <c r="U2411" s="10">
        <v>9.9999999999999995E-7</v>
      </c>
      <c r="V2411" s="10">
        <v>3.0000000000000001E-6</v>
      </c>
      <c r="W2411" s="10">
        <v>9.9999999999999995E-7</v>
      </c>
      <c r="X2411" s="10">
        <v>1.9999999999999999E-6</v>
      </c>
      <c r="Y2411" s="10">
        <v>9.9999999999999995E-7</v>
      </c>
      <c r="Z2411" s="10">
        <v>3.0000000000000001E-6</v>
      </c>
      <c r="AA2411" s="10">
        <v>9.9999999999999995E-7</v>
      </c>
      <c r="AB2411" s="10">
        <v>1.9999999999999999E-6</v>
      </c>
      <c r="AC2411" s="10">
        <v>3.0000000000000001E-6</v>
      </c>
      <c r="AD2411" s="10">
        <v>9.9999999999999995E-7</v>
      </c>
      <c r="AE2411" s="10">
        <v>1.9999999999999999E-6</v>
      </c>
      <c r="AF2411" s="7">
        <v>-0.47109499999999999</v>
      </c>
    </row>
    <row r="2412" spans="1:32" ht="13">
      <c r="A2412" s="3" t="s">
        <v>1515</v>
      </c>
      <c r="B2412" t="s">
        <v>1516</v>
      </c>
      <c r="C2412" s="10">
        <v>5.2532040000000002</v>
      </c>
      <c r="D2412" s="10">
        <v>6.9886059999999999</v>
      </c>
      <c r="E2412" s="10">
        <v>10.772104000000001</v>
      </c>
      <c r="F2412" s="10">
        <v>15.097607</v>
      </c>
      <c r="G2412" s="10">
        <v>19.316099000000001</v>
      </c>
      <c r="H2412" s="10">
        <v>24.499573000000002</v>
      </c>
      <c r="I2412" s="10">
        <v>29.943885999999999</v>
      </c>
      <c r="J2412" s="10">
        <v>36.426242999999999</v>
      </c>
      <c r="K2412" s="10">
        <v>41.748657000000001</v>
      </c>
      <c r="L2412" s="10">
        <v>40.412888000000002</v>
      </c>
      <c r="M2412" s="10">
        <v>32.406849000000001</v>
      </c>
      <c r="N2412" s="10">
        <v>23.749860999999999</v>
      </c>
      <c r="O2412" s="10">
        <v>15.396338999999999</v>
      </c>
      <c r="P2412" s="10">
        <v>5.0456779999999997</v>
      </c>
      <c r="Q2412" s="10">
        <v>0.65204700000000004</v>
      </c>
      <c r="R2412" s="10">
        <v>9.9999999999999995E-7</v>
      </c>
      <c r="S2412" s="10">
        <v>9.9999999999999995E-7</v>
      </c>
      <c r="T2412" s="10">
        <v>1.9999999999999999E-6</v>
      </c>
      <c r="U2412" s="10">
        <v>1.9999999999999999E-6</v>
      </c>
      <c r="V2412" s="10">
        <v>9.9999999999999995E-7</v>
      </c>
      <c r="W2412" s="10">
        <v>1.9999999999999999E-6</v>
      </c>
      <c r="X2412" s="10">
        <v>9.9999999999999995E-7</v>
      </c>
      <c r="Y2412" s="10">
        <v>9.9999999999999995E-7</v>
      </c>
      <c r="Z2412" s="10">
        <v>1.9999999999999999E-6</v>
      </c>
      <c r="AA2412" s="10">
        <v>9.9999999999999995E-7</v>
      </c>
      <c r="AB2412" s="10">
        <v>9.9999999999999995E-7</v>
      </c>
      <c r="AC2412" s="10">
        <v>9.9999999999999995E-7</v>
      </c>
      <c r="AD2412" s="10">
        <v>9.9999999999999995E-7</v>
      </c>
      <c r="AE2412" s="10">
        <v>1.9999999999999999E-6</v>
      </c>
      <c r="AF2412" s="7">
        <v>-0.426732</v>
      </c>
    </row>
    <row r="2413" spans="1:32" ht="13">
      <c r="A2413" s="3" t="s">
        <v>1517</v>
      </c>
      <c r="B2413" t="s">
        <v>1518</v>
      </c>
      <c r="C2413" s="10">
        <v>1.7682119999999999</v>
      </c>
      <c r="D2413" s="10">
        <v>2.3185720000000001</v>
      </c>
      <c r="E2413" s="10">
        <v>3.6273270000000002</v>
      </c>
      <c r="F2413" s="10">
        <v>5.2713479999999997</v>
      </c>
      <c r="G2413" s="10">
        <v>7.140943</v>
      </c>
      <c r="H2413" s="10">
        <v>9.5971440000000001</v>
      </c>
      <c r="I2413" s="10">
        <v>12.462664999999999</v>
      </c>
      <c r="J2413" s="10">
        <v>16.630790999999999</v>
      </c>
      <c r="K2413" s="10">
        <v>21.749248999999999</v>
      </c>
      <c r="L2413" s="10">
        <v>27.896934999999999</v>
      </c>
      <c r="M2413" s="10">
        <v>41.928387000000001</v>
      </c>
      <c r="N2413" s="10">
        <v>53.146515000000001</v>
      </c>
      <c r="O2413" s="10">
        <v>57.766494999999999</v>
      </c>
      <c r="P2413" s="10">
        <v>61.580078</v>
      </c>
      <c r="Q2413" s="10">
        <v>58.681956999999997</v>
      </c>
      <c r="R2413" s="10">
        <v>51.359164999999997</v>
      </c>
      <c r="S2413" s="10">
        <v>43.296317999999999</v>
      </c>
      <c r="T2413" s="10">
        <v>35.709938000000001</v>
      </c>
      <c r="U2413" s="10">
        <v>28.924129000000001</v>
      </c>
      <c r="V2413" s="10">
        <v>23.115514999999998</v>
      </c>
      <c r="W2413" s="10">
        <v>18.351364</v>
      </c>
      <c r="X2413" s="10">
        <v>14.483378</v>
      </c>
      <c r="Y2413" s="10">
        <v>11.403912999999999</v>
      </c>
      <c r="Z2413" s="10">
        <v>9.1014949999999999</v>
      </c>
      <c r="AA2413" s="10">
        <v>7.2601190000000004</v>
      </c>
      <c r="AB2413" s="10">
        <v>5.798387</v>
      </c>
      <c r="AC2413" s="10">
        <v>4.9470700000000001</v>
      </c>
      <c r="AD2413" s="10">
        <v>4.262219</v>
      </c>
      <c r="AE2413" s="10">
        <v>3.820227</v>
      </c>
      <c r="AF2413" s="7">
        <v>1.8667E-2</v>
      </c>
    </row>
    <row r="2414" spans="1:32" ht="13">
      <c r="A2414" s="3" t="s">
        <v>1519</v>
      </c>
      <c r="B2414" t="s">
        <v>1520</v>
      </c>
      <c r="C2414" s="10">
        <v>0</v>
      </c>
      <c r="D2414" s="10">
        <v>0</v>
      </c>
      <c r="E2414" s="10">
        <v>0</v>
      </c>
      <c r="F2414" s="10">
        <v>0.84599400000000002</v>
      </c>
      <c r="G2414" s="10">
        <v>2.226763</v>
      </c>
      <c r="H2414" s="10">
        <v>3.2242890000000002</v>
      </c>
      <c r="I2414" s="10">
        <v>4.260478</v>
      </c>
      <c r="J2414" s="10">
        <v>5.6200320000000001</v>
      </c>
      <c r="K2414" s="10">
        <v>7.2353800000000001</v>
      </c>
      <c r="L2414" s="10">
        <v>9.2909849999999992</v>
      </c>
      <c r="M2414" s="10">
        <v>14.999698</v>
      </c>
      <c r="N2414" s="10">
        <v>21.202745</v>
      </c>
      <c r="O2414" s="10">
        <v>24.936295000000001</v>
      </c>
      <c r="P2414" s="10">
        <v>31.473369999999999</v>
      </c>
      <c r="Q2414" s="10">
        <v>38.765121000000001</v>
      </c>
      <c r="R2414" s="10">
        <v>46.739964000000001</v>
      </c>
      <c r="S2414" s="10">
        <v>54.802810999999998</v>
      </c>
      <c r="T2414" s="10">
        <v>62.389194000000003</v>
      </c>
      <c r="U2414" s="10">
        <v>69.175003000000004</v>
      </c>
      <c r="V2414" s="10">
        <v>74.983604</v>
      </c>
      <c r="W2414" s="10">
        <v>79.747765000000001</v>
      </c>
      <c r="X2414" s="10">
        <v>83.615752999999998</v>
      </c>
      <c r="Y2414" s="10">
        <v>86.695221000000004</v>
      </c>
      <c r="Z2414" s="10">
        <v>88.997626999999994</v>
      </c>
      <c r="AA2414" s="10">
        <v>90.839011999999997</v>
      </c>
      <c r="AB2414" s="10">
        <v>92.300742999999997</v>
      </c>
      <c r="AC2414" s="10">
        <v>93.152054000000007</v>
      </c>
      <c r="AD2414" s="10">
        <v>93.836905999999999</v>
      </c>
      <c r="AE2414" s="10">
        <v>94.278899999999993</v>
      </c>
      <c r="AF2414" s="15" t="s">
        <v>2584</v>
      </c>
    </row>
    <row r="2415" spans="1:32" ht="13">
      <c r="A2415" s="3" t="s">
        <v>1521</v>
      </c>
      <c r="B2415" t="s">
        <v>1522</v>
      </c>
      <c r="C2415" s="10">
        <v>68.669387999999998</v>
      </c>
      <c r="D2415" s="10">
        <v>78.479309000000001</v>
      </c>
      <c r="E2415" s="10">
        <v>88.289207000000005</v>
      </c>
      <c r="F2415" s="10">
        <v>98.099120999999997</v>
      </c>
      <c r="G2415" s="10">
        <v>98.099129000000005</v>
      </c>
      <c r="H2415" s="10">
        <v>98.099129000000005</v>
      </c>
      <c r="I2415" s="10">
        <v>98.099129000000005</v>
      </c>
      <c r="J2415" s="10">
        <v>98.099129000000005</v>
      </c>
      <c r="K2415" s="10">
        <v>98.099120999999997</v>
      </c>
      <c r="L2415" s="10">
        <v>98.099120999999997</v>
      </c>
      <c r="M2415" s="10">
        <v>98.099129000000005</v>
      </c>
      <c r="N2415" s="10">
        <v>98.099120999999997</v>
      </c>
      <c r="O2415" s="10">
        <v>98.099129000000005</v>
      </c>
      <c r="P2415" s="10">
        <v>98.099129000000005</v>
      </c>
      <c r="Q2415" s="10">
        <v>98.099129000000005</v>
      </c>
      <c r="R2415" s="10">
        <v>98.099120999999997</v>
      </c>
      <c r="S2415" s="10">
        <v>98.099129000000005</v>
      </c>
      <c r="T2415" s="10">
        <v>98.099129000000005</v>
      </c>
      <c r="U2415" s="10">
        <v>98.099129000000005</v>
      </c>
      <c r="V2415" s="10">
        <v>98.099120999999997</v>
      </c>
      <c r="W2415" s="10">
        <v>98.099129000000005</v>
      </c>
      <c r="X2415" s="10">
        <v>98.099129000000005</v>
      </c>
      <c r="Y2415" s="10">
        <v>98.099136000000001</v>
      </c>
      <c r="Z2415" s="10">
        <v>98.099129000000005</v>
      </c>
      <c r="AA2415" s="10">
        <v>98.099136000000001</v>
      </c>
      <c r="AB2415" s="10">
        <v>98.099129000000005</v>
      </c>
      <c r="AC2415" s="10">
        <v>98.099129000000005</v>
      </c>
      <c r="AD2415" s="10">
        <v>98.099129000000005</v>
      </c>
      <c r="AE2415" s="10">
        <v>98.099129000000005</v>
      </c>
      <c r="AF2415" s="7">
        <v>8.2990000000000008E-3</v>
      </c>
    </row>
    <row r="2416" spans="1:32" ht="13">
      <c r="A2416" s="3" t="s">
        <v>1523</v>
      </c>
      <c r="B2416" t="s">
        <v>1524</v>
      </c>
      <c r="C2416" s="10">
        <v>68.669387999999998</v>
      </c>
      <c r="D2416" s="10">
        <v>78.479309000000001</v>
      </c>
      <c r="E2416" s="10">
        <v>88.289207000000005</v>
      </c>
      <c r="F2416" s="10">
        <v>98.099120999999997</v>
      </c>
      <c r="G2416" s="10">
        <v>98.099129000000005</v>
      </c>
      <c r="H2416" s="10">
        <v>98.099129000000005</v>
      </c>
      <c r="I2416" s="10">
        <v>98.099129000000005</v>
      </c>
      <c r="J2416" s="10">
        <v>98.099129000000005</v>
      </c>
      <c r="K2416" s="10">
        <v>98.099120999999997</v>
      </c>
      <c r="L2416" s="10">
        <v>98.099120999999997</v>
      </c>
      <c r="M2416" s="10">
        <v>98.099129000000005</v>
      </c>
      <c r="N2416" s="10">
        <v>98.099120999999997</v>
      </c>
      <c r="O2416" s="10">
        <v>98.099129000000005</v>
      </c>
      <c r="P2416" s="10">
        <v>98.099129000000005</v>
      </c>
      <c r="Q2416" s="10">
        <v>98.099129000000005</v>
      </c>
      <c r="R2416" s="10">
        <v>98.099120999999997</v>
      </c>
      <c r="S2416" s="10">
        <v>98.099129000000005</v>
      </c>
      <c r="T2416" s="10">
        <v>98.099129000000005</v>
      </c>
      <c r="U2416" s="10">
        <v>98.099129000000005</v>
      </c>
      <c r="V2416" s="10">
        <v>98.099120999999997</v>
      </c>
      <c r="W2416" s="10">
        <v>98.099129000000005</v>
      </c>
      <c r="X2416" s="10">
        <v>98.099129000000005</v>
      </c>
      <c r="Y2416" s="10">
        <v>98.099136000000001</v>
      </c>
      <c r="Z2416" s="10">
        <v>98.099129000000005</v>
      </c>
      <c r="AA2416" s="10">
        <v>98.099136000000001</v>
      </c>
      <c r="AB2416" s="10">
        <v>98.099129000000005</v>
      </c>
      <c r="AC2416" s="10">
        <v>98.099129000000005</v>
      </c>
      <c r="AD2416" s="10">
        <v>98.099129000000005</v>
      </c>
      <c r="AE2416" s="10">
        <v>98.099129000000005</v>
      </c>
      <c r="AF2416" s="7">
        <v>8.2990000000000008E-3</v>
      </c>
    </row>
    <row r="2417" spans="1:32" ht="13">
      <c r="A2417" s="3" t="s">
        <v>1525</v>
      </c>
      <c r="B2417" t="s">
        <v>1526</v>
      </c>
      <c r="C2417" s="10">
        <v>27.078645999999999</v>
      </c>
      <c r="D2417" s="10">
        <v>30.066872</v>
      </c>
      <c r="E2417" s="10">
        <v>38.156543999999997</v>
      </c>
      <c r="F2417" s="10">
        <v>44.142178000000001</v>
      </c>
      <c r="G2417" s="10">
        <v>46.475555</v>
      </c>
      <c r="H2417" s="10">
        <v>46.802264999999998</v>
      </c>
      <c r="I2417" s="10">
        <v>46.204613000000002</v>
      </c>
      <c r="J2417" s="10">
        <v>42.104790000000001</v>
      </c>
      <c r="K2417" s="10">
        <v>38.531235000000002</v>
      </c>
      <c r="L2417" s="10">
        <v>37.094543000000002</v>
      </c>
      <c r="M2417" s="10">
        <v>42.564781000000004</v>
      </c>
      <c r="N2417" s="10">
        <v>48.011192000000001</v>
      </c>
      <c r="O2417" s="10">
        <v>48.895218</v>
      </c>
      <c r="P2417" s="10">
        <v>50.912368999999998</v>
      </c>
      <c r="Q2417" s="10">
        <v>52.009289000000003</v>
      </c>
      <c r="R2417" s="10">
        <v>52.429896999999997</v>
      </c>
      <c r="S2417" s="10">
        <v>52.442982000000001</v>
      </c>
      <c r="T2417" s="10">
        <v>52.461776999999998</v>
      </c>
      <c r="U2417" s="10">
        <v>52.387672000000002</v>
      </c>
      <c r="V2417" s="10">
        <v>52.246333999999997</v>
      </c>
      <c r="W2417" s="10">
        <v>52.220557999999997</v>
      </c>
      <c r="X2417" s="10">
        <v>52.136432999999997</v>
      </c>
      <c r="Y2417" s="10">
        <v>52.051440999999997</v>
      </c>
      <c r="Z2417" s="10">
        <v>52.049778000000003</v>
      </c>
      <c r="AA2417" s="10">
        <v>51.879401999999999</v>
      </c>
      <c r="AB2417" s="10">
        <v>51.706435999999997</v>
      </c>
      <c r="AC2417" s="10">
        <v>51.645107000000003</v>
      </c>
      <c r="AD2417" s="10">
        <v>51.530869000000003</v>
      </c>
      <c r="AE2417" s="10">
        <v>51.382545</v>
      </c>
      <c r="AF2417" s="7">
        <v>2.0046000000000001E-2</v>
      </c>
    </row>
    <row r="2418" spans="1:32" ht="13">
      <c r="A2418" s="3" t="s">
        <v>1527</v>
      </c>
      <c r="B2418" t="s">
        <v>1528</v>
      </c>
      <c r="C2418" s="10">
        <v>70.268089000000003</v>
      </c>
      <c r="D2418" s="10">
        <v>69.848365999999999</v>
      </c>
      <c r="E2418" s="10">
        <v>70.588272000000003</v>
      </c>
      <c r="F2418" s="10">
        <v>70.886336999999997</v>
      </c>
      <c r="G2418" s="10">
        <v>70.202704999999995</v>
      </c>
      <c r="H2418" s="10">
        <v>70.253051999999997</v>
      </c>
      <c r="I2418" s="10">
        <v>70.732971000000006</v>
      </c>
      <c r="J2418" s="10">
        <v>71.118522999999996</v>
      </c>
      <c r="K2418" s="10">
        <v>67.365768000000003</v>
      </c>
      <c r="L2418" s="10">
        <v>63.977898000000003</v>
      </c>
      <c r="M2418" s="10">
        <v>62.682403999999998</v>
      </c>
      <c r="N2418" s="10">
        <v>62.557301000000002</v>
      </c>
      <c r="O2418" s="10">
        <v>62.56324</v>
      </c>
      <c r="P2418" s="10">
        <v>62.565159000000001</v>
      </c>
      <c r="Q2418" s="10">
        <v>62.558307999999997</v>
      </c>
      <c r="R2418" s="10">
        <v>62.554039000000003</v>
      </c>
      <c r="S2418" s="10">
        <v>62.549446000000003</v>
      </c>
      <c r="T2418" s="10">
        <v>62.542758999999997</v>
      </c>
      <c r="U2418" s="10">
        <v>62.541874</v>
      </c>
      <c r="V2418" s="10">
        <v>62.536785000000002</v>
      </c>
      <c r="W2418" s="10">
        <v>62.50423</v>
      </c>
      <c r="X2418" s="10">
        <v>62.445236000000001</v>
      </c>
      <c r="Y2418" s="10">
        <v>62.354773999999999</v>
      </c>
      <c r="Z2418" s="10">
        <v>62.338062000000001</v>
      </c>
      <c r="AA2418" s="10">
        <v>62.280819000000001</v>
      </c>
      <c r="AB2418" s="10">
        <v>62.1143</v>
      </c>
      <c r="AC2418" s="10">
        <v>62.034328000000002</v>
      </c>
      <c r="AD2418" s="10">
        <v>61.936466000000003</v>
      </c>
      <c r="AE2418" s="10">
        <v>61.800418999999998</v>
      </c>
      <c r="AF2418" s="7">
        <v>-4.5240000000000002E-3</v>
      </c>
    </row>
    <row r="2419" spans="1:32" ht="13">
      <c r="A2419" s="3" t="s">
        <v>1529</v>
      </c>
      <c r="B2419" t="s">
        <v>1530</v>
      </c>
      <c r="C2419" s="10">
        <v>14.845765</v>
      </c>
      <c r="D2419" s="10">
        <v>14.884658999999999</v>
      </c>
      <c r="E2419" s="10">
        <v>19.178331</v>
      </c>
      <c r="F2419" s="10">
        <v>26.031416</v>
      </c>
      <c r="G2419" s="10">
        <v>34.855995</v>
      </c>
      <c r="H2419" s="10">
        <v>48.381400999999997</v>
      </c>
      <c r="I2419" s="10">
        <v>54.669452999999997</v>
      </c>
      <c r="J2419" s="10">
        <v>61.493118000000003</v>
      </c>
      <c r="K2419" s="10">
        <v>65.476737999999997</v>
      </c>
      <c r="L2419" s="10">
        <v>68.909203000000005</v>
      </c>
      <c r="M2419" s="10">
        <v>71.946929999999995</v>
      </c>
      <c r="N2419" s="10">
        <v>73.713111999999995</v>
      </c>
      <c r="O2419" s="10">
        <v>73.717513999999994</v>
      </c>
      <c r="P2419" s="10">
        <v>73.962256999999994</v>
      </c>
      <c r="Q2419" s="10">
        <v>74.556847000000005</v>
      </c>
      <c r="R2419" s="10">
        <v>75.230491999999998</v>
      </c>
      <c r="S2419" s="10">
        <v>75.959418999999997</v>
      </c>
      <c r="T2419" s="10">
        <v>76.511870999999999</v>
      </c>
      <c r="U2419" s="10">
        <v>77.016532999999995</v>
      </c>
      <c r="V2419" s="10">
        <v>77.430733000000004</v>
      </c>
      <c r="W2419" s="10">
        <v>77.756293999999997</v>
      </c>
      <c r="X2419" s="10">
        <v>78.007323999999997</v>
      </c>
      <c r="Y2419" s="10">
        <v>78.251189999999994</v>
      </c>
      <c r="Z2419" s="10">
        <v>78.457924000000006</v>
      </c>
      <c r="AA2419" s="10">
        <v>78.606491000000005</v>
      </c>
      <c r="AB2419" s="10">
        <v>78.780838000000003</v>
      </c>
      <c r="AC2419" s="10">
        <v>78.858856000000003</v>
      </c>
      <c r="AD2419" s="10">
        <v>78.930633999999998</v>
      </c>
      <c r="AE2419" s="10">
        <v>78.992828000000003</v>
      </c>
      <c r="AF2419" s="7">
        <v>6.3766000000000003E-2</v>
      </c>
    </row>
    <row r="2420" spans="1:32" ht="13">
      <c r="A2420" s="3" t="s">
        <v>1531</v>
      </c>
      <c r="B2420" t="s">
        <v>1532</v>
      </c>
      <c r="C2420" s="10">
        <v>37.972194999999999</v>
      </c>
      <c r="D2420" s="10">
        <v>38.027447000000002</v>
      </c>
      <c r="E2420" s="10">
        <v>37.459533999999998</v>
      </c>
      <c r="F2420" s="10">
        <v>36.819983999999998</v>
      </c>
      <c r="G2420" s="10">
        <v>35.780372999999997</v>
      </c>
      <c r="H2420" s="10">
        <v>24.433146000000001</v>
      </c>
      <c r="I2420" s="10">
        <v>13.413717</v>
      </c>
      <c r="J2420" s="10">
        <v>1.9458869999999999</v>
      </c>
      <c r="K2420" s="10">
        <v>8.5064000000000001E-2</v>
      </c>
      <c r="L2420" s="10">
        <v>2.1212000000000002E-2</v>
      </c>
      <c r="M2420" s="10">
        <v>1.942E-2</v>
      </c>
      <c r="N2420" s="10">
        <v>1.5011E-2</v>
      </c>
      <c r="O2420" s="10">
        <v>1.5151E-2</v>
      </c>
      <c r="P2420" s="10">
        <v>1.5122E-2</v>
      </c>
      <c r="Q2420" s="10">
        <v>1.438E-2</v>
      </c>
      <c r="R2420" s="10">
        <v>1.3162E-2</v>
      </c>
      <c r="S2420" s="10">
        <v>1.2035000000000001E-2</v>
      </c>
      <c r="T2420" s="10">
        <v>1.1186E-2</v>
      </c>
      <c r="U2420" s="10">
        <v>1.0152E-2</v>
      </c>
      <c r="V2420" s="10">
        <v>9.6760000000000006E-3</v>
      </c>
      <c r="W2420" s="10">
        <v>9.2849999999999999E-3</v>
      </c>
      <c r="X2420" s="10">
        <v>8.8540000000000008E-3</v>
      </c>
      <c r="Y2420" s="10">
        <v>8.5019999999999991E-3</v>
      </c>
      <c r="Z2420" s="10">
        <v>8.3739999999999995E-3</v>
      </c>
      <c r="AA2420" s="10">
        <v>7.9679999999999994E-3</v>
      </c>
      <c r="AB2420" s="10">
        <v>7.5700000000000003E-3</v>
      </c>
      <c r="AC2420" s="10">
        <v>7.5880000000000001E-3</v>
      </c>
      <c r="AD2420" s="10">
        <v>7.4650000000000003E-3</v>
      </c>
      <c r="AE2420" s="10">
        <v>7.2630000000000004E-3</v>
      </c>
      <c r="AF2420" s="7">
        <v>-0.271785</v>
      </c>
    </row>
    <row r="2421" spans="1:32" ht="13">
      <c r="A2421" s="3" t="s">
        <v>1533</v>
      </c>
      <c r="B2421" t="s">
        <v>1534</v>
      </c>
      <c r="C2421" s="10">
        <v>28.947268999999999</v>
      </c>
      <c r="D2421" s="10">
        <v>28.245629999999998</v>
      </c>
      <c r="E2421" s="10">
        <v>29.444140999999998</v>
      </c>
      <c r="F2421" s="10">
        <v>29.960518</v>
      </c>
      <c r="G2421" s="10">
        <v>28.844673</v>
      </c>
      <c r="H2421" s="10">
        <v>35.49485</v>
      </c>
      <c r="I2421" s="10">
        <v>41.305011999999998</v>
      </c>
      <c r="J2421" s="10">
        <v>39.774414</v>
      </c>
      <c r="K2421" s="10">
        <v>29.647081</v>
      </c>
      <c r="L2421" s="10">
        <v>23.531096999999999</v>
      </c>
      <c r="M2421" s="10">
        <v>18.290358999999999</v>
      </c>
      <c r="N2421" s="10">
        <v>17.901394</v>
      </c>
      <c r="O2421" s="10">
        <v>17.904879000000001</v>
      </c>
      <c r="P2421" s="10">
        <v>17.878416000000001</v>
      </c>
      <c r="Q2421" s="10">
        <v>17.833103000000001</v>
      </c>
      <c r="R2421" s="10">
        <v>17.782889999999998</v>
      </c>
      <c r="S2421" s="10">
        <v>17.758015</v>
      </c>
      <c r="T2421" s="10">
        <v>17.733046999999999</v>
      </c>
      <c r="U2421" s="10">
        <v>17.669207</v>
      </c>
      <c r="V2421" s="10">
        <v>17.511742000000002</v>
      </c>
      <c r="W2421" s="10">
        <v>17.470503000000001</v>
      </c>
      <c r="X2421" s="10">
        <v>17.401712</v>
      </c>
      <c r="Y2421" s="10">
        <v>17.319006000000002</v>
      </c>
      <c r="Z2421" s="10">
        <v>17.277660000000001</v>
      </c>
      <c r="AA2421" s="10">
        <v>17.160774</v>
      </c>
      <c r="AB2421" s="10">
        <v>17.005966000000001</v>
      </c>
      <c r="AC2421" s="10">
        <v>16.927282000000002</v>
      </c>
      <c r="AD2421" s="10">
        <v>16.833169999999999</v>
      </c>
      <c r="AE2421" s="10">
        <v>16.712129999999998</v>
      </c>
      <c r="AF2421" s="7">
        <v>-1.9248999999999999E-2</v>
      </c>
    </row>
    <row r="2422" spans="1:32" ht="13">
      <c r="A2422" s="3" t="s">
        <v>1535</v>
      </c>
      <c r="B2422" t="s">
        <v>1536</v>
      </c>
      <c r="C2422" s="10">
        <v>10.144068000000001</v>
      </c>
      <c r="D2422" s="10">
        <v>10.040065</v>
      </c>
      <c r="E2422" s="10">
        <v>10.223511</v>
      </c>
      <c r="F2422" s="10">
        <v>10.319221000000001</v>
      </c>
      <c r="G2422" s="10">
        <v>10.133739</v>
      </c>
      <c r="H2422" s="10">
        <v>10.109451999999999</v>
      </c>
      <c r="I2422" s="10">
        <v>10.156281</v>
      </c>
      <c r="J2422" s="10">
        <v>12.668350999999999</v>
      </c>
      <c r="K2422" s="10">
        <v>14.799440000000001</v>
      </c>
      <c r="L2422" s="10">
        <v>13.387321999999999</v>
      </c>
      <c r="M2422" s="10">
        <v>14.724152999999999</v>
      </c>
      <c r="N2422" s="10">
        <v>14.630727</v>
      </c>
      <c r="O2422" s="10">
        <v>14.652972</v>
      </c>
      <c r="P2422" s="10">
        <v>14.648288000000001</v>
      </c>
      <c r="Q2422" s="10">
        <v>14.65714</v>
      </c>
      <c r="R2422" s="10">
        <v>14.642688</v>
      </c>
      <c r="S2422" s="10">
        <v>14.648001000000001</v>
      </c>
      <c r="T2422" s="10">
        <v>14.655200000000001</v>
      </c>
      <c r="U2422" s="10">
        <v>14.635541</v>
      </c>
      <c r="V2422" s="10">
        <v>14.631868000000001</v>
      </c>
      <c r="W2422" s="10">
        <v>14.629955000000001</v>
      </c>
      <c r="X2422" s="10">
        <v>14.613953</v>
      </c>
      <c r="Y2422" s="10">
        <v>14.599283</v>
      </c>
      <c r="Z2422" s="10">
        <v>14.608888</v>
      </c>
      <c r="AA2422" s="10">
        <v>14.568906999999999</v>
      </c>
      <c r="AB2422" s="10">
        <v>14.545500000000001</v>
      </c>
      <c r="AC2422" s="10">
        <v>14.554048</v>
      </c>
      <c r="AD2422" s="10">
        <v>14.538650000000001</v>
      </c>
      <c r="AE2422" s="10">
        <v>14.511996999999999</v>
      </c>
      <c r="AF2422" s="7">
        <v>1.3738E-2</v>
      </c>
    </row>
    <row r="2423" spans="1:32" ht="13">
      <c r="A2423" s="3" t="s">
        <v>1537</v>
      </c>
      <c r="B2423" t="s">
        <v>1538</v>
      </c>
      <c r="C2423" s="10">
        <v>3.4278789999999999</v>
      </c>
      <c r="D2423" s="10">
        <v>3.4971960000000002</v>
      </c>
      <c r="E2423" s="10">
        <v>3.276243</v>
      </c>
      <c r="F2423" s="10">
        <v>3.0830229999999998</v>
      </c>
      <c r="G2423" s="10">
        <v>3.055069</v>
      </c>
      <c r="H2423" s="10">
        <v>3.0727319999999998</v>
      </c>
      <c r="I2423" s="10">
        <v>3.0851500000000001</v>
      </c>
      <c r="J2423" s="10">
        <v>3.053248</v>
      </c>
      <c r="K2423" s="10">
        <v>3.0692919999999999</v>
      </c>
      <c r="L2423" s="10">
        <v>3.1808399999999999</v>
      </c>
      <c r="M2423" s="10">
        <v>2.9354580000000001</v>
      </c>
      <c r="N2423" s="10">
        <v>2.9398949999999999</v>
      </c>
      <c r="O2423" s="10">
        <v>2.9353250000000002</v>
      </c>
      <c r="P2423" s="10">
        <v>2.9629409999999998</v>
      </c>
      <c r="Q2423" s="10">
        <v>3.0065270000000002</v>
      </c>
      <c r="R2423" s="10">
        <v>3.0560360000000002</v>
      </c>
      <c r="S2423" s="10">
        <v>3.0806100000000001</v>
      </c>
      <c r="T2423" s="10">
        <v>3.1049060000000002</v>
      </c>
      <c r="U2423" s="10">
        <v>3.1332610000000001</v>
      </c>
      <c r="V2423" s="10">
        <v>3.152104</v>
      </c>
      <c r="W2423" s="10">
        <v>3.1661260000000002</v>
      </c>
      <c r="X2423" s="10">
        <v>3.180517</v>
      </c>
      <c r="Y2423" s="10">
        <v>3.189854</v>
      </c>
      <c r="Z2423" s="10">
        <v>3.1921580000000001</v>
      </c>
      <c r="AA2423" s="10">
        <v>3.203573</v>
      </c>
      <c r="AB2423" s="10">
        <v>3.2108319999999999</v>
      </c>
      <c r="AC2423" s="10">
        <v>3.2113160000000001</v>
      </c>
      <c r="AD2423" s="10">
        <v>3.2155429999999998</v>
      </c>
      <c r="AE2423" s="10">
        <v>3.2184370000000002</v>
      </c>
      <c r="AF2423" s="7">
        <v>-3.0720000000000001E-3</v>
      </c>
    </row>
    <row r="2424" spans="1:32" ht="13">
      <c r="A2424" s="3" t="s">
        <v>1539</v>
      </c>
      <c r="B2424" t="s">
        <v>1540</v>
      </c>
      <c r="C2424" s="10">
        <v>2.6967569999999998</v>
      </c>
      <c r="D2424" s="10">
        <v>2.6462089999999998</v>
      </c>
      <c r="E2424" s="10">
        <v>2.767201</v>
      </c>
      <c r="F2424" s="10">
        <v>2.8367149999999999</v>
      </c>
      <c r="G2424" s="10">
        <v>2.7974000000000001</v>
      </c>
      <c r="H2424" s="10">
        <v>4.5947459999999998</v>
      </c>
      <c r="I2424" s="10">
        <v>7.6006879999999999</v>
      </c>
      <c r="J2424" s="10">
        <v>15.568828</v>
      </c>
      <c r="K2424" s="10">
        <v>22.270427999999999</v>
      </c>
      <c r="L2424" s="10">
        <v>27.243734</v>
      </c>
      <c r="M2424" s="10">
        <v>29.907374999999998</v>
      </c>
      <c r="N2424" s="10">
        <v>30.312742</v>
      </c>
      <c r="O2424" s="10">
        <v>30.324141000000001</v>
      </c>
      <c r="P2424" s="10">
        <v>30.318159000000001</v>
      </c>
      <c r="Q2424" s="10">
        <v>30.335419000000002</v>
      </c>
      <c r="R2424" s="10">
        <v>30.328838000000001</v>
      </c>
      <c r="S2424" s="10">
        <v>30.341276000000001</v>
      </c>
      <c r="T2424" s="10">
        <v>30.357471</v>
      </c>
      <c r="U2424" s="10">
        <v>30.379190000000001</v>
      </c>
      <c r="V2424" s="10">
        <v>30.523844</v>
      </c>
      <c r="W2424" s="10">
        <v>30.559180999999999</v>
      </c>
      <c r="X2424" s="10">
        <v>30.606895000000002</v>
      </c>
      <c r="Y2424" s="10">
        <v>30.699667000000002</v>
      </c>
      <c r="Z2424" s="10">
        <v>30.775969</v>
      </c>
      <c r="AA2424" s="10">
        <v>30.880941</v>
      </c>
      <c r="AB2424" s="10">
        <v>31.045909999999999</v>
      </c>
      <c r="AC2424" s="10">
        <v>31.134943</v>
      </c>
      <c r="AD2424" s="10">
        <v>31.225731</v>
      </c>
      <c r="AE2424" s="10">
        <v>31.355360000000001</v>
      </c>
      <c r="AF2424" s="7">
        <v>9.5888000000000001E-2</v>
      </c>
    </row>
    <row r="2425" spans="1:32" ht="13">
      <c r="A2425" s="3" t="s">
        <v>1541</v>
      </c>
      <c r="B2425" t="s">
        <v>2828</v>
      </c>
      <c r="C2425" s="10">
        <v>2.4490419999999999</v>
      </c>
      <c r="D2425" s="10">
        <v>2.4610989999999999</v>
      </c>
      <c r="E2425" s="10">
        <v>3.233152</v>
      </c>
      <c r="F2425" s="10">
        <v>4.0666219999999997</v>
      </c>
      <c r="G2425" s="10">
        <v>5.5778860000000003</v>
      </c>
      <c r="H2425" s="10">
        <v>8.9322929999999996</v>
      </c>
      <c r="I2425" s="10">
        <v>11.368048</v>
      </c>
      <c r="J2425" s="10">
        <v>14.444558000000001</v>
      </c>
      <c r="K2425" s="10">
        <v>17.836397000000002</v>
      </c>
      <c r="L2425" s="10">
        <v>20.317499000000002</v>
      </c>
      <c r="M2425" s="10">
        <v>21.843039000000001</v>
      </c>
      <c r="N2425" s="10">
        <v>21.878005999999999</v>
      </c>
      <c r="O2425" s="10">
        <v>21.873854000000001</v>
      </c>
      <c r="P2425" s="10">
        <v>21.873034000000001</v>
      </c>
      <c r="Q2425" s="10">
        <v>21.875525</v>
      </c>
      <c r="R2425" s="10">
        <v>21.877361000000001</v>
      </c>
      <c r="S2425" s="10">
        <v>21.878193</v>
      </c>
      <c r="T2425" s="10">
        <v>21.879061</v>
      </c>
      <c r="U2425" s="10">
        <v>21.879958999999999</v>
      </c>
      <c r="V2425" s="10">
        <v>21.880482000000001</v>
      </c>
      <c r="W2425" s="10">
        <v>21.880865</v>
      </c>
      <c r="X2425" s="10">
        <v>21.880558000000001</v>
      </c>
      <c r="Y2425" s="10">
        <v>21.881598</v>
      </c>
      <c r="Z2425" s="10">
        <v>21.883364</v>
      </c>
      <c r="AA2425" s="10">
        <v>21.883120999999999</v>
      </c>
      <c r="AB2425" s="10">
        <v>21.882414000000001</v>
      </c>
      <c r="AC2425" s="10">
        <v>21.881432</v>
      </c>
      <c r="AD2425" s="10">
        <v>21.881224</v>
      </c>
      <c r="AE2425" s="10">
        <v>21.883638000000001</v>
      </c>
      <c r="AF2425" s="7">
        <v>8.4295999999999996E-2</v>
      </c>
    </row>
    <row r="2426" spans="1:32" ht="13">
      <c r="A2426" s="3" t="s">
        <v>1542</v>
      </c>
      <c r="B2426" t="s">
        <v>1543</v>
      </c>
      <c r="C2426" s="10">
        <v>95.227317999999997</v>
      </c>
      <c r="D2426" s="10">
        <v>95.528289999999998</v>
      </c>
      <c r="E2426" s="10">
        <v>96.595191999999997</v>
      </c>
      <c r="F2426" s="10">
        <v>97.201836</v>
      </c>
      <c r="G2426" s="10">
        <v>97.692725999999993</v>
      </c>
      <c r="H2426" s="10">
        <v>97.969604000000004</v>
      </c>
      <c r="I2426" s="10">
        <v>98.003555000000006</v>
      </c>
      <c r="J2426" s="10">
        <v>98.038680999999997</v>
      </c>
      <c r="K2426" s="10">
        <v>98.060432000000006</v>
      </c>
      <c r="L2426" s="10">
        <v>98.074661000000006</v>
      </c>
      <c r="M2426" s="10">
        <v>98.086533000000003</v>
      </c>
      <c r="N2426" s="10">
        <v>98.095366999999996</v>
      </c>
      <c r="O2426" s="10">
        <v>98.096596000000005</v>
      </c>
      <c r="P2426" s="10">
        <v>98.096626000000001</v>
      </c>
      <c r="Q2426" s="10">
        <v>98.096626000000001</v>
      </c>
      <c r="R2426" s="10">
        <v>98.096619000000004</v>
      </c>
      <c r="S2426" s="10">
        <v>98.096626000000001</v>
      </c>
      <c r="T2426" s="10">
        <v>98.096633999999995</v>
      </c>
      <c r="U2426" s="10">
        <v>98.096619000000004</v>
      </c>
      <c r="V2426" s="10">
        <v>98.096610999999996</v>
      </c>
      <c r="W2426" s="10">
        <v>98.096626000000001</v>
      </c>
      <c r="X2426" s="10">
        <v>98.096610999999996</v>
      </c>
      <c r="Y2426" s="10">
        <v>98.096626000000001</v>
      </c>
      <c r="Z2426" s="10">
        <v>98.096633999999995</v>
      </c>
      <c r="AA2426" s="10">
        <v>98.096626000000001</v>
      </c>
      <c r="AB2426" s="10">
        <v>98.096648999999999</v>
      </c>
      <c r="AC2426" s="10">
        <v>98.096656999999993</v>
      </c>
      <c r="AD2426" s="10">
        <v>98.096656999999993</v>
      </c>
      <c r="AE2426" s="10">
        <v>98.096664000000004</v>
      </c>
      <c r="AF2426" s="7">
        <v>9.8299999999999993E-4</v>
      </c>
    </row>
    <row r="2427" spans="1:32" ht="13">
      <c r="A2427" s="3" t="s">
        <v>1544</v>
      </c>
      <c r="B2427" t="s">
        <v>1545</v>
      </c>
      <c r="C2427" s="10">
        <v>53.826427000000002</v>
      </c>
      <c r="D2427" s="10">
        <v>55.546326000000001</v>
      </c>
      <c r="E2427" s="10">
        <v>52.573368000000002</v>
      </c>
      <c r="F2427" s="10">
        <v>51.211554999999997</v>
      </c>
      <c r="G2427" s="10">
        <v>54.030239000000002</v>
      </c>
      <c r="H2427" s="10">
        <v>55.334170999999998</v>
      </c>
      <c r="I2427" s="10">
        <v>55.770114999999997</v>
      </c>
      <c r="J2427" s="10">
        <v>55.045715000000001</v>
      </c>
      <c r="K2427" s="10">
        <v>55.048969</v>
      </c>
      <c r="L2427" s="10">
        <v>55.159663999999999</v>
      </c>
      <c r="M2427" s="10">
        <v>55.078960000000002</v>
      </c>
      <c r="N2427" s="10">
        <v>55.143703000000002</v>
      </c>
      <c r="O2427" s="10">
        <v>55.034968999999997</v>
      </c>
      <c r="P2427" s="10">
        <v>55.005802000000003</v>
      </c>
      <c r="Q2427" s="10">
        <v>54.903500000000001</v>
      </c>
      <c r="R2427" s="10">
        <v>54.945453999999998</v>
      </c>
      <c r="S2427" s="10">
        <v>54.845283999999999</v>
      </c>
      <c r="T2427" s="10">
        <v>54.705691999999999</v>
      </c>
      <c r="U2427" s="10">
        <v>54.704338</v>
      </c>
      <c r="V2427" s="10">
        <v>54.545261000000004</v>
      </c>
      <c r="W2427" s="10">
        <v>54.222133999999997</v>
      </c>
      <c r="X2427" s="10">
        <v>53.859489000000004</v>
      </c>
      <c r="Y2427" s="10">
        <v>53.160136999999999</v>
      </c>
      <c r="Z2427" s="10">
        <v>52.001755000000003</v>
      </c>
      <c r="AA2427" s="10">
        <v>50.607494000000003</v>
      </c>
      <c r="AB2427" s="10">
        <v>48.443961999999999</v>
      </c>
      <c r="AC2427" s="10">
        <v>45.750866000000002</v>
      </c>
      <c r="AD2427" s="10">
        <v>42.754886999999997</v>
      </c>
      <c r="AE2427" s="10">
        <v>36.103408999999999</v>
      </c>
      <c r="AF2427" s="7">
        <v>-1.583E-2</v>
      </c>
    </row>
    <row r="2428" spans="1:32" ht="13">
      <c r="A2428" s="3" t="s">
        <v>1546</v>
      </c>
      <c r="B2428" t="s">
        <v>1547</v>
      </c>
      <c r="C2428" s="10">
        <v>0.57332300000000003</v>
      </c>
      <c r="D2428" s="10">
        <v>0.62358100000000005</v>
      </c>
      <c r="E2428" s="10">
        <v>0.53803400000000001</v>
      </c>
      <c r="F2428" s="10">
        <v>0.47303600000000001</v>
      </c>
      <c r="G2428" s="10">
        <v>0.54899500000000001</v>
      </c>
      <c r="H2428" s="10">
        <v>9.6245999999999998E-2</v>
      </c>
      <c r="I2428" s="10">
        <v>9.9089999999999998E-2</v>
      </c>
      <c r="J2428" s="10">
        <v>9.4727000000000006E-2</v>
      </c>
      <c r="K2428" s="10">
        <v>9.3481999999999996E-2</v>
      </c>
      <c r="L2428" s="10">
        <v>9.4001000000000001E-2</v>
      </c>
      <c r="M2428" s="10">
        <v>9.3306E-2</v>
      </c>
      <c r="N2428" s="10">
        <v>9.4086000000000003E-2</v>
      </c>
      <c r="O2428" s="10">
        <v>9.3604999999999994E-2</v>
      </c>
      <c r="P2428" s="10">
        <v>9.3719999999999998E-2</v>
      </c>
      <c r="Q2428" s="10">
        <v>9.3396000000000007E-2</v>
      </c>
      <c r="R2428" s="10">
        <v>9.3800999999999995E-2</v>
      </c>
      <c r="S2428" s="10">
        <v>9.3543000000000001E-2</v>
      </c>
      <c r="T2428" s="10">
        <v>9.3216999999999994E-2</v>
      </c>
      <c r="U2428" s="10">
        <v>9.3729999999999994E-2</v>
      </c>
      <c r="V2428" s="10">
        <v>9.3714000000000006E-2</v>
      </c>
      <c r="W2428" s="10">
        <v>9.3643000000000004E-2</v>
      </c>
      <c r="X2428" s="10">
        <v>9.4025999999999998E-2</v>
      </c>
      <c r="Y2428" s="10">
        <v>9.3960000000000002E-2</v>
      </c>
      <c r="Z2428" s="10">
        <v>9.3221999999999999E-2</v>
      </c>
      <c r="AA2428" s="10">
        <v>9.3941999999999998E-2</v>
      </c>
      <c r="AB2428" s="10">
        <v>9.3967999999999996E-2</v>
      </c>
      <c r="AC2428" s="10">
        <v>9.3669000000000002E-2</v>
      </c>
      <c r="AD2428" s="10">
        <v>9.3873999999999999E-2</v>
      </c>
      <c r="AE2428" s="10">
        <v>9.4019000000000005E-2</v>
      </c>
      <c r="AF2428" s="7">
        <v>-6.7674999999999999E-2</v>
      </c>
    </row>
    <row r="2429" spans="1:32" ht="13">
      <c r="A2429" s="3" t="s">
        <v>1548</v>
      </c>
      <c r="B2429" t="s">
        <v>1549</v>
      </c>
      <c r="C2429" s="10">
        <v>5.6428909999999997</v>
      </c>
      <c r="D2429" s="10">
        <v>5.3833669999999998</v>
      </c>
      <c r="E2429" s="10">
        <v>5.8509599999999997</v>
      </c>
      <c r="F2429" s="10">
        <v>6.0764570000000004</v>
      </c>
      <c r="G2429" s="10">
        <v>5.6168430000000003</v>
      </c>
      <c r="H2429" s="10">
        <v>5.6889060000000002</v>
      </c>
      <c r="I2429" s="10">
        <v>6.7493749999999997</v>
      </c>
      <c r="J2429" s="10">
        <v>8.4309550000000009</v>
      </c>
      <c r="K2429" s="10">
        <v>8.5515220000000003</v>
      </c>
      <c r="L2429" s="10">
        <v>8.6667070000000006</v>
      </c>
      <c r="M2429" s="10">
        <v>8.6836610000000007</v>
      </c>
      <c r="N2429" s="10">
        <v>8.6702139999999996</v>
      </c>
      <c r="O2429" s="10">
        <v>8.695093</v>
      </c>
      <c r="P2429" s="10">
        <v>8.6539549999999998</v>
      </c>
      <c r="Q2429" s="10">
        <v>8.6437349999999995</v>
      </c>
      <c r="R2429" s="10">
        <v>8.6121949999999998</v>
      </c>
      <c r="S2429" s="10">
        <v>8.5935349999999993</v>
      </c>
      <c r="T2429" s="10">
        <v>8.5692810000000001</v>
      </c>
      <c r="U2429" s="10">
        <v>8.501201</v>
      </c>
      <c r="V2429" s="10">
        <v>8.4419000000000004</v>
      </c>
      <c r="W2429" s="10">
        <v>8.3540550000000007</v>
      </c>
      <c r="X2429" s="10">
        <v>8.2637830000000001</v>
      </c>
      <c r="Y2429" s="10">
        <v>8.1465359999999993</v>
      </c>
      <c r="Z2429" s="10">
        <v>8.0230589999999999</v>
      </c>
      <c r="AA2429" s="10">
        <v>7.7978870000000002</v>
      </c>
      <c r="AB2429" s="10">
        <v>7.5430020000000004</v>
      </c>
      <c r="AC2429" s="10">
        <v>7.2532839999999998</v>
      </c>
      <c r="AD2429" s="10">
        <v>6.8831259999999999</v>
      </c>
      <c r="AE2429" s="10">
        <v>6.2096460000000002</v>
      </c>
      <c r="AF2429" s="7">
        <v>5.3030000000000004E-3</v>
      </c>
    </row>
    <row r="2430" spans="1:32" ht="13">
      <c r="A2430" s="3" t="s">
        <v>1550</v>
      </c>
      <c r="B2430" t="s">
        <v>1551</v>
      </c>
      <c r="C2430" s="10">
        <v>53.826183</v>
      </c>
      <c r="D2430" s="10">
        <v>55.546055000000003</v>
      </c>
      <c r="E2430" s="10">
        <v>52.611407999999997</v>
      </c>
      <c r="F2430" s="10">
        <v>51.723453999999997</v>
      </c>
      <c r="G2430" s="10">
        <v>55.097523000000002</v>
      </c>
      <c r="H2430" s="10">
        <v>55.841254999999997</v>
      </c>
      <c r="I2430" s="10">
        <v>56.594116</v>
      </c>
      <c r="J2430" s="10">
        <v>55.850838000000003</v>
      </c>
      <c r="K2430" s="10">
        <v>55.524394999999998</v>
      </c>
      <c r="L2430" s="10">
        <v>55.591952999999997</v>
      </c>
      <c r="M2430" s="10">
        <v>55.510261999999997</v>
      </c>
      <c r="N2430" s="10">
        <v>55.575488999999997</v>
      </c>
      <c r="O2430" s="10">
        <v>55.464118999999997</v>
      </c>
      <c r="P2430" s="10">
        <v>55.493416000000003</v>
      </c>
      <c r="Q2430" s="10">
        <v>55.417538</v>
      </c>
      <c r="R2430" s="10">
        <v>55.490234000000001</v>
      </c>
      <c r="S2430" s="10">
        <v>55.439048999999997</v>
      </c>
      <c r="T2430" s="10">
        <v>55.371597000000001</v>
      </c>
      <c r="U2430" s="10">
        <v>55.477978</v>
      </c>
      <c r="V2430" s="10">
        <v>55.471054000000002</v>
      </c>
      <c r="W2430" s="10">
        <v>55.452022999999997</v>
      </c>
      <c r="X2430" s="10">
        <v>55.526276000000003</v>
      </c>
      <c r="Y2430" s="10">
        <v>55.511177000000004</v>
      </c>
      <c r="Z2430" s="10">
        <v>55.359088999999997</v>
      </c>
      <c r="AA2430" s="10">
        <v>55.493366000000002</v>
      </c>
      <c r="AB2430" s="10">
        <v>55.508285999999998</v>
      </c>
      <c r="AC2430" s="10">
        <v>55.449738000000004</v>
      </c>
      <c r="AD2430" s="10">
        <v>55.495773</v>
      </c>
      <c r="AE2430" s="10">
        <v>55.540382000000001</v>
      </c>
      <c r="AF2430" s="7">
        <v>-3.9999999999999998E-6</v>
      </c>
    </row>
    <row r="2431" spans="1:32" ht="13">
      <c r="A2431" s="3" t="s">
        <v>1552</v>
      </c>
      <c r="B2431" t="s">
        <v>1553</v>
      </c>
      <c r="C2431" s="10">
        <v>33.404327000000002</v>
      </c>
      <c r="D2431" s="10">
        <v>31.915659000000002</v>
      </c>
      <c r="E2431" s="10">
        <v>34.465561000000001</v>
      </c>
      <c r="F2431" s="10">
        <v>35.657162</v>
      </c>
      <c r="G2431" s="10">
        <v>33.257106999999998</v>
      </c>
      <c r="H2431" s="10">
        <v>33.238064000000001</v>
      </c>
      <c r="I2431" s="10">
        <v>32.879879000000003</v>
      </c>
      <c r="J2431" s="10">
        <v>33.473838999999998</v>
      </c>
      <c r="K2431" s="10">
        <v>33.733680999999997</v>
      </c>
      <c r="L2431" s="10">
        <v>33.679004999999997</v>
      </c>
      <c r="M2431" s="10">
        <v>33.744129000000001</v>
      </c>
      <c r="N2431" s="10">
        <v>33.692497000000003</v>
      </c>
      <c r="O2431" s="10">
        <v>33.779381000000001</v>
      </c>
      <c r="P2431" s="10">
        <v>33.754795000000001</v>
      </c>
      <c r="Q2431" s="10">
        <v>33.816608000000002</v>
      </c>
      <c r="R2431" s="10">
        <v>33.75967</v>
      </c>
      <c r="S2431" s="10">
        <v>33.801067000000003</v>
      </c>
      <c r="T2431" s="10">
        <v>33.855839000000003</v>
      </c>
      <c r="U2431" s="10">
        <v>33.770344000000001</v>
      </c>
      <c r="V2431" s="10">
        <v>33.775925000000001</v>
      </c>
      <c r="W2431" s="10">
        <v>33.791297999999998</v>
      </c>
      <c r="X2431" s="10">
        <v>33.732449000000003</v>
      </c>
      <c r="Y2431" s="10">
        <v>33.744388999999998</v>
      </c>
      <c r="Z2431" s="10">
        <v>33.864654999999999</v>
      </c>
      <c r="AA2431" s="10">
        <v>33.758118000000003</v>
      </c>
      <c r="AB2431" s="10">
        <v>33.746433000000003</v>
      </c>
      <c r="AC2431" s="10">
        <v>33.793224000000002</v>
      </c>
      <c r="AD2431" s="10">
        <v>33.755778999999997</v>
      </c>
      <c r="AE2431" s="10">
        <v>33.719219000000002</v>
      </c>
      <c r="AF2431" s="7">
        <v>2.0379999999999999E-3</v>
      </c>
    </row>
    <row r="2432" spans="1:32" ht="13">
      <c r="A2432" s="3" t="s">
        <v>1554</v>
      </c>
      <c r="B2432" t="s">
        <v>1555</v>
      </c>
      <c r="C2432" s="10">
        <v>8.1512829999999994</v>
      </c>
      <c r="D2432" s="10">
        <v>7.7696189999999996</v>
      </c>
      <c r="E2432" s="10">
        <v>8.4535940000000007</v>
      </c>
      <c r="F2432" s="10">
        <v>8.7776599999999991</v>
      </c>
      <c r="G2432" s="10">
        <v>8.195271</v>
      </c>
      <c r="H2432" s="10">
        <v>8.3358480000000004</v>
      </c>
      <c r="I2432" s="10">
        <v>8.4254890000000007</v>
      </c>
      <c r="J2432" s="10">
        <v>8.583418</v>
      </c>
      <c r="K2432" s="10">
        <v>8.6735229999999994</v>
      </c>
      <c r="L2432" s="10">
        <v>8.7037580000000005</v>
      </c>
      <c r="M2432" s="10">
        <v>8.7210780000000003</v>
      </c>
      <c r="N2432" s="10">
        <v>8.7091999999999992</v>
      </c>
      <c r="O2432" s="10">
        <v>8.7338979999999999</v>
      </c>
      <c r="P2432" s="10">
        <v>8.7291039999999995</v>
      </c>
      <c r="Q2432" s="10">
        <v>8.7433910000000008</v>
      </c>
      <c r="R2432" s="10">
        <v>8.7273739999999993</v>
      </c>
      <c r="S2432" s="10">
        <v>8.7373340000000006</v>
      </c>
      <c r="T2432" s="10">
        <v>8.7502379999999995</v>
      </c>
      <c r="U2432" s="10">
        <v>8.7290159999999997</v>
      </c>
      <c r="V2432" s="10">
        <v>8.7303639999999998</v>
      </c>
      <c r="W2432" s="10">
        <v>8.7340499999999999</v>
      </c>
      <c r="X2432" s="10">
        <v>8.7183969999999995</v>
      </c>
      <c r="Y2432" s="10">
        <v>8.7216120000000004</v>
      </c>
      <c r="Z2432" s="10">
        <v>8.7539219999999993</v>
      </c>
      <c r="AA2432" s="10">
        <v>8.7256750000000007</v>
      </c>
      <c r="AB2432" s="10">
        <v>8.7224369999999993</v>
      </c>
      <c r="AC2432" s="10">
        <v>8.7344069999999991</v>
      </c>
      <c r="AD2432" s="10">
        <v>8.7256929999999997</v>
      </c>
      <c r="AE2432" s="10">
        <v>8.7175799999999999</v>
      </c>
      <c r="AF2432" s="7">
        <v>4.2729999999999999E-3</v>
      </c>
    </row>
    <row r="2433" spans="1:32" ht="13">
      <c r="A2433" s="3" t="s">
        <v>1556</v>
      </c>
      <c r="B2433" t="s">
        <v>1557</v>
      </c>
      <c r="C2433" s="10">
        <v>0</v>
      </c>
      <c r="D2433" s="10">
        <v>0</v>
      </c>
      <c r="E2433" s="10">
        <v>0</v>
      </c>
      <c r="F2433" s="10">
        <v>0</v>
      </c>
      <c r="G2433" s="10">
        <v>0</v>
      </c>
      <c r="H2433" s="10">
        <v>0</v>
      </c>
      <c r="I2433" s="10">
        <v>0</v>
      </c>
      <c r="J2433" s="10">
        <v>0</v>
      </c>
      <c r="K2433" s="10">
        <v>0</v>
      </c>
      <c r="L2433" s="10">
        <v>0</v>
      </c>
      <c r="M2433" s="10">
        <v>0</v>
      </c>
      <c r="N2433" s="10">
        <v>0</v>
      </c>
      <c r="O2433" s="10">
        <v>0</v>
      </c>
      <c r="P2433" s="10">
        <v>0</v>
      </c>
      <c r="Q2433" s="10">
        <v>0</v>
      </c>
      <c r="R2433" s="10">
        <v>0</v>
      </c>
      <c r="S2433" s="10">
        <v>0</v>
      </c>
      <c r="T2433" s="10">
        <v>0</v>
      </c>
      <c r="U2433" s="10">
        <v>0</v>
      </c>
      <c r="V2433" s="10">
        <v>0</v>
      </c>
      <c r="W2433" s="10">
        <v>0</v>
      </c>
      <c r="X2433" s="10">
        <v>0</v>
      </c>
      <c r="Y2433" s="10">
        <v>0</v>
      </c>
      <c r="Z2433" s="10">
        <v>0</v>
      </c>
      <c r="AA2433" s="10">
        <v>0</v>
      </c>
      <c r="AB2433" s="10">
        <v>0</v>
      </c>
      <c r="AC2433" s="10">
        <v>0</v>
      </c>
      <c r="AD2433" s="10">
        <v>0</v>
      </c>
      <c r="AE2433" s="10">
        <v>0</v>
      </c>
      <c r="AF2433" s="15" t="s">
        <v>2584</v>
      </c>
    </row>
    <row r="2434" spans="1:32" ht="13">
      <c r="A2434" s="3" t="s">
        <v>1558</v>
      </c>
      <c r="B2434" t="s">
        <v>1559</v>
      </c>
      <c r="C2434" s="10">
        <v>36.692120000000003</v>
      </c>
      <c r="D2434" s="10">
        <v>37.509520999999999</v>
      </c>
      <c r="E2434" s="10">
        <v>36.545699999999997</v>
      </c>
      <c r="F2434" s="10">
        <v>37.941535999999999</v>
      </c>
      <c r="G2434" s="10">
        <v>42.174396999999999</v>
      </c>
      <c r="H2434" s="10">
        <v>48.849094000000001</v>
      </c>
      <c r="I2434" s="10">
        <v>52.440036999999997</v>
      </c>
      <c r="J2434" s="10">
        <v>54.410240000000002</v>
      </c>
      <c r="K2434" s="10">
        <v>54.813155999999999</v>
      </c>
      <c r="L2434" s="10">
        <v>55.465255999999997</v>
      </c>
      <c r="M2434" s="10">
        <v>55.510261999999997</v>
      </c>
      <c r="N2434" s="10">
        <v>55.575488999999997</v>
      </c>
      <c r="O2434" s="10">
        <v>55.464118999999997</v>
      </c>
      <c r="P2434" s="10">
        <v>55.431168</v>
      </c>
      <c r="Q2434" s="10">
        <v>55.320278000000002</v>
      </c>
      <c r="R2434" s="10">
        <v>55.359715000000001</v>
      </c>
      <c r="S2434" s="10">
        <v>55.251567999999999</v>
      </c>
      <c r="T2434" s="10">
        <v>55.102603999999999</v>
      </c>
      <c r="U2434" s="10">
        <v>55.093814999999999</v>
      </c>
      <c r="V2434" s="10">
        <v>54.924297000000003</v>
      </c>
      <c r="W2434" s="10">
        <v>54.583117999999999</v>
      </c>
      <c r="X2434" s="10">
        <v>54.196227999999998</v>
      </c>
      <c r="Y2434" s="10">
        <v>53.449084999999997</v>
      </c>
      <c r="Z2434" s="10">
        <v>52.221935000000002</v>
      </c>
      <c r="AA2434" s="10">
        <v>50.724606000000001</v>
      </c>
      <c r="AB2434" s="10">
        <v>48.443961999999999</v>
      </c>
      <c r="AC2434" s="10">
        <v>45.750866000000002</v>
      </c>
      <c r="AD2434" s="10">
        <v>42.754886999999997</v>
      </c>
      <c r="AE2434" s="10">
        <v>36.103408999999999</v>
      </c>
      <c r="AF2434" s="7">
        <v>-1.4139999999999999E-3</v>
      </c>
    </row>
    <row r="2435" spans="1:32" ht="13">
      <c r="A2435" s="3" t="s">
        <v>1560</v>
      </c>
      <c r="B2435" t="s">
        <v>1561</v>
      </c>
      <c r="C2435" s="10">
        <v>18.925588999999999</v>
      </c>
      <c r="D2435" s="10">
        <v>18.190552</v>
      </c>
      <c r="E2435" s="10">
        <v>19.454477000000001</v>
      </c>
      <c r="F2435" s="10">
        <v>20.034101</v>
      </c>
      <c r="G2435" s="10">
        <v>18.845189999999999</v>
      </c>
      <c r="H2435" s="10">
        <v>22.509039000000001</v>
      </c>
      <c r="I2435" s="10">
        <v>25.105689999999999</v>
      </c>
      <c r="J2435" s="10">
        <v>29.711196999999999</v>
      </c>
      <c r="K2435" s="10">
        <v>32.282310000000003</v>
      </c>
      <c r="L2435" s="10">
        <v>33.221091999999999</v>
      </c>
      <c r="M2435" s="10">
        <v>33.640118000000001</v>
      </c>
      <c r="N2435" s="10">
        <v>33.587864000000003</v>
      </c>
      <c r="O2435" s="10">
        <v>33.673988000000001</v>
      </c>
      <c r="P2435" s="10">
        <v>33.601021000000003</v>
      </c>
      <c r="Q2435" s="10">
        <v>33.634602000000001</v>
      </c>
      <c r="R2435" s="10">
        <v>33.556815999999998</v>
      </c>
      <c r="S2435" s="10">
        <v>33.559811000000003</v>
      </c>
      <c r="T2435" s="10">
        <v>33.562283000000001</v>
      </c>
      <c r="U2435" s="10">
        <v>33.408886000000003</v>
      </c>
      <c r="V2435" s="10">
        <v>33.321959999999997</v>
      </c>
      <c r="W2435" s="10">
        <v>33.176777000000001</v>
      </c>
      <c r="X2435" s="10">
        <v>32.901229999999998</v>
      </c>
      <c r="Y2435" s="10">
        <v>32.587699999999998</v>
      </c>
      <c r="Z2435" s="10">
        <v>32.252578999999997</v>
      </c>
      <c r="AA2435" s="10">
        <v>31.4849</v>
      </c>
      <c r="AB2435" s="10">
        <v>30.561449</v>
      </c>
      <c r="AC2435" s="10">
        <v>29.619375000000002</v>
      </c>
      <c r="AD2435" s="10">
        <v>28.432541000000001</v>
      </c>
      <c r="AE2435" s="10">
        <v>26.085604</v>
      </c>
      <c r="AF2435" s="7">
        <v>1.3441E-2</v>
      </c>
    </row>
    <row r="2436" spans="1:32" ht="13">
      <c r="A2436" s="3" t="s">
        <v>1562</v>
      </c>
      <c r="B2436" t="s">
        <v>1563</v>
      </c>
      <c r="C2436" s="10">
        <v>2.6908319999999999</v>
      </c>
      <c r="D2436" s="10">
        <v>2.5282779999999998</v>
      </c>
      <c r="E2436" s="10">
        <v>2.8231410000000001</v>
      </c>
      <c r="F2436" s="10">
        <v>2.9696859999999998</v>
      </c>
      <c r="G2436" s="10">
        <v>2.7026400000000002</v>
      </c>
      <c r="H2436" s="10">
        <v>3.7675360000000002</v>
      </c>
      <c r="I2436" s="10">
        <v>5.295331</v>
      </c>
      <c r="J2436" s="10">
        <v>7.3182210000000003</v>
      </c>
      <c r="K2436" s="10">
        <v>8.3935670000000009</v>
      </c>
      <c r="L2436" s="10">
        <v>8.4603870000000008</v>
      </c>
      <c r="M2436" s="10">
        <v>8.4931149999999995</v>
      </c>
      <c r="N2436" s="10">
        <v>8.4912799999999997</v>
      </c>
      <c r="O2436" s="10">
        <v>8.5182760000000002</v>
      </c>
      <c r="P2436" s="10">
        <v>8.4764060000000008</v>
      </c>
      <c r="Q2436" s="10">
        <v>8.4670880000000004</v>
      </c>
      <c r="R2436" s="10">
        <v>8.4344610000000007</v>
      </c>
      <c r="S2436" s="10">
        <v>8.4162700000000008</v>
      </c>
      <c r="T2436" s="10">
        <v>8.392652</v>
      </c>
      <c r="U2436" s="10">
        <v>8.3226519999999997</v>
      </c>
      <c r="V2436" s="10">
        <v>8.2629529999999995</v>
      </c>
      <c r="W2436" s="10">
        <v>8.1746029999999994</v>
      </c>
      <c r="X2436" s="10">
        <v>8.0822299999999991</v>
      </c>
      <c r="Y2436" s="10">
        <v>7.9639360000000003</v>
      </c>
      <c r="Z2436" s="10">
        <v>7.8411239999999998</v>
      </c>
      <c r="AA2436" s="10">
        <v>7.612355</v>
      </c>
      <c r="AB2436" s="10">
        <v>7.3553769999999998</v>
      </c>
      <c r="AC2436" s="10">
        <v>7.0646019999999998</v>
      </c>
      <c r="AD2436" s="10">
        <v>6.693327</v>
      </c>
      <c r="AE2436" s="10">
        <v>6.0192509999999997</v>
      </c>
      <c r="AF2436" s="7">
        <v>3.2648000000000003E-2</v>
      </c>
    </row>
    <row r="2437" spans="1:32" ht="13">
      <c r="A2437" s="3" t="s">
        <v>1564</v>
      </c>
      <c r="B2437" t="s">
        <v>1565</v>
      </c>
      <c r="C2437" s="10">
        <v>10.295773000000001</v>
      </c>
      <c r="D2437" s="10">
        <v>10.503952</v>
      </c>
      <c r="E2437" s="10">
        <v>10.168150000000001</v>
      </c>
      <c r="F2437" s="10">
        <v>10.022119</v>
      </c>
      <c r="G2437" s="10">
        <v>10.367989</v>
      </c>
      <c r="H2437" s="10">
        <v>10.482749999999999</v>
      </c>
      <c r="I2437" s="10">
        <v>10.604035</v>
      </c>
      <c r="J2437" s="10">
        <v>12.482839999999999</v>
      </c>
      <c r="K2437" s="10">
        <v>17.561012000000002</v>
      </c>
      <c r="L2437" s="10">
        <v>20.924513000000001</v>
      </c>
      <c r="M2437" s="10">
        <v>23.822699</v>
      </c>
      <c r="N2437" s="10">
        <v>23.825993</v>
      </c>
      <c r="O2437" s="10">
        <v>23.805316999999999</v>
      </c>
      <c r="P2437" s="10">
        <v>23.803072</v>
      </c>
      <c r="Q2437" s="10">
        <v>23.788405999999998</v>
      </c>
      <c r="R2437" s="10">
        <v>23.798836000000001</v>
      </c>
      <c r="S2437" s="10">
        <v>23.784731000000001</v>
      </c>
      <c r="T2437" s="10">
        <v>23.763172000000001</v>
      </c>
      <c r="U2437" s="10">
        <v>23.768118000000001</v>
      </c>
      <c r="V2437" s="10">
        <v>23.750748000000002</v>
      </c>
      <c r="W2437" s="10">
        <v>23.720984999999999</v>
      </c>
      <c r="X2437" s="10">
        <v>23.684737999999999</v>
      </c>
      <c r="Y2437" s="10">
        <v>23.591774000000001</v>
      </c>
      <c r="Z2437" s="10">
        <v>23.402350999999999</v>
      </c>
      <c r="AA2437" s="10">
        <v>23.173206</v>
      </c>
      <c r="AB2437" s="10">
        <v>22.628827999999999</v>
      </c>
      <c r="AC2437" s="10">
        <v>22.162037000000002</v>
      </c>
      <c r="AD2437" s="10">
        <v>21.967987000000001</v>
      </c>
      <c r="AE2437" s="10">
        <v>19.299593000000002</v>
      </c>
      <c r="AF2437" s="7">
        <v>2.2787000000000002E-2</v>
      </c>
    </row>
    <row r="2438" spans="1:32" ht="13">
      <c r="A2438" s="3" t="s">
        <v>1566</v>
      </c>
      <c r="B2438" t="s">
        <v>1567</v>
      </c>
      <c r="C2438" s="10">
        <v>7.290673</v>
      </c>
      <c r="D2438" s="10">
        <v>7.1381410000000001</v>
      </c>
      <c r="E2438" s="10">
        <v>7.4256440000000001</v>
      </c>
      <c r="F2438" s="10">
        <v>7.5599689999999997</v>
      </c>
      <c r="G2438" s="10">
        <v>7.3144590000000003</v>
      </c>
      <c r="H2438" s="10">
        <v>7.2839679999999998</v>
      </c>
      <c r="I2438" s="10">
        <v>7.2791680000000003</v>
      </c>
      <c r="J2438" s="10">
        <v>7.4571930000000002</v>
      </c>
      <c r="K2438" s="10">
        <v>8.1039209999999997</v>
      </c>
      <c r="L2438" s="10">
        <v>8.7131679999999996</v>
      </c>
      <c r="M2438" s="10">
        <v>9.7720739999999999</v>
      </c>
      <c r="N2438" s="10">
        <v>9.7633709999999994</v>
      </c>
      <c r="O2438" s="10">
        <v>9.7700460000000007</v>
      </c>
      <c r="P2438" s="10">
        <v>9.7447440000000007</v>
      </c>
      <c r="Q2438" s="10">
        <v>9.7833550000000002</v>
      </c>
      <c r="R2438" s="10">
        <v>9.8601650000000003</v>
      </c>
      <c r="S2438" s="10">
        <v>9.9504149999999996</v>
      </c>
      <c r="T2438" s="10">
        <v>10.023992</v>
      </c>
      <c r="U2438" s="10">
        <v>10.065473000000001</v>
      </c>
      <c r="V2438" s="10">
        <v>10.091982</v>
      </c>
      <c r="W2438" s="10">
        <v>10.082822</v>
      </c>
      <c r="X2438" s="10">
        <v>10.038907999999999</v>
      </c>
      <c r="Y2438" s="10">
        <v>9.9672590000000003</v>
      </c>
      <c r="Z2438" s="10">
        <v>9.8636009999999992</v>
      </c>
      <c r="AA2438" s="10">
        <v>9.6816499999999994</v>
      </c>
      <c r="AB2438" s="10">
        <v>9.4519529999999996</v>
      </c>
      <c r="AC2438" s="10">
        <v>9.2352530000000002</v>
      </c>
      <c r="AD2438" s="10">
        <v>8.9672669999999997</v>
      </c>
      <c r="AE2438" s="10">
        <v>8.3147640000000003</v>
      </c>
      <c r="AF2438" s="7">
        <v>5.6670000000000002E-3</v>
      </c>
    </row>
    <row r="2439" spans="1:32" ht="13">
      <c r="A2439" s="3" t="s">
        <v>1568</v>
      </c>
      <c r="B2439" t="s">
        <v>1569</v>
      </c>
      <c r="C2439" s="10">
        <v>1.278321</v>
      </c>
      <c r="D2439" s="10">
        <v>1.2054069999999999</v>
      </c>
      <c r="E2439" s="10">
        <v>1.3716079999999999</v>
      </c>
      <c r="F2439" s="10">
        <v>1.4737769999999999</v>
      </c>
      <c r="G2439" s="10">
        <v>1.337542</v>
      </c>
      <c r="H2439" s="10">
        <v>1.3701449999999999</v>
      </c>
      <c r="I2439" s="10">
        <v>1.4047769999999999</v>
      </c>
      <c r="J2439" s="10">
        <v>1.5037780000000001</v>
      </c>
      <c r="K2439" s="10">
        <v>1.5849869999999999</v>
      </c>
      <c r="L2439" s="10">
        <v>1.723014</v>
      </c>
      <c r="M2439" s="10">
        <v>1.9843729999999999</v>
      </c>
      <c r="N2439" s="10">
        <v>2.0387729999999999</v>
      </c>
      <c r="O2439" s="10">
        <v>2.0479829999999999</v>
      </c>
      <c r="P2439" s="10">
        <v>2.0786150000000001</v>
      </c>
      <c r="Q2439" s="10">
        <v>2.16818</v>
      </c>
      <c r="R2439" s="10">
        <v>2.2513550000000002</v>
      </c>
      <c r="S2439" s="10">
        <v>2.3358490000000001</v>
      </c>
      <c r="T2439" s="10">
        <v>2.4023680000000001</v>
      </c>
      <c r="U2439" s="10">
        <v>2.4418839999999999</v>
      </c>
      <c r="V2439" s="10">
        <v>2.4626199999999998</v>
      </c>
      <c r="W2439" s="10">
        <v>2.45594</v>
      </c>
      <c r="X2439" s="10">
        <v>2.470923</v>
      </c>
      <c r="Y2439" s="10">
        <v>2.4797829999999998</v>
      </c>
      <c r="Z2439" s="10">
        <v>2.4815100000000001</v>
      </c>
      <c r="AA2439" s="10">
        <v>2.470691</v>
      </c>
      <c r="AB2439" s="10">
        <v>2.392163</v>
      </c>
      <c r="AC2439" s="10">
        <v>2.2278359999999999</v>
      </c>
      <c r="AD2439" s="10">
        <v>2.0018319999999998</v>
      </c>
      <c r="AE2439" s="10">
        <v>1.5839490000000001</v>
      </c>
      <c r="AF2439" s="7">
        <v>1.0166E-2</v>
      </c>
    </row>
    <row r="2440" spans="1:32" ht="13">
      <c r="A2440" s="3" t="s">
        <v>1570</v>
      </c>
      <c r="B2440" t="s">
        <v>2830</v>
      </c>
      <c r="C2440" s="10">
        <v>0</v>
      </c>
      <c r="D2440" s="10">
        <v>0</v>
      </c>
      <c r="E2440" s="10">
        <v>0</v>
      </c>
      <c r="F2440" s="10">
        <v>0</v>
      </c>
      <c r="G2440" s="10">
        <v>0</v>
      </c>
      <c r="H2440" s="10">
        <v>0</v>
      </c>
      <c r="I2440" s="10">
        <v>0</v>
      </c>
      <c r="J2440" s="10">
        <v>0</v>
      </c>
      <c r="K2440" s="10">
        <v>0</v>
      </c>
      <c r="L2440" s="10">
        <v>0</v>
      </c>
      <c r="M2440" s="10">
        <v>0</v>
      </c>
      <c r="N2440" s="10">
        <v>0</v>
      </c>
      <c r="O2440" s="10">
        <v>0</v>
      </c>
      <c r="P2440" s="10">
        <v>6.2489999999999997E-2</v>
      </c>
      <c r="Q2440" s="10">
        <v>9.7503000000000006E-2</v>
      </c>
      <c r="R2440" s="10">
        <v>0.13076399999999999</v>
      </c>
      <c r="S2440" s="10">
        <v>0.18772800000000001</v>
      </c>
      <c r="T2440" s="10">
        <v>0.26923599999999998</v>
      </c>
      <c r="U2440" s="10">
        <v>0.38440800000000003</v>
      </c>
      <c r="V2440" s="10">
        <v>0.54700099999999996</v>
      </c>
      <c r="W2440" s="10">
        <v>0.86915299999999995</v>
      </c>
      <c r="X2440" s="10">
        <v>1.3302989999999999</v>
      </c>
      <c r="Y2440" s="10">
        <v>2.0623390000000001</v>
      </c>
      <c r="Z2440" s="10">
        <v>3.1373950000000002</v>
      </c>
      <c r="AA2440" s="10">
        <v>4.7690000000000001</v>
      </c>
      <c r="AB2440" s="10">
        <v>7.0645740000000004</v>
      </c>
      <c r="AC2440" s="10">
        <v>9.6991189999999996</v>
      </c>
      <c r="AD2440" s="10">
        <v>12.741135</v>
      </c>
      <c r="AE2440" s="10">
        <v>19.43722</v>
      </c>
      <c r="AF2440" s="15" t="s">
        <v>2584</v>
      </c>
    </row>
    <row r="2441" spans="1:32" ht="13">
      <c r="A2441" s="3" t="s">
        <v>1571</v>
      </c>
      <c r="B2441" t="s">
        <v>2831</v>
      </c>
      <c r="C2441" s="10">
        <v>0</v>
      </c>
      <c r="D2441" s="10">
        <v>0</v>
      </c>
      <c r="E2441" s="10">
        <v>0</v>
      </c>
      <c r="F2441" s="10">
        <v>0</v>
      </c>
      <c r="G2441" s="10">
        <v>0</v>
      </c>
      <c r="H2441" s="10">
        <v>0</v>
      </c>
      <c r="I2441" s="10">
        <v>0</v>
      </c>
      <c r="J2441" s="10">
        <v>0</v>
      </c>
      <c r="K2441" s="10">
        <v>0</v>
      </c>
      <c r="L2441" s="10">
        <v>0</v>
      </c>
      <c r="M2441" s="10">
        <v>0</v>
      </c>
      <c r="N2441" s="10">
        <v>0</v>
      </c>
      <c r="O2441" s="10">
        <v>0</v>
      </c>
      <c r="P2441" s="10">
        <v>5.4189000000000001E-2</v>
      </c>
      <c r="Q2441" s="10">
        <v>8.6113999999999996E-2</v>
      </c>
      <c r="R2441" s="10">
        <v>0.110251</v>
      </c>
      <c r="S2441" s="10">
        <v>0.15340899999999999</v>
      </c>
      <c r="T2441" s="10">
        <v>0.21191199999999999</v>
      </c>
      <c r="U2441" s="10">
        <v>0.28911999999999999</v>
      </c>
      <c r="V2441" s="10">
        <v>0.39298</v>
      </c>
      <c r="W2441" s="10">
        <v>0.57367999999999997</v>
      </c>
      <c r="X2441" s="10">
        <v>0.81870200000000004</v>
      </c>
      <c r="Y2441" s="10">
        <v>1.1870350000000001</v>
      </c>
      <c r="Z2441" s="10">
        <v>1.681567</v>
      </c>
      <c r="AA2441" s="10">
        <v>2.3656229999999998</v>
      </c>
      <c r="AB2441" s="10">
        <v>3.278953</v>
      </c>
      <c r="AC2441" s="10">
        <v>4.2675190000000001</v>
      </c>
      <c r="AD2441" s="10">
        <v>5.4171129999999996</v>
      </c>
      <c r="AE2441" s="10">
        <v>7.7276300000000004</v>
      </c>
      <c r="AF2441" s="15" t="s">
        <v>2584</v>
      </c>
    </row>
    <row r="2442" spans="1:32" ht="13">
      <c r="A2442" s="3" t="s">
        <v>1572</v>
      </c>
      <c r="B2442" t="s">
        <v>2829</v>
      </c>
      <c r="C2442" s="10">
        <v>0</v>
      </c>
      <c r="D2442" s="10">
        <v>0</v>
      </c>
      <c r="E2442" s="10">
        <v>0</v>
      </c>
      <c r="F2442" s="10">
        <v>0</v>
      </c>
      <c r="G2442" s="10">
        <v>0</v>
      </c>
      <c r="H2442" s="10">
        <v>0</v>
      </c>
      <c r="I2442" s="10">
        <v>0</v>
      </c>
      <c r="J2442" s="10">
        <v>0</v>
      </c>
      <c r="K2442" s="10">
        <v>0</v>
      </c>
      <c r="L2442" s="10">
        <v>0</v>
      </c>
      <c r="M2442" s="10">
        <v>0</v>
      </c>
      <c r="N2442" s="10">
        <v>0</v>
      </c>
      <c r="O2442" s="10">
        <v>0</v>
      </c>
      <c r="P2442" s="10">
        <v>3.7328E-2</v>
      </c>
      <c r="Q2442" s="10">
        <v>6.2218000000000002E-2</v>
      </c>
      <c r="R2442" s="10">
        <v>7.8018000000000004E-2</v>
      </c>
      <c r="S2442" s="10">
        <v>0.107349</v>
      </c>
      <c r="T2442" s="10">
        <v>0.14558399999999999</v>
      </c>
      <c r="U2442" s="10">
        <v>0.19370999999999999</v>
      </c>
      <c r="V2442" s="10">
        <v>0.256463</v>
      </c>
      <c r="W2442" s="10">
        <v>0.35187299999999999</v>
      </c>
      <c r="X2442" s="10">
        <v>0.43155700000000002</v>
      </c>
      <c r="Y2442" s="10">
        <v>0.55948799999999999</v>
      </c>
      <c r="Z2442" s="10">
        <v>0.72585500000000003</v>
      </c>
      <c r="AA2442" s="10">
        <v>0.92900300000000002</v>
      </c>
      <c r="AB2442" s="10">
        <v>1.187856</v>
      </c>
      <c r="AC2442" s="10">
        <v>1.495374</v>
      </c>
      <c r="AD2442" s="10">
        <v>1.8621909999999999</v>
      </c>
      <c r="AE2442" s="10">
        <v>2.532772</v>
      </c>
      <c r="AF2442" s="15" t="s">
        <v>2584</v>
      </c>
    </row>
    <row r="2443" spans="1:32" ht="13">
      <c r="A2443" s="3" t="s">
        <v>1573</v>
      </c>
      <c r="B2443" t="s">
        <v>1574</v>
      </c>
      <c r="C2443" s="10">
        <v>0.14972199999999999</v>
      </c>
      <c r="D2443" s="10">
        <v>0.203678</v>
      </c>
      <c r="E2443" s="10">
        <v>0.37578899999999998</v>
      </c>
      <c r="F2443" s="10">
        <v>0.73969600000000002</v>
      </c>
      <c r="G2443" s="10">
        <v>1.5004440000000001</v>
      </c>
      <c r="H2443" s="10">
        <v>4.7145820000000001</v>
      </c>
      <c r="I2443" s="10">
        <v>6.8444750000000001</v>
      </c>
      <c r="J2443" s="10">
        <v>10.971798</v>
      </c>
      <c r="K2443" s="10">
        <v>15.25311</v>
      </c>
      <c r="L2443" s="10">
        <v>19.871638999999998</v>
      </c>
      <c r="M2443" s="10">
        <v>24.335267999999999</v>
      </c>
      <c r="N2443" s="10">
        <v>26.222591000000001</v>
      </c>
      <c r="O2443" s="10">
        <v>26.258548999999999</v>
      </c>
      <c r="P2443" s="10">
        <v>26.255257</v>
      </c>
      <c r="Q2443" s="10">
        <v>26.326571999999999</v>
      </c>
      <c r="R2443" s="10">
        <v>26.433696999999999</v>
      </c>
      <c r="S2443" s="10">
        <v>26.763268</v>
      </c>
      <c r="T2443" s="10">
        <v>27.525563999999999</v>
      </c>
      <c r="U2443" s="10">
        <v>28.471933</v>
      </c>
      <c r="V2443" s="10">
        <v>29.257998000000001</v>
      </c>
      <c r="W2443" s="10">
        <v>29.8659</v>
      </c>
      <c r="X2443" s="10">
        <v>30.377886</v>
      </c>
      <c r="Y2443" s="10">
        <v>30.908823000000002</v>
      </c>
      <c r="Z2443" s="10">
        <v>31.321975999999999</v>
      </c>
      <c r="AA2443" s="10">
        <v>31.736502000000002</v>
      </c>
      <c r="AB2443" s="10">
        <v>32.222790000000003</v>
      </c>
      <c r="AC2443" s="10">
        <v>32.334049</v>
      </c>
      <c r="AD2443" s="10">
        <v>32.338977999999997</v>
      </c>
      <c r="AE2443" s="10">
        <v>32.446018000000002</v>
      </c>
      <c r="AF2443" s="7">
        <v>0.20660100000000001</v>
      </c>
    </row>
    <row r="2444" spans="1:32" ht="13">
      <c r="A2444" s="3" t="s">
        <v>1575</v>
      </c>
      <c r="B2444" t="s">
        <v>1576</v>
      </c>
      <c r="C2444" s="10">
        <v>7.1784809999999997</v>
      </c>
      <c r="D2444" s="10">
        <v>7.269914</v>
      </c>
      <c r="E2444" s="10">
        <v>7.1084740000000002</v>
      </c>
      <c r="F2444" s="10">
        <v>7.0463360000000002</v>
      </c>
      <c r="G2444" s="10">
        <v>7.2088140000000003</v>
      </c>
      <c r="H2444" s="10">
        <v>9.5996649999999999</v>
      </c>
      <c r="I2444" s="10">
        <v>11.146983000000001</v>
      </c>
      <c r="J2444" s="10">
        <v>13.356957</v>
      </c>
      <c r="K2444" s="10">
        <v>14.770037</v>
      </c>
      <c r="L2444" s="10">
        <v>15.595205</v>
      </c>
      <c r="M2444" s="10">
        <v>16.690162999999998</v>
      </c>
      <c r="N2444" s="10">
        <v>16.698001999999999</v>
      </c>
      <c r="O2444" s="10">
        <v>16.689781</v>
      </c>
      <c r="P2444" s="10">
        <v>16.691759000000001</v>
      </c>
      <c r="Q2444" s="10">
        <v>16.686669999999999</v>
      </c>
      <c r="R2444" s="10">
        <v>16.691673000000002</v>
      </c>
      <c r="S2444" s="10">
        <v>16.688015</v>
      </c>
      <c r="T2444" s="10">
        <v>16.683508</v>
      </c>
      <c r="U2444" s="10">
        <v>16.690804</v>
      </c>
      <c r="V2444" s="10">
        <v>16.690338000000001</v>
      </c>
      <c r="W2444" s="10">
        <v>16.689025999999998</v>
      </c>
      <c r="X2444" s="10">
        <v>16.694201</v>
      </c>
      <c r="Y2444" s="10">
        <v>16.693138000000001</v>
      </c>
      <c r="Z2444" s="10">
        <v>16.682945</v>
      </c>
      <c r="AA2444" s="10">
        <v>16.692364000000001</v>
      </c>
      <c r="AB2444" s="10">
        <v>16.693106</v>
      </c>
      <c r="AC2444" s="10">
        <v>16.689049000000001</v>
      </c>
      <c r="AD2444" s="10">
        <v>16.692240000000002</v>
      </c>
      <c r="AE2444" s="10">
        <v>16.695315999999998</v>
      </c>
      <c r="AF2444" s="7">
        <v>3.1271E-2</v>
      </c>
    </row>
    <row r="2445" spans="1:32" ht="13">
      <c r="A2445" s="3" t="s">
        <v>1577</v>
      </c>
      <c r="B2445" t="s">
        <v>1578</v>
      </c>
      <c r="C2445" s="10">
        <v>73.020859000000002</v>
      </c>
      <c r="D2445" s="10">
        <v>73.131020000000007</v>
      </c>
      <c r="E2445" s="10">
        <v>72.579505999999995</v>
      </c>
      <c r="F2445" s="10">
        <v>68.293777000000006</v>
      </c>
      <c r="G2445" s="10">
        <v>60.749901000000001</v>
      </c>
      <c r="H2445" s="10">
        <v>46.688701999999999</v>
      </c>
      <c r="I2445" s="10">
        <v>38.826827999999999</v>
      </c>
      <c r="J2445" s="10">
        <v>26.711845</v>
      </c>
      <c r="K2445" s="10">
        <v>16.961034999999999</v>
      </c>
      <c r="L2445" s="10">
        <v>8.1609149999999993</v>
      </c>
      <c r="M2445" s="10">
        <v>3.9946280000000001</v>
      </c>
      <c r="N2445" s="10">
        <v>2.6765889999999999</v>
      </c>
      <c r="O2445" s="10">
        <v>2.6653009999999999</v>
      </c>
      <c r="P2445" s="10">
        <v>2.6679819999999999</v>
      </c>
      <c r="Q2445" s="10">
        <v>2.6353409999999999</v>
      </c>
      <c r="R2445" s="10">
        <v>2.4029889999999998</v>
      </c>
      <c r="S2445" s="10">
        <v>2.0689649999999999</v>
      </c>
      <c r="T2445" s="10">
        <v>1.737835</v>
      </c>
      <c r="U2445" s="10">
        <v>1.315598</v>
      </c>
      <c r="V2445" s="10">
        <v>0.88935299999999995</v>
      </c>
      <c r="W2445" s="10">
        <v>0.59805399999999997</v>
      </c>
      <c r="X2445" s="10">
        <v>0.28666399999999997</v>
      </c>
      <c r="Y2445" s="10">
        <v>0.2172</v>
      </c>
      <c r="Z2445" s="10">
        <v>0.21801000000000001</v>
      </c>
      <c r="AA2445" s="10">
        <v>0.21727399999999999</v>
      </c>
      <c r="AB2445" s="10">
        <v>0.21725900000000001</v>
      </c>
      <c r="AC2445" s="10">
        <v>0.217588</v>
      </c>
      <c r="AD2445" s="10">
        <v>0.217254</v>
      </c>
      <c r="AE2445" s="10">
        <v>0.21688399999999999</v>
      </c>
      <c r="AF2445" s="7">
        <v>-0.19392599999999999</v>
      </c>
    </row>
    <row r="2446" spans="1:32" ht="13">
      <c r="A2446" s="3" t="s">
        <v>1579</v>
      </c>
      <c r="B2446" t="s">
        <v>1580</v>
      </c>
      <c r="C2446" s="10">
        <v>18.493234999999999</v>
      </c>
      <c r="D2446" s="10">
        <v>18.164055000000001</v>
      </c>
      <c r="E2446" s="10">
        <v>19.800204999999998</v>
      </c>
      <c r="F2446" s="10">
        <v>27.206982</v>
      </c>
      <c r="G2446" s="10">
        <v>35.507472999999997</v>
      </c>
      <c r="H2446" s="10">
        <v>49.862034000000001</v>
      </c>
      <c r="I2446" s="10">
        <v>56.626700999999997</v>
      </c>
      <c r="J2446" s="10">
        <v>65.859786999999997</v>
      </c>
      <c r="K2446" s="10">
        <v>72.366164999999995</v>
      </c>
      <c r="L2446" s="10">
        <v>76.659453999999997</v>
      </c>
      <c r="M2446" s="10">
        <v>71.461060000000003</v>
      </c>
      <c r="N2446" s="10">
        <v>71.375854000000004</v>
      </c>
      <c r="O2446" s="10">
        <v>71.393280000000004</v>
      </c>
      <c r="P2446" s="10">
        <v>71.379088999999993</v>
      </c>
      <c r="Q2446" s="10">
        <v>71.369941999999995</v>
      </c>
      <c r="R2446" s="10">
        <v>71.457901000000007</v>
      </c>
      <c r="S2446" s="10">
        <v>71.254311000000001</v>
      </c>
      <c r="T2446" s="10">
        <v>70.167679000000007</v>
      </c>
      <c r="U2446" s="10">
        <v>68.598335000000006</v>
      </c>
      <c r="V2446" s="10">
        <v>66.265991</v>
      </c>
      <c r="W2446" s="10">
        <v>63.221066</v>
      </c>
      <c r="X2446" s="10">
        <v>59.785533999999998</v>
      </c>
      <c r="Y2446" s="10">
        <v>55.743023000000001</v>
      </c>
      <c r="Z2446" s="10">
        <v>53.069679000000001</v>
      </c>
      <c r="AA2446" s="10">
        <v>50.241947000000003</v>
      </c>
      <c r="AB2446" s="10">
        <v>46.896458000000003</v>
      </c>
      <c r="AC2446" s="10">
        <v>44.376911</v>
      </c>
      <c r="AD2446" s="10">
        <v>41.921340999999998</v>
      </c>
      <c r="AE2446" s="10">
        <v>39.590538000000002</v>
      </c>
      <c r="AF2446" s="7">
        <v>2.9277999999999998E-2</v>
      </c>
    </row>
    <row r="2447" spans="1:32" ht="13">
      <c r="A2447" s="3" t="s">
        <v>1581</v>
      </c>
      <c r="B2447" t="s">
        <v>1582</v>
      </c>
      <c r="C2447" s="10">
        <v>0</v>
      </c>
      <c r="D2447" s="10">
        <v>6.9950999999999999E-2</v>
      </c>
      <c r="E2447" s="10">
        <v>0.137574</v>
      </c>
      <c r="F2447" s="10">
        <v>0.23367599999999999</v>
      </c>
      <c r="G2447" s="10">
        <v>0.43472499999999997</v>
      </c>
      <c r="H2447" s="10">
        <v>1.447962</v>
      </c>
      <c r="I2447" s="10">
        <v>2.6455989999999998</v>
      </c>
      <c r="J2447" s="10">
        <v>5.5275069999999999</v>
      </c>
      <c r="K2447" s="10">
        <v>8.771922</v>
      </c>
      <c r="L2447" s="10">
        <v>12.428414</v>
      </c>
      <c r="M2447" s="10">
        <v>20.448198000000001</v>
      </c>
      <c r="N2447" s="10">
        <v>21.607572999999999</v>
      </c>
      <c r="O2447" s="10">
        <v>21.602331</v>
      </c>
      <c r="P2447" s="10">
        <v>21.609860999999999</v>
      </c>
      <c r="Q2447" s="10">
        <v>21.635952</v>
      </c>
      <c r="R2447" s="10">
        <v>21.692484</v>
      </c>
      <c r="S2447" s="10">
        <v>21.869070000000001</v>
      </c>
      <c r="T2447" s="10">
        <v>22.294429999999998</v>
      </c>
      <c r="U2447" s="10">
        <v>22.596727000000001</v>
      </c>
      <c r="V2447" s="10">
        <v>23.03256</v>
      </c>
      <c r="W2447" s="10">
        <v>23.438738000000001</v>
      </c>
      <c r="X2447" s="10">
        <v>23.849554000000001</v>
      </c>
      <c r="Y2447" s="10">
        <v>24.130495</v>
      </c>
      <c r="Z2447" s="10">
        <v>24.332225999999999</v>
      </c>
      <c r="AA2447" s="10">
        <v>24.599764</v>
      </c>
      <c r="AB2447" s="10">
        <v>24.936022000000001</v>
      </c>
      <c r="AC2447" s="10">
        <v>25.008444000000001</v>
      </c>
      <c r="AD2447" s="10">
        <v>25.147162999999999</v>
      </c>
      <c r="AE2447" s="10">
        <v>25.369022000000001</v>
      </c>
      <c r="AF2447" s="7">
        <v>0.24393200000000001</v>
      </c>
    </row>
    <row r="2448" spans="1:32" ht="13">
      <c r="A2448" s="3" t="s">
        <v>1583</v>
      </c>
      <c r="B2448" t="s">
        <v>1584</v>
      </c>
      <c r="C2448" s="10">
        <v>0</v>
      </c>
      <c r="D2448" s="10">
        <v>0</v>
      </c>
      <c r="E2448" s="10">
        <v>0</v>
      </c>
      <c r="F2448" s="10">
        <v>0</v>
      </c>
      <c r="G2448" s="10">
        <v>0</v>
      </c>
      <c r="H2448" s="10">
        <v>0</v>
      </c>
      <c r="I2448" s="10">
        <v>0</v>
      </c>
      <c r="J2448" s="10">
        <v>0</v>
      </c>
      <c r="K2448" s="10">
        <v>0</v>
      </c>
      <c r="L2448" s="10">
        <v>0.85034600000000005</v>
      </c>
      <c r="M2448" s="10">
        <v>2.195246</v>
      </c>
      <c r="N2448" s="10">
        <v>2.4391029999999998</v>
      </c>
      <c r="O2448" s="10">
        <v>2.4382090000000001</v>
      </c>
      <c r="P2448" s="10">
        <v>2.4421930000000001</v>
      </c>
      <c r="Q2448" s="10">
        <v>2.4578899999999999</v>
      </c>
      <c r="R2448" s="10">
        <v>2.5457550000000002</v>
      </c>
      <c r="S2448" s="10">
        <v>2.9067729999999998</v>
      </c>
      <c r="T2448" s="10">
        <v>3.8991889999999998</v>
      </c>
      <c r="U2448" s="10">
        <v>5.58847</v>
      </c>
      <c r="V2448" s="10">
        <v>7.9112159999999996</v>
      </c>
      <c r="W2448" s="10">
        <v>10.841267999999999</v>
      </c>
      <c r="X2448" s="10">
        <v>14.177372</v>
      </c>
      <c r="Y2448" s="10">
        <v>18.008413000000001</v>
      </c>
      <c r="Z2448" s="10">
        <v>20.479212</v>
      </c>
      <c r="AA2448" s="10">
        <v>23.040147999999999</v>
      </c>
      <c r="AB2448" s="10">
        <v>26.049392999999998</v>
      </c>
      <c r="AC2448" s="10">
        <v>28.496182999999998</v>
      </c>
      <c r="AD2448" s="10">
        <v>30.813369999999999</v>
      </c>
      <c r="AE2448" s="10">
        <v>32.922691</v>
      </c>
      <c r="AF2448" s="15" t="s">
        <v>2584</v>
      </c>
    </row>
    <row r="2449" spans="1:32" ht="13">
      <c r="A2449" s="3" t="s">
        <v>1585</v>
      </c>
      <c r="B2449" t="s">
        <v>1586</v>
      </c>
      <c r="C2449" s="10">
        <v>4.7506E-2</v>
      </c>
      <c r="D2449" s="10">
        <v>6.0077999999999999E-2</v>
      </c>
      <c r="E2449" s="10">
        <v>8.0277000000000001E-2</v>
      </c>
      <c r="F2449" s="10">
        <v>0.10981399999999999</v>
      </c>
      <c r="G2449" s="10">
        <v>0.15697800000000001</v>
      </c>
      <c r="H2449" s="10">
        <v>0.25106200000000001</v>
      </c>
      <c r="I2449" s="10">
        <v>0.358817</v>
      </c>
      <c r="J2449" s="10">
        <v>0.63347299999999995</v>
      </c>
      <c r="K2449" s="10">
        <v>1.1069420000000001</v>
      </c>
      <c r="L2449" s="10">
        <v>1.7185900000000001</v>
      </c>
      <c r="M2449" s="10">
        <v>2.9092129999999998</v>
      </c>
      <c r="N2449" s="10">
        <v>2.930936</v>
      </c>
      <c r="O2449" s="10">
        <v>2.927619</v>
      </c>
      <c r="P2449" s="10">
        <v>2.9283399999999999</v>
      </c>
      <c r="Q2449" s="10">
        <v>2.9969519999999998</v>
      </c>
      <c r="R2449" s="10">
        <v>3.0969869999999999</v>
      </c>
      <c r="S2449" s="10">
        <v>3.1958880000000001</v>
      </c>
      <c r="T2449" s="10">
        <v>3.275239</v>
      </c>
      <c r="U2449" s="10">
        <v>3.3507349999999998</v>
      </c>
      <c r="V2449" s="10">
        <v>3.4045459999999999</v>
      </c>
      <c r="W2449" s="10">
        <v>3.4468860000000001</v>
      </c>
      <c r="X2449" s="10">
        <v>3.486472</v>
      </c>
      <c r="Y2449" s="10">
        <v>3.5210819999999998</v>
      </c>
      <c r="Z2449" s="10">
        <v>3.5395460000000001</v>
      </c>
      <c r="AA2449" s="10">
        <v>3.5720420000000002</v>
      </c>
      <c r="AB2449" s="10">
        <v>3.6025040000000002</v>
      </c>
      <c r="AC2449" s="10">
        <v>3.6103179999999999</v>
      </c>
      <c r="AD2449" s="10">
        <v>3.623326</v>
      </c>
      <c r="AE2449" s="10">
        <v>3.639189</v>
      </c>
      <c r="AF2449" s="7">
        <v>0.164155</v>
      </c>
    </row>
    <row r="2450" spans="1:32" ht="13">
      <c r="A2450" s="3" t="s">
        <v>1587</v>
      </c>
      <c r="B2450" t="s">
        <v>1588</v>
      </c>
      <c r="C2450" s="10">
        <v>5.1816000000000001E-2</v>
      </c>
      <c r="D2450" s="10">
        <v>6.4283999999999994E-2</v>
      </c>
      <c r="E2450" s="10">
        <v>8.7063000000000001E-2</v>
      </c>
      <c r="F2450" s="10">
        <v>0.118073</v>
      </c>
      <c r="G2450" s="10">
        <v>0.16128999999999999</v>
      </c>
      <c r="H2450" s="10">
        <v>0.24252699999999999</v>
      </c>
      <c r="I2450" s="10">
        <v>0.33511099999999999</v>
      </c>
      <c r="J2450" s="10">
        <v>0.54620800000000003</v>
      </c>
      <c r="K2450" s="10">
        <v>0.87267700000000004</v>
      </c>
      <c r="L2450" s="10">
        <v>1.2678050000000001</v>
      </c>
      <c r="M2450" s="10">
        <v>2.0570040000000001</v>
      </c>
      <c r="N2450" s="10">
        <v>2.1339250000000001</v>
      </c>
      <c r="O2450" s="10">
        <v>2.1328079999999998</v>
      </c>
      <c r="P2450" s="10">
        <v>2.1765129999999999</v>
      </c>
      <c r="Q2450" s="10">
        <v>2.3118660000000002</v>
      </c>
      <c r="R2450" s="10">
        <v>2.424464</v>
      </c>
      <c r="S2450" s="10">
        <v>2.5304180000000001</v>
      </c>
      <c r="T2450" s="10">
        <v>2.61632</v>
      </c>
      <c r="U2450" s="10">
        <v>2.6919930000000001</v>
      </c>
      <c r="V2450" s="10">
        <v>2.7483140000000001</v>
      </c>
      <c r="W2450" s="10">
        <v>2.7928139999999999</v>
      </c>
      <c r="X2450" s="10">
        <v>2.8307410000000002</v>
      </c>
      <c r="Y2450" s="10">
        <v>2.8648609999999999</v>
      </c>
      <c r="Z2450" s="10">
        <v>2.8871449999999999</v>
      </c>
      <c r="AA2450" s="10">
        <v>2.9135239999999998</v>
      </c>
      <c r="AB2450" s="10">
        <v>2.9402529999999998</v>
      </c>
      <c r="AC2450" s="10">
        <v>2.9493369999999999</v>
      </c>
      <c r="AD2450" s="10">
        <v>2.959279</v>
      </c>
      <c r="AE2450" s="10">
        <v>2.9674809999999998</v>
      </c>
      <c r="AF2450" s="7">
        <v>0.15249799999999999</v>
      </c>
    </row>
    <row r="2451" spans="1:32" ht="13">
      <c r="A2451" s="3" t="s">
        <v>1589</v>
      </c>
      <c r="B2451" t="s">
        <v>1590</v>
      </c>
      <c r="C2451" s="10">
        <v>0</v>
      </c>
      <c r="D2451" s="10">
        <v>0</v>
      </c>
      <c r="E2451" s="10">
        <v>0</v>
      </c>
      <c r="F2451" s="10">
        <v>0</v>
      </c>
      <c r="G2451" s="10">
        <v>0</v>
      </c>
      <c r="H2451" s="10">
        <v>0</v>
      </c>
      <c r="I2451" s="10">
        <v>0</v>
      </c>
      <c r="J2451" s="10">
        <v>0</v>
      </c>
      <c r="K2451" s="10">
        <v>0</v>
      </c>
      <c r="L2451" s="10">
        <v>0</v>
      </c>
      <c r="M2451" s="10">
        <v>0</v>
      </c>
      <c r="N2451" s="10">
        <v>0</v>
      </c>
      <c r="O2451" s="10">
        <v>0</v>
      </c>
      <c r="P2451" s="10">
        <v>5.0297000000000001E-2</v>
      </c>
      <c r="Q2451" s="10">
        <v>8.1654000000000004E-2</v>
      </c>
      <c r="R2451" s="10">
        <v>0.105004</v>
      </c>
      <c r="S2451" s="10">
        <v>0.14558399999999999</v>
      </c>
      <c r="T2451" s="10">
        <v>0.200795</v>
      </c>
      <c r="U2451" s="10">
        <v>0.26829199999999997</v>
      </c>
      <c r="V2451" s="10">
        <v>0.35565400000000003</v>
      </c>
      <c r="W2451" s="10">
        <v>0.469003</v>
      </c>
      <c r="X2451" s="10">
        <v>0.63837699999999997</v>
      </c>
      <c r="Y2451" s="10">
        <v>0.886212</v>
      </c>
      <c r="Z2451" s="10">
        <v>1.1966239999999999</v>
      </c>
      <c r="AA2451" s="10">
        <v>1.597826</v>
      </c>
      <c r="AB2451" s="10">
        <v>2.0884320000000001</v>
      </c>
      <c r="AC2451" s="10">
        <v>2.612546</v>
      </c>
      <c r="AD2451" s="10">
        <v>3.1806779999999999</v>
      </c>
      <c r="AE2451" s="10">
        <v>3.7633540000000001</v>
      </c>
      <c r="AF2451" s="15" t="s">
        <v>2584</v>
      </c>
    </row>
    <row r="2452" spans="1:32" ht="13">
      <c r="A2452" s="3" t="s">
        <v>1591</v>
      </c>
      <c r="B2452" t="s">
        <v>1592</v>
      </c>
      <c r="C2452" s="10">
        <v>67.488937000000007</v>
      </c>
      <c r="D2452" s="10">
        <v>73.736403999999993</v>
      </c>
      <c r="E2452" s="10">
        <v>81.038132000000004</v>
      </c>
      <c r="F2452" s="10">
        <v>85.784721000000005</v>
      </c>
      <c r="G2452" s="10">
        <v>87.986266999999998</v>
      </c>
      <c r="H2452" s="10">
        <v>87.604324000000005</v>
      </c>
      <c r="I2452" s="10">
        <v>85.996703999999994</v>
      </c>
      <c r="J2452" s="10">
        <v>82.595741000000004</v>
      </c>
      <c r="K2452" s="10">
        <v>77.637764000000004</v>
      </c>
      <c r="L2452" s="10">
        <v>71.837822000000003</v>
      </c>
      <c r="M2452" s="10">
        <v>58.348824</v>
      </c>
      <c r="N2452" s="10">
        <v>47.266131999999999</v>
      </c>
      <c r="O2452" s="10">
        <v>40.063133000000001</v>
      </c>
      <c r="P2452" s="10">
        <v>32.399619999999999</v>
      </c>
      <c r="Q2452" s="10">
        <v>25.742647000000002</v>
      </c>
      <c r="R2452" s="10">
        <v>19.941364</v>
      </c>
      <c r="S2452" s="10">
        <v>15.092513</v>
      </c>
      <c r="T2452" s="10">
        <v>11.262283999999999</v>
      </c>
      <c r="U2452" s="10">
        <v>8.2935149999999993</v>
      </c>
      <c r="V2452" s="10">
        <v>6.0552450000000002</v>
      </c>
      <c r="W2452" s="10">
        <v>4.3906330000000002</v>
      </c>
      <c r="X2452" s="10">
        <v>3.15178</v>
      </c>
      <c r="Y2452" s="10">
        <v>2.2212209999999999</v>
      </c>
      <c r="Z2452" s="10">
        <v>1.5366880000000001</v>
      </c>
      <c r="AA2452" s="10">
        <v>1.1204989999999999</v>
      </c>
      <c r="AB2452" s="10">
        <v>0.76640799999999998</v>
      </c>
      <c r="AC2452" s="10">
        <v>0.54969800000000002</v>
      </c>
      <c r="AD2452" s="10">
        <v>0.45738000000000001</v>
      </c>
      <c r="AE2452" s="10">
        <v>0.36174800000000001</v>
      </c>
      <c r="AF2452" s="7">
        <v>-0.178758</v>
      </c>
    </row>
    <row r="2453" spans="1:32" ht="13">
      <c r="A2453" s="3" t="s">
        <v>1593</v>
      </c>
      <c r="B2453" t="s">
        <v>1594</v>
      </c>
      <c r="C2453" s="10">
        <v>1.7854300000000001</v>
      </c>
      <c r="D2453" s="10">
        <v>2.6089440000000002</v>
      </c>
      <c r="E2453" s="10">
        <v>3.9199929999999998</v>
      </c>
      <c r="F2453" s="10">
        <v>5.4245780000000003</v>
      </c>
      <c r="G2453" s="10">
        <v>7.1371270000000004</v>
      </c>
      <c r="H2453" s="10">
        <v>9.2862220000000004</v>
      </c>
      <c r="I2453" s="10">
        <v>11.844886000000001</v>
      </c>
      <c r="J2453" s="10">
        <v>15.503389</v>
      </c>
      <c r="K2453" s="10">
        <v>20.461351000000001</v>
      </c>
      <c r="L2453" s="10">
        <v>26.261292999999998</v>
      </c>
      <c r="M2453" s="10">
        <v>39.750298000000001</v>
      </c>
      <c r="N2453" s="10">
        <v>50.832988999999998</v>
      </c>
      <c r="O2453" s="10">
        <v>58.035988000000003</v>
      </c>
      <c r="P2453" s="10">
        <v>65.699509000000006</v>
      </c>
      <c r="Q2453" s="10">
        <v>72.356482999999997</v>
      </c>
      <c r="R2453" s="10">
        <v>78.157760999999994</v>
      </c>
      <c r="S2453" s="10">
        <v>83.006607000000002</v>
      </c>
      <c r="T2453" s="10">
        <v>86.836838</v>
      </c>
      <c r="U2453" s="10">
        <v>89.805610999999999</v>
      </c>
      <c r="V2453" s="10">
        <v>92.043884000000006</v>
      </c>
      <c r="W2453" s="10">
        <v>93.708481000000006</v>
      </c>
      <c r="X2453" s="10">
        <v>94.947342000000006</v>
      </c>
      <c r="Y2453" s="10">
        <v>95.877906999999993</v>
      </c>
      <c r="Z2453" s="10">
        <v>96.494926000000007</v>
      </c>
      <c r="AA2453" s="10">
        <v>96.866225999999997</v>
      </c>
      <c r="AB2453" s="10">
        <v>97.18383</v>
      </c>
      <c r="AC2453" s="10">
        <v>97.345543000000006</v>
      </c>
      <c r="AD2453" s="10">
        <v>97.361464999999995</v>
      </c>
      <c r="AE2453" s="10">
        <v>97.356468000000007</v>
      </c>
      <c r="AF2453" s="7">
        <v>0.143453</v>
      </c>
    </row>
    <row r="2454" spans="1:32" ht="13">
      <c r="A2454" s="3" t="s">
        <v>1595</v>
      </c>
      <c r="B2454" t="s">
        <v>1596</v>
      </c>
      <c r="C2454" s="10">
        <v>0</v>
      </c>
      <c r="D2454" s="10">
        <v>0</v>
      </c>
      <c r="E2454" s="10">
        <v>0</v>
      </c>
      <c r="F2454" s="10">
        <v>0</v>
      </c>
      <c r="G2454" s="10">
        <v>0</v>
      </c>
      <c r="H2454" s="10">
        <v>0</v>
      </c>
      <c r="I2454" s="10">
        <v>0</v>
      </c>
      <c r="J2454" s="10">
        <v>0</v>
      </c>
      <c r="K2454" s="10">
        <v>0</v>
      </c>
      <c r="L2454" s="10">
        <v>0</v>
      </c>
      <c r="M2454" s="10">
        <v>0</v>
      </c>
      <c r="N2454" s="10">
        <v>0</v>
      </c>
      <c r="O2454" s="10">
        <v>0</v>
      </c>
      <c r="P2454" s="10">
        <v>0</v>
      </c>
      <c r="Q2454" s="10">
        <v>0</v>
      </c>
      <c r="R2454" s="10">
        <v>0</v>
      </c>
      <c r="S2454" s="10">
        <v>0</v>
      </c>
      <c r="T2454" s="10">
        <v>0</v>
      </c>
      <c r="U2454" s="10">
        <v>0</v>
      </c>
      <c r="V2454" s="10">
        <v>0</v>
      </c>
      <c r="W2454" s="10">
        <v>0</v>
      </c>
      <c r="X2454" s="10">
        <v>0</v>
      </c>
      <c r="Y2454" s="10">
        <v>0</v>
      </c>
      <c r="Z2454" s="10">
        <v>6.7507999999999999E-2</v>
      </c>
      <c r="AA2454" s="10">
        <v>0.11241</v>
      </c>
      <c r="AB2454" s="10">
        <v>0.148893</v>
      </c>
      <c r="AC2454" s="10">
        <v>0.20388400000000001</v>
      </c>
      <c r="AD2454" s="10">
        <v>0.28027999999999997</v>
      </c>
      <c r="AE2454" s="10">
        <v>0.380911</v>
      </c>
      <c r="AF2454" s="15" t="s">
        <v>2584</v>
      </c>
    </row>
    <row r="2455" spans="1:32" ht="13">
      <c r="A2455" s="3" t="s">
        <v>1597</v>
      </c>
      <c r="B2455" t="s">
        <v>1598</v>
      </c>
      <c r="C2455" s="10">
        <v>7.3677999999999993E-2</v>
      </c>
      <c r="D2455" s="10">
        <v>8.7512999999999994E-2</v>
      </c>
      <c r="E2455" s="10">
        <v>0.12898699999999999</v>
      </c>
      <c r="F2455" s="10">
        <v>0.192583</v>
      </c>
      <c r="G2455" s="10">
        <v>0.28992400000000002</v>
      </c>
      <c r="H2455" s="10">
        <v>0.60079800000000005</v>
      </c>
      <c r="I2455" s="10">
        <v>0.92334099999999997</v>
      </c>
      <c r="J2455" s="10">
        <v>2.2683010000000001</v>
      </c>
      <c r="K2455" s="10">
        <v>5.7151740000000002</v>
      </c>
      <c r="L2455" s="10">
        <v>11.429461999999999</v>
      </c>
      <c r="M2455" s="10">
        <v>20.417524</v>
      </c>
      <c r="N2455" s="10">
        <v>20.511804999999999</v>
      </c>
      <c r="O2455" s="10">
        <v>20.512374999999999</v>
      </c>
      <c r="P2455" s="10">
        <v>20.512544999999999</v>
      </c>
      <c r="Q2455" s="10">
        <v>20.512039000000001</v>
      </c>
      <c r="R2455" s="10">
        <v>20.512138</v>
      </c>
      <c r="S2455" s="10">
        <v>20.512433999999999</v>
      </c>
      <c r="T2455" s="10">
        <v>20.514191</v>
      </c>
      <c r="U2455" s="10">
        <v>20.518068</v>
      </c>
      <c r="V2455" s="10">
        <v>20.521612000000001</v>
      </c>
      <c r="W2455" s="10">
        <v>20.524826000000001</v>
      </c>
      <c r="X2455" s="10">
        <v>20.528316</v>
      </c>
      <c r="Y2455" s="10">
        <v>20.532070000000001</v>
      </c>
      <c r="Z2455" s="10">
        <v>20.534081</v>
      </c>
      <c r="AA2455" s="10">
        <v>20.541907999999999</v>
      </c>
      <c r="AB2455" s="10">
        <v>20.555634999999999</v>
      </c>
      <c r="AC2455" s="10">
        <v>20.557354</v>
      </c>
      <c r="AD2455" s="10">
        <v>20.562947999999999</v>
      </c>
      <c r="AE2455" s="10">
        <v>20.573708</v>
      </c>
      <c r="AF2455" s="7">
        <v>0.22411900000000001</v>
      </c>
    </row>
    <row r="2456" spans="1:32" ht="13">
      <c r="A2456" s="3" t="s">
        <v>1599</v>
      </c>
      <c r="B2456" t="s">
        <v>1600</v>
      </c>
      <c r="C2456" s="10">
        <v>9.5670000000000005E-2</v>
      </c>
      <c r="D2456" s="10">
        <v>0.121167</v>
      </c>
      <c r="E2456" s="10">
        <v>0.19202</v>
      </c>
      <c r="F2456" s="10">
        <v>0.31104300000000001</v>
      </c>
      <c r="G2456" s="10">
        <v>0.513517</v>
      </c>
      <c r="H2456" s="10">
        <v>1.387351</v>
      </c>
      <c r="I2456" s="10">
        <v>2.3869050000000001</v>
      </c>
      <c r="J2456" s="10">
        <v>6.5070290000000002</v>
      </c>
      <c r="K2456" s="10">
        <v>12.268209000000001</v>
      </c>
      <c r="L2456" s="10">
        <v>18.059674999999999</v>
      </c>
      <c r="M2456" s="10">
        <v>27.058959999999999</v>
      </c>
      <c r="N2456" s="10">
        <v>27.251132999999999</v>
      </c>
      <c r="O2456" s="10">
        <v>27.251328999999998</v>
      </c>
      <c r="P2456" s="10">
        <v>27.251474000000002</v>
      </c>
      <c r="Q2456" s="10">
        <v>27.251183999999999</v>
      </c>
      <c r="R2456" s="10">
        <v>27.252697000000001</v>
      </c>
      <c r="S2456" s="10">
        <v>27.256001999999999</v>
      </c>
      <c r="T2456" s="10">
        <v>27.258901999999999</v>
      </c>
      <c r="U2456" s="10">
        <v>27.262319999999999</v>
      </c>
      <c r="V2456" s="10">
        <v>27.264225</v>
      </c>
      <c r="W2456" s="10">
        <v>27.265426999999999</v>
      </c>
      <c r="X2456" s="10">
        <v>27.266349999999999</v>
      </c>
      <c r="Y2456" s="10">
        <v>27.267509</v>
      </c>
      <c r="Z2456" s="10">
        <v>27.267545999999999</v>
      </c>
      <c r="AA2456" s="10">
        <v>27.268936</v>
      </c>
      <c r="AB2456" s="10">
        <v>27.270264000000001</v>
      </c>
      <c r="AC2456" s="10">
        <v>27.270147000000001</v>
      </c>
      <c r="AD2456" s="10">
        <v>27.270410999999999</v>
      </c>
      <c r="AE2456" s="10">
        <v>27.271021000000001</v>
      </c>
      <c r="AF2456" s="7">
        <v>0.22214500000000001</v>
      </c>
    </row>
    <row r="2457" spans="1:32" ht="13">
      <c r="A2457" s="3" t="s">
        <v>1601</v>
      </c>
      <c r="B2457" t="s">
        <v>1602</v>
      </c>
      <c r="C2457" s="10">
        <v>2.9620899999999999</v>
      </c>
      <c r="D2457" s="10">
        <v>2.964496</v>
      </c>
      <c r="E2457" s="10">
        <v>4.1885240000000001</v>
      </c>
      <c r="F2457" s="10">
        <v>7.2072419999999999</v>
      </c>
      <c r="G2457" s="10">
        <v>11.225679</v>
      </c>
      <c r="H2457" s="10">
        <v>18.576740000000001</v>
      </c>
      <c r="I2457" s="10">
        <v>22.951830000000001</v>
      </c>
      <c r="J2457" s="10">
        <v>30.493773000000001</v>
      </c>
      <c r="K2457" s="10">
        <v>37.600822000000001</v>
      </c>
      <c r="L2457" s="10">
        <v>44.406246000000003</v>
      </c>
      <c r="M2457" s="10">
        <v>56.097262999999998</v>
      </c>
      <c r="N2457" s="10">
        <v>61.926186000000001</v>
      </c>
      <c r="O2457" s="10">
        <v>61.942883000000002</v>
      </c>
      <c r="P2457" s="10">
        <v>62.272038000000002</v>
      </c>
      <c r="Q2457" s="10">
        <v>63.932017999999999</v>
      </c>
      <c r="R2457" s="10">
        <v>65.879486</v>
      </c>
      <c r="S2457" s="10">
        <v>67.985885999999994</v>
      </c>
      <c r="T2457" s="10">
        <v>69.605300999999997</v>
      </c>
      <c r="U2457" s="10">
        <v>71.110909000000007</v>
      </c>
      <c r="V2457" s="10">
        <v>72.195473000000007</v>
      </c>
      <c r="W2457" s="10">
        <v>73.008529999999993</v>
      </c>
      <c r="X2457" s="10">
        <v>73.690383999999995</v>
      </c>
      <c r="Y2457" s="10">
        <v>74.353202999999993</v>
      </c>
      <c r="Z2457" s="10">
        <v>74.776236999999995</v>
      </c>
      <c r="AA2457" s="10">
        <v>75.285683000000006</v>
      </c>
      <c r="AB2457" s="10">
        <v>75.886955</v>
      </c>
      <c r="AC2457" s="10">
        <v>76.002251000000001</v>
      </c>
      <c r="AD2457" s="10">
        <v>76.141570999999999</v>
      </c>
      <c r="AE2457" s="10">
        <v>76.341033999999993</v>
      </c>
      <c r="AF2457" s="7">
        <v>0.12785199999999999</v>
      </c>
    </row>
    <row r="2458" spans="1:32" ht="13">
      <c r="A2458" s="3" t="s">
        <v>1603</v>
      </c>
      <c r="B2458" t="s">
        <v>1604</v>
      </c>
      <c r="C2458" s="10">
        <v>3.8901999999999999E-2</v>
      </c>
      <c r="D2458" s="10">
        <v>6.1358000000000003E-2</v>
      </c>
      <c r="E2458" s="10">
        <v>8.0017000000000005E-2</v>
      </c>
      <c r="F2458" s="10">
        <v>0.11333699999999999</v>
      </c>
      <c r="G2458" s="10">
        <v>0.161936</v>
      </c>
      <c r="H2458" s="10">
        <v>0.27310400000000001</v>
      </c>
      <c r="I2458" s="10">
        <v>0.38302000000000003</v>
      </c>
      <c r="J2458" s="10">
        <v>0.68708499999999995</v>
      </c>
      <c r="K2458" s="10">
        <v>1.2363729999999999</v>
      </c>
      <c r="L2458" s="10">
        <v>2.0444450000000001</v>
      </c>
      <c r="M2458" s="10">
        <v>3.8044880000000001</v>
      </c>
      <c r="N2458" s="10">
        <v>3.8401960000000002</v>
      </c>
      <c r="O2458" s="10">
        <v>3.8401000000000001</v>
      </c>
      <c r="P2458" s="10">
        <v>3.8401860000000001</v>
      </c>
      <c r="Q2458" s="10">
        <v>3.8792900000000001</v>
      </c>
      <c r="R2458" s="10">
        <v>4.0247149999999996</v>
      </c>
      <c r="S2458" s="10">
        <v>4.1990270000000001</v>
      </c>
      <c r="T2458" s="10">
        <v>4.3515370000000004</v>
      </c>
      <c r="U2458" s="10">
        <v>4.490208</v>
      </c>
      <c r="V2458" s="10">
        <v>4.6000360000000002</v>
      </c>
      <c r="W2458" s="10">
        <v>4.6880920000000001</v>
      </c>
      <c r="X2458" s="10">
        <v>4.764964</v>
      </c>
      <c r="Y2458" s="10">
        <v>4.8358169999999996</v>
      </c>
      <c r="Z2458" s="10">
        <v>4.8886779999999996</v>
      </c>
      <c r="AA2458" s="10">
        <v>4.9458000000000002</v>
      </c>
      <c r="AB2458" s="10">
        <v>5.0056820000000002</v>
      </c>
      <c r="AC2458" s="10">
        <v>5.0304640000000003</v>
      </c>
      <c r="AD2458" s="10">
        <v>5.0619240000000003</v>
      </c>
      <c r="AE2458" s="10">
        <v>5.0919910000000002</v>
      </c>
      <c r="AF2458" s="7">
        <v>0.17780899999999999</v>
      </c>
    </row>
    <row r="2459" spans="1:32" ht="13">
      <c r="A2459" s="3" t="s">
        <v>1605</v>
      </c>
      <c r="B2459" t="s">
        <v>1606</v>
      </c>
      <c r="C2459" s="10">
        <v>73.543991000000005</v>
      </c>
      <c r="D2459" s="10">
        <v>78.274117000000004</v>
      </c>
      <c r="E2459" s="10">
        <v>85.308998000000003</v>
      </c>
      <c r="F2459" s="10">
        <v>89.072379999999995</v>
      </c>
      <c r="G2459" s="10">
        <v>89.35051</v>
      </c>
      <c r="H2459" s="10">
        <v>87.926276999999999</v>
      </c>
      <c r="I2459" s="10">
        <v>85.344925000000003</v>
      </c>
      <c r="J2459" s="10">
        <v>81.044501999999994</v>
      </c>
      <c r="K2459" s="10">
        <v>74.191390999999996</v>
      </c>
      <c r="L2459" s="10">
        <v>66.950737000000004</v>
      </c>
      <c r="M2459" s="10">
        <v>51.122371999999999</v>
      </c>
      <c r="N2459" s="10">
        <v>37.831389999999999</v>
      </c>
      <c r="O2459" s="10">
        <v>28.698847000000001</v>
      </c>
      <c r="P2459" s="10">
        <v>19.269199</v>
      </c>
      <c r="Q2459" s="10">
        <v>9.9836130000000001</v>
      </c>
      <c r="R2459" s="10">
        <v>3.2719610000000001</v>
      </c>
      <c r="S2459" s="10">
        <v>9.9999999999999995E-7</v>
      </c>
      <c r="T2459" s="10">
        <v>9.9999999999999995E-7</v>
      </c>
      <c r="U2459" s="10">
        <v>1.9999999999999999E-6</v>
      </c>
      <c r="V2459" s="10">
        <v>1.9999999999999999E-6</v>
      </c>
      <c r="W2459" s="10">
        <v>1.9999999999999999E-6</v>
      </c>
      <c r="X2459" s="10">
        <v>1.9999999999999999E-6</v>
      </c>
      <c r="Y2459" s="10">
        <v>1.9999999999999999E-6</v>
      </c>
      <c r="Z2459" s="10">
        <v>3.0000000000000001E-6</v>
      </c>
      <c r="AA2459" s="10">
        <v>3.0000000000000001E-6</v>
      </c>
      <c r="AB2459" s="10">
        <v>9.9999999999999995E-7</v>
      </c>
      <c r="AC2459" s="10">
        <v>9.9999999999999995E-7</v>
      </c>
      <c r="AD2459" s="10">
        <v>0</v>
      </c>
      <c r="AE2459" s="10">
        <v>1.9999999999999999E-6</v>
      </c>
      <c r="AF2459" s="7">
        <v>-0.479796</v>
      </c>
    </row>
    <row r="2460" spans="1:32" ht="13">
      <c r="A2460" s="3" t="s">
        <v>1607</v>
      </c>
      <c r="B2460" t="s">
        <v>1608</v>
      </c>
      <c r="C2460" s="10">
        <v>2.4391080000000001</v>
      </c>
      <c r="D2460" s="10">
        <v>3.2587060000000001</v>
      </c>
      <c r="E2460" s="10">
        <v>4.5297780000000003</v>
      </c>
      <c r="F2460" s="10">
        <v>5.9800250000000004</v>
      </c>
      <c r="G2460" s="10">
        <v>7.6523440000000003</v>
      </c>
      <c r="H2460" s="10">
        <v>9.7618729999999996</v>
      </c>
      <c r="I2460" s="10">
        <v>12.75421</v>
      </c>
      <c r="J2460" s="10">
        <v>17.054625999999999</v>
      </c>
      <c r="K2460" s="10">
        <v>22.19706</v>
      </c>
      <c r="L2460" s="10">
        <v>28.470334999999999</v>
      </c>
      <c r="M2460" s="10">
        <v>42.763370999999999</v>
      </c>
      <c r="N2460" s="10">
        <v>54.367896999999999</v>
      </c>
      <c r="O2460" s="10">
        <v>62.028351000000001</v>
      </c>
      <c r="P2460" s="10">
        <v>69.479347000000004</v>
      </c>
      <c r="Q2460" s="10">
        <v>75.888519000000002</v>
      </c>
      <c r="R2460" s="10">
        <v>78.437888999999998</v>
      </c>
      <c r="S2460" s="10">
        <v>76.689635999999993</v>
      </c>
      <c r="T2460" s="10">
        <v>70.585921999999997</v>
      </c>
      <c r="U2460" s="10">
        <v>63.444237000000001</v>
      </c>
      <c r="V2460" s="10">
        <v>55.586212000000003</v>
      </c>
      <c r="W2460" s="10">
        <v>47.351398000000003</v>
      </c>
      <c r="X2460" s="10">
        <v>39.215290000000003</v>
      </c>
      <c r="Y2460" s="10">
        <v>31.567492999999999</v>
      </c>
      <c r="Z2460" s="10">
        <v>24.779112000000001</v>
      </c>
      <c r="AA2460" s="10">
        <v>18.955670999999999</v>
      </c>
      <c r="AB2460" s="10">
        <v>14.183825000000001</v>
      </c>
      <c r="AC2460" s="10">
        <v>10.375619</v>
      </c>
      <c r="AD2460" s="10">
        <v>7.4436840000000002</v>
      </c>
      <c r="AE2460" s="10">
        <v>5.1969620000000001</v>
      </c>
      <c r="AF2460" s="7">
        <v>1.7437000000000001E-2</v>
      </c>
    </row>
    <row r="2461" spans="1:32" ht="13">
      <c r="A2461" s="3" t="s">
        <v>1609</v>
      </c>
      <c r="B2461" t="s">
        <v>1610</v>
      </c>
      <c r="C2461" s="10">
        <v>0</v>
      </c>
      <c r="D2461" s="10">
        <v>0</v>
      </c>
      <c r="E2461" s="10">
        <v>0</v>
      </c>
      <c r="F2461" s="10">
        <v>0</v>
      </c>
      <c r="G2461" s="10">
        <v>0</v>
      </c>
      <c r="H2461" s="10">
        <v>0</v>
      </c>
      <c r="I2461" s="10">
        <v>0</v>
      </c>
      <c r="J2461" s="10">
        <v>0</v>
      </c>
      <c r="K2461" s="10">
        <v>1.7106749999999999</v>
      </c>
      <c r="L2461" s="10">
        <v>2.678045</v>
      </c>
      <c r="M2461" s="10">
        <v>4.2133880000000001</v>
      </c>
      <c r="N2461" s="10">
        <v>5.8998340000000002</v>
      </c>
      <c r="O2461" s="10">
        <v>7.3719219999999996</v>
      </c>
      <c r="P2461" s="10">
        <v>9.3505839999999996</v>
      </c>
      <c r="Q2461" s="10">
        <v>12.226984</v>
      </c>
      <c r="R2461" s="10">
        <v>16.389278000000001</v>
      </c>
      <c r="S2461" s="10">
        <v>21.409489000000001</v>
      </c>
      <c r="T2461" s="10">
        <v>27.513210000000001</v>
      </c>
      <c r="U2461" s="10">
        <v>34.654891999999997</v>
      </c>
      <c r="V2461" s="10">
        <v>42.512912999999998</v>
      </c>
      <c r="W2461" s="10">
        <v>50.747723000000001</v>
      </c>
      <c r="X2461" s="10">
        <v>58.883834999999998</v>
      </c>
      <c r="Y2461" s="10">
        <v>66.531638999999998</v>
      </c>
      <c r="Z2461" s="10">
        <v>73.320014999999998</v>
      </c>
      <c r="AA2461" s="10">
        <v>79.143456</v>
      </c>
      <c r="AB2461" s="10">
        <v>83.915290999999996</v>
      </c>
      <c r="AC2461" s="10">
        <v>87.723511000000002</v>
      </c>
      <c r="AD2461" s="10">
        <v>90.655440999999996</v>
      </c>
      <c r="AE2461" s="10">
        <v>92.902168000000003</v>
      </c>
      <c r="AF2461" s="15" t="s">
        <v>2584</v>
      </c>
    </row>
    <row r="2462" spans="1:32" ht="13">
      <c r="A2462" s="3" t="s">
        <v>1611</v>
      </c>
      <c r="B2462" t="s">
        <v>1612</v>
      </c>
      <c r="C2462" s="10">
        <v>69.324698999999995</v>
      </c>
      <c r="D2462" s="10">
        <v>69.193115000000006</v>
      </c>
      <c r="E2462" s="10">
        <v>69.408775000000006</v>
      </c>
      <c r="F2462" s="10">
        <v>69.459732000000002</v>
      </c>
      <c r="G2462" s="10">
        <v>69.469138999999998</v>
      </c>
      <c r="H2462" s="10">
        <v>71.692093</v>
      </c>
      <c r="I2462" s="10">
        <v>72.532082000000003</v>
      </c>
      <c r="J2462" s="10">
        <v>76.058907000000005</v>
      </c>
      <c r="K2462" s="10">
        <v>81.588050999999993</v>
      </c>
      <c r="L2462" s="10">
        <v>83.217010000000002</v>
      </c>
      <c r="M2462" s="10">
        <v>83.576065</v>
      </c>
      <c r="N2462" s="10">
        <v>83.606987000000004</v>
      </c>
      <c r="O2462" s="10">
        <v>83.606171000000003</v>
      </c>
      <c r="P2462" s="10">
        <v>83.606658999999993</v>
      </c>
      <c r="Q2462" s="10">
        <v>83.604529999999997</v>
      </c>
      <c r="R2462" s="10">
        <v>83.604140999999998</v>
      </c>
      <c r="S2462" s="10">
        <v>83.604301000000007</v>
      </c>
      <c r="T2462" s="10">
        <v>83.603966</v>
      </c>
      <c r="U2462" s="10">
        <v>83.604125999999994</v>
      </c>
      <c r="V2462" s="10">
        <v>83.603515999999999</v>
      </c>
      <c r="W2462" s="10">
        <v>83.603043</v>
      </c>
      <c r="X2462" s="10">
        <v>83.603515999999999</v>
      </c>
      <c r="Y2462" s="10">
        <v>83.603088</v>
      </c>
      <c r="Z2462" s="10">
        <v>83.600479000000007</v>
      </c>
      <c r="AA2462" s="10">
        <v>83.601173000000003</v>
      </c>
      <c r="AB2462" s="10">
        <v>83.601494000000002</v>
      </c>
      <c r="AC2462" s="10">
        <v>83.601776000000001</v>
      </c>
      <c r="AD2462" s="10">
        <v>83.602112000000005</v>
      </c>
      <c r="AE2462" s="10">
        <v>83.603127000000001</v>
      </c>
      <c r="AF2462" s="7">
        <v>7.0309999999999999E-3</v>
      </c>
    </row>
    <row r="2463" spans="1:32" ht="13">
      <c r="A2463" s="3" t="s">
        <v>1613</v>
      </c>
      <c r="B2463" t="s">
        <v>1614</v>
      </c>
      <c r="C2463" s="10">
        <v>0.62064900000000001</v>
      </c>
      <c r="D2463" s="10">
        <v>0.62082099999999996</v>
      </c>
      <c r="E2463" s="10">
        <v>0.62110500000000002</v>
      </c>
      <c r="F2463" s="10">
        <v>0.62215299999999996</v>
      </c>
      <c r="G2463" s="10">
        <v>0.62437299999999996</v>
      </c>
      <c r="H2463" s="10">
        <v>0.71067999999999998</v>
      </c>
      <c r="I2463" s="10">
        <v>0.82580799999999999</v>
      </c>
      <c r="J2463" s="10">
        <v>1.8582430000000001</v>
      </c>
      <c r="K2463" s="10">
        <v>4.4197879999999996</v>
      </c>
      <c r="L2463" s="10">
        <v>6.3378620000000003</v>
      </c>
      <c r="M2463" s="10">
        <v>6.5816439999999998</v>
      </c>
      <c r="N2463" s="10">
        <v>6.6191389999999997</v>
      </c>
      <c r="O2463" s="10">
        <v>6.6107969999999998</v>
      </c>
      <c r="P2463" s="10">
        <v>6.6141759999999996</v>
      </c>
      <c r="Q2463" s="10">
        <v>6.6055640000000002</v>
      </c>
      <c r="R2463" s="10">
        <v>6.6120739999999998</v>
      </c>
      <c r="S2463" s="10">
        <v>6.6067130000000001</v>
      </c>
      <c r="T2463" s="10">
        <v>6.5989740000000001</v>
      </c>
      <c r="U2463" s="10">
        <v>6.6096360000000001</v>
      </c>
      <c r="V2463" s="10">
        <v>6.6088290000000001</v>
      </c>
      <c r="W2463" s="10">
        <v>6.6067499999999999</v>
      </c>
      <c r="X2463" s="10">
        <v>6.6142979999999998</v>
      </c>
      <c r="Y2463" s="10">
        <v>6.6124020000000003</v>
      </c>
      <c r="Z2463" s="10">
        <v>6.5964919999999996</v>
      </c>
      <c r="AA2463" s="10">
        <v>6.6094670000000004</v>
      </c>
      <c r="AB2463" s="10">
        <v>6.6120850000000004</v>
      </c>
      <c r="AC2463" s="10">
        <v>6.6066549999999999</v>
      </c>
      <c r="AD2463" s="10">
        <v>6.6116000000000001</v>
      </c>
      <c r="AE2463" s="10">
        <v>6.6148429999999996</v>
      </c>
      <c r="AF2463" s="7">
        <v>9.1585E-2</v>
      </c>
    </row>
    <row r="2464" spans="1:32" ht="13">
      <c r="A2464" s="3" t="s">
        <v>1615</v>
      </c>
      <c r="B2464" t="s">
        <v>1616</v>
      </c>
      <c r="C2464" s="10">
        <v>6.3250000000000001E-2</v>
      </c>
      <c r="D2464" s="10">
        <v>6.4770999999999995E-2</v>
      </c>
      <c r="E2464" s="10">
        <v>8.0578999999999998E-2</v>
      </c>
      <c r="F2464" s="10">
        <v>0.115908</v>
      </c>
      <c r="G2464" s="10">
        <v>0.16658700000000001</v>
      </c>
      <c r="H2464" s="10">
        <v>0.241392</v>
      </c>
      <c r="I2464" s="10">
        <v>0.44372400000000001</v>
      </c>
      <c r="J2464" s="10">
        <v>0.64867399999999997</v>
      </c>
      <c r="K2464" s="10">
        <v>1.3876869999999999</v>
      </c>
      <c r="L2464" s="10">
        <v>3.011088</v>
      </c>
      <c r="M2464" s="10">
        <v>5.5896090000000003</v>
      </c>
      <c r="N2464" s="10">
        <v>10.675274</v>
      </c>
      <c r="O2464" s="10">
        <v>10.712085</v>
      </c>
      <c r="P2464" s="10">
        <v>10.711999</v>
      </c>
      <c r="Q2464" s="10">
        <v>10.712350000000001</v>
      </c>
      <c r="R2464" s="10">
        <v>10.711245999999999</v>
      </c>
      <c r="S2464" s="10">
        <v>10.711627</v>
      </c>
      <c r="T2464" s="10">
        <v>10.713696000000001</v>
      </c>
      <c r="U2464" s="10">
        <v>10.713801999999999</v>
      </c>
      <c r="V2464" s="10">
        <v>10.719141</v>
      </c>
      <c r="W2464" s="10">
        <v>10.728092</v>
      </c>
      <c r="X2464" s="10">
        <v>10.73574</v>
      </c>
      <c r="Y2464" s="10">
        <v>10.746295999999999</v>
      </c>
      <c r="Z2464" s="10">
        <v>10.769534</v>
      </c>
      <c r="AA2464" s="10">
        <v>10.796271000000001</v>
      </c>
      <c r="AB2464" s="10">
        <v>10.845891</v>
      </c>
      <c r="AC2464" s="10">
        <v>10.905614999999999</v>
      </c>
      <c r="AD2464" s="10">
        <v>10.926228</v>
      </c>
      <c r="AE2464" s="10">
        <v>10.954532</v>
      </c>
      <c r="AF2464" s="7">
        <v>0.20927899999999999</v>
      </c>
    </row>
    <row r="2465" spans="1:32" ht="13">
      <c r="A2465" s="3" t="s">
        <v>1617</v>
      </c>
      <c r="B2465" t="s">
        <v>1618</v>
      </c>
      <c r="C2465" s="10">
        <v>6.4847000000000002E-2</v>
      </c>
      <c r="D2465" s="10">
        <v>8.0395999999999995E-2</v>
      </c>
      <c r="E2465" s="10">
        <v>0.115744</v>
      </c>
      <c r="F2465" s="10">
        <v>0.167212</v>
      </c>
      <c r="G2465" s="10">
        <v>0.241647</v>
      </c>
      <c r="H2465" s="10">
        <v>0.44424200000000003</v>
      </c>
      <c r="I2465" s="10">
        <v>0.64771199999999995</v>
      </c>
      <c r="J2465" s="10">
        <v>1.387222</v>
      </c>
      <c r="K2465" s="10">
        <v>3.0110420000000002</v>
      </c>
      <c r="L2465" s="10">
        <v>5.5917890000000003</v>
      </c>
      <c r="M2465" s="10">
        <v>10.674941</v>
      </c>
      <c r="N2465" s="10">
        <v>10.709305000000001</v>
      </c>
      <c r="O2465" s="10">
        <v>10.712085</v>
      </c>
      <c r="P2465" s="10">
        <v>10.711999</v>
      </c>
      <c r="Q2465" s="10">
        <v>10.712350000000001</v>
      </c>
      <c r="R2465" s="10">
        <v>10.711245999999999</v>
      </c>
      <c r="S2465" s="10">
        <v>10.712956999999999</v>
      </c>
      <c r="T2465" s="10">
        <v>10.715007</v>
      </c>
      <c r="U2465" s="10">
        <v>10.719106999999999</v>
      </c>
      <c r="V2465" s="10">
        <v>10.727843999999999</v>
      </c>
      <c r="W2465" s="10">
        <v>10.736613</v>
      </c>
      <c r="X2465" s="10">
        <v>10.746149000000001</v>
      </c>
      <c r="Y2465" s="10">
        <v>10.767842999999999</v>
      </c>
      <c r="Z2465" s="10">
        <v>10.798242999999999</v>
      </c>
      <c r="AA2465" s="10">
        <v>10.84567</v>
      </c>
      <c r="AB2465" s="10">
        <v>10.90485</v>
      </c>
      <c r="AC2465" s="10">
        <v>10.92712</v>
      </c>
      <c r="AD2465" s="10">
        <v>10.955071</v>
      </c>
      <c r="AE2465" s="10">
        <v>10.992777999999999</v>
      </c>
      <c r="AF2465" s="7">
        <v>0.199793</v>
      </c>
    </row>
    <row r="2466" spans="1:32" ht="13">
      <c r="A2466" s="3" t="s">
        <v>1619</v>
      </c>
      <c r="B2466" t="s">
        <v>1620</v>
      </c>
      <c r="C2466" s="10">
        <v>76.298241000000004</v>
      </c>
      <c r="D2466" s="10">
        <v>98.099136000000001</v>
      </c>
      <c r="E2466" s="10">
        <v>98.099129000000005</v>
      </c>
      <c r="F2466" s="10">
        <v>98.099120999999997</v>
      </c>
      <c r="G2466" s="10">
        <v>98.099129000000005</v>
      </c>
      <c r="H2466" s="10">
        <v>98.099129000000005</v>
      </c>
      <c r="I2466" s="10">
        <v>98.099129000000005</v>
      </c>
      <c r="J2466" s="10">
        <v>98.099129000000005</v>
      </c>
      <c r="K2466" s="10">
        <v>98.099120999999997</v>
      </c>
      <c r="L2466" s="10">
        <v>98.099120999999997</v>
      </c>
      <c r="M2466" s="10">
        <v>98.099129000000005</v>
      </c>
      <c r="N2466" s="10">
        <v>98.099120999999997</v>
      </c>
      <c r="O2466" s="10">
        <v>98.099129000000005</v>
      </c>
      <c r="P2466" s="10">
        <v>98.099129000000005</v>
      </c>
      <c r="Q2466" s="10">
        <v>98.099129000000005</v>
      </c>
      <c r="R2466" s="10">
        <v>98.099120999999997</v>
      </c>
      <c r="S2466" s="10">
        <v>98.099129000000005</v>
      </c>
      <c r="T2466" s="10">
        <v>98.099129000000005</v>
      </c>
      <c r="U2466" s="10">
        <v>98.099129000000005</v>
      </c>
      <c r="V2466" s="10">
        <v>98.099120999999997</v>
      </c>
      <c r="W2466" s="10">
        <v>98.099129000000005</v>
      </c>
      <c r="X2466" s="10">
        <v>98.099129000000005</v>
      </c>
      <c r="Y2466" s="10">
        <v>98.099136000000001</v>
      </c>
      <c r="Z2466" s="10">
        <v>98.099129000000005</v>
      </c>
      <c r="AA2466" s="10">
        <v>98.099136000000001</v>
      </c>
      <c r="AB2466" s="10">
        <v>98.099129000000005</v>
      </c>
      <c r="AC2466" s="10">
        <v>98.099129000000005</v>
      </c>
      <c r="AD2466" s="10">
        <v>98.099129000000005</v>
      </c>
      <c r="AE2466" s="10">
        <v>98.099129000000005</v>
      </c>
      <c r="AF2466" s="7">
        <v>0</v>
      </c>
    </row>
    <row r="2467" spans="1:32" ht="13">
      <c r="A2467" s="3" t="s">
        <v>1621</v>
      </c>
      <c r="B2467" t="s">
        <v>1622</v>
      </c>
      <c r="C2467" s="10">
        <v>3.3827289999999999</v>
      </c>
      <c r="D2467" s="10">
        <v>6.7654569999999996</v>
      </c>
      <c r="E2467" s="10">
        <v>10.148186000000001</v>
      </c>
      <c r="F2467" s="10">
        <v>13.530912000000001</v>
      </c>
      <c r="G2467" s="10">
        <v>16.913640999999998</v>
      </c>
      <c r="H2467" s="10">
        <v>20.296372999999999</v>
      </c>
      <c r="I2467" s="10">
        <v>23.679098</v>
      </c>
      <c r="J2467" s="10">
        <v>27.061828999999999</v>
      </c>
      <c r="K2467" s="10">
        <v>30.444551000000001</v>
      </c>
      <c r="L2467" s="10">
        <v>33.827281999999997</v>
      </c>
      <c r="M2467" s="10">
        <v>37.210014000000001</v>
      </c>
      <c r="N2467" s="10">
        <v>40.592742999999999</v>
      </c>
      <c r="O2467" s="10">
        <v>43.975467999999999</v>
      </c>
      <c r="P2467" s="10">
        <v>47.358196</v>
      </c>
      <c r="Q2467" s="10">
        <v>50.740921</v>
      </c>
      <c r="R2467" s="10">
        <v>54.123652999999997</v>
      </c>
      <c r="S2467" s="10">
        <v>57.506390000000003</v>
      </c>
      <c r="T2467" s="10">
        <v>60.889111</v>
      </c>
      <c r="U2467" s="10">
        <v>64.271843000000004</v>
      </c>
      <c r="V2467" s="10">
        <v>67.654563999999993</v>
      </c>
      <c r="W2467" s="10">
        <v>71.037291999999994</v>
      </c>
      <c r="X2467" s="10">
        <v>74.420029</v>
      </c>
      <c r="Y2467" s="10">
        <v>77.802764999999994</v>
      </c>
      <c r="Z2467" s="10">
        <v>81.185485999999997</v>
      </c>
      <c r="AA2467" s="10">
        <v>84.568207000000001</v>
      </c>
      <c r="AB2467" s="10">
        <v>87.950942999999995</v>
      </c>
      <c r="AC2467" s="10">
        <v>91.333663999999999</v>
      </c>
      <c r="AD2467" s="10">
        <v>94.716392999999997</v>
      </c>
      <c r="AE2467" s="10">
        <v>98.099129000000005</v>
      </c>
      <c r="AF2467" s="7">
        <v>0.104113</v>
      </c>
    </row>
    <row r="2468" spans="1:32" ht="13">
      <c r="A2468" s="3" t="s">
        <v>1623</v>
      </c>
      <c r="B2468" t="s">
        <v>1624</v>
      </c>
      <c r="C2468" s="10">
        <v>0</v>
      </c>
      <c r="D2468" s="10">
        <v>0</v>
      </c>
      <c r="E2468" s="10">
        <v>0</v>
      </c>
      <c r="F2468" s="10">
        <v>0</v>
      </c>
      <c r="G2468" s="10">
        <v>0</v>
      </c>
      <c r="H2468" s="10">
        <v>0</v>
      </c>
      <c r="I2468" s="10">
        <v>0</v>
      </c>
      <c r="J2468" s="10">
        <v>0</v>
      </c>
      <c r="K2468" s="10">
        <v>0.10015499999999999</v>
      </c>
      <c r="L2468" s="10">
        <v>0.18374499999999999</v>
      </c>
      <c r="M2468" s="10">
        <v>0.32841399999999998</v>
      </c>
      <c r="N2468" s="10">
        <v>0.33025700000000002</v>
      </c>
      <c r="O2468" s="10">
        <v>0.330009</v>
      </c>
      <c r="P2468" s="10">
        <v>0.33563999999999999</v>
      </c>
      <c r="Q2468" s="10">
        <v>0.360236</v>
      </c>
      <c r="R2468" s="10">
        <v>0.499973</v>
      </c>
      <c r="S2468" s="10">
        <v>0.67926699999999995</v>
      </c>
      <c r="T2468" s="10">
        <v>0.90269900000000003</v>
      </c>
      <c r="U2468" s="10">
        <v>1.1775150000000001</v>
      </c>
      <c r="V2468" s="10">
        <v>1.487139</v>
      </c>
      <c r="W2468" s="10">
        <v>1.8225229999999999</v>
      </c>
      <c r="X2468" s="10">
        <v>2.1698979999999999</v>
      </c>
      <c r="Y2468" s="10">
        <v>2.5162979999999999</v>
      </c>
      <c r="Z2468" s="10">
        <v>3.0304600000000002</v>
      </c>
      <c r="AA2468" s="10">
        <v>3.3898519999999999</v>
      </c>
      <c r="AB2468" s="10">
        <v>3.6908989999999999</v>
      </c>
      <c r="AC2468" s="10">
        <v>3.8925839999999998</v>
      </c>
      <c r="AD2468" s="10">
        <v>4.0715250000000003</v>
      </c>
      <c r="AE2468" s="10">
        <v>4.2279790000000004</v>
      </c>
      <c r="AF2468" s="15" t="s">
        <v>2584</v>
      </c>
    </row>
    <row r="2470" spans="1:32" ht="13">
      <c r="B2470" s="2" t="s">
        <v>1625</v>
      </c>
    </row>
    <row r="2471" spans="1:32" ht="13">
      <c r="A2471" s="3" t="s">
        <v>1626</v>
      </c>
      <c r="B2471" t="s">
        <v>1504</v>
      </c>
      <c r="C2471" s="10">
        <v>10.450459</v>
      </c>
      <c r="D2471" s="10">
        <v>10.540349000000001</v>
      </c>
      <c r="E2471" s="10">
        <v>11.546051</v>
      </c>
      <c r="F2471" s="10">
        <v>14.225896000000001</v>
      </c>
      <c r="G2471" s="10">
        <v>18.290869000000001</v>
      </c>
      <c r="H2471" s="10">
        <v>22.748546999999999</v>
      </c>
      <c r="I2471" s="10">
        <v>24.981854999999999</v>
      </c>
      <c r="J2471" s="10">
        <v>27.132491999999999</v>
      </c>
      <c r="K2471" s="10">
        <v>29.041181999999999</v>
      </c>
      <c r="L2471" s="10">
        <v>29.673836000000001</v>
      </c>
      <c r="M2471" s="10">
        <v>29.809035999999999</v>
      </c>
      <c r="N2471" s="10">
        <v>29.905000999999999</v>
      </c>
      <c r="O2471" s="10">
        <v>29.868103000000001</v>
      </c>
      <c r="P2471" s="10">
        <v>29.867338</v>
      </c>
      <c r="Q2471" s="10">
        <v>29.863892</v>
      </c>
      <c r="R2471" s="10">
        <v>29.862767999999999</v>
      </c>
      <c r="S2471" s="10">
        <v>29.852374999999999</v>
      </c>
      <c r="T2471" s="10">
        <v>29.846392000000002</v>
      </c>
      <c r="U2471" s="10">
        <v>29.852965999999999</v>
      </c>
      <c r="V2471" s="10">
        <v>29.848921000000001</v>
      </c>
      <c r="W2471" s="10">
        <v>29.844732</v>
      </c>
      <c r="X2471" s="10">
        <v>29.847601000000001</v>
      </c>
      <c r="Y2471" s="10">
        <v>29.843167999999999</v>
      </c>
      <c r="Z2471" s="10">
        <v>29.830507000000001</v>
      </c>
      <c r="AA2471" s="10">
        <v>29.832374999999999</v>
      </c>
      <c r="AB2471" s="10">
        <v>29.839410999999998</v>
      </c>
      <c r="AC2471" s="10">
        <v>29.832129999999999</v>
      </c>
      <c r="AD2471" s="10">
        <v>29.833929000000001</v>
      </c>
      <c r="AE2471" s="10">
        <v>29.847403</v>
      </c>
      <c r="AF2471" s="7">
        <v>3.9303999999999999E-2</v>
      </c>
    </row>
    <row r="2472" spans="1:32" ht="13">
      <c r="A2472" s="3" t="s">
        <v>1627</v>
      </c>
      <c r="B2472" t="s">
        <v>1506</v>
      </c>
      <c r="C2472" s="10">
        <v>34.025585</v>
      </c>
      <c r="D2472" s="10">
        <v>33.857177999999998</v>
      </c>
      <c r="E2472" s="10">
        <v>34.669167000000002</v>
      </c>
      <c r="F2472" s="10">
        <v>40.017913999999998</v>
      </c>
      <c r="G2472" s="10">
        <v>47.978206999999998</v>
      </c>
      <c r="H2472" s="10">
        <v>62.332630000000002</v>
      </c>
      <c r="I2472" s="10">
        <v>63.927486000000002</v>
      </c>
      <c r="J2472" s="10">
        <v>65.873824999999997</v>
      </c>
      <c r="K2472" s="10">
        <v>66.719695999999999</v>
      </c>
      <c r="L2472" s="10">
        <v>63.388267999999997</v>
      </c>
      <c r="M2472" s="10">
        <v>55.094493999999997</v>
      </c>
      <c r="N2472" s="10">
        <v>48.118954000000002</v>
      </c>
      <c r="O2472" s="10">
        <v>48.134627999999999</v>
      </c>
      <c r="P2472" s="10">
        <v>48.180110999999997</v>
      </c>
      <c r="Q2472" s="10">
        <v>48.442501</v>
      </c>
      <c r="R2472" s="10">
        <v>48.727612000000001</v>
      </c>
      <c r="S2472" s="10">
        <v>48.830337999999998</v>
      </c>
      <c r="T2472" s="10">
        <v>48.935642000000001</v>
      </c>
      <c r="U2472" s="10">
        <v>48.743675000000003</v>
      </c>
      <c r="V2472" s="10">
        <v>48.422825000000003</v>
      </c>
      <c r="W2472" s="10">
        <v>48.021037999999997</v>
      </c>
      <c r="X2472" s="10">
        <v>47.580649999999999</v>
      </c>
      <c r="Y2472" s="10">
        <v>47.100571000000002</v>
      </c>
      <c r="Z2472" s="10">
        <v>46.650714999999998</v>
      </c>
      <c r="AA2472" s="10">
        <v>46.219799000000002</v>
      </c>
      <c r="AB2472" s="10">
        <v>45.604877000000002</v>
      </c>
      <c r="AC2472" s="10">
        <v>45.098267</v>
      </c>
      <c r="AD2472" s="10">
        <v>44.594326000000002</v>
      </c>
      <c r="AE2472" s="10">
        <v>44.091754999999999</v>
      </c>
      <c r="AF2472" s="7">
        <v>9.8300000000000002E-3</v>
      </c>
    </row>
    <row r="2473" spans="1:32" ht="13">
      <c r="A2473" s="3" t="s">
        <v>1628</v>
      </c>
      <c r="B2473" t="s">
        <v>1508</v>
      </c>
      <c r="C2473" s="10">
        <v>0.57964300000000002</v>
      </c>
      <c r="D2473" s="10">
        <v>0.57951699999999995</v>
      </c>
      <c r="E2473" s="10">
        <v>0.61648599999999998</v>
      </c>
      <c r="F2473" s="10">
        <v>0.71725799999999995</v>
      </c>
      <c r="G2473" s="10">
        <v>1.1415770000000001</v>
      </c>
      <c r="H2473" s="10">
        <v>4.1999110000000002</v>
      </c>
      <c r="I2473" s="10">
        <v>6.111103</v>
      </c>
      <c r="J2473" s="10">
        <v>9.3405129999999996</v>
      </c>
      <c r="K2473" s="10">
        <v>14.462199</v>
      </c>
      <c r="L2473" s="10">
        <v>20.286127</v>
      </c>
      <c r="M2473" s="10">
        <v>30.957996000000001</v>
      </c>
      <c r="N2473" s="10">
        <v>35.908085</v>
      </c>
      <c r="O2473" s="10">
        <v>35.903008</v>
      </c>
      <c r="P2473" s="10">
        <v>35.902275000000003</v>
      </c>
      <c r="Q2473" s="10">
        <v>35.902957999999998</v>
      </c>
      <c r="R2473" s="10">
        <v>35.943001000000002</v>
      </c>
      <c r="S2473" s="10">
        <v>36.228951000000002</v>
      </c>
      <c r="T2473" s="10">
        <v>36.47139</v>
      </c>
      <c r="U2473" s="10">
        <v>36.781334000000001</v>
      </c>
      <c r="V2473" s="10">
        <v>37.093170000000001</v>
      </c>
      <c r="W2473" s="10">
        <v>37.384121</v>
      </c>
      <c r="X2473" s="10">
        <v>37.674835000000002</v>
      </c>
      <c r="Y2473" s="10">
        <v>38.000072000000003</v>
      </c>
      <c r="Z2473" s="10">
        <v>38.193187999999999</v>
      </c>
      <c r="AA2473" s="10">
        <v>38.449466999999999</v>
      </c>
      <c r="AB2473" s="10">
        <v>38.792225000000002</v>
      </c>
      <c r="AC2473" s="10">
        <v>38.862484000000002</v>
      </c>
      <c r="AD2473" s="10">
        <v>38.943652999999998</v>
      </c>
      <c r="AE2473" s="10">
        <v>39.042957000000001</v>
      </c>
      <c r="AF2473" s="7">
        <v>0.16874900000000001</v>
      </c>
    </row>
    <row r="2474" spans="1:32" ht="13">
      <c r="A2474" s="3" t="s">
        <v>1629</v>
      </c>
      <c r="B2474" t="s">
        <v>1510</v>
      </c>
      <c r="C2474" s="10">
        <v>0</v>
      </c>
      <c r="D2474" s="10">
        <v>0</v>
      </c>
      <c r="E2474" s="10">
        <v>0</v>
      </c>
      <c r="F2474" s="10">
        <v>4.7952000000000002E-2</v>
      </c>
      <c r="G2474" s="10">
        <v>9.5033999999999993E-2</v>
      </c>
      <c r="H2474" s="10">
        <v>0.20852299999999999</v>
      </c>
      <c r="I2474" s="10">
        <v>0.32771</v>
      </c>
      <c r="J2474" s="10">
        <v>0.57710700000000004</v>
      </c>
      <c r="K2474" s="10">
        <v>1.0247580000000001</v>
      </c>
      <c r="L2474" s="10">
        <v>1.831202</v>
      </c>
      <c r="M2474" s="10">
        <v>3.8976289999999998</v>
      </c>
      <c r="N2474" s="10">
        <v>6.4059650000000001</v>
      </c>
      <c r="O2474" s="10">
        <v>6.3980379999999997</v>
      </c>
      <c r="P2474" s="10">
        <v>6.4056439999999997</v>
      </c>
      <c r="Q2474" s="10">
        <v>6.5004059999999999</v>
      </c>
      <c r="R2474" s="10">
        <v>6.6775190000000002</v>
      </c>
      <c r="S2474" s="10">
        <v>6.9836470000000004</v>
      </c>
      <c r="T2474" s="10">
        <v>7.3650950000000002</v>
      </c>
      <c r="U2474" s="10">
        <v>7.8200269999999996</v>
      </c>
      <c r="V2474" s="10">
        <v>8.290756</v>
      </c>
      <c r="W2474" s="10">
        <v>8.7621699999999993</v>
      </c>
      <c r="X2474" s="10">
        <v>9.2336360000000006</v>
      </c>
      <c r="Y2474" s="10">
        <v>9.712116</v>
      </c>
      <c r="Z2474" s="10">
        <v>10.126393</v>
      </c>
      <c r="AA2474" s="10">
        <v>10.544378</v>
      </c>
      <c r="AB2474" s="10">
        <v>10.97447</v>
      </c>
      <c r="AC2474" s="10">
        <v>11.238486999999999</v>
      </c>
      <c r="AD2474" s="10">
        <v>11.494051000000001</v>
      </c>
      <c r="AE2474" s="10">
        <v>11.745433</v>
      </c>
      <c r="AF2474" s="15" t="s">
        <v>2584</v>
      </c>
    </row>
    <row r="2475" spans="1:32" ht="13">
      <c r="A2475" s="3" t="s">
        <v>1630</v>
      </c>
      <c r="B2475" t="s">
        <v>1512</v>
      </c>
      <c r="C2475" s="10">
        <v>0</v>
      </c>
      <c r="D2475" s="10">
        <v>0</v>
      </c>
      <c r="E2475" s="10">
        <v>0</v>
      </c>
      <c r="F2475" s="10">
        <v>0</v>
      </c>
      <c r="G2475" s="10">
        <v>0</v>
      </c>
      <c r="H2475" s="10">
        <v>0</v>
      </c>
      <c r="I2475" s="10">
        <v>0</v>
      </c>
      <c r="J2475" s="10">
        <v>0</v>
      </c>
      <c r="K2475" s="10">
        <v>0</v>
      </c>
      <c r="L2475" s="10">
        <v>0</v>
      </c>
      <c r="M2475" s="10">
        <v>0</v>
      </c>
      <c r="N2475" s="10">
        <v>5.3365000000000003E-2</v>
      </c>
      <c r="O2475" s="10">
        <v>6.7139000000000004E-2</v>
      </c>
      <c r="P2475" s="10">
        <v>7.6118000000000005E-2</v>
      </c>
      <c r="Q2475" s="10">
        <v>0.10261099999999999</v>
      </c>
      <c r="R2475" s="10">
        <v>0.136907</v>
      </c>
      <c r="S2475" s="10">
        <v>0.18215300000000001</v>
      </c>
      <c r="T2475" s="10">
        <v>0.23874600000000001</v>
      </c>
      <c r="U2475" s="10">
        <v>0.31280799999999997</v>
      </c>
      <c r="V2475" s="10">
        <v>0.41802499999999998</v>
      </c>
      <c r="W2475" s="10">
        <v>0.56640299999999999</v>
      </c>
      <c r="X2475" s="10">
        <v>0.74775400000000003</v>
      </c>
      <c r="Y2475" s="10">
        <v>0.96928499999999995</v>
      </c>
      <c r="Z2475" s="10">
        <v>1.2223120000000001</v>
      </c>
      <c r="AA2475" s="10">
        <v>1.507952</v>
      </c>
      <c r="AB2475" s="10">
        <v>1.8213029999999999</v>
      </c>
      <c r="AC2475" s="10">
        <v>2.1210110000000002</v>
      </c>
      <c r="AD2475" s="10">
        <v>2.4262830000000002</v>
      </c>
      <c r="AE2475" s="10">
        <v>2.7238180000000001</v>
      </c>
      <c r="AF2475" s="15" t="s">
        <v>2584</v>
      </c>
    </row>
    <row r="2476" spans="1:32" ht="13">
      <c r="A2476" s="3" t="s">
        <v>1631</v>
      </c>
      <c r="B2476" t="s">
        <v>1514</v>
      </c>
      <c r="C2476" s="10">
        <v>48.312778000000002</v>
      </c>
      <c r="D2476" s="10">
        <v>49.315219999999997</v>
      </c>
      <c r="E2476" s="10">
        <v>51.595225999999997</v>
      </c>
      <c r="F2476" s="10">
        <v>49.297493000000003</v>
      </c>
      <c r="G2476" s="10">
        <v>45.985947000000003</v>
      </c>
      <c r="H2476" s="10">
        <v>38.335129000000002</v>
      </c>
      <c r="I2476" s="10">
        <v>30.119786999999999</v>
      </c>
      <c r="J2476" s="10">
        <v>21.812861999999999</v>
      </c>
      <c r="K2476" s="10">
        <v>15.01313</v>
      </c>
      <c r="L2476" s="10">
        <v>9.0984370000000006</v>
      </c>
      <c r="M2476" s="10">
        <v>2.7968109999999999</v>
      </c>
      <c r="N2476" s="10">
        <v>0.69706599999999996</v>
      </c>
      <c r="O2476" s="10">
        <v>0.115424</v>
      </c>
      <c r="P2476" s="10">
        <v>1.9999999999999999E-6</v>
      </c>
      <c r="Q2476" s="10">
        <v>1.9999999999999999E-6</v>
      </c>
      <c r="R2476" s="10">
        <v>1.9999999999999999E-6</v>
      </c>
      <c r="S2476" s="10">
        <v>1.9999999999999999E-6</v>
      </c>
      <c r="T2476" s="10">
        <v>1.9999999999999999E-6</v>
      </c>
      <c r="U2476" s="10">
        <v>3.0000000000000001E-6</v>
      </c>
      <c r="V2476" s="10">
        <v>1.9999999999999999E-6</v>
      </c>
      <c r="W2476" s="10">
        <v>9.9999999999999995E-7</v>
      </c>
      <c r="X2476" s="10">
        <v>9.9999999999999995E-7</v>
      </c>
      <c r="Y2476" s="10">
        <v>1.9999999999999999E-6</v>
      </c>
      <c r="Z2476" s="10">
        <v>9.9999999999999995E-7</v>
      </c>
      <c r="AA2476" s="10">
        <v>1.9999999999999999E-6</v>
      </c>
      <c r="AB2476" s="10">
        <v>3.0000000000000001E-6</v>
      </c>
      <c r="AC2476" s="10">
        <v>9.9999999999999995E-7</v>
      </c>
      <c r="AD2476" s="10">
        <v>9.9999999999999995E-7</v>
      </c>
      <c r="AE2476" s="10">
        <v>1.9999999999999999E-6</v>
      </c>
      <c r="AF2476" s="7">
        <v>-0.46454099999999998</v>
      </c>
    </row>
    <row r="2477" spans="1:32" ht="13">
      <c r="A2477" s="3" t="s">
        <v>1632</v>
      </c>
      <c r="B2477" t="s">
        <v>1516</v>
      </c>
      <c r="C2477" s="10">
        <v>17.167857999999999</v>
      </c>
      <c r="D2477" s="10">
        <v>21.17952</v>
      </c>
      <c r="E2477" s="10">
        <v>28.397594000000002</v>
      </c>
      <c r="F2477" s="10">
        <v>35.621696</v>
      </c>
      <c r="G2477" s="10">
        <v>43.350490999999998</v>
      </c>
      <c r="H2477" s="10">
        <v>50.841537000000002</v>
      </c>
      <c r="I2477" s="10">
        <v>57.141685000000003</v>
      </c>
      <c r="J2477" s="10">
        <v>61.379458999999997</v>
      </c>
      <c r="K2477" s="10">
        <v>63.182139999999997</v>
      </c>
      <c r="L2477" s="10">
        <v>61.812930999999999</v>
      </c>
      <c r="M2477" s="10">
        <v>53.322701000000002</v>
      </c>
      <c r="N2477" s="10">
        <v>42.771312999999999</v>
      </c>
      <c r="O2477" s="10">
        <v>38.884262</v>
      </c>
      <c r="P2477" s="10">
        <v>30.865376999999999</v>
      </c>
      <c r="Q2477" s="10">
        <v>24.393485999999999</v>
      </c>
      <c r="R2477" s="10">
        <v>18.493241999999999</v>
      </c>
      <c r="S2477" s="10">
        <v>12.603614</v>
      </c>
      <c r="T2477" s="10">
        <v>7.1033169999999997</v>
      </c>
      <c r="U2477" s="10">
        <v>4.3555289999999998</v>
      </c>
      <c r="V2477" s="10">
        <v>3.19048</v>
      </c>
      <c r="W2477" s="10">
        <v>2.5026570000000001</v>
      </c>
      <c r="X2477" s="10">
        <v>1.9735009999999999</v>
      </c>
      <c r="Y2477" s="10">
        <v>1.561553</v>
      </c>
      <c r="Z2477" s="10">
        <v>1.2839970000000001</v>
      </c>
      <c r="AA2477" s="10">
        <v>1.0485120000000001</v>
      </c>
      <c r="AB2477" s="10">
        <v>0.84965000000000002</v>
      </c>
      <c r="AC2477" s="10">
        <v>0.74907500000000005</v>
      </c>
      <c r="AD2477" s="10">
        <v>0.67637000000000003</v>
      </c>
      <c r="AE2477" s="10">
        <v>0.61953499999999995</v>
      </c>
      <c r="AF2477" s="7">
        <v>-0.122614</v>
      </c>
    </row>
    <row r="2478" spans="1:32" ht="13">
      <c r="A2478" s="3" t="s">
        <v>1048</v>
      </c>
      <c r="B2478" t="s">
        <v>1518</v>
      </c>
      <c r="C2478" s="10">
        <v>1.544791</v>
      </c>
      <c r="D2478" s="10">
        <v>2.1925469999999998</v>
      </c>
      <c r="E2478" s="10">
        <v>3.489087</v>
      </c>
      <c r="F2478" s="10">
        <v>5.0469379999999999</v>
      </c>
      <c r="G2478" s="10">
        <v>6.7785630000000001</v>
      </c>
      <c r="H2478" s="10">
        <v>8.863156</v>
      </c>
      <c r="I2478" s="10">
        <v>11.124142000000001</v>
      </c>
      <c r="J2478" s="10">
        <v>14.736234</v>
      </c>
      <c r="K2478" s="10">
        <v>19.401682000000001</v>
      </c>
      <c r="L2478" s="10">
        <v>26.475773</v>
      </c>
      <c r="M2478" s="10">
        <v>39.514403999999999</v>
      </c>
      <c r="N2478" s="10">
        <v>49.928500999999997</v>
      </c>
      <c r="O2478" s="10">
        <v>53.801364999999997</v>
      </c>
      <c r="P2478" s="10">
        <v>59.977764000000001</v>
      </c>
      <c r="Q2478" s="10">
        <v>64.117378000000002</v>
      </c>
      <c r="R2478" s="10">
        <v>66.695480000000003</v>
      </c>
      <c r="S2478" s="10">
        <v>68.435417000000001</v>
      </c>
      <c r="T2478" s="10">
        <v>69.344657999999995</v>
      </c>
      <c r="U2478" s="10">
        <v>67.370170999999999</v>
      </c>
      <c r="V2478" s="10">
        <v>63.618606999999997</v>
      </c>
      <c r="W2478" s="10">
        <v>59.301563000000002</v>
      </c>
      <c r="X2478" s="10">
        <v>54.830902000000002</v>
      </c>
      <c r="Y2478" s="10">
        <v>50.474533000000001</v>
      </c>
      <c r="Z2478" s="10">
        <v>46.620804</v>
      </c>
      <c r="AA2478" s="10">
        <v>43.039763999999998</v>
      </c>
      <c r="AB2478" s="10">
        <v>39.881141999999997</v>
      </c>
      <c r="AC2478" s="10">
        <v>37.458492</v>
      </c>
      <c r="AD2478" s="10">
        <v>35.410373999999997</v>
      </c>
      <c r="AE2478" s="10">
        <v>33.766319000000003</v>
      </c>
      <c r="AF2478" s="7">
        <v>0.10657999999999999</v>
      </c>
    </row>
    <row r="2479" spans="1:32" ht="13">
      <c r="A2479" s="3" t="s">
        <v>1049</v>
      </c>
      <c r="B2479" t="s">
        <v>1520</v>
      </c>
      <c r="C2479" s="10">
        <v>0</v>
      </c>
      <c r="D2479" s="10">
        <v>0</v>
      </c>
      <c r="E2479" s="10">
        <v>0</v>
      </c>
      <c r="F2479" s="10">
        <v>0</v>
      </c>
      <c r="G2479" s="10">
        <v>0</v>
      </c>
      <c r="H2479" s="10">
        <v>0</v>
      </c>
      <c r="I2479" s="10">
        <v>0</v>
      </c>
      <c r="J2479" s="10">
        <v>0.98719800000000002</v>
      </c>
      <c r="K2479" s="10">
        <v>1.94465</v>
      </c>
      <c r="L2479" s="10">
        <v>2.581915</v>
      </c>
      <c r="M2479" s="10">
        <v>4.3660920000000001</v>
      </c>
      <c r="N2479" s="10">
        <v>6.6031329999999997</v>
      </c>
      <c r="O2479" s="10">
        <v>7.1989590000000003</v>
      </c>
      <c r="P2479" s="10">
        <v>9.1568699999999996</v>
      </c>
      <c r="Q2479" s="10">
        <v>11.489145000000001</v>
      </c>
      <c r="R2479" s="10">
        <v>14.811294</v>
      </c>
      <c r="S2479" s="10">
        <v>18.960985000000001</v>
      </c>
      <c r="T2479" s="10">
        <v>23.552032000000001</v>
      </c>
      <c r="U2479" s="10">
        <v>28.274308999999999</v>
      </c>
      <c r="V2479" s="10">
        <v>33.190928999999997</v>
      </c>
      <c r="W2479" s="10">
        <v>38.195785999999998</v>
      </c>
      <c r="X2479" s="10">
        <v>43.195605999999998</v>
      </c>
      <c r="Y2479" s="10">
        <v>47.963920999999999</v>
      </c>
      <c r="Z2479" s="10">
        <v>52.095202999999998</v>
      </c>
      <c r="AA2479" s="10">
        <v>55.911735999999998</v>
      </c>
      <c r="AB2479" s="10">
        <v>59.269215000000003</v>
      </c>
      <c r="AC2479" s="10">
        <v>61.792445999999998</v>
      </c>
      <c r="AD2479" s="10">
        <v>63.913265000000003</v>
      </c>
      <c r="AE2479" s="10">
        <v>65.614159000000001</v>
      </c>
      <c r="AF2479" s="15" t="s">
        <v>2584</v>
      </c>
    </row>
    <row r="2480" spans="1:32" ht="13">
      <c r="A2480" s="3" t="s">
        <v>1050</v>
      </c>
      <c r="B2480" t="s">
        <v>1522</v>
      </c>
      <c r="C2480" s="10">
        <v>66.665008999999998</v>
      </c>
      <c r="D2480" s="10">
        <v>77.776679999999999</v>
      </c>
      <c r="E2480" s="10">
        <v>88.888335999999995</v>
      </c>
      <c r="F2480" s="10">
        <v>100</v>
      </c>
      <c r="G2480" s="10">
        <v>100.00000799999999</v>
      </c>
      <c r="H2480" s="10">
        <v>100.00000799999999</v>
      </c>
      <c r="I2480" s="10">
        <v>100.00000799999999</v>
      </c>
      <c r="J2480" s="10">
        <v>100.00000799999999</v>
      </c>
      <c r="K2480" s="10">
        <v>100.00000799999999</v>
      </c>
      <c r="L2480" s="10">
        <v>100.00000799999999</v>
      </c>
      <c r="M2480" s="10">
        <v>100</v>
      </c>
      <c r="N2480" s="10">
        <v>100.00000799999999</v>
      </c>
      <c r="O2480" s="10">
        <v>100.00000799999999</v>
      </c>
      <c r="P2480" s="10">
        <v>100.00000799999999</v>
      </c>
      <c r="Q2480" s="10">
        <v>100.00000799999999</v>
      </c>
      <c r="R2480" s="10">
        <v>100.00000799999999</v>
      </c>
      <c r="S2480" s="10">
        <v>100.00000799999999</v>
      </c>
      <c r="T2480" s="10">
        <v>100.00000799999999</v>
      </c>
      <c r="U2480" s="10">
        <v>100.000015</v>
      </c>
      <c r="V2480" s="10">
        <v>100.00000799999999</v>
      </c>
      <c r="W2480" s="10">
        <v>100</v>
      </c>
      <c r="X2480" s="10">
        <v>100.00000799999999</v>
      </c>
      <c r="Y2480" s="10">
        <v>100.00000799999999</v>
      </c>
      <c r="Z2480" s="10">
        <v>100</v>
      </c>
      <c r="AA2480" s="10">
        <v>100.00000799999999</v>
      </c>
      <c r="AB2480" s="10">
        <v>100</v>
      </c>
      <c r="AC2480" s="10">
        <v>100.00000799999999</v>
      </c>
      <c r="AD2480" s="10">
        <v>100.00000799999999</v>
      </c>
      <c r="AE2480" s="10">
        <v>100.00000799999999</v>
      </c>
      <c r="AF2480" s="7">
        <v>9.3519999999999992E-3</v>
      </c>
    </row>
    <row r="2481" spans="1:32" ht="13">
      <c r="A2481" s="3" t="s">
        <v>1051</v>
      </c>
      <c r="B2481" t="s">
        <v>1524</v>
      </c>
      <c r="C2481" s="10">
        <v>66.665008999999998</v>
      </c>
      <c r="D2481" s="10">
        <v>77.776679999999999</v>
      </c>
      <c r="E2481" s="10">
        <v>88.888335999999995</v>
      </c>
      <c r="F2481" s="10">
        <v>100</v>
      </c>
      <c r="G2481" s="10">
        <v>100.00000799999999</v>
      </c>
      <c r="H2481" s="10">
        <v>100.00000799999999</v>
      </c>
      <c r="I2481" s="10">
        <v>100.00000799999999</v>
      </c>
      <c r="J2481" s="10">
        <v>100.00000799999999</v>
      </c>
      <c r="K2481" s="10">
        <v>100.00000799999999</v>
      </c>
      <c r="L2481" s="10">
        <v>100.00000799999999</v>
      </c>
      <c r="M2481" s="10">
        <v>100</v>
      </c>
      <c r="N2481" s="10">
        <v>100.00000799999999</v>
      </c>
      <c r="O2481" s="10">
        <v>100.00000799999999</v>
      </c>
      <c r="P2481" s="10">
        <v>100.00000799999999</v>
      </c>
      <c r="Q2481" s="10">
        <v>100.00000799999999</v>
      </c>
      <c r="R2481" s="10">
        <v>100.00000799999999</v>
      </c>
      <c r="S2481" s="10">
        <v>100.00000799999999</v>
      </c>
      <c r="T2481" s="10">
        <v>100.00000799999999</v>
      </c>
      <c r="U2481" s="10">
        <v>100.000015</v>
      </c>
      <c r="V2481" s="10">
        <v>100.00000799999999</v>
      </c>
      <c r="W2481" s="10">
        <v>100</v>
      </c>
      <c r="X2481" s="10">
        <v>100.00000799999999</v>
      </c>
      <c r="Y2481" s="10">
        <v>100.00000799999999</v>
      </c>
      <c r="Z2481" s="10">
        <v>100</v>
      </c>
      <c r="AA2481" s="10">
        <v>100.00000799999999</v>
      </c>
      <c r="AB2481" s="10">
        <v>100</v>
      </c>
      <c r="AC2481" s="10">
        <v>100.00000799999999</v>
      </c>
      <c r="AD2481" s="10">
        <v>100.00000799999999</v>
      </c>
      <c r="AE2481" s="10">
        <v>100.00000799999999</v>
      </c>
      <c r="AF2481" s="7">
        <v>9.3519999999999992E-3</v>
      </c>
    </row>
    <row r="2482" spans="1:32" ht="13">
      <c r="A2482" s="3" t="s">
        <v>1052</v>
      </c>
      <c r="B2482" t="s">
        <v>1526</v>
      </c>
      <c r="C2482" s="10">
        <v>2.389589</v>
      </c>
      <c r="D2482" s="10">
        <v>2.95764</v>
      </c>
      <c r="E2482" s="10">
        <v>4.2847720000000002</v>
      </c>
      <c r="F2482" s="10">
        <v>5.779585</v>
      </c>
      <c r="G2482" s="10">
        <v>7.3963419999999998</v>
      </c>
      <c r="H2482" s="10">
        <v>9.5101519999999997</v>
      </c>
      <c r="I2482" s="10">
        <v>12.324788</v>
      </c>
      <c r="J2482" s="10">
        <v>16.246009999999998</v>
      </c>
      <c r="K2482" s="10">
        <v>21.201962000000002</v>
      </c>
      <c r="L2482" s="10">
        <v>28.690874000000001</v>
      </c>
      <c r="M2482" s="10">
        <v>38.552982</v>
      </c>
      <c r="N2482" s="10">
        <v>44.953319999999998</v>
      </c>
      <c r="O2482" s="10">
        <v>49.652031000000001</v>
      </c>
      <c r="P2482" s="10">
        <v>55.161696999999997</v>
      </c>
      <c r="Q2482" s="10">
        <v>60.036472000000003</v>
      </c>
      <c r="R2482" s="10">
        <v>63.825767999999997</v>
      </c>
      <c r="S2482" s="10">
        <v>66.762169</v>
      </c>
      <c r="T2482" s="10">
        <v>69.126350000000002</v>
      </c>
      <c r="U2482" s="10">
        <v>71.041573</v>
      </c>
      <c r="V2482" s="10">
        <v>72.439971999999997</v>
      </c>
      <c r="W2482" s="10">
        <v>73.338699000000005</v>
      </c>
      <c r="X2482" s="10">
        <v>73.983924999999999</v>
      </c>
      <c r="Y2482" s="10">
        <v>74.467940999999996</v>
      </c>
      <c r="Z2482" s="10">
        <v>74.757926999999995</v>
      </c>
      <c r="AA2482" s="10">
        <v>74.973258999999999</v>
      </c>
      <c r="AB2482" s="10">
        <v>75.123169000000004</v>
      </c>
      <c r="AC2482" s="10">
        <v>75.191574000000003</v>
      </c>
      <c r="AD2482" s="10">
        <v>75.229354999999998</v>
      </c>
      <c r="AE2482" s="10">
        <v>75.226005999999998</v>
      </c>
      <c r="AF2482" s="7">
        <v>0.127334</v>
      </c>
    </row>
    <row r="2483" spans="1:32" ht="13">
      <c r="A2483" s="3" t="s">
        <v>1053</v>
      </c>
      <c r="B2483" t="s">
        <v>1528</v>
      </c>
      <c r="C2483" s="10">
        <v>64.748749000000004</v>
      </c>
      <c r="D2483" s="10">
        <v>64.566078000000005</v>
      </c>
      <c r="E2483" s="10">
        <v>63.180210000000002</v>
      </c>
      <c r="F2483" s="10">
        <v>61.940620000000003</v>
      </c>
      <c r="G2483" s="10">
        <v>62.365729999999999</v>
      </c>
      <c r="H2483" s="10">
        <v>63.973995000000002</v>
      </c>
      <c r="I2483" s="10">
        <v>63.729182999999999</v>
      </c>
      <c r="J2483" s="10">
        <v>63.430385999999999</v>
      </c>
      <c r="K2483" s="10">
        <v>65.237823000000006</v>
      </c>
      <c r="L2483" s="10">
        <v>63.944183000000002</v>
      </c>
      <c r="M2483" s="10">
        <v>62.579616999999999</v>
      </c>
      <c r="N2483" s="10">
        <v>62.502403000000001</v>
      </c>
      <c r="O2483" s="10">
        <v>62.524653999999998</v>
      </c>
      <c r="P2483" s="10">
        <v>62.411963999999998</v>
      </c>
      <c r="Q2483" s="10">
        <v>62.287846000000002</v>
      </c>
      <c r="R2483" s="10">
        <v>62.151114999999997</v>
      </c>
      <c r="S2483" s="10">
        <v>62.059424999999997</v>
      </c>
      <c r="T2483" s="10">
        <v>62.045772999999997</v>
      </c>
      <c r="U2483" s="10">
        <v>62.082047000000003</v>
      </c>
      <c r="V2483" s="10">
        <v>62.131171999999999</v>
      </c>
      <c r="W2483" s="10">
        <v>62.234276000000001</v>
      </c>
      <c r="X2483" s="10">
        <v>62.353661000000002</v>
      </c>
      <c r="Y2483" s="10">
        <v>62.313758999999997</v>
      </c>
      <c r="Z2483" s="10">
        <v>62.283901</v>
      </c>
      <c r="AA2483" s="10">
        <v>62.264229</v>
      </c>
      <c r="AB2483" s="10">
        <v>62.249457999999997</v>
      </c>
      <c r="AC2483" s="10">
        <v>62.243008000000003</v>
      </c>
      <c r="AD2483" s="10">
        <v>62.248275999999997</v>
      </c>
      <c r="AE2483" s="10">
        <v>62.275734</v>
      </c>
      <c r="AF2483" s="7">
        <v>-1.3370000000000001E-3</v>
      </c>
    </row>
    <row r="2484" spans="1:32" ht="13">
      <c r="A2484" s="3" t="s">
        <v>1054</v>
      </c>
      <c r="B2484" t="s">
        <v>1530</v>
      </c>
      <c r="C2484" s="10">
        <v>43.878407000000003</v>
      </c>
      <c r="D2484" s="10">
        <v>44.326011999999999</v>
      </c>
      <c r="E2484" s="10">
        <v>46.384739000000003</v>
      </c>
      <c r="F2484" s="10">
        <v>49.468451999999999</v>
      </c>
      <c r="G2484" s="10">
        <v>52.890064000000002</v>
      </c>
      <c r="H2484" s="10">
        <v>58.180945999999999</v>
      </c>
      <c r="I2484" s="10">
        <v>61.152771000000001</v>
      </c>
      <c r="J2484" s="10">
        <v>64.501403999999994</v>
      </c>
      <c r="K2484" s="10">
        <v>68.320244000000002</v>
      </c>
      <c r="L2484" s="10">
        <v>73.096947</v>
      </c>
      <c r="M2484" s="10">
        <v>79.647484000000006</v>
      </c>
      <c r="N2484" s="10">
        <v>83.788353000000001</v>
      </c>
      <c r="O2484" s="10">
        <v>83.869476000000006</v>
      </c>
      <c r="P2484" s="10">
        <v>84.816772</v>
      </c>
      <c r="Q2484" s="10">
        <v>85.819214000000002</v>
      </c>
      <c r="R2484" s="10">
        <v>86.886832999999996</v>
      </c>
      <c r="S2484" s="10">
        <v>88.178909000000004</v>
      </c>
      <c r="T2484" s="10">
        <v>89.183655000000002</v>
      </c>
      <c r="U2484" s="10">
        <v>90.074676999999994</v>
      </c>
      <c r="V2484" s="10">
        <v>90.729279000000005</v>
      </c>
      <c r="W2484" s="10">
        <v>91.236609999999999</v>
      </c>
      <c r="X2484" s="10">
        <v>91.651970000000006</v>
      </c>
      <c r="Y2484" s="10">
        <v>92.018180999999998</v>
      </c>
      <c r="Z2484" s="10">
        <v>92.237633000000002</v>
      </c>
      <c r="AA2484" s="10">
        <v>92.508560000000003</v>
      </c>
      <c r="AB2484" s="10">
        <v>92.828979000000004</v>
      </c>
      <c r="AC2484" s="10">
        <v>92.898826999999997</v>
      </c>
      <c r="AD2484" s="10">
        <v>93.030028999999999</v>
      </c>
      <c r="AE2484" s="10">
        <v>93.170471000000006</v>
      </c>
      <c r="AF2484" s="7">
        <v>2.7895E-2</v>
      </c>
    </row>
    <row r="2485" spans="1:32" ht="13">
      <c r="A2485" s="3" t="s">
        <v>1055</v>
      </c>
      <c r="B2485" t="s">
        <v>1532</v>
      </c>
      <c r="C2485" s="10">
        <v>52.805599000000001</v>
      </c>
      <c r="D2485" s="10">
        <v>52.494923</v>
      </c>
      <c r="E2485" s="10">
        <v>50.620303999999997</v>
      </c>
      <c r="F2485" s="10">
        <v>49.569198999999998</v>
      </c>
      <c r="G2485" s="10">
        <v>48.656219</v>
      </c>
      <c r="H2485" s="10">
        <v>39.643822</v>
      </c>
      <c r="I2485" s="10">
        <v>38.897984000000001</v>
      </c>
      <c r="J2485" s="10">
        <v>33.957313999999997</v>
      </c>
      <c r="K2485" s="10">
        <v>28.895126000000001</v>
      </c>
      <c r="L2485" s="10">
        <v>26.043966000000001</v>
      </c>
      <c r="M2485" s="10">
        <v>21.092742999999999</v>
      </c>
      <c r="N2485" s="10">
        <v>20.868054999999998</v>
      </c>
      <c r="O2485" s="10">
        <v>20.830894000000001</v>
      </c>
      <c r="P2485" s="10">
        <v>20.674288000000001</v>
      </c>
      <c r="Q2485" s="10">
        <v>20.488295000000001</v>
      </c>
      <c r="R2485" s="10">
        <v>20.15296</v>
      </c>
      <c r="S2485" s="10">
        <v>19.620069999999998</v>
      </c>
      <c r="T2485" s="10">
        <v>19.096170000000001</v>
      </c>
      <c r="U2485" s="10">
        <v>18.770078999999999</v>
      </c>
      <c r="V2485" s="10">
        <v>18.380699</v>
      </c>
      <c r="W2485" s="10">
        <v>18.072800000000001</v>
      </c>
      <c r="X2485" s="10">
        <v>17.777166000000001</v>
      </c>
      <c r="Y2485" s="10">
        <v>17.477481999999998</v>
      </c>
      <c r="Z2485" s="10">
        <v>17.252613</v>
      </c>
      <c r="AA2485" s="10">
        <v>17.0093</v>
      </c>
      <c r="AB2485" s="10">
        <v>16.675037</v>
      </c>
      <c r="AC2485" s="10">
        <v>16.566182999999999</v>
      </c>
      <c r="AD2485" s="10">
        <v>16.397219</v>
      </c>
      <c r="AE2485" s="10">
        <v>16.172632</v>
      </c>
      <c r="AF2485" s="7">
        <v>-4.267E-2</v>
      </c>
    </row>
    <row r="2486" spans="1:32" ht="13">
      <c r="A2486" s="3" t="s">
        <v>1056</v>
      </c>
      <c r="B2486" t="s">
        <v>1534</v>
      </c>
      <c r="C2486" s="10">
        <v>37.182709000000003</v>
      </c>
      <c r="D2486" s="10">
        <v>37.165596000000001</v>
      </c>
      <c r="E2486" s="10">
        <v>37.159945999999998</v>
      </c>
      <c r="F2486" s="10">
        <v>36.961368999999998</v>
      </c>
      <c r="G2486" s="10">
        <v>37.766475999999997</v>
      </c>
      <c r="H2486" s="10">
        <v>44.182785000000003</v>
      </c>
      <c r="I2486" s="10">
        <v>43.869990999999999</v>
      </c>
      <c r="J2486" s="10">
        <v>45.835396000000003</v>
      </c>
      <c r="K2486" s="10">
        <v>47.751339000000002</v>
      </c>
      <c r="L2486" s="10">
        <v>46.147174999999997</v>
      </c>
      <c r="M2486" s="10">
        <v>43.691628000000001</v>
      </c>
      <c r="N2486" s="10">
        <v>40.868053000000003</v>
      </c>
      <c r="O2486" s="10">
        <v>40.897025999999997</v>
      </c>
      <c r="P2486" s="10">
        <v>40.876572000000003</v>
      </c>
      <c r="Q2486" s="10">
        <v>40.829239000000001</v>
      </c>
      <c r="R2486" s="10">
        <v>40.822955999999998</v>
      </c>
      <c r="S2486" s="10">
        <v>40.952151999999998</v>
      </c>
      <c r="T2486" s="10">
        <v>41.081173</v>
      </c>
      <c r="U2486" s="10">
        <v>40.980946000000003</v>
      </c>
      <c r="V2486" s="10">
        <v>40.982951999999997</v>
      </c>
      <c r="W2486" s="10">
        <v>40.969704</v>
      </c>
      <c r="X2486" s="10">
        <v>40.990046999999997</v>
      </c>
      <c r="Y2486" s="10">
        <v>41.038708</v>
      </c>
      <c r="Z2486" s="10">
        <v>41.08905</v>
      </c>
      <c r="AA2486" s="10">
        <v>41.153365999999998</v>
      </c>
      <c r="AB2486" s="10">
        <v>41.289287999999999</v>
      </c>
      <c r="AC2486" s="10">
        <v>41.332863000000003</v>
      </c>
      <c r="AD2486" s="10">
        <v>41.437942999999997</v>
      </c>
      <c r="AE2486" s="10">
        <v>41.598846000000002</v>
      </c>
      <c r="AF2486" s="7">
        <v>4.182E-3</v>
      </c>
    </row>
    <row r="2487" spans="1:32" ht="13">
      <c r="A2487" s="3" t="s">
        <v>1057</v>
      </c>
      <c r="B2487" t="s">
        <v>1536</v>
      </c>
      <c r="C2487" s="10">
        <v>2.4032909999999998</v>
      </c>
      <c r="D2487" s="10">
        <v>2.443327</v>
      </c>
      <c r="E2487" s="10">
        <v>2.446088</v>
      </c>
      <c r="F2487" s="10">
        <v>2.475762</v>
      </c>
      <c r="G2487" s="10">
        <v>2.5954190000000001</v>
      </c>
      <c r="H2487" s="10">
        <v>4.1499119999999996</v>
      </c>
      <c r="I2487" s="10">
        <v>4.4262059999999996</v>
      </c>
      <c r="J2487" s="10">
        <v>5.5885470000000002</v>
      </c>
      <c r="K2487" s="10">
        <v>7.0879279999999998</v>
      </c>
      <c r="L2487" s="10">
        <v>8.7713129999999992</v>
      </c>
      <c r="M2487" s="10">
        <v>12.055211</v>
      </c>
      <c r="N2487" s="10">
        <v>14.460922</v>
      </c>
      <c r="O2487" s="10">
        <v>14.448269</v>
      </c>
      <c r="P2487" s="10">
        <v>14.452081</v>
      </c>
      <c r="Q2487" s="10">
        <v>14.449021999999999</v>
      </c>
      <c r="R2487" s="10">
        <v>14.498602</v>
      </c>
      <c r="S2487" s="10">
        <v>14.588723</v>
      </c>
      <c r="T2487" s="10">
        <v>14.71719</v>
      </c>
      <c r="U2487" s="10">
        <v>14.907576000000001</v>
      </c>
      <c r="V2487" s="10">
        <v>15.101490999999999</v>
      </c>
      <c r="W2487" s="10">
        <v>15.271925</v>
      </c>
      <c r="X2487" s="10">
        <v>15.429242</v>
      </c>
      <c r="Y2487" s="10">
        <v>15.576974999999999</v>
      </c>
      <c r="Z2487" s="10">
        <v>15.675649</v>
      </c>
      <c r="AA2487" s="10">
        <v>15.797415000000001</v>
      </c>
      <c r="AB2487" s="10">
        <v>15.924467</v>
      </c>
      <c r="AC2487" s="10">
        <v>15.958473</v>
      </c>
      <c r="AD2487" s="10">
        <v>16.000053000000001</v>
      </c>
      <c r="AE2487" s="10">
        <v>16.042776</v>
      </c>
      <c r="AF2487" s="7">
        <v>7.2186E-2</v>
      </c>
    </row>
    <row r="2488" spans="1:32" ht="13">
      <c r="A2488" s="3" t="s">
        <v>1058</v>
      </c>
      <c r="B2488" t="s">
        <v>1538</v>
      </c>
      <c r="C2488" s="10">
        <v>1.748623</v>
      </c>
      <c r="D2488" s="10">
        <v>1.6768350000000001</v>
      </c>
      <c r="E2488" s="10">
        <v>1.8104690000000001</v>
      </c>
      <c r="F2488" s="10">
        <v>1.895761</v>
      </c>
      <c r="G2488" s="10">
        <v>1.7893889999999999</v>
      </c>
      <c r="H2488" s="10">
        <v>1.8405419999999999</v>
      </c>
      <c r="I2488" s="10">
        <v>1.8647899999999999</v>
      </c>
      <c r="J2488" s="10">
        <v>1.988143</v>
      </c>
      <c r="K2488" s="10">
        <v>2.1359309999999998</v>
      </c>
      <c r="L2488" s="10">
        <v>2.3269890000000002</v>
      </c>
      <c r="M2488" s="10">
        <v>2.6585999999999999</v>
      </c>
      <c r="N2488" s="10">
        <v>2.8187829999999998</v>
      </c>
      <c r="O2488" s="10">
        <v>2.8406159999999998</v>
      </c>
      <c r="P2488" s="10">
        <v>2.8783919999999998</v>
      </c>
      <c r="Q2488" s="10">
        <v>2.941713</v>
      </c>
      <c r="R2488" s="10">
        <v>3.003085</v>
      </c>
      <c r="S2488" s="10">
        <v>3.0707040000000001</v>
      </c>
      <c r="T2488" s="10">
        <v>3.130261</v>
      </c>
      <c r="U2488" s="10">
        <v>3.1762030000000001</v>
      </c>
      <c r="V2488" s="10">
        <v>3.2179899999999999</v>
      </c>
      <c r="W2488" s="10">
        <v>3.2521420000000001</v>
      </c>
      <c r="X2488" s="10">
        <v>3.2766359999999999</v>
      </c>
      <c r="Y2488" s="10">
        <v>3.300808</v>
      </c>
      <c r="Z2488" s="10">
        <v>3.3242060000000002</v>
      </c>
      <c r="AA2488" s="10">
        <v>3.3344670000000001</v>
      </c>
      <c r="AB2488" s="10">
        <v>3.349148</v>
      </c>
      <c r="AC2488" s="10">
        <v>3.3583829999999999</v>
      </c>
      <c r="AD2488" s="10">
        <v>3.3620169999999998</v>
      </c>
      <c r="AE2488" s="10">
        <v>3.3654700000000002</v>
      </c>
      <c r="AF2488" s="7">
        <v>2.6138000000000002E-2</v>
      </c>
    </row>
    <row r="2489" spans="1:32" ht="13">
      <c r="A2489" s="3" t="s">
        <v>1059</v>
      </c>
      <c r="B2489" t="s">
        <v>1540</v>
      </c>
      <c r="C2489" s="10">
        <v>3.784999</v>
      </c>
      <c r="D2489" s="10">
        <v>4.3014789999999996</v>
      </c>
      <c r="E2489" s="10">
        <v>6.0583720000000003</v>
      </c>
      <c r="F2489" s="10">
        <v>7.3003049999999998</v>
      </c>
      <c r="G2489" s="10">
        <v>7.8188950000000004</v>
      </c>
      <c r="H2489" s="10">
        <v>8.7797800000000006</v>
      </c>
      <c r="I2489" s="10">
        <v>9.3759800000000002</v>
      </c>
      <c r="J2489" s="10">
        <v>10.258089999999999</v>
      </c>
      <c r="K2489" s="10">
        <v>11.404038999999999</v>
      </c>
      <c r="L2489" s="10">
        <v>13.71133</v>
      </c>
      <c r="M2489" s="10">
        <v>16.984908999999998</v>
      </c>
      <c r="N2489" s="10">
        <v>17.242182</v>
      </c>
      <c r="O2489" s="10">
        <v>17.198418</v>
      </c>
      <c r="P2489" s="10">
        <v>17.334896000000001</v>
      </c>
      <c r="Q2489" s="10">
        <v>17.473120000000002</v>
      </c>
      <c r="R2489" s="10">
        <v>17.628204</v>
      </c>
      <c r="S2489" s="10">
        <v>17.774163999999999</v>
      </c>
      <c r="T2489" s="10">
        <v>17.908404999999998</v>
      </c>
      <c r="U2489" s="10">
        <v>18.039835</v>
      </c>
      <c r="V2489" s="10">
        <v>18.139084</v>
      </c>
      <c r="W2489" s="10">
        <v>18.220129</v>
      </c>
      <c r="X2489" s="10">
        <v>18.292486</v>
      </c>
      <c r="Y2489" s="10">
        <v>18.345030000000001</v>
      </c>
      <c r="Z2489" s="10">
        <v>18.374065000000002</v>
      </c>
      <c r="AA2489" s="10">
        <v>18.415755999999998</v>
      </c>
      <c r="AB2489" s="10">
        <v>18.455154</v>
      </c>
      <c r="AC2489" s="10">
        <v>18.462140999999999</v>
      </c>
      <c r="AD2489" s="10">
        <v>18.482042</v>
      </c>
      <c r="AE2489" s="10">
        <v>18.503395000000001</v>
      </c>
      <c r="AF2489" s="7">
        <v>5.5523999999999997E-2</v>
      </c>
    </row>
    <row r="2490" spans="1:32" ht="13">
      <c r="A2490" s="3" t="s">
        <v>1060</v>
      </c>
      <c r="B2490" t="s">
        <v>2828</v>
      </c>
      <c r="C2490" s="10">
        <v>0.19340399999999999</v>
      </c>
      <c r="D2490" s="10">
        <v>0.19631299999999999</v>
      </c>
      <c r="E2490" s="10">
        <v>0.19767899999999999</v>
      </c>
      <c r="F2490" s="10">
        <v>0.20313700000000001</v>
      </c>
      <c r="G2490" s="10">
        <v>0.21872900000000001</v>
      </c>
      <c r="H2490" s="10">
        <v>0.58632099999999998</v>
      </c>
      <c r="I2490" s="10">
        <v>0.752085</v>
      </c>
      <c r="J2490" s="10">
        <v>1.55</v>
      </c>
      <c r="K2490" s="10">
        <v>1.9020969999999999</v>
      </c>
      <c r="L2490" s="10">
        <v>2.1765059999999998</v>
      </c>
      <c r="M2490" s="10">
        <v>2.6916259999999999</v>
      </c>
      <c r="N2490" s="10">
        <v>2.9163920000000001</v>
      </c>
      <c r="O2490" s="10">
        <v>2.9571260000000001</v>
      </c>
      <c r="P2490" s="10">
        <v>2.957055</v>
      </c>
      <c r="Q2490" s="10">
        <v>2.9907750000000002</v>
      </c>
      <c r="R2490" s="10">
        <v>3.0676489999999998</v>
      </c>
      <c r="S2490" s="10">
        <v>3.1673460000000002</v>
      </c>
      <c r="T2490" s="10">
        <v>3.239017</v>
      </c>
      <c r="U2490" s="10">
        <v>3.2993130000000002</v>
      </c>
      <c r="V2490" s="10">
        <v>3.3511739999999999</v>
      </c>
      <c r="W2490" s="10">
        <v>3.3862019999999999</v>
      </c>
      <c r="X2490" s="10">
        <v>3.4083230000000002</v>
      </c>
      <c r="Y2490" s="10">
        <v>3.4346800000000002</v>
      </c>
      <c r="Z2490" s="10">
        <v>3.4558710000000001</v>
      </c>
      <c r="AA2490" s="10">
        <v>3.463133</v>
      </c>
      <c r="AB2490" s="10">
        <v>3.4809950000000001</v>
      </c>
      <c r="AC2490" s="10">
        <v>3.4945249999999999</v>
      </c>
      <c r="AD2490" s="10">
        <v>3.4936430000000001</v>
      </c>
      <c r="AE2490" s="10">
        <v>3.4896120000000002</v>
      </c>
      <c r="AF2490" s="7">
        <v>0.112474</v>
      </c>
    </row>
    <row r="2491" spans="1:32" ht="13">
      <c r="A2491" s="3" t="s">
        <v>1061</v>
      </c>
      <c r="B2491" t="s">
        <v>1543</v>
      </c>
      <c r="C2491" s="10">
        <v>88.048004000000006</v>
      </c>
      <c r="D2491" s="10">
        <v>90.881752000000006</v>
      </c>
      <c r="E2491" s="10">
        <v>93.325821000000005</v>
      </c>
      <c r="F2491" s="10">
        <v>95.200751999999994</v>
      </c>
      <c r="G2491" s="10">
        <v>96.593306999999996</v>
      </c>
      <c r="H2491" s="10">
        <v>97.657393999999996</v>
      </c>
      <c r="I2491" s="10">
        <v>98.428696000000002</v>
      </c>
      <c r="J2491" s="10">
        <v>99.015190000000004</v>
      </c>
      <c r="K2491" s="10">
        <v>99.418899999999994</v>
      </c>
      <c r="L2491" s="10">
        <v>99.801811000000001</v>
      </c>
      <c r="M2491" s="10">
        <v>99.99633</v>
      </c>
      <c r="N2491" s="10">
        <v>99.996360999999993</v>
      </c>
      <c r="O2491" s="10">
        <v>99.996360999999993</v>
      </c>
      <c r="P2491" s="10">
        <v>99.996352999999999</v>
      </c>
      <c r="Q2491" s="10">
        <v>99.996360999999993</v>
      </c>
      <c r="R2491" s="10">
        <v>99.996360999999993</v>
      </c>
      <c r="S2491" s="10">
        <v>99.996360999999993</v>
      </c>
      <c r="T2491" s="10">
        <v>99.996352999999999</v>
      </c>
      <c r="U2491" s="10">
        <v>99.996368000000004</v>
      </c>
      <c r="V2491" s="10">
        <v>99.996360999999993</v>
      </c>
      <c r="W2491" s="10">
        <v>99.996352999999999</v>
      </c>
      <c r="X2491" s="10">
        <v>99.996352999999999</v>
      </c>
      <c r="Y2491" s="10">
        <v>99.996360999999993</v>
      </c>
      <c r="Z2491" s="10">
        <v>99.996360999999993</v>
      </c>
      <c r="AA2491" s="10">
        <v>99.996360999999993</v>
      </c>
      <c r="AB2491" s="10">
        <v>99.996360999999993</v>
      </c>
      <c r="AC2491" s="10">
        <v>99.996360999999993</v>
      </c>
      <c r="AD2491" s="10">
        <v>99.996360999999993</v>
      </c>
      <c r="AE2491" s="10">
        <v>99.996360999999993</v>
      </c>
      <c r="AF2491" s="7">
        <v>3.5460000000000001E-3</v>
      </c>
    </row>
    <row r="2492" spans="1:32" ht="13">
      <c r="A2492" s="3" t="s">
        <v>1062</v>
      </c>
      <c r="B2492" t="s">
        <v>1545</v>
      </c>
      <c r="C2492" s="10">
        <v>14.26563</v>
      </c>
      <c r="D2492" s="10">
        <v>14.088386</v>
      </c>
      <c r="E2492" s="10">
        <v>14.432971</v>
      </c>
      <c r="F2492" s="10">
        <v>14.533491</v>
      </c>
      <c r="G2492" s="10">
        <v>14.362043999999999</v>
      </c>
      <c r="H2492" s="10">
        <v>14.523955000000001</v>
      </c>
      <c r="I2492" s="10">
        <v>14.432701</v>
      </c>
      <c r="J2492" s="10">
        <v>14.546365</v>
      </c>
      <c r="K2492" s="10">
        <v>14.586636</v>
      </c>
      <c r="L2492" s="10">
        <v>14.59371</v>
      </c>
      <c r="M2492" s="10">
        <v>14.613118</v>
      </c>
      <c r="N2492" s="10">
        <v>14.608297</v>
      </c>
      <c r="O2492" s="10">
        <v>14.570662</v>
      </c>
      <c r="P2492" s="10">
        <v>14.531527000000001</v>
      </c>
      <c r="Q2492" s="10">
        <v>14.507603</v>
      </c>
      <c r="R2492" s="10">
        <v>14.468858000000001</v>
      </c>
      <c r="S2492" s="10">
        <v>14.425198</v>
      </c>
      <c r="T2492" s="10">
        <v>14.367645</v>
      </c>
      <c r="U2492" s="10">
        <v>14.267060000000001</v>
      </c>
      <c r="V2492" s="10">
        <v>14.146815999999999</v>
      </c>
      <c r="W2492" s="10">
        <v>13.925903</v>
      </c>
      <c r="X2492" s="10">
        <v>13.602157</v>
      </c>
      <c r="Y2492" s="10">
        <v>13.069874</v>
      </c>
      <c r="Z2492" s="10">
        <v>12.266223</v>
      </c>
      <c r="AA2492" s="10">
        <v>10.957558000000001</v>
      </c>
      <c r="AB2492" s="10">
        <v>9.025919</v>
      </c>
      <c r="AC2492" s="10">
        <v>6.9030469999999999</v>
      </c>
      <c r="AD2492" s="10">
        <v>5.3967939999999999</v>
      </c>
      <c r="AE2492" s="10">
        <v>2.9779460000000002</v>
      </c>
      <c r="AF2492" s="7">
        <v>-5.5934999999999999E-2</v>
      </c>
    </row>
    <row r="2493" spans="1:32" ht="13">
      <c r="A2493" s="3" t="s">
        <v>1063</v>
      </c>
      <c r="B2493" t="s">
        <v>1547</v>
      </c>
      <c r="C2493" s="10">
        <v>35.399551000000002</v>
      </c>
      <c r="D2493" s="10">
        <v>35.412182000000001</v>
      </c>
      <c r="E2493" s="10">
        <v>35.418995000000002</v>
      </c>
      <c r="F2493" s="10">
        <v>1.249941</v>
      </c>
      <c r="G2493" s="10">
        <v>1.1493580000000001</v>
      </c>
      <c r="H2493" s="10">
        <v>9.9999999999999995E-7</v>
      </c>
      <c r="I2493" s="10">
        <v>9.9999999999999995E-7</v>
      </c>
      <c r="J2493" s="10">
        <v>9.9999999999999995E-7</v>
      </c>
      <c r="K2493" s="10">
        <v>0</v>
      </c>
      <c r="L2493" s="10">
        <v>9.9999999999999995E-7</v>
      </c>
      <c r="M2493" s="10">
        <v>9.9999999999999995E-7</v>
      </c>
      <c r="N2493" s="10">
        <v>9.9999999999999995E-7</v>
      </c>
      <c r="O2493" s="10">
        <v>9.9999999999999995E-7</v>
      </c>
      <c r="P2493" s="10">
        <v>9.9999999999999995E-7</v>
      </c>
      <c r="Q2493" s="10">
        <v>9.9999999999999995E-7</v>
      </c>
      <c r="R2493" s="10">
        <v>9.9999999999999995E-7</v>
      </c>
      <c r="S2493" s="10">
        <v>9.9999999999999995E-7</v>
      </c>
      <c r="T2493" s="10">
        <v>9.9999999999999995E-7</v>
      </c>
      <c r="U2493" s="10">
        <v>9.9999999999999995E-7</v>
      </c>
      <c r="V2493" s="10">
        <v>9.9999999999999995E-7</v>
      </c>
      <c r="W2493" s="10">
        <v>0</v>
      </c>
      <c r="X2493" s="10">
        <v>0</v>
      </c>
      <c r="Y2493" s="10">
        <v>0</v>
      </c>
      <c r="Z2493" s="10">
        <v>9.9999999999999995E-7</v>
      </c>
      <c r="AA2493" s="10">
        <v>9.9999999999999995E-7</v>
      </c>
      <c r="AB2493" s="10">
        <v>0</v>
      </c>
      <c r="AC2493" s="10">
        <v>9.9999999999999995E-7</v>
      </c>
      <c r="AD2493" s="10">
        <v>0</v>
      </c>
      <c r="AE2493" s="10">
        <v>0</v>
      </c>
      <c r="AF2493" s="7">
        <v>-0.50208600000000003</v>
      </c>
    </row>
    <row r="2494" spans="1:32" ht="13">
      <c r="A2494" s="3" t="s">
        <v>1064</v>
      </c>
      <c r="B2494" t="s">
        <v>1549</v>
      </c>
      <c r="C2494" s="10">
        <v>11.488478000000001</v>
      </c>
      <c r="D2494" s="10">
        <v>11.579321</v>
      </c>
      <c r="E2494" s="10">
        <v>11.392837</v>
      </c>
      <c r="F2494" s="10">
        <v>11.341646000000001</v>
      </c>
      <c r="G2494" s="10">
        <v>11.547349000000001</v>
      </c>
      <c r="H2494" s="10">
        <v>12.942892000000001</v>
      </c>
      <c r="I2494" s="10">
        <v>13.043163</v>
      </c>
      <c r="J2494" s="10">
        <v>14.033378000000001</v>
      </c>
      <c r="K2494" s="10">
        <v>15.20041</v>
      </c>
      <c r="L2494" s="10">
        <v>16.216911</v>
      </c>
      <c r="M2494" s="10">
        <v>17.978391999999999</v>
      </c>
      <c r="N2494" s="10">
        <v>17.946041000000001</v>
      </c>
      <c r="O2494" s="10">
        <v>17.958683000000001</v>
      </c>
      <c r="P2494" s="10">
        <v>17.942022000000001</v>
      </c>
      <c r="Q2494" s="10">
        <v>17.926884000000001</v>
      </c>
      <c r="R2494" s="10">
        <v>17.930561000000001</v>
      </c>
      <c r="S2494" s="10">
        <v>17.915106000000002</v>
      </c>
      <c r="T2494" s="10">
        <v>17.890395999999999</v>
      </c>
      <c r="U2494" s="10">
        <v>17.867811</v>
      </c>
      <c r="V2494" s="10">
        <v>17.830117999999999</v>
      </c>
      <c r="W2494" s="10">
        <v>17.761253</v>
      </c>
      <c r="X2494" s="10">
        <v>17.67502</v>
      </c>
      <c r="Y2494" s="10">
        <v>17.551411000000002</v>
      </c>
      <c r="Z2494" s="10">
        <v>17.396951999999999</v>
      </c>
      <c r="AA2494" s="10">
        <v>17.207851000000002</v>
      </c>
      <c r="AB2494" s="10">
        <v>16.980722</v>
      </c>
      <c r="AC2494" s="10">
        <v>16.718477</v>
      </c>
      <c r="AD2494" s="10">
        <v>16.443611000000001</v>
      </c>
      <c r="AE2494" s="10">
        <v>15.903891</v>
      </c>
      <c r="AF2494" s="7">
        <v>1.1823E-2</v>
      </c>
    </row>
    <row r="2495" spans="1:32" ht="13">
      <c r="A2495" s="3" t="s">
        <v>1065</v>
      </c>
      <c r="B2495" t="s">
        <v>1551</v>
      </c>
      <c r="C2495" s="10">
        <v>14.410246000000001</v>
      </c>
      <c r="D2495" s="10">
        <v>14.222065000000001</v>
      </c>
      <c r="E2495" s="10">
        <v>14.585494000000001</v>
      </c>
      <c r="F2495" s="10">
        <v>14.84071</v>
      </c>
      <c r="G2495" s="10">
        <v>14.544499</v>
      </c>
      <c r="H2495" s="10">
        <v>14.523955000000001</v>
      </c>
      <c r="I2495" s="10">
        <v>14.432701</v>
      </c>
      <c r="J2495" s="10">
        <v>14.546365</v>
      </c>
      <c r="K2495" s="10">
        <v>14.586636</v>
      </c>
      <c r="L2495" s="10">
        <v>14.59371</v>
      </c>
      <c r="M2495" s="10">
        <v>14.613118</v>
      </c>
      <c r="N2495" s="10">
        <v>14.608297</v>
      </c>
      <c r="O2495" s="10">
        <v>14.570662</v>
      </c>
      <c r="P2495" s="10">
        <v>14.568130999999999</v>
      </c>
      <c r="Q2495" s="10">
        <v>14.575125999999999</v>
      </c>
      <c r="R2495" s="10">
        <v>14.56452</v>
      </c>
      <c r="S2495" s="10">
        <v>14.568432</v>
      </c>
      <c r="T2495" s="10">
        <v>14.575786000000001</v>
      </c>
      <c r="U2495" s="10">
        <v>14.563271</v>
      </c>
      <c r="V2495" s="10">
        <v>14.562321000000001</v>
      </c>
      <c r="W2495" s="10">
        <v>14.564657</v>
      </c>
      <c r="X2495" s="10">
        <v>14.555168</v>
      </c>
      <c r="Y2495" s="10">
        <v>14.555565</v>
      </c>
      <c r="Z2495" s="10">
        <v>14.571911999999999</v>
      </c>
      <c r="AA2495" s="10">
        <v>14.553483999999999</v>
      </c>
      <c r="AB2495" s="10">
        <v>14.551743999999999</v>
      </c>
      <c r="AC2495" s="10">
        <v>14.560047000000001</v>
      </c>
      <c r="AD2495" s="10">
        <v>14.555144</v>
      </c>
      <c r="AE2495" s="10">
        <v>14.556329</v>
      </c>
      <c r="AF2495" s="7">
        <v>8.61E-4</v>
      </c>
    </row>
    <row r="2496" spans="1:32" ht="13">
      <c r="A2496" s="3" t="s">
        <v>1066</v>
      </c>
      <c r="B2496" t="s">
        <v>1553</v>
      </c>
      <c r="C2496" s="10">
        <v>53.697116999999999</v>
      </c>
      <c r="D2496" s="10">
        <v>53.745536999999999</v>
      </c>
      <c r="E2496" s="10">
        <v>53.720654000000003</v>
      </c>
      <c r="F2496" s="10">
        <v>53.729019000000001</v>
      </c>
      <c r="G2496" s="10">
        <v>53.993136999999997</v>
      </c>
      <c r="H2496" s="10">
        <v>55.169403000000003</v>
      </c>
      <c r="I2496" s="10">
        <v>55.132041999999998</v>
      </c>
      <c r="J2496" s="10">
        <v>55.182926000000002</v>
      </c>
      <c r="K2496" s="10">
        <v>55.193992999999999</v>
      </c>
      <c r="L2496" s="10">
        <v>55.157501000000003</v>
      </c>
      <c r="M2496" s="10">
        <v>55.151901000000002</v>
      </c>
      <c r="N2496" s="10">
        <v>55.172150000000002</v>
      </c>
      <c r="O2496" s="10">
        <v>55.196274000000003</v>
      </c>
      <c r="P2496" s="10">
        <v>55.200600000000001</v>
      </c>
      <c r="Q2496" s="10">
        <v>55.197516999999998</v>
      </c>
      <c r="R2496" s="10">
        <v>55.184958999999999</v>
      </c>
      <c r="S2496" s="10">
        <v>55.178832999999997</v>
      </c>
      <c r="T2496" s="10">
        <v>55.175964</v>
      </c>
      <c r="U2496" s="10">
        <v>55.175651999999999</v>
      </c>
      <c r="V2496" s="10">
        <v>55.174205999999998</v>
      </c>
      <c r="W2496" s="10">
        <v>55.170600999999998</v>
      </c>
      <c r="X2496" s="10">
        <v>55.167819999999999</v>
      </c>
      <c r="Y2496" s="10">
        <v>55.163272999999997</v>
      </c>
      <c r="Z2496" s="10">
        <v>55.161265999999998</v>
      </c>
      <c r="AA2496" s="10">
        <v>55.151767999999997</v>
      </c>
      <c r="AB2496" s="10">
        <v>55.155849000000003</v>
      </c>
      <c r="AC2496" s="10">
        <v>55.155265999999997</v>
      </c>
      <c r="AD2496" s="10">
        <v>55.152382000000003</v>
      </c>
      <c r="AE2496" s="10">
        <v>55.156219</v>
      </c>
      <c r="AF2496" s="7">
        <v>9.6000000000000002E-4</v>
      </c>
    </row>
    <row r="2497" spans="1:32" ht="13">
      <c r="A2497" s="3" t="s">
        <v>1067</v>
      </c>
      <c r="B2497" t="s">
        <v>1555</v>
      </c>
      <c r="C2497" s="10">
        <v>29.348611999999999</v>
      </c>
      <c r="D2497" s="10">
        <v>29.507116</v>
      </c>
      <c r="E2497" s="10">
        <v>29.130559999999999</v>
      </c>
      <c r="F2497" s="10">
        <v>29.041477</v>
      </c>
      <c r="G2497" s="10">
        <v>29.336867999999999</v>
      </c>
      <c r="H2497" s="10">
        <v>30.231842</v>
      </c>
      <c r="I2497" s="10">
        <v>30.359836999999999</v>
      </c>
      <c r="J2497" s="10">
        <v>30.209661000000001</v>
      </c>
      <c r="K2497" s="10">
        <v>30.158460999999999</v>
      </c>
      <c r="L2497" s="10">
        <v>30.187767000000001</v>
      </c>
      <c r="M2497" s="10">
        <v>30.174144999999999</v>
      </c>
      <c r="N2497" s="10">
        <v>30.158442000000001</v>
      </c>
      <c r="O2497" s="10">
        <v>30.171892</v>
      </c>
      <c r="P2497" s="10">
        <v>30.170145000000002</v>
      </c>
      <c r="Q2497" s="10">
        <v>30.166245</v>
      </c>
      <c r="R2497" s="10">
        <v>30.189352</v>
      </c>
      <c r="S2497" s="10">
        <v>30.191559000000002</v>
      </c>
      <c r="T2497" s="10">
        <v>30.187073000000002</v>
      </c>
      <c r="U2497" s="10">
        <v>30.199860000000001</v>
      </c>
      <c r="V2497" s="10">
        <v>30.202256999999999</v>
      </c>
      <c r="W2497" s="10">
        <v>30.203505</v>
      </c>
      <c r="X2497" s="10">
        <v>30.215751999999998</v>
      </c>
      <c r="Y2497" s="10">
        <v>30.219881000000001</v>
      </c>
      <c r="Z2497" s="10">
        <v>30.205566000000001</v>
      </c>
      <c r="AA2497" s="10">
        <v>30.233446000000001</v>
      </c>
      <c r="AB2497" s="10">
        <v>30.231100000000001</v>
      </c>
      <c r="AC2497" s="10">
        <v>30.223351999999998</v>
      </c>
      <c r="AD2497" s="10">
        <v>30.231121000000002</v>
      </c>
      <c r="AE2497" s="10">
        <v>30.226133000000001</v>
      </c>
      <c r="AF2497" s="7">
        <v>8.92E-4</v>
      </c>
    </row>
    <row r="2498" spans="1:32" ht="13">
      <c r="A2498" s="3" t="s">
        <v>1068</v>
      </c>
      <c r="B2498" t="s">
        <v>1557</v>
      </c>
      <c r="C2498" s="10">
        <v>0</v>
      </c>
      <c r="D2498" s="10">
        <v>0</v>
      </c>
      <c r="E2498" s="10">
        <v>0</v>
      </c>
      <c r="F2498" s="10">
        <v>0</v>
      </c>
      <c r="G2498" s="10">
        <v>0</v>
      </c>
      <c r="H2498" s="10">
        <v>0</v>
      </c>
      <c r="I2498" s="10">
        <v>0</v>
      </c>
      <c r="J2498" s="10">
        <v>0</v>
      </c>
      <c r="K2498" s="10">
        <v>0</v>
      </c>
      <c r="L2498" s="10">
        <v>0</v>
      </c>
      <c r="M2498" s="10">
        <v>0</v>
      </c>
      <c r="N2498" s="10">
        <v>0</v>
      </c>
      <c r="O2498" s="10">
        <v>0</v>
      </c>
      <c r="P2498" s="10">
        <v>0</v>
      </c>
      <c r="Q2498" s="10">
        <v>0</v>
      </c>
      <c r="R2498" s="10">
        <v>0</v>
      </c>
      <c r="S2498" s="10">
        <v>0</v>
      </c>
      <c r="T2498" s="10">
        <v>0</v>
      </c>
      <c r="U2498" s="10">
        <v>0</v>
      </c>
      <c r="V2498" s="10">
        <v>0</v>
      </c>
      <c r="W2498" s="10">
        <v>0</v>
      </c>
      <c r="X2498" s="10">
        <v>0</v>
      </c>
      <c r="Y2498" s="10">
        <v>0</v>
      </c>
      <c r="Z2498" s="10">
        <v>0</v>
      </c>
      <c r="AA2498" s="10">
        <v>0</v>
      </c>
      <c r="AB2498" s="10">
        <v>0</v>
      </c>
      <c r="AC2498" s="10">
        <v>0</v>
      </c>
      <c r="AD2498" s="10">
        <v>0</v>
      </c>
      <c r="AE2498" s="10">
        <v>0</v>
      </c>
      <c r="AF2498" s="15" t="s">
        <v>2584</v>
      </c>
    </row>
    <row r="2499" spans="1:32" ht="13">
      <c r="A2499" s="3" t="s">
        <v>1069</v>
      </c>
      <c r="B2499" t="s">
        <v>1559</v>
      </c>
      <c r="C2499" s="10">
        <v>9.0741309999999995</v>
      </c>
      <c r="D2499" s="10">
        <v>9.0003489999999999</v>
      </c>
      <c r="E2499" s="10">
        <v>9.3829370000000001</v>
      </c>
      <c r="F2499" s="10">
        <v>9.8318549999999991</v>
      </c>
      <c r="G2499" s="10">
        <v>10.338696000000001</v>
      </c>
      <c r="H2499" s="10">
        <v>11.521577000000001</v>
      </c>
      <c r="I2499" s="10">
        <v>11.817565</v>
      </c>
      <c r="J2499" s="10">
        <v>12.528572</v>
      </c>
      <c r="K2499" s="10">
        <v>12.889929</v>
      </c>
      <c r="L2499" s="10">
        <v>13.129014</v>
      </c>
      <c r="M2499" s="10">
        <v>13.736325000000001</v>
      </c>
      <c r="N2499" s="10">
        <v>13.939738999999999</v>
      </c>
      <c r="O2499" s="10">
        <v>13.902469999999999</v>
      </c>
      <c r="P2499" s="10">
        <v>14.060860999999999</v>
      </c>
      <c r="Q2499" s="10">
        <v>14.373678999999999</v>
      </c>
      <c r="R2499" s="10">
        <v>14.468858000000001</v>
      </c>
      <c r="S2499" s="10">
        <v>14.425198</v>
      </c>
      <c r="T2499" s="10">
        <v>14.367645</v>
      </c>
      <c r="U2499" s="10">
        <v>14.267060000000001</v>
      </c>
      <c r="V2499" s="10">
        <v>14.146815999999999</v>
      </c>
      <c r="W2499" s="10">
        <v>13.925903</v>
      </c>
      <c r="X2499" s="10">
        <v>13.602157999999999</v>
      </c>
      <c r="Y2499" s="10">
        <v>13.069874</v>
      </c>
      <c r="Z2499" s="10">
        <v>12.266223</v>
      </c>
      <c r="AA2499" s="10">
        <v>10.957558000000001</v>
      </c>
      <c r="AB2499" s="10">
        <v>9.025919</v>
      </c>
      <c r="AC2499" s="10">
        <v>6.9030469999999999</v>
      </c>
      <c r="AD2499" s="10">
        <v>5.3967939999999999</v>
      </c>
      <c r="AE2499" s="10">
        <v>2.9779460000000002</v>
      </c>
      <c r="AF2499" s="7">
        <v>-4.0135999999999998E-2</v>
      </c>
    </row>
    <row r="2500" spans="1:32" ht="13">
      <c r="A2500" s="3" t="s">
        <v>1070</v>
      </c>
      <c r="B2500" t="s">
        <v>1561</v>
      </c>
      <c r="C2500" s="10">
        <v>26.896324</v>
      </c>
      <c r="D2500" s="10">
        <v>26.935917</v>
      </c>
      <c r="E2500" s="10">
        <v>26.907060999999999</v>
      </c>
      <c r="F2500" s="10">
        <v>26.969567999999999</v>
      </c>
      <c r="G2500" s="10">
        <v>27.871075000000001</v>
      </c>
      <c r="H2500" s="10">
        <v>33.738708000000003</v>
      </c>
      <c r="I2500" s="10">
        <v>34.268535999999997</v>
      </c>
      <c r="J2500" s="10">
        <v>37.152779000000002</v>
      </c>
      <c r="K2500" s="10">
        <v>43.036952999999997</v>
      </c>
      <c r="L2500" s="10">
        <v>44.691139</v>
      </c>
      <c r="M2500" s="10">
        <v>46.116287</v>
      </c>
      <c r="N2500" s="10">
        <v>46.187328000000001</v>
      </c>
      <c r="O2500" s="10">
        <v>46.209156</v>
      </c>
      <c r="P2500" s="10">
        <v>46.167808999999998</v>
      </c>
      <c r="Q2500" s="10">
        <v>46.140335</v>
      </c>
      <c r="R2500" s="10">
        <v>46.105637000000002</v>
      </c>
      <c r="S2500" s="10">
        <v>46.083176000000002</v>
      </c>
      <c r="T2500" s="10">
        <v>46.062660000000001</v>
      </c>
      <c r="U2500" s="10">
        <v>46.067912999999997</v>
      </c>
      <c r="V2500" s="10">
        <v>46.074123</v>
      </c>
      <c r="W2500" s="10">
        <v>46.003673999999997</v>
      </c>
      <c r="X2500" s="10">
        <v>45.802162000000003</v>
      </c>
      <c r="Y2500" s="10">
        <v>45.431297000000001</v>
      </c>
      <c r="Z2500" s="10">
        <v>44.859107999999999</v>
      </c>
      <c r="AA2500" s="10">
        <v>43.959496000000001</v>
      </c>
      <c r="AB2500" s="10">
        <v>42.778182999999999</v>
      </c>
      <c r="AC2500" s="10">
        <v>41.407341000000002</v>
      </c>
      <c r="AD2500" s="10">
        <v>39.618907999999998</v>
      </c>
      <c r="AE2500" s="10">
        <v>36.028221000000002</v>
      </c>
      <c r="AF2500" s="7">
        <v>1.0829999999999999E-2</v>
      </c>
    </row>
    <row r="2501" spans="1:32" ht="13">
      <c r="A2501" s="3" t="s">
        <v>1071</v>
      </c>
      <c r="B2501" t="s">
        <v>1563</v>
      </c>
      <c r="C2501" s="10">
        <v>7.8765700000000001</v>
      </c>
      <c r="D2501" s="10">
        <v>7.9488519999999996</v>
      </c>
      <c r="E2501" s="10">
        <v>7.8208989999999998</v>
      </c>
      <c r="F2501" s="10">
        <v>7.78979</v>
      </c>
      <c r="G2501" s="10">
        <v>9.3827390000000008</v>
      </c>
      <c r="H2501" s="10">
        <v>14.446989</v>
      </c>
      <c r="I2501" s="10">
        <v>14.764129000000001</v>
      </c>
      <c r="J2501" s="10">
        <v>17.209557</v>
      </c>
      <c r="K2501" s="10">
        <v>21.869544999999999</v>
      </c>
      <c r="L2501" s="10">
        <v>22.889191</v>
      </c>
      <c r="M2501" s="10">
        <v>23.627082999999999</v>
      </c>
      <c r="N2501" s="10">
        <v>23.660717000000002</v>
      </c>
      <c r="O2501" s="10">
        <v>23.667657999999999</v>
      </c>
      <c r="P2501" s="10">
        <v>23.650040000000001</v>
      </c>
      <c r="Q2501" s="10">
        <v>23.630103999999999</v>
      </c>
      <c r="R2501" s="10">
        <v>23.638200999999999</v>
      </c>
      <c r="S2501" s="10">
        <v>23.642137999999999</v>
      </c>
      <c r="T2501" s="10">
        <v>23.701387</v>
      </c>
      <c r="U2501" s="10">
        <v>23.816210000000002</v>
      </c>
      <c r="V2501" s="10">
        <v>23.841470999999999</v>
      </c>
      <c r="W2501" s="10">
        <v>23.830708000000001</v>
      </c>
      <c r="X2501" s="10">
        <v>23.753316999999999</v>
      </c>
      <c r="Y2501" s="10">
        <v>23.653580000000002</v>
      </c>
      <c r="Z2501" s="10">
        <v>23.523623000000001</v>
      </c>
      <c r="AA2501" s="10">
        <v>23.383671</v>
      </c>
      <c r="AB2501" s="10">
        <v>23.213694</v>
      </c>
      <c r="AC2501" s="10">
        <v>22.965181000000001</v>
      </c>
      <c r="AD2501" s="10">
        <v>22.642447000000001</v>
      </c>
      <c r="AE2501" s="10">
        <v>21.998615000000001</v>
      </c>
      <c r="AF2501" s="7">
        <v>3.8421999999999998E-2</v>
      </c>
    </row>
    <row r="2502" spans="1:32" ht="13">
      <c r="A2502" s="3" t="s">
        <v>1072</v>
      </c>
      <c r="B2502" t="s">
        <v>1565</v>
      </c>
      <c r="C2502" s="10">
        <v>5.6928470000000004</v>
      </c>
      <c r="D2502" s="10">
        <v>5.6774040000000001</v>
      </c>
      <c r="E2502" s="10">
        <v>5.7380500000000003</v>
      </c>
      <c r="F2502" s="10">
        <v>5.752434</v>
      </c>
      <c r="G2502" s="10">
        <v>5.7686989999999998</v>
      </c>
      <c r="H2502" s="10">
        <v>5.8932149999999996</v>
      </c>
      <c r="I2502" s="10">
        <v>5.9683169999999999</v>
      </c>
      <c r="J2502" s="10">
        <v>6.2077429999999998</v>
      </c>
      <c r="K2502" s="10">
        <v>6.5349529999999998</v>
      </c>
      <c r="L2502" s="10">
        <v>6.9199909999999996</v>
      </c>
      <c r="M2502" s="10">
        <v>7.7717340000000004</v>
      </c>
      <c r="N2502" s="10">
        <v>8.2694360000000007</v>
      </c>
      <c r="O2502" s="10">
        <v>8.2334040000000002</v>
      </c>
      <c r="P2502" s="10">
        <v>8.2172190000000001</v>
      </c>
      <c r="Q2502" s="10">
        <v>8.2088520000000003</v>
      </c>
      <c r="R2502" s="10">
        <v>8.2025740000000003</v>
      </c>
      <c r="S2502" s="10">
        <v>8.2175019999999996</v>
      </c>
      <c r="T2502" s="10">
        <v>8.2271140000000003</v>
      </c>
      <c r="U2502" s="10">
        <v>8.223141</v>
      </c>
      <c r="V2502" s="10">
        <v>8.2160010000000003</v>
      </c>
      <c r="W2502" s="10">
        <v>8.1771039999999999</v>
      </c>
      <c r="X2502" s="10">
        <v>8.1111500000000003</v>
      </c>
      <c r="Y2502" s="10">
        <v>7.9857449999999996</v>
      </c>
      <c r="Z2502" s="10">
        <v>7.4517550000000004</v>
      </c>
      <c r="AA2502" s="10">
        <v>6.5894940000000002</v>
      </c>
      <c r="AB2502" s="10">
        <v>5.3801759999999996</v>
      </c>
      <c r="AC2502" s="10">
        <v>4.4138339999999996</v>
      </c>
      <c r="AD2502" s="10">
        <v>3.89269</v>
      </c>
      <c r="AE2502" s="10">
        <v>2.034227</v>
      </c>
      <c r="AF2502" s="7">
        <v>-3.7301000000000001E-2</v>
      </c>
    </row>
    <row r="2503" spans="1:32" ht="13">
      <c r="A2503" s="3" t="s">
        <v>1073</v>
      </c>
      <c r="B2503" t="s">
        <v>1567</v>
      </c>
      <c r="C2503" s="10">
        <v>12.068146</v>
      </c>
      <c r="D2503" s="10">
        <v>12.113440000000001</v>
      </c>
      <c r="E2503" s="10">
        <v>12.066525</v>
      </c>
      <c r="F2503" s="10">
        <v>12.094685</v>
      </c>
      <c r="G2503" s="10">
        <v>12.177276000000001</v>
      </c>
      <c r="H2503" s="10">
        <v>12.283588999999999</v>
      </c>
      <c r="I2503" s="10">
        <v>12.386536</v>
      </c>
      <c r="J2503" s="10">
        <v>12.527179</v>
      </c>
      <c r="K2503" s="10">
        <v>12.820368</v>
      </c>
      <c r="L2503" s="10">
        <v>13.141391</v>
      </c>
      <c r="M2503" s="10">
        <v>13.884669000000001</v>
      </c>
      <c r="N2503" s="10">
        <v>14.255596000000001</v>
      </c>
      <c r="O2503" s="10">
        <v>14.281674000000001</v>
      </c>
      <c r="P2503" s="10">
        <v>14.285354999999999</v>
      </c>
      <c r="Q2503" s="10">
        <v>14.353863</v>
      </c>
      <c r="R2503" s="10">
        <v>14.521087</v>
      </c>
      <c r="S2503" s="10">
        <v>14.712158000000001</v>
      </c>
      <c r="T2503" s="10">
        <v>14.868442</v>
      </c>
      <c r="U2503" s="10">
        <v>14.96843</v>
      </c>
      <c r="V2503" s="10">
        <v>15.030229</v>
      </c>
      <c r="W2503" s="10">
        <v>15.009634</v>
      </c>
      <c r="X2503" s="10">
        <v>14.936892</v>
      </c>
      <c r="Y2503" s="10">
        <v>14.775448000000001</v>
      </c>
      <c r="Z2503" s="10">
        <v>14.496817</v>
      </c>
      <c r="AA2503" s="10">
        <v>14.171817000000001</v>
      </c>
      <c r="AB2503" s="10">
        <v>13.705145999999999</v>
      </c>
      <c r="AC2503" s="10">
        <v>13.245388</v>
      </c>
      <c r="AD2503" s="10">
        <v>12.562651000000001</v>
      </c>
      <c r="AE2503" s="10">
        <v>11.339499</v>
      </c>
      <c r="AF2503" s="7">
        <v>-2.4420000000000002E-3</v>
      </c>
    </row>
    <row r="2504" spans="1:32" ht="13">
      <c r="A2504" s="3" t="s">
        <v>1074</v>
      </c>
      <c r="B2504" t="s">
        <v>1569</v>
      </c>
      <c r="C2504" s="10">
        <v>0.218305</v>
      </c>
      <c r="D2504" s="10">
        <v>0.230988</v>
      </c>
      <c r="E2504" s="10">
        <v>0.24179200000000001</v>
      </c>
      <c r="F2504" s="10">
        <v>0.260467</v>
      </c>
      <c r="G2504" s="10">
        <v>0.29206799999999999</v>
      </c>
      <c r="H2504" s="10">
        <v>0.35562199999999999</v>
      </c>
      <c r="I2504" s="10">
        <v>0.39461299999999999</v>
      </c>
      <c r="J2504" s="10">
        <v>0.47944799999999999</v>
      </c>
      <c r="K2504" s="10">
        <v>0.640046</v>
      </c>
      <c r="L2504" s="10">
        <v>0.78098500000000004</v>
      </c>
      <c r="M2504" s="10">
        <v>1.081861</v>
      </c>
      <c r="N2504" s="10">
        <v>1.1955899999999999</v>
      </c>
      <c r="O2504" s="10">
        <v>1.1929050000000001</v>
      </c>
      <c r="P2504" s="10">
        <v>1.2338359999999999</v>
      </c>
      <c r="Q2504" s="10">
        <v>1.3423240000000001</v>
      </c>
      <c r="R2504" s="10">
        <v>1.461997</v>
      </c>
      <c r="S2504" s="10">
        <v>1.581269</v>
      </c>
      <c r="T2504" s="10">
        <v>1.6806700000000001</v>
      </c>
      <c r="U2504" s="10">
        <v>1.7658910000000001</v>
      </c>
      <c r="V2504" s="10">
        <v>1.8182579999999999</v>
      </c>
      <c r="W2504" s="10">
        <v>1.834023</v>
      </c>
      <c r="X2504" s="10">
        <v>1.82728</v>
      </c>
      <c r="Y2504" s="10">
        <v>1.804481</v>
      </c>
      <c r="Z2504" s="10">
        <v>1.772508</v>
      </c>
      <c r="AA2504" s="10">
        <v>1.718561</v>
      </c>
      <c r="AB2504" s="10">
        <v>1.6930270000000001</v>
      </c>
      <c r="AC2504" s="10">
        <v>1.6575800000000001</v>
      </c>
      <c r="AD2504" s="10">
        <v>1.6505829999999999</v>
      </c>
      <c r="AE2504" s="10">
        <v>1.649689</v>
      </c>
      <c r="AF2504" s="7">
        <v>7.5531000000000001E-2</v>
      </c>
    </row>
    <row r="2505" spans="1:32" ht="13">
      <c r="A2505" s="3" t="s">
        <v>1075</v>
      </c>
      <c r="B2505" t="s">
        <v>2830</v>
      </c>
      <c r="C2505" s="10">
        <v>0</v>
      </c>
      <c r="D2505" s="10">
        <v>0</v>
      </c>
      <c r="E2505" s="10">
        <v>0</v>
      </c>
      <c r="F2505" s="10">
        <v>0</v>
      </c>
      <c r="G2505" s="10">
        <v>0</v>
      </c>
      <c r="H2505" s="10">
        <v>0</v>
      </c>
      <c r="I2505" s="10">
        <v>0</v>
      </c>
      <c r="J2505" s="10">
        <v>0</v>
      </c>
      <c r="K2505" s="10">
        <v>0</v>
      </c>
      <c r="L2505" s="10">
        <v>0</v>
      </c>
      <c r="M2505" s="10">
        <v>0</v>
      </c>
      <c r="N2505" s="10">
        <v>0</v>
      </c>
      <c r="O2505" s="10">
        <v>0</v>
      </c>
      <c r="P2505" s="10">
        <v>3.6606E-2</v>
      </c>
      <c r="Q2505" s="10">
        <v>6.7521999999999999E-2</v>
      </c>
      <c r="R2505" s="10">
        <v>9.5661999999999997E-2</v>
      </c>
      <c r="S2505" s="10">
        <v>0.143234</v>
      </c>
      <c r="T2505" s="10">
        <v>0.20813899999999999</v>
      </c>
      <c r="U2505" s="10">
        <v>0.29620999999999997</v>
      </c>
      <c r="V2505" s="10">
        <v>0.41550399999999998</v>
      </c>
      <c r="W2505" s="10">
        <v>0.63875400000000004</v>
      </c>
      <c r="X2505" s="10">
        <v>0.95301199999999997</v>
      </c>
      <c r="Y2505" s="10">
        <v>1.485692</v>
      </c>
      <c r="Z2505" s="10">
        <v>2.3056890000000001</v>
      </c>
      <c r="AA2505" s="10">
        <v>3.595926</v>
      </c>
      <c r="AB2505" s="10">
        <v>5.5258250000000002</v>
      </c>
      <c r="AC2505" s="10">
        <v>7.657</v>
      </c>
      <c r="AD2505" s="10">
        <v>9.1583500000000004</v>
      </c>
      <c r="AE2505" s="10">
        <v>11.578382</v>
      </c>
      <c r="AF2505" s="15" t="s">
        <v>2584</v>
      </c>
    </row>
    <row r="2506" spans="1:32" ht="13">
      <c r="A2506" s="3" t="s">
        <v>1076</v>
      </c>
      <c r="B2506" t="s">
        <v>2831</v>
      </c>
      <c r="C2506" s="10">
        <v>0</v>
      </c>
      <c r="D2506" s="10">
        <v>0</v>
      </c>
      <c r="E2506" s="10">
        <v>0</v>
      </c>
      <c r="F2506" s="10">
        <v>0</v>
      </c>
      <c r="G2506" s="10">
        <v>0</v>
      </c>
      <c r="H2506" s="10">
        <v>0</v>
      </c>
      <c r="I2506" s="10">
        <v>0</v>
      </c>
      <c r="J2506" s="10">
        <v>0</v>
      </c>
      <c r="K2506" s="10">
        <v>0</v>
      </c>
      <c r="L2506" s="10">
        <v>0</v>
      </c>
      <c r="M2506" s="10">
        <v>0</v>
      </c>
      <c r="N2506" s="10">
        <v>0</v>
      </c>
      <c r="O2506" s="10">
        <v>0</v>
      </c>
      <c r="P2506" s="10">
        <v>5.6934999999999999E-2</v>
      </c>
      <c r="Q2506" s="10">
        <v>0.103559</v>
      </c>
      <c r="R2506" s="10">
        <v>0.13688900000000001</v>
      </c>
      <c r="S2506" s="10">
        <v>0.19555800000000001</v>
      </c>
      <c r="T2506" s="10">
        <v>0.271785</v>
      </c>
      <c r="U2506" s="10">
        <v>0.36988799999999999</v>
      </c>
      <c r="V2506" s="10">
        <v>0.49696499999999999</v>
      </c>
      <c r="W2506" s="10">
        <v>0.73340799999999995</v>
      </c>
      <c r="X2506" s="10">
        <v>1.066308</v>
      </c>
      <c r="Y2506" s="10">
        <v>1.6084179999999999</v>
      </c>
      <c r="Z2506" s="10">
        <v>2.3763420000000002</v>
      </c>
      <c r="AA2506" s="10">
        <v>3.5246200000000001</v>
      </c>
      <c r="AB2506" s="10">
        <v>5.0639940000000001</v>
      </c>
      <c r="AC2506" s="10">
        <v>6.8191449999999998</v>
      </c>
      <c r="AD2506" s="10">
        <v>9.108079</v>
      </c>
      <c r="AE2506" s="10">
        <v>13.49713</v>
      </c>
      <c r="AF2506" s="15" t="s">
        <v>2584</v>
      </c>
    </row>
    <row r="2507" spans="1:32" ht="13">
      <c r="A2507" s="3" t="s">
        <v>1077</v>
      </c>
      <c r="B2507" t="s">
        <v>2829</v>
      </c>
      <c r="C2507" s="10">
        <v>0</v>
      </c>
      <c r="D2507" s="10">
        <v>0</v>
      </c>
      <c r="E2507" s="10">
        <v>0</v>
      </c>
      <c r="F2507" s="10">
        <v>0</v>
      </c>
      <c r="G2507" s="10">
        <v>0</v>
      </c>
      <c r="H2507" s="10">
        <v>0</v>
      </c>
      <c r="I2507" s="10">
        <v>0</v>
      </c>
      <c r="J2507" s="10">
        <v>0</v>
      </c>
      <c r="K2507" s="10">
        <v>0</v>
      </c>
      <c r="L2507" s="10">
        <v>0</v>
      </c>
      <c r="M2507" s="10">
        <v>0</v>
      </c>
      <c r="N2507" s="10">
        <v>0</v>
      </c>
      <c r="O2507" s="10">
        <v>0</v>
      </c>
      <c r="P2507" s="10">
        <v>3.0873999999999999E-2</v>
      </c>
      <c r="Q2507" s="10">
        <v>5.8346000000000002E-2</v>
      </c>
      <c r="R2507" s="10">
        <v>7.4444999999999997E-2</v>
      </c>
      <c r="S2507" s="10">
        <v>0.10421900000000001</v>
      </c>
      <c r="T2507" s="10">
        <v>0.14125399999999999</v>
      </c>
      <c r="U2507" s="10">
        <v>0.186809</v>
      </c>
      <c r="V2507" s="10">
        <v>0.243279</v>
      </c>
      <c r="W2507" s="10">
        <v>0.339364</v>
      </c>
      <c r="X2507" s="10">
        <v>0.47302499999999997</v>
      </c>
      <c r="Y2507" s="10">
        <v>0.67183999999999999</v>
      </c>
      <c r="Z2507" s="10">
        <v>0.91387600000000002</v>
      </c>
      <c r="AA2507" s="10">
        <v>1.2618499999999999</v>
      </c>
      <c r="AB2507" s="10">
        <v>1.6860949999999999</v>
      </c>
      <c r="AC2507" s="10">
        <v>2.1940930000000001</v>
      </c>
      <c r="AD2507" s="10">
        <v>2.8104179999999999</v>
      </c>
      <c r="AE2507" s="10">
        <v>4.0270760000000001</v>
      </c>
      <c r="AF2507" s="15" t="s">
        <v>2584</v>
      </c>
    </row>
    <row r="2508" spans="1:32" ht="13">
      <c r="A2508" s="3" t="s">
        <v>1078</v>
      </c>
      <c r="B2508" t="s">
        <v>1574</v>
      </c>
      <c r="C2508" s="10">
        <v>0.48979299999999998</v>
      </c>
      <c r="D2508" s="10">
        <v>0.56469800000000003</v>
      </c>
      <c r="E2508" s="10">
        <v>0.83481899999999998</v>
      </c>
      <c r="F2508" s="10">
        <v>1.661281</v>
      </c>
      <c r="G2508" s="10">
        <v>3.358088</v>
      </c>
      <c r="H2508" s="10">
        <v>7.1479080000000002</v>
      </c>
      <c r="I2508" s="10">
        <v>9.0250869999999992</v>
      </c>
      <c r="J2508" s="10">
        <v>12.811892</v>
      </c>
      <c r="K2508" s="10">
        <v>18.027332000000001</v>
      </c>
      <c r="L2508" s="10">
        <v>24.549717000000001</v>
      </c>
      <c r="M2508" s="10">
        <v>35.146777999999998</v>
      </c>
      <c r="N2508" s="10">
        <v>40.902858999999999</v>
      </c>
      <c r="O2508" s="10">
        <v>40.914368000000003</v>
      </c>
      <c r="P2508" s="10">
        <v>41.261715000000002</v>
      </c>
      <c r="Q2508" s="10">
        <v>43.087898000000003</v>
      </c>
      <c r="R2508" s="10">
        <v>45.770462000000002</v>
      </c>
      <c r="S2508" s="10">
        <v>48.768501000000001</v>
      </c>
      <c r="T2508" s="10">
        <v>51.209758999999998</v>
      </c>
      <c r="U2508" s="10">
        <v>53.266112999999997</v>
      </c>
      <c r="V2508" s="10">
        <v>54.772961000000002</v>
      </c>
      <c r="W2508" s="10">
        <v>55.936283000000003</v>
      </c>
      <c r="X2508" s="10">
        <v>56.945427000000002</v>
      </c>
      <c r="Y2508" s="10">
        <v>57.903362000000001</v>
      </c>
      <c r="Z2508" s="10">
        <v>58.497883000000002</v>
      </c>
      <c r="AA2508" s="10">
        <v>59.249431999999999</v>
      </c>
      <c r="AB2508" s="10">
        <v>60.072788000000003</v>
      </c>
      <c r="AC2508" s="10">
        <v>60.263415999999999</v>
      </c>
      <c r="AD2508" s="10">
        <v>60.555785999999998</v>
      </c>
      <c r="AE2508" s="10">
        <v>60.876289</v>
      </c>
      <c r="AF2508" s="7">
        <v>0.189276</v>
      </c>
    </row>
    <row r="2509" spans="1:32" ht="13">
      <c r="A2509" s="3" t="s">
        <v>1079</v>
      </c>
      <c r="B2509" t="s">
        <v>1576</v>
      </c>
      <c r="C2509" s="10">
        <v>1.5479480000000001</v>
      </c>
      <c r="D2509" s="10">
        <v>1.5459080000000001</v>
      </c>
      <c r="E2509" s="10">
        <v>1.569145</v>
      </c>
      <c r="F2509" s="10">
        <v>1.587628</v>
      </c>
      <c r="G2509" s="10">
        <v>1.624193</v>
      </c>
      <c r="H2509" s="10">
        <v>2.542303</v>
      </c>
      <c r="I2509" s="10">
        <v>3.0215749999999999</v>
      </c>
      <c r="J2509" s="10">
        <v>4.1277809999999997</v>
      </c>
      <c r="K2509" s="10">
        <v>7.063415</v>
      </c>
      <c r="L2509" s="10">
        <v>9.0392209999999995</v>
      </c>
      <c r="M2509" s="10">
        <v>11.402405</v>
      </c>
      <c r="N2509" s="10">
        <v>12.015117999999999</v>
      </c>
      <c r="O2509" s="10">
        <v>12.037409999999999</v>
      </c>
      <c r="P2509" s="10">
        <v>12.040815</v>
      </c>
      <c r="Q2509" s="10">
        <v>12.042971</v>
      </c>
      <c r="R2509" s="10">
        <v>12.039773</v>
      </c>
      <c r="S2509" s="10">
        <v>12.040355999999999</v>
      </c>
      <c r="T2509" s="10">
        <v>12.04668</v>
      </c>
      <c r="U2509" s="10">
        <v>12.050857000000001</v>
      </c>
      <c r="V2509" s="10">
        <v>12.053561</v>
      </c>
      <c r="W2509" s="10">
        <v>12.057418</v>
      </c>
      <c r="X2509" s="10">
        <v>12.058558</v>
      </c>
      <c r="Y2509" s="10">
        <v>12.061321</v>
      </c>
      <c r="Z2509" s="10">
        <v>12.065431</v>
      </c>
      <c r="AA2509" s="10">
        <v>12.065334</v>
      </c>
      <c r="AB2509" s="10">
        <v>12.067422000000001</v>
      </c>
      <c r="AC2509" s="10">
        <v>12.06737</v>
      </c>
      <c r="AD2509" s="10">
        <v>12.066606</v>
      </c>
      <c r="AE2509" s="10">
        <v>12.066729</v>
      </c>
      <c r="AF2509" s="7">
        <v>7.9075999999999994E-2</v>
      </c>
    </row>
    <row r="2510" spans="1:32" ht="13">
      <c r="A2510" s="3" t="s">
        <v>1080</v>
      </c>
      <c r="B2510" t="s">
        <v>1578</v>
      </c>
      <c r="C2510" s="10">
        <v>80.305031</v>
      </c>
      <c r="D2510" s="10">
        <v>78.990622999999999</v>
      </c>
      <c r="E2510" s="10">
        <v>71.163398999999998</v>
      </c>
      <c r="F2510" s="10">
        <v>61.911639999999998</v>
      </c>
      <c r="G2510" s="10">
        <v>51.940769000000003</v>
      </c>
      <c r="H2510" s="10">
        <v>40.463183999999998</v>
      </c>
      <c r="I2510" s="10">
        <v>32.850127999999998</v>
      </c>
      <c r="J2510" s="10">
        <v>24.398506000000001</v>
      </c>
      <c r="K2510" s="10">
        <v>16.522518000000002</v>
      </c>
      <c r="L2510" s="10">
        <v>10.231691</v>
      </c>
      <c r="M2510" s="10">
        <v>3.0568149999999998</v>
      </c>
      <c r="N2510" s="10">
        <v>1.4860100000000001</v>
      </c>
      <c r="O2510" s="10">
        <v>1.4818549999999999</v>
      </c>
      <c r="P2510" s="10">
        <v>1.3342229999999999</v>
      </c>
      <c r="Q2510" s="10">
        <v>1.0787040000000001</v>
      </c>
      <c r="R2510" s="10">
        <v>0.71348</v>
      </c>
      <c r="S2510" s="10">
        <v>0.37347000000000002</v>
      </c>
      <c r="T2510" s="10">
        <v>7.0526000000000005E-2</v>
      </c>
      <c r="U2510" s="10">
        <v>3.8657999999999998E-2</v>
      </c>
      <c r="V2510" s="10">
        <v>3.7798999999999999E-2</v>
      </c>
      <c r="W2510" s="10">
        <v>3.6049999999999999E-2</v>
      </c>
      <c r="X2510" s="10">
        <v>3.2829999999999998E-2</v>
      </c>
      <c r="Y2510" s="10">
        <v>2.8461E-2</v>
      </c>
      <c r="Z2510" s="10">
        <v>2.3536999999999999E-2</v>
      </c>
      <c r="AA2510" s="10">
        <v>1.8190000000000001E-2</v>
      </c>
      <c r="AB2510" s="10">
        <v>1.1875999999999999E-2</v>
      </c>
      <c r="AC2510" s="10">
        <v>6.5040000000000002E-3</v>
      </c>
      <c r="AD2510" s="10">
        <v>1.041E-3</v>
      </c>
      <c r="AE2510" s="10">
        <v>9.9999999999999995E-7</v>
      </c>
      <c r="AF2510" s="7">
        <v>-0.49762099999999998</v>
      </c>
    </row>
    <row r="2511" spans="1:32" ht="13">
      <c r="A2511" s="3" t="s">
        <v>1081</v>
      </c>
      <c r="B2511" t="s">
        <v>1580</v>
      </c>
      <c r="C2511" s="10">
        <v>17.454632</v>
      </c>
      <c r="D2511" s="10">
        <v>20.590717000000001</v>
      </c>
      <c r="E2511" s="10">
        <v>28.635757000000002</v>
      </c>
      <c r="F2511" s="10">
        <v>37.893161999999997</v>
      </c>
      <c r="G2511" s="10">
        <v>47.682186000000002</v>
      </c>
      <c r="H2511" s="10">
        <v>57.949829000000001</v>
      </c>
      <c r="I2511" s="10">
        <v>64.804726000000002</v>
      </c>
      <c r="J2511" s="10">
        <v>71.966910999999996</v>
      </c>
      <c r="K2511" s="10">
        <v>78.137573000000003</v>
      </c>
      <c r="L2511" s="10">
        <v>81.466971999999998</v>
      </c>
      <c r="M2511" s="10">
        <v>82.357353000000003</v>
      </c>
      <c r="N2511" s="10">
        <v>78.081322</v>
      </c>
      <c r="O2511" s="10">
        <v>78.084106000000006</v>
      </c>
      <c r="P2511" s="10">
        <v>78.141364999999993</v>
      </c>
      <c r="Q2511" s="10">
        <v>77.697823</v>
      </c>
      <c r="R2511" s="10">
        <v>75.938277999999997</v>
      </c>
      <c r="S2511" s="10">
        <v>72.201103000000003</v>
      </c>
      <c r="T2511" s="10">
        <v>67.128478999999999</v>
      </c>
      <c r="U2511" s="10">
        <v>61.274368000000003</v>
      </c>
      <c r="V2511" s="10">
        <v>56.079712000000001</v>
      </c>
      <c r="W2511" s="10">
        <v>49.829861000000001</v>
      </c>
      <c r="X2511" s="10">
        <v>42.989559</v>
      </c>
      <c r="Y2511" s="10">
        <v>35.864680999999997</v>
      </c>
      <c r="Z2511" s="10">
        <v>29.976887000000001</v>
      </c>
      <c r="AA2511" s="10">
        <v>23.70787</v>
      </c>
      <c r="AB2511" s="10">
        <v>17.543797999999999</v>
      </c>
      <c r="AC2511" s="10">
        <v>13.199278</v>
      </c>
      <c r="AD2511" s="10">
        <v>9.7089339999999993</v>
      </c>
      <c r="AE2511" s="10">
        <v>7.5660829999999999</v>
      </c>
      <c r="AF2511" s="7">
        <v>-3.6401000000000003E-2</v>
      </c>
    </row>
    <row r="2512" spans="1:32" ht="13">
      <c r="A2512" s="3" t="s">
        <v>1082</v>
      </c>
      <c r="B2512" t="s">
        <v>1582</v>
      </c>
      <c r="C2512" s="10">
        <v>0</v>
      </c>
      <c r="D2512" s="10">
        <v>0</v>
      </c>
      <c r="E2512" s="10">
        <v>0</v>
      </c>
      <c r="F2512" s="10">
        <v>0.12759899999999999</v>
      </c>
      <c r="G2512" s="10">
        <v>0.37705499999999997</v>
      </c>
      <c r="H2512" s="10">
        <v>1.586994</v>
      </c>
      <c r="I2512" s="10">
        <v>2.3451439999999999</v>
      </c>
      <c r="J2512" s="10">
        <v>3.6345839999999998</v>
      </c>
      <c r="K2512" s="10">
        <v>5.3399099999999997</v>
      </c>
      <c r="L2512" s="10">
        <v>7.455139</v>
      </c>
      <c r="M2512" s="10">
        <v>12.015472000000001</v>
      </c>
      <c r="N2512" s="10">
        <v>16.591942</v>
      </c>
      <c r="O2512" s="10">
        <v>16.593056000000001</v>
      </c>
      <c r="P2512" s="10">
        <v>16.627776999999998</v>
      </c>
      <c r="Q2512" s="10">
        <v>17.004417</v>
      </c>
      <c r="R2512" s="10">
        <v>18.289055000000001</v>
      </c>
      <c r="S2512" s="10">
        <v>20.607298</v>
      </c>
      <c r="T2512" s="10">
        <v>23.337955000000001</v>
      </c>
      <c r="U2512" s="10">
        <v>25.869534000000002</v>
      </c>
      <c r="V2512" s="10">
        <v>27.618991999999999</v>
      </c>
      <c r="W2512" s="10">
        <v>29.879830999999999</v>
      </c>
      <c r="X2512" s="10">
        <v>31.979305</v>
      </c>
      <c r="Y2512" s="10">
        <v>34.197589999999998</v>
      </c>
      <c r="Z2512" s="10">
        <v>35.873634000000003</v>
      </c>
      <c r="AA2512" s="10">
        <v>37.286686000000003</v>
      </c>
      <c r="AB2512" s="10">
        <v>38.565876000000003</v>
      </c>
      <c r="AC2512" s="10">
        <v>39.054412999999997</v>
      </c>
      <c r="AD2512" s="10">
        <v>38.901572999999999</v>
      </c>
      <c r="AE2512" s="10">
        <v>38.046416999999998</v>
      </c>
      <c r="AF2512" s="15" t="s">
        <v>2584</v>
      </c>
    </row>
    <row r="2513" spans="1:32" ht="13">
      <c r="A2513" s="3" t="s">
        <v>1083</v>
      </c>
      <c r="B2513" t="s">
        <v>1584</v>
      </c>
      <c r="C2513" s="10">
        <v>0</v>
      </c>
      <c r="D2513" s="10">
        <v>0</v>
      </c>
      <c r="E2513" s="10">
        <v>0</v>
      </c>
      <c r="F2513" s="10">
        <v>0</v>
      </c>
      <c r="G2513" s="10">
        <v>0</v>
      </c>
      <c r="H2513" s="10">
        <v>0</v>
      </c>
      <c r="I2513" s="10">
        <v>0</v>
      </c>
      <c r="J2513" s="10">
        <v>0</v>
      </c>
      <c r="K2513" s="10">
        <v>0</v>
      </c>
      <c r="L2513" s="10">
        <v>0.84619900000000003</v>
      </c>
      <c r="M2513" s="10">
        <v>2.5703719999999999</v>
      </c>
      <c r="N2513" s="10">
        <v>3.8407439999999999</v>
      </c>
      <c r="O2513" s="10">
        <v>3.8409879999999998</v>
      </c>
      <c r="P2513" s="10">
        <v>3.8966500000000002</v>
      </c>
      <c r="Q2513" s="10">
        <v>4.2190649999999996</v>
      </c>
      <c r="R2513" s="10">
        <v>5.059202</v>
      </c>
      <c r="S2513" s="10">
        <v>6.8181440000000002</v>
      </c>
      <c r="T2513" s="10">
        <v>9.4630519999999994</v>
      </c>
      <c r="U2513" s="10">
        <v>12.817451</v>
      </c>
      <c r="V2513" s="10">
        <v>16.26351</v>
      </c>
      <c r="W2513" s="10">
        <v>20.254265</v>
      </c>
      <c r="X2513" s="10">
        <v>24.99831</v>
      </c>
      <c r="Y2513" s="10">
        <v>29.909282999999999</v>
      </c>
      <c r="Z2513" s="10">
        <v>34.125950000000003</v>
      </c>
      <c r="AA2513" s="10">
        <v>38.987270000000002</v>
      </c>
      <c r="AB2513" s="10">
        <v>43.878456</v>
      </c>
      <c r="AC2513" s="10">
        <v>47.739815</v>
      </c>
      <c r="AD2513" s="10">
        <v>51.388458</v>
      </c>
      <c r="AE2513" s="10">
        <v>54.387504999999997</v>
      </c>
      <c r="AF2513" s="15" t="s">
        <v>2584</v>
      </c>
    </row>
    <row r="2514" spans="1:32" ht="13">
      <c r="A2514" s="3" t="s">
        <v>1084</v>
      </c>
      <c r="B2514" t="s">
        <v>1586</v>
      </c>
      <c r="C2514" s="10">
        <v>0</v>
      </c>
      <c r="D2514" s="10">
        <v>1.7121999999999998E-2</v>
      </c>
      <c r="E2514" s="10">
        <v>2.9239999999999999E-2</v>
      </c>
      <c r="F2514" s="10">
        <v>3.807E-2</v>
      </c>
      <c r="G2514" s="10">
        <v>5.3337000000000002E-2</v>
      </c>
      <c r="H2514" s="10">
        <v>9.8891999999999994E-2</v>
      </c>
      <c r="I2514" s="10">
        <v>0.135051</v>
      </c>
      <c r="J2514" s="10">
        <v>0.19528400000000001</v>
      </c>
      <c r="K2514" s="10">
        <v>0.30527799999999999</v>
      </c>
      <c r="L2514" s="10">
        <v>0.49121199999999998</v>
      </c>
      <c r="M2514" s="10">
        <v>0.91209099999999999</v>
      </c>
      <c r="N2514" s="10">
        <v>1.2554149999999999</v>
      </c>
      <c r="O2514" s="10">
        <v>1.256275</v>
      </c>
      <c r="P2514" s="10">
        <v>1.2869949999999999</v>
      </c>
      <c r="Q2514" s="10">
        <v>1.340365</v>
      </c>
      <c r="R2514" s="10">
        <v>1.4027080000000001</v>
      </c>
      <c r="S2514" s="10">
        <v>1.4966010000000001</v>
      </c>
      <c r="T2514" s="10">
        <v>1.573358</v>
      </c>
      <c r="U2514" s="10">
        <v>1.6450180000000001</v>
      </c>
      <c r="V2514" s="10">
        <v>1.710113</v>
      </c>
      <c r="W2514" s="10">
        <v>1.7682629999999999</v>
      </c>
      <c r="X2514" s="10">
        <v>1.820066</v>
      </c>
      <c r="Y2514" s="10">
        <v>1.870153</v>
      </c>
      <c r="Z2514" s="10">
        <v>1.91161</v>
      </c>
      <c r="AA2514" s="10">
        <v>1.935017</v>
      </c>
      <c r="AB2514" s="10">
        <v>1.9190050000000001</v>
      </c>
      <c r="AC2514" s="10">
        <v>1.6513089999999999</v>
      </c>
      <c r="AD2514" s="10">
        <v>1.633343</v>
      </c>
      <c r="AE2514" s="10">
        <v>1.3355630000000001</v>
      </c>
      <c r="AF2514" s="7">
        <v>0.17510999999999999</v>
      </c>
    </row>
    <row r="2515" spans="1:32" ht="13">
      <c r="A2515" s="3" t="s">
        <v>1085</v>
      </c>
      <c r="B2515" t="s">
        <v>1588</v>
      </c>
      <c r="C2515" s="10">
        <v>0</v>
      </c>
      <c r="D2515" s="10">
        <v>0</v>
      </c>
      <c r="E2515" s="10">
        <v>0</v>
      </c>
      <c r="F2515" s="10">
        <v>3.4590000000000003E-2</v>
      </c>
      <c r="G2515" s="10">
        <v>6.4453999999999997E-2</v>
      </c>
      <c r="H2515" s="10">
        <v>9.6379999999999993E-2</v>
      </c>
      <c r="I2515" s="10">
        <v>0.12684000000000001</v>
      </c>
      <c r="J2515" s="10">
        <v>0.178477</v>
      </c>
      <c r="K2515" s="10">
        <v>0.249389</v>
      </c>
      <c r="L2515" s="10">
        <v>0.35176200000000002</v>
      </c>
      <c r="M2515" s="10">
        <v>0.62411899999999998</v>
      </c>
      <c r="N2515" s="10">
        <v>0.92911699999999997</v>
      </c>
      <c r="O2515" s="10">
        <v>0.94423400000000002</v>
      </c>
      <c r="P2515" s="10">
        <v>1.0293190000000001</v>
      </c>
      <c r="Q2515" s="10">
        <v>1.1736230000000001</v>
      </c>
      <c r="R2515" s="10">
        <v>1.3955299999999999</v>
      </c>
      <c r="S2515" s="10">
        <v>1.6423890000000001</v>
      </c>
      <c r="T2515" s="10">
        <v>1.8858170000000001</v>
      </c>
      <c r="U2515" s="10">
        <v>2.2235580000000001</v>
      </c>
      <c r="V2515" s="10">
        <v>2.4700730000000002</v>
      </c>
      <c r="W2515" s="10">
        <v>2.6884519999999998</v>
      </c>
      <c r="X2515" s="10">
        <v>2.8870089999999999</v>
      </c>
      <c r="Y2515" s="10">
        <v>3.0676100000000002</v>
      </c>
      <c r="Z2515" s="10">
        <v>3.2120700000000002</v>
      </c>
      <c r="AA2515" s="10">
        <v>3.244929</v>
      </c>
      <c r="AB2515" s="10">
        <v>3.330406</v>
      </c>
      <c r="AC2515" s="10">
        <v>3.3987039999999999</v>
      </c>
      <c r="AD2515" s="10">
        <v>3.4668350000000001</v>
      </c>
      <c r="AE2515" s="10">
        <v>3.5310600000000001</v>
      </c>
      <c r="AF2515" s="15" t="s">
        <v>2584</v>
      </c>
    </row>
    <row r="2516" spans="1:32" ht="13">
      <c r="A2516" s="3" t="s">
        <v>1086</v>
      </c>
      <c r="B2516" t="s">
        <v>1590</v>
      </c>
      <c r="C2516" s="10">
        <v>0</v>
      </c>
      <c r="D2516" s="10">
        <v>0</v>
      </c>
      <c r="E2516" s="10">
        <v>0</v>
      </c>
      <c r="F2516" s="10">
        <v>5.0096000000000002E-2</v>
      </c>
      <c r="G2516" s="10">
        <v>0.101165</v>
      </c>
      <c r="H2516" s="10">
        <v>0.19519800000000001</v>
      </c>
      <c r="I2516" s="10">
        <v>0.261797</v>
      </c>
      <c r="J2516" s="10">
        <v>0.37376100000000001</v>
      </c>
      <c r="K2516" s="10">
        <v>0.55466700000000002</v>
      </c>
      <c r="L2516" s="10">
        <v>0.842974</v>
      </c>
      <c r="M2516" s="10">
        <v>1.5362100000000001</v>
      </c>
      <c r="N2516" s="10">
        <v>2.1845319999999999</v>
      </c>
      <c r="O2516" s="10">
        <v>2.1949209999999999</v>
      </c>
      <c r="P2516" s="10">
        <v>2.3044899999999999</v>
      </c>
      <c r="Q2516" s="10">
        <v>2.4837750000000001</v>
      </c>
      <c r="R2516" s="10">
        <v>2.7450109999999999</v>
      </c>
      <c r="S2516" s="10">
        <v>3.1234150000000001</v>
      </c>
      <c r="T2516" s="10">
        <v>3.4579580000000001</v>
      </c>
      <c r="U2516" s="10">
        <v>3.867343</v>
      </c>
      <c r="V2516" s="10">
        <v>4.1790209999999997</v>
      </c>
      <c r="W2516" s="10">
        <v>4.4556480000000001</v>
      </c>
      <c r="X2516" s="10">
        <v>4.7061270000000004</v>
      </c>
      <c r="Y2516" s="10">
        <v>4.9369610000000002</v>
      </c>
      <c r="Z2516" s="10">
        <v>5.1230070000000003</v>
      </c>
      <c r="AA2516" s="10">
        <v>5.1794070000000003</v>
      </c>
      <c r="AB2516" s="10">
        <v>5.249028</v>
      </c>
      <c r="AC2516" s="10">
        <v>5.0497050000000003</v>
      </c>
      <c r="AD2516" s="10">
        <v>5.099952</v>
      </c>
      <c r="AE2516" s="10">
        <v>4.8664870000000002</v>
      </c>
      <c r="AF2516" s="15" t="s">
        <v>2584</v>
      </c>
    </row>
    <row r="2517" spans="1:32" ht="13">
      <c r="A2517" s="3" t="s">
        <v>1087</v>
      </c>
      <c r="B2517" t="s">
        <v>1592</v>
      </c>
      <c r="C2517" s="10">
        <v>74.701224999999994</v>
      </c>
      <c r="D2517" s="10">
        <v>79.918625000000006</v>
      </c>
      <c r="E2517" s="10">
        <v>84.540779000000001</v>
      </c>
      <c r="F2517" s="10">
        <v>88.102363999999994</v>
      </c>
      <c r="G2517" s="10">
        <v>90.186829000000003</v>
      </c>
      <c r="H2517" s="10">
        <v>90.598586999999995</v>
      </c>
      <c r="I2517" s="10">
        <v>88.703308000000007</v>
      </c>
      <c r="J2517" s="10">
        <v>85.108497999999997</v>
      </c>
      <c r="K2517" s="10">
        <v>80.471169000000003</v>
      </c>
      <c r="L2517" s="10">
        <v>73.362838999999994</v>
      </c>
      <c r="M2517" s="10">
        <v>60.262130999999997</v>
      </c>
      <c r="N2517" s="10">
        <v>49.691952000000001</v>
      </c>
      <c r="O2517" s="10">
        <v>42.493546000000002</v>
      </c>
      <c r="P2517" s="10">
        <v>35.394371</v>
      </c>
      <c r="Q2517" s="10">
        <v>28.861336000000001</v>
      </c>
      <c r="R2517" s="10">
        <v>22.992695000000001</v>
      </c>
      <c r="S2517" s="10">
        <v>17.894069999999999</v>
      </c>
      <c r="T2517" s="10">
        <v>13.618945999999999</v>
      </c>
      <c r="U2517" s="10">
        <v>10.134798999999999</v>
      </c>
      <c r="V2517" s="10">
        <v>7.4010249999999997</v>
      </c>
      <c r="W2517" s="10">
        <v>5.2948199999999996</v>
      </c>
      <c r="X2517" s="10">
        <v>3.7180300000000002</v>
      </c>
      <c r="Y2517" s="10">
        <v>2.5578759999999998</v>
      </c>
      <c r="Z2517" s="10">
        <v>1.6794610000000001</v>
      </c>
      <c r="AA2517" s="10">
        <v>1.016564</v>
      </c>
      <c r="AB2517" s="10">
        <v>0.50536199999999998</v>
      </c>
      <c r="AC2517" s="10">
        <v>0.17550399999999999</v>
      </c>
      <c r="AD2517" s="10">
        <v>1.7904E-2</v>
      </c>
      <c r="AE2517" s="10">
        <v>2.9719999999999998E-3</v>
      </c>
      <c r="AF2517" s="7">
        <v>-0.31460500000000002</v>
      </c>
    </row>
    <row r="2518" spans="1:32" ht="13">
      <c r="A2518" s="3" t="s">
        <v>1088</v>
      </c>
      <c r="B2518" t="s">
        <v>1594</v>
      </c>
      <c r="C2518" s="10">
        <v>2.5200109999999998</v>
      </c>
      <c r="D2518" s="10">
        <v>3.3140969999999998</v>
      </c>
      <c r="E2518" s="10">
        <v>4.4847609999999998</v>
      </c>
      <c r="F2518" s="10">
        <v>5.7677959999999997</v>
      </c>
      <c r="G2518" s="10">
        <v>7.2047330000000001</v>
      </c>
      <c r="H2518" s="10">
        <v>8.9260889999999993</v>
      </c>
      <c r="I2518" s="10">
        <v>11.290698000000001</v>
      </c>
      <c r="J2518" s="10">
        <v>14.891513</v>
      </c>
      <c r="K2518" s="10">
        <v>19.528835000000001</v>
      </c>
      <c r="L2518" s="10">
        <v>26.637170999999999</v>
      </c>
      <c r="M2518" s="10">
        <v>39.737876999999997</v>
      </c>
      <c r="N2518" s="10">
        <v>50.308056000000001</v>
      </c>
      <c r="O2518" s="10">
        <v>57.506466000000003</v>
      </c>
      <c r="P2518" s="10">
        <v>64.605637000000002</v>
      </c>
      <c r="Q2518" s="10">
        <v>71.138672</v>
      </c>
      <c r="R2518" s="10">
        <v>77.007317</v>
      </c>
      <c r="S2518" s="10">
        <v>82.105941999999999</v>
      </c>
      <c r="T2518" s="10">
        <v>86.381057999999996</v>
      </c>
      <c r="U2518" s="10">
        <v>89.865211000000002</v>
      </c>
      <c r="V2518" s="10">
        <v>92.598984000000002</v>
      </c>
      <c r="W2518" s="10">
        <v>94.705185</v>
      </c>
      <c r="X2518" s="10">
        <v>96.281975000000003</v>
      </c>
      <c r="Y2518" s="10">
        <v>97.442138999999997</v>
      </c>
      <c r="Z2518" s="10">
        <v>98.248215000000002</v>
      </c>
      <c r="AA2518" s="10">
        <v>98.843970999999996</v>
      </c>
      <c r="AB2518" s="10">
        <v>99.300606000000002</v>
      </c>
      <c r="AC2518" s="10">
        <v>99.552383000000006</v>
      </c>
      <c r="AD2518" s="10">
        <v>99.605804000000006</v>
      </c>
      <c r="AE2518" s="10">
        <v>99.487151999999995</v>
      </c>
      <c r="AF2518" s="7">
        <v>0.13427600000000001</v>
      </c>
    </row>
    <row r="2519" spans="1:32" ht="13">
      <c r="A2519" s="3" t="s">
        <v>1089</v>
      </c>
      <c r="B2519" t="s">
        <v>1596</v>
      </c>
      <c r="C2519" s="10">
        <v>0</v>
      </c>
      <c r="D2519" s="10">
        <v>0</v>
      </c>
      <c r="E2519" s="10">
        <v>0</v>
      </c>
      <c r="F2519" s="10">
        <v>0</v>
      </c>
      <c r="G2519" s="10">
        <v>0</v>
      </c>
      <c r="H2519" s="10">
        <v>0</v>
      </c>
      <c r="I2519" s="10">
        <v>0</v>
      </c>
      <c r="J2519" s="10">
        <v>0</v>
      </c>
      <c r="K2519" s="10">
        <v>0</v>
      </c>
      <c r="L2519" s="10">
        <v>0</v>
      </c>
      <c r="M2519" s="10">
        <v>0</v>
      </c>
      <c r="N2519" s="10">
        <v>0</v>
      </c>
      <c r="O2519" s="10">
        <v>0</v>
      </c>
      <c r="P2519" s="10">
        <v>0</v>
      </c>
      <c r="Q2519" s="10">
        <v>0</v>
      </c>
      <c r="R2519" s="10">
        <v>0</v>
      </c>
      <c r="S2519" s="10">
        <v>0</v>
      </c>
      <c r="T2519" s="10">
        <v>0</v>
      </c>
      <c r="U2519" s="10">
        <v>0</v>
      </c>
      <c r="V2519" s="10">
        <v>0</v>
      </c>
      <c r="W2519" s="10">
        <v>0</v>
      </c>
      <c r="X2519" s="10">
        <v>0</v>
      </c>
      <c r="Y2519" s="10">
        <v>0</v>
      </c>
      <c r="Z2519" s="10">
        <v>7.2333999999999996E-2</v>
      </c>
      <c r="AA2519" s="10">
        <v>0.139483</v>
      </c>
      <c r="AB2519" s="10">
        <v>0.19403699999999999</v>
      </c>
      <c r="AC2519" s="10">
        <v>0.272121</v>
      </c>
      <c r="AD2519" s="10">
        <v>0.37629600000000002</v>
      </c>
      <c r="AE2519" s="10">
        <v>0.50988599999999995</v>
      </c>
      <c r="AF2519" s="15" t="s">
        <v>2584</v>
      </c>
    </row>
    <row r="2520" spans="1:32" ht="13">
      <c r="A2520" s="3" t="s">
        <v>1090</v>
      </c>
      <c r="B2520" t="s">
        <v>1598</v>
      </c>
      <c r="C2520" s="10">
        <v>4.0280000000000003E-2</v>
      </c>
      <c r="D2520" s="10">
        <v>4.9155999999999998E-2</v>
      </c>
      <c r="E2520" s="10">
        <v>7.3421E-2</v>
      </c>
      <c r="F2520" s="10">
        <v>0.113036</v>
      </c>
      <c r="G2520" s="10">
        <v>0.17702899999999999</v>
      </c>
      <c r="H2520" s="10">
        <v>0.58338199999999996</v>
      </c>
      <c r="I2520" s="10">
        <v>1.154271</v>
      </c>
      <c r="J2520" s="10">
        <v>2.239636</v>
      </c>
      <c r="K2520" s="10">
        <v>4.0836829999999997</v>
      </c>
      <c r="L2520" s="10">
        <v>6.8018830000000001</v>
      </c>
      <c r="M2520" s="10">
        <v>11.066895000000001</v>
      </c>
      <c r="N2520" s="10">
        <v>12.963245000000001</v>
      </c>
      <c r="O2520" s="10">
        <v>12.980696</v>
      </c>
      <c r="P2520" s="10">
        <v>12.975701000000001</v>
      </c>
      <c r="Q2520" s="10">
        <v>12.981083</v>
      </c>
      <c r="R2520" s="10">
        <v>12.976425000000001</v>
      </c>
      <c r="S2520" s="10">
        <v>12.979645</v>
      </c>
      <c r="T2520" s="10">
        <v>13.013019</v>
      </c>
      <c r="U2520" s="10">
        <v>13.061151000000001</v>
      </c>
      <c r="V2520" s="10">
        <v>13.110839</v>
      </c>
      <c r="W2520" s="10">
        <v>13.154638</v>
      </c>
      <c r="X2520" s="10">
        <v>13.192007</v>
      </c>
      <c r="Y2520" s="10">
        <v>13.238782</v>
      </c>
      <c r="Z2520" s="10">
        <v>13.283732000000001</v>
      </c>
      <c r="AA2520" s="10">
        <v>13.333064</v>
      </c>
      <c r="AB2520" s="10">
        <v>13.408059</v>
      </c>
      <c r="AC2520" s="10">
        <v>13.440206999999999</v>
      </c>
      <c r="AD2520" s="10">
        <v>13.474653</v>
      </c>
      <c r="AE2520" s="10">
        <v>13.513574999999999</v>
      </c>
      <c r="AF2520" s="7">
        <v>0.231234</v>
      </c>
    </row>
    <row r="2521" spans="1:32" ht="13">
      <c r="A2521" s="3" t="s">
        <v>1091</v>
      </c>
      <c r="B2521" t="s">
        <v>1600</v>
      </c>
      <c r="C2521" s="10">
        <v>0.179589</v>
      </c>
      <c r="D2521" s="10">
        <v>0.20711399999999999</v>
      </c>
      <c r="E2521" s="10">
        <v>0.291958</v>
      </c>
      <c r="F2521" s="10">
        <v>0.48494199999999998</v>
      </c>
      <c r="G2521" s="10">
        <v>0.87667200000000001</v>
      </c>
      <c r="H2521" s="10">
        <v>3.415759</v>
      </c>
      <c r="I2521" s="10">
        <v>5.1320509999999997</v>
      </c>
      <c r="J2521" s="10">
        <v>8.1745099999999997</v>
      </c>
      <c r="K2521" s="10">
        <v>12.886272999999999</v>
      </c>
      <c r="L2521" s="10">
        <v>18.550560000000001</v>
      </c>
      <c r="M2521" s="10">
        <v>27.635480999999999</v>
      </c>
      <c r="N2521" s="10">
        <v>31.635529999999999</v>
      </c>
      <c r="O2521" s="10">
        <v>31.638013999999998</v>
      </c>
      <c r="P2521" s="10">
        <v>31.638611000000001</v>
      </c>
      <c r="Q2521" s="10">
        <v>31.638349999999999</v>
      </c>
      <c r="R2521" s="10">
        <v>31.641214000000002</v>
      </c>
      <c r="S2521" s="10">
        <v>31.73312</v>
      </c>
      <c r="T2521" s="10">
        <v>31.918538999999999</v>
      </c>
      <c r="U2521" s="10">
        <v>32.064632000000003</v>
      </c>
      <c r="V2521" s="10">
        <v>32.220737</v>
      </c>
      <c r="W2521" s="10">
        <v>32.292113999999998</v>
      </c>
      <c r="X2521" s="10">
        <v>32.386336999999997</v>
      </c>
      <c r="Y2521" s="10">
        <v>32.495167000000002</v>
      </c>
      <c r="Z2521" s="10">
        <v>32.562862000000003</v>
      </c>
      <c r="AA2521" s="10">
        <v>32.673203000000001</v>
      </c>
      <c r="AB2521" s="10">
        <v>32.871712000000002</v>
      </c>
      <c r="AC2521" s="10">
        <v>32.916519000000001</v>
      </c>
      <c r="AD2521" s="10">
        <v>32.992786000000002</v>
      </c>
      <c r="AE2521" s="10">
        <v>33.085856999999997</v>
      </c>
      <c r="AF2521" s="7">
        <v>0.20672599999999999</v>
      </c>
    </row>
    <row r="2522" spans="1:32" ht="13">
      <c r="A2522" s="3" t="s">
        <v>1092</v>
      </c>
      <c r="B2522" t="s">
        <v>1602</v>
      </c>
      <c r="C2522" s="10">
        <v>11.910149000000001</v>
      </c>
      <c r="D2522" s="10">
        <v>13.184794</v>
      </c>
      <c r="E2522" s="10">
        <v>18.616662999999999</v>
      </c>
      <c r="F2522" s="10">
        <v>25.600850999999999</v>
      </c>
      <c r="G2522" s="10">
        <v>33.838363999999999</v>
      </c>
      <c r="H2522" s="10">
        <v>43.710484000000001</v>
      </c>
      <c r="I2522" s="10">
        <v>50.213005000000003</v>
      </c>
      <c r="J2522" s="10">
        <v>57.643436000000001</v>
      </c>
      <c r="K2522" s="10">
        <v>64.688514999999995</v>
      </c>
      <c r="L2522" s="10">
        <v>71.472221000000005</v>
      </c>
      <c r="M2522" s="10">
        <v>80.544250000000005</v>
      </c>
      <c r="N2522" s="10">
        <v>84.312156999999999</v>
      </c>
      <c r="O2522" s="10">
        <v>84.322524999999999</v>
      </c>
      <c r="P2522" s="10">
        <v>85.247840999999994</v>
      </c>
      <c r="Q2522" s="10">
        <v>86.248390000000001</v>
      </c>
      <c r="R2522" s="10">
        <v>87.311760000000007</v>
      </c>
      <c r="S2522" s="10">
        <v>88.406715000000005</v>
      </c>
      <c r="T2522" s="10">
        <v>89.094809999999995</v>
      </c>
      <c r="U2522" s="10">
        <v>89.703247000000005</v>
      </c>
      <c r="V2522" s="10">
        <v>90.089744999999994</v>
      </c>
      <c r="W2522" s="10">
        <v>90.355994999999993</v>
      </c>
      <c r="X2522" s="10">
        <v>90.584793000000005</v>
      </c>
      <c r="Y2522" s="10">
        <v>90.827278000000007</v>
      </c>
      <c r="Z2522" s="10">
        <v>90.929878000000002</v>
      </c>
      <c r="AA2522" s="10">
        <v>91.140686000000002</v>
      </c>
      <c r="AB2522" s="10">
        <v>91.392623999999998</v>
      </c>
      <c r="AC2522" s="10">
        <v>91.393921000000006</v>
      </c>
      <c r="AD2522" s="10">
        <v>91.427077999999995</v>
      </c>
      <c r="AE2522" s="10">
        <v>91.514938000000001</v>
      </c>
      <c r="AF2522" s="7">
        <v>7.4394000000000002E-2</v>
      </c>
    </row>
    <row r="2523" spans="1:32" ht="13">
      <c r="A2523" s="3" t="s">
        <v>1093</v>
      </c>
      <c r="B2523" t="s">
        <v>1604</v>
      </c>
      <c r="C2523" s="10">
        <v>0</v>
      </c>
      <c r="D2523" s="10">
        <v>3.6714999999999998E-2</v>
      </c>
      <c r="E2523" s="10">
        <v>7.0151000000000005E-2</v>
      </c>
      <c r="F2523" s="10">
        <v>9.2753000000000002E-2</v>
      </c>
      <c r="G2523" s="10">
        <v>0.137963</v>
      </c>
      <c r="H2523" s="10">
        <v>0.28049600000000002</v>
      </c>
      <c r="I2523" s="10">
        <v>0.37873899999999999</v>
      </c>
      <c r="J2523" s="10">
        <v>0.56981899999999996</v>
      </c>
      <c r="K2523" s="10">
        <v>0.86846800000000002</v>
      </c>
      <c r="L2523" s="10">
        <v>1.3737790000000001</v>
      </c>
      <c r="M2523" s="10">
        <v>2.61497</v>
      </c>
      <c r="N2523" s="10">
        <v>3.6791010000000002</v>
      </c>
      <c r="O2523" s="10">
        <v>3.679999</v>
      </c>
      <c r="P2523" s="10">
        <v>3.7059609999999998</v>
      </c>
      <c r="Q2523" s="10">
        <v>3.886889</v>
      </c>
      <c r="R2523" s="10">
        <v>4.1315400000000002</v>
      </c>
      <c r="S2523" s="10">
        <v>4.4185280000000002</v>
      </c>
      <c r="T2523" s="10">
        <v>4.6982629999999999</v>
      </c>
      <c r="U2523" s="10">
        <v>4.977671</v>
      </c>
      <c r="V2523" s="10">
        <v>5.2314109999999996</v>
      </c>
      <c r="W2523" s="10">
        <v>5.458742</v>
      </c>
      <c r="X2523" s="10">
        <v>5.66343</v>
      </c>
      <c r="Y2523" s="10">
        <v>5.8512789999999999</v>
      </c>
      <c r="Z2523" s="10">
        <v>5.9979950000000004</v>
      </c>
      <c r="AA2523" s="10">
        <v>6.1473089999999999</v>
      </c>
      <c r="AB2523" s="10">
        <v>6.2968859999999998</v>
      </c>
      <c r="AC2523" s="10">
        <v>6.374174</v>
      </c>
      <c r="AD2523" s="10">
        <v>6.4576159999999998</v>
      </c>
      <c r="AE2523" s="10">
        <v>6.5446039999999996</v>
      </c>
      <c r="AF2523" s="7">
        <v>0.21163499999999999</v>
      </c>
    </row>
    <row r="2524" spans="1:32" ht="13">
      <c r="A2524" s="3" t="s">
        <v>1094</v>
      </c>
      <c r="B2524" t="s">
        <v>1606</v>
      </c>
      <c r="C2524" s="10">
        <v>57.748047</v>
      </c>
      <c r="D2524" s="10">
        <v>57.793940999999997</v>
      </c>
      <c r="E2524" s="10">
        <v>57.693989000000002</v>
      </c>
      <c r="F2524" s="10">
        <v>57.669994000000003</v>
      </c>
      <c r="G2524" s="10">
        <v>57.744579000000002</v>
      </c>
      <c r="H2524" s="10">
        <v>57.748524000000003</v>
      </c>
      <c r="I2524" s="10">
        <v>57.780780999999998</v>
      </c>
      <c r="J2524" s="10">
        <v>57.739952000000002</v>
      </c>
      <c r="K2524" s="10">
        <v>57.682158999999999</v>
      </c>
      <c r="L2524" s="10">
        <v>56.485722000000003</v>
      </c>
      <c r="M2524" s="10">
        <v>48.411754999999999</v>
      </c>
      <c r="N2524" s="10">
        <v>37.453133000000001</v>
      </c>
      <c r="O2524" s="10">
        <v>30.861996000000001</v>
      </c>
      <c r="P2524" s="10">
        <v>22.807971999999999</v>
      </c>
      <c r="Q2524" s="10">
        <v>17.031956000000001</v>
      </c>
      <c r="R2524" s="10">
        <v>11.700150000000001</v>
      </c>
      <c r="S2524" s="10">
        <v>5.9872569999999996</v>
      </c>
      <c r="T2524" s="10">
        <v>1.7608079999999999</v>
      </c>
      <c r="U2524" s="10">
        <v>0.28590199999999999</v>
      </c>
      <c r="V2524" s="10">
        <v>3.0000000000000001E-6</v>
      </c>
      <c r="W2524" s="10">
        <v>3.0000000000000001E-6</v>
      </c>
      <c r="X2524" s="10">
        <v>3.0000000000000001E-6</v>
      </c>
      <c r="Y2524" s="10">
        <v>3.0000000000000001E-6</v>
      </c>
      <c r="Z2524" s="10">
        <v>3.0000000000000001E-6</v>
      </c>
      <c r="AA2524" s="10">
        <v>3.0000000000000001E-6</v>
      </c>
      <c r="AB2524" s="10">
        <v>3.0000000000000001E-6</v>
      </c>
      <c r="AC2524" s="10">
        <v>3.0000000000000001E-6</v>
      </c>
      <c r="AD2524" s="10">
        <v>3.0000000000000001E-6</v>
      </c>
      <c r="AE2524" s="10">
        <v>3.0000000000000001E-6</v>
      </c>
      <c r="AF2524" s="7">
        <v>-0.46165200000000001</v>
      </c>
    </row>
    <row r="2525" spans="1:32" ht="13">
      <c r="A2525" s="3" t="s">
        <v>1095</v>
      </c>
      <c r="B2525" t="s">
        <v>1608</v>
      </c>
      <c r="C2525" s="10">
        <v>2.529757</v>
      </c>
      <c r="D2525" s="10">
        <v>3.1733699999999998</v>
      </c>
      <c r="E2525" s="10">
        <v>4.5085689999999996</v>
      </c>
      <c r="F2525" s="10">
        <v>5.9677379999999998</v>
      </c>
      <c r="G2525" s="10">
        <v>7.5394740000000002</v>
      </c>
      <c r="H2525" s="10">
        <v>9.6014230000000005</v>
      </c>
      <c r="I2525" s="10">
        <v>12.513052999999999</v>
      </c>
      <c r="J2525" s="10">
        <v>16.557835000000001</v>
      </c>
      <c r="K2525" s="10">
        <v>21.543800000000001</v>
      </c>
      <c r="L2525" s="10">
        <v>29.128798</v>
      </c>
      <c r="M2525" s="10">
        <v>42.936641999999999</v>
      </c>
      <c r="N2525" s="10">
        <v>53.767539999999997</v>
      </c>
      <c r="O2525" s="10">
        <v>59.853496999999997</v>
      </c>
      <c r="P2525" s="10">
        <v>66.082267999999999</v>
      </c>
      <c r="Q2525" s="10">
        <v>69.514114000000006</v>
      </c>
      <c r="R2525" s="10">
        <v>71.229018999999994</v>
      </c>
      <c r="S2525" s="10">
        <v>72.043159000000003</v>
      </c>
      <c r="T2525" s="10">
        <v>70.656218999999993</v>
      </c>
      <c r="U2525" s="10">
        <v>65.829207999999994</v>
      </c>
      <c r="V2525" s="10">
        <v>59.294407</v>
      </c>
      <c r="W2525" s="10">
        <v>52.181244</v>
      </c>
      <c r="X2525" s="10">
        <v>44.984848</v>
      </c>
      <c r="Y2525" s="10">
        <v>37.890320000000003</v>
      </c>
      <c r="Z2525" s="10">
        <v>31.168434000000001</v>
      </c>
      <c r="AA2525" s="10">
        <v>25.067974</v>
      </c>
      <c r="AB2525" s="10">
        <v>19.691261000000001</v>
      </c>
      <c r="AC2525" s="10">
        <v>15.095917</v>
      </c>
      <c r="AD2525" s="10">
        <v>11.295000999999999</v>
      </c>
      <c r="AE2525" s="10">
        <v>8.2696339999999999</v>
      </c>
      <c r="AF2525" s="7">
        <v>3.6110999999999997E-2</v>
      </c>
    </row>
    <row r="2526" spans="1:32" ht="13">
      <c r="A2526" s="3" t="s">
        <v>1096</v>
      </c>
      <c r="B2526" t="s">
        <v>1610</v>
      </c>
      <c r="C2526" s="10">
        <v>0</v>
      </c>
      <c r="D2526" s="10">
        <v>0</v>
      </c>
      <c r="E2526" s="10">
        <v>0</v>
      </c>
      <c r="F2526" s="10">
        <v>0</v>
      </c>
      <c r="G2526" s="10">
        <v>0</v>
      </c>
      <c r="H2526" s="10">
        <v>0</v>
      </c>
      <c r="I2526" s="10">
        <v>0</v>
      </c>
      <c r="J2526" s="10">
        <v>0</v>
      </c>
      <c r="K2526" s="10">
        <v>1.48316</v>
      </c>
      <c r="L2526" s="10">
        <v>2.7785570000000002</v>
      </c>
      <c r="M2526" s="10">
        <v>4.3949980000000002</v>
      </c>
      <c r="N2526" s="10">
        <v>6.6434509999999998</v>
      </c>
      <c r="O2526" s="10">
        <v>8.4761240000000004</v>
      </c>
      <c r="P2526" s="10">
        <v>10.747628000000001</v>
      </c>
      <c r="Q2526" s="10">
        <v>13.453942</v>
      </c>
      <c r="R2526" s="10">
        <v>17.070844999999998</v>
      </c>
      <c r="S2526" s="10">
        <v>21.969595000000002</v>
      </c>
      <c r="T2526" s="10">
        <v>27.582981</v>
      </c>
      <c r="U2526" s="10">
        <v>33.884906999999998</v>
      </c>
      <c r="V2526" s="10">
        <v>40.705601000000001</v>
      </c>
      <c r="W2526" s="10">
        <v>47.818764000000002</v>
      </c>
      <c r="X2526" s="10">
        <v>55.015155999999998</v>
      </c>
      <c r="Y2526" s="10">
        <v>62.109687999999998</v>
      </c>
      <c r="Z2526" s="10">
        <v>68.831573000000006</v>
      </c>
      <c r="AA2526" s="10">
        <v>74.932036999999994</v>
      </c>
      <c r="AB2526" s="10">
        <v>80.308745999999999</v>
      </c>
      <c r="AC2526" s="10">
        <v>84.904090999999994</v>
      </c>
      <c r="AD2526" s="10">
        <v>88.705001999999993</v>
      </c>
      <c r="AE2526" s="10">
        <v>91.730377000000004</v>
      </c>
      <c r="AF2526" s="15" t="s">
        <v>2584</v>
      </c>
    </row>
    <row r="2527" spans="1:32" ht="13">
      <c r="A2527" s="3" t="s">
        <v>1097</v>
      </c>
      <c r="B2527" t="s">
        <v>1612</v>
      </c>
      <c r="C2527" s="10">
        <v>25.061074999999999</v>
      </c>
      <c r="D2527" s="10">
        <v>25.340153000000001</v>
      </c>
      <c r="E2527" s="10">
        <v>24.877199000000001</v>
      </c>
      <c r="F2527" s="10">
        <v>24.672338</v>
      </c>
      <c r="G2527" s="10">
        <v>25.100594000000001</v>
      </c>
      <c r="H2527" s="10">
        <v>25.178421</v>
      </c>
      <c r="I2527" s="10">
        <v>25.257881000000001</v>
      </c>
      <c r="J2527" s="10">
        <v>25.152403</v>
      </c>
      <c r="K2527" s="10">
        <v>25.147857999999999</v>
      </c>
      <c r="L2527" s="10">
        <v>25.151644000000001</v>
      </c>
      <c r="M2527" s="10">
        <v>25.114782000000002</v>
      </c>
      <c r="N2527" s="10">
        <v>25.166460000000001</v>
      </c>
      <c r="O2527" s="10">
        <v>25.203724000000001</v>
      </c>
      <c r="P2527" s="10">
        <v>25.208590000000001</v>
      </c>
      <c r="Q2527" s="10">
        <v>25.194600999999999</v>
      </c>
      <c r="R2527" s="10">
        <v>25.200980999999999</v>
      </c>
      <c r="S2527" s="10">
        <v>25.190521</v>
      </c>
      <c r="T2527" s="10">
        <v>25.181173000000001</v>
      </c>
      <c r="U2527" s="10">
        <v>25.202183000000002</v>
      </c>
      <c r="V2527" s="10">
        <v>25.200426</v>
      </c>
      <c r="W2527" s="10">
        <v>25.195816000000001</v>
      </c>
      <c r="X2527" s="10">
        <v>25.207058</v>
      </c>
      <c r="Y2527" s="10">
        <v>25.203028</v>
      </c>
      <c r="Z2527" s="10">
        <v>25.179344</v>
      </c>
      <c r="AA2527" s="10">
        <v>25.196659</v>
      </c>
      <c r="AB2527" s="10">
        <v>25.205065000000001</v>
      </c>
      <c r="AC2527" s="10">
        <v>25.193398999999999</v>
      </c>
      <c r="AD2527" s="10">
        <v>25.198975000000001</v>
      </c>
      <c r="AE2527" s="10">
        <v>25.207756</v>
      </c>
      <c r="AF2527" s="7">
        <v>-1.94E-4</v>
      </c>
    </row>
    <row r="2528" spans="1:32" ht="13">
      <c r="A2528" s="3" t="s">
        <v>1098</v>
      </c>
      <c r="B2528" t="s">
        <v>1614</v>
      </c>
      <c r="C2528" s="10">
        <v>1.234232</v>
      </c>
      <c r="D2528" s="10">
        <v>1.2330380000000001</v>
      </c>
      <c r="E2528" s="10">
        <v>1.2372909999999999</v>
      </c>
      <c r="F2528" s="10">
        <v>1.2391559999999999</v>
      </c>
      <c r="G2528" s="10">
        <v>1.2383500000000001</v>
      </c>
      <c r="H2528" s="10">
        <v>2.2009789999999998</v>
      </c>
      <c r="I2528" s="10">
        <v>3.0720019999999999</v>
      </c>
      <c r="J2528" s="10">
        <v>4.7036340000000001</v>
      </c>
      <c r="K2528" s="10">
        <v>8.690372</v>
      </c>
      <c r="L2528" s="10">
        <v>13.640658</v>
      </c>
      <c r="M2528" s="10">
        <v>20.663989999999998</v>
      </c>
      <c r="N2528" s="10">
        <v>22.884777</v>
      </c>
      <c r="O2528" s="10">
        <v>22.873712999999999</v>
      </c>
      <c r="P2528" s="10">
        <v>22.875806999999998</v>
      </c>
      <c r="Q2528" s="10">
        <v>22.877027999999999</v>
      </c>
      <c r="R2528" s="10">
        <v>22.876553999999999</v>
      </c>
      <c r="S2528" s="10">
        <v>22.878478999999999</v>
      </c>
      <c r="T2528" s="10">
        <v>22.880355999999999</v>
      </c>
      <c r="U2528" s="10">
        <v>22.904684</v>
      </c>
      <c r="V2528" s="10">
        <v>22.962070000000001</v>
      </c>
      <c r="W2528" s="10">
        <v>23.024256000000001</v>
      </c>
      <c r="X2528" s="10">
        <v>23.094239999999999</v>
      </c>
      <c r="Y2528" s="10">
        <v>23.170658</v>
      </c>
      <c r="Z2528" s="10">
        <v>23.225058000000001</v>
      </c>
      <c r="AA2528" s="10">
        <v>23.287839999999999</v>
      </c>
      <c r="AB2528" s="10">
        <v>23.360772999999998</v>
      </c>
      <c r="AC2528" s="10">
        <v>23.379494000000001</v>
      </c>
      <c r="AD2528" s="10">
        <v>23.405505999999999</v>
      </c>
      <c r="AE2528" s="10">
        <v>23.436785</v>
      </c>
      <c r="AF2528" s="7">
        <v>0.11523799999999999</v>
      </c>
    </row>
    <row r="2529" spans="1:32" ht="13">
      <c r="A2529" s="3" t="s">
        <v>1099</v>
      </c>
      <c r="B2529" t="s">
        <v>1616</v>
      </c>
      <c r="C2529" s="10">
        <v>6.8891999999999995E-2</v>
      </c>
      <c r="D2529" s="10">
        <v>9.3207999999999999E-2</v>
      </c>
      <c r="E2529" s="10">
        <v>0.107986</v>
      </c>
      <c r="F2529" s="10">
        <v>0.153729</v>
      </c>
      <c r="G2529" s="10">
        <v>0.228211</v>
      </c>
      <c r="H2529" s="10">
        <v>0.34912700000000002</v>
      </c>
      <c r="I2529" s="10">
        <v>0.957901</v>
      </c>
      <c r="J2529" s="10">
        <v>1.6081909999999999</v>
      </c>
      <c r="K2529" s="10">
        <v>2.9957739999999999</v>
      </c>
      <c r="L2529" s="10">
        <v>5.6643059999999998</v>
      </c>
      <c r="M2529" s="10">
        <v>10.086283999999999</v>
      </c>
      <c r="N2529" s="10">
        <v>17.706848000000001</v>
      </c>
      <c r="O2529" s="10">
        <v>19.234169000000001</v>
      </c>
      <c r="P2529" s="10">
        <v>20.169322999999999</v>
      </c>
      <c r="Q2529" s="10">
        <v>20.169277000000001</v>
      </c>
      <c r="R2529" s="10">
        <v>20.17108</v>
      </c>
      <c r="S2529" s="10">
        <v>20.171143000000001</v>
      </c>
      <c r="T2529" s="10">
        <v>20.243008</v>
      </c>
      <c r="U2529" s="10">
        <v>20.371888999999999</v>
      </c>
      <c r="V2529" s="10">
        <v>20.515612000000001</v>
      </c>
      <c r="W2529" s="10">
        <v>20.655484999999999</v>
      </c>
      <c r="X2529" s="10">
        <v>20.792404000000001</v>
      </c>
      <c r="Y2529" s="10">
        <v>20.933598</v>
      </c>
      <c r="Z2529" s="10">
        <v>21.084575999999998</v>
      </c>
      <c r="AA2529" s="10">
        <v>21.204742</v>
      </c>
      <c r="AB2529" s="10">
        <v>21.365428999999999</v>
      </c>
      <c r="AC2529" s="10">
        <v>21.603846000000001</v>
      </c>
      <c r="AD2529" s="10">
        <v>21.709686000000001</v>
      </c>
      <c r="AE2529" s="10">
        <v>21.844082</v>
      </c>
      <c r="AF2529" s="7">
        <v>0.22397700000000001</v>
      </c>
    </row>
    <row r="2530" spans="1:32" ht="13">
      <c r="A2530" s="3" t="s">
        <v>1100</v>
      </c>
      <c r="B2530" t="s">
        <v>1618</v>
      </c>
      <c r="C2530" s="10">
        <v>9.3227000000000004E-2</v>
      </c>
      <c r="D2530" s="10">
        <v>0.107997</v>
      </c>
      <c r="E2530" s="10">
        <v>0.15371299999999999</v>
      </c>
      <c r="F2530" s="10">
        <v>0.228244</v>
      </c>
      <c r="G2530" s="10">
        <v>0.34917900000000002</v>
      </c>
      <c r="H2530" s="10">
        <v>0.95774199999999998</v>
      </c>
      <c r="I2530" s="10">
        <v>1.6084609999999999</v>
      </c>
      <c r="J2530" s="10">
        <v>2.9958930000000001</v>
      </c>
      <c r="K2530" s="10">
        <v>5.6642359999999998</v>
      </c>
      <c r="L2530" s="10">
        <v>10.086786</v>
      </c>
      <c r="M2530" s="10">
        <v>17.708124000000002</v>
      </c>
      <c r="N2530" s="10">
        <v>20.167442000000001</v>
      </c>
      <c r="O2530" s="10">
        <v>20.17061</v>
      </c>
      <c r="P2530" s="10">
        <v>20.171108</v>
      </c>
      <c r="Q2530" s="10">
        <v>20.170938</v>
      </c>
      <c r="R2530" s="10">
        <v>20.17108</v>
      </c>
      <c r="S2530" s="10">
        <v>20.242972999999999</v>
      </c>
      <c r="T2530" s="10">
        <v>20.371731</v>
      </c>
      <c r="U2530" s="10">
        <v>20.515577</v>
      </c>
      <c r="V2530" s="10">
        <v>20.655472</v>
      </c>
      <c r="W2530" s="10">
        <v>20.792211999999999</v>
      </c>
      <c r="X2530" s="10">
        <v>20.933465999999999</v>
      </c>
      <c r="Y2530" s="10">
        <v>21.084645999999999</v>
      </c>
      <c r="Z2530" s="10">
        <v>21.204097999999998</v>
      </c>
      <c r="AA2530" s="10">
        <v>21.365772</v>
      </c>
      <c r="AB2530" s="10">
        <v>21.603857000000001</v>
      </c>
      <c r="AC2530" s="10">
        <v>21.709505</v>
      </c>
      <c r="AD2530" s="10">
        <v>21.844591000000001</v>
      </c>
      <c r="AE2530" s="10">
        <v>21.996931</v>
      </c>
      <c r="AF2530" s="7">
        <v>0.21763399999999999</v>
      </c>
    </row>
    <row r="2531" spans="1:32" ht="13">
      <c r="A2531" s="3" t="s">
        <v>1101</v>
      </c>
      <c r="B2531" t="s">
        <v>1620</v>
      </c>
      <c r="C2531" s="10">
        <v>77.776679999999999</v>
      </c>
      <c r="D2531" s="10">
        <v>100.00000799999999</v>
      </c>
      <c r="E2531" s="10">
        <v>100.00000799999999</v>
      </c>
      <c r="F2531" s="10">
        <v>100</v>
      </c>
      <c r="G2531" s="10">
        <v>100.00000799999999</v>
      </c>
      <c r="H2531" s="10">
        <v>100.00000799999999</v>
      </c>
      <c r="I2531" s="10">
        <v>100.00000799999999</v>
      </c>
      <c r="J2531" s="10">
        <v>100.00000799999999</v>
      </c>
      <c r="K2531" s="10">
        <v>100.00000799999999</v>
      </c>
      <c r="L2531" s="10">
        <v>100.00000799999999</v>
      </c>
      <c r="M2531" s="10">
        <v>100</v>
      </c>
      <c r="N2531" s="10">
        <v>100.00000799999999</v>
      </c>
      <c r="O2531" s="10">
        <v>100.00000799999999</v>
      </c>
      <c r="P2531" s="10">
        <v>100.00000799999999</v>
      </c>
      <c r="Q2531" s="10">
        <v>100.00000799999999</v>
      </c>
      <c r="R2531" s="10">
        <v>100.00000799999999</v>
      </c>
      <c r="S2531" s="10">
        <v>100.00000799999999</v>
      </c>
      <c r="T2531" s="10">
        <v>100.00000799999999</v>
      </c>
      <c r="U2531" s="10">
        <v>100.000015</v>
      </c>
      <c r="V2531" s="10">
        <v>100.00000799999999</v>
      </c>
      <c r="W2531" s="10">
        <v>100</v>
      </c>
      <c r="X2531" s="10">
        <v>100.00000799999999</v>
      </c>
      <c r="Y2531" s="10">
        <v>100.00000799999999</v>
      </c>
      <c r="Z2531" s="10">
        <v>100</v>
      </c>
      <c r="AA2531" s="10">
        <v>100.00000799999999</v>
      </c>
      <c r="AB2531" s="10">
        <v>100</v>
      </c>
      <c r="AC2531" s="10">
        <v>100.00000799999999</v>
      </c>
      <c r="AD2531" s="10">
        <v>100.00000799999999</v>
      </c>
      <c r="AE2531" s="10">
        <v>100.00000799999999</v>
      </c>
      <c r="AF2531" s="7">
        <v>0</v>
      </c>
    </row>
    <row r="2532" spans="1:32" ht="13">
      <c r="A2532" s="3" t="s">
        <v>1102</v>
      </c>
      <c r="B2532" t="s">
        <v>1622</v>
      </c>
      <c r="C2532" s="10">
        <v>3.448277</v>
      </c>
      <c r="D2532" s="10">
        <v>6.8965529999999999</v>
      </c>
      <c r="E2532" s="10">
        <v>10.344829000000001</v>
      </c>
      <c r="F2532" s="10">
        <v>13.793104</v>
      </c>
      <c r="G2532" s="10">
        <v>17.241381000000001</v>
      </c>
      <c r="H2532" s="10">
        <v>20.689657</v>
      </c>
      <c r="I2532" s="10">
        <v>24.137931999999999</v>
      </c>
      <c r="J2532" s="10">
        <v>27.586210000000001</v>
      </c>
      <c r="K2532" s="10">
        <v>31.034483000000002</v>
      </c>
      <c r="L2532" s="10">
        <v>34.482761000000004</v>
      </c>
      <c r="M2532" s="10">
        <v>37.931033999999997</v>
      </c>
      <c r="N2532" s="10">
        <v>41.379317999999998</v>
      </c>
      <c r="O2532" s="10">
        <v>44.827587000000001</v>
      </c>
      <c r="P2532" s="10">
        <v>48.275866999999998</v>
      </c>
      <c r="Q2532" s="10">
        <v>51.724144000000003</v>
      </c>
      <c r="R2532" s="10">
        <v>55.172421</v>
      </c>
      <c r="S2532" s="10">
        <v>58.620697</v>
      </c>
      <c r="T2532" s="10">
        <v>62.068966000000003</v>
      </c>
      <c r="U2532" s="10">
        <v>65.517241999999996</v>
      </c>
      <c r="V2532" s="10">
        <v>68.965530000000001</v>
      </c>
      <c r="W2532" s="10">
        <v>72.413787999999997</v>
      </c>
      <c r="X2532" s="10">
        <v>75.862067999999994</v>
      </c>
      <c r="Y2532" s="10">
        <v>79.310355999999999</v>
      </c>
      <c r="Z2532" s="10">
        <v>82.758635999999996</v>
      </c>
      <c r="AA2532" s="10">
        <v>86.206901999999999</v>
      </c>
      <c r="AB2532" s="10">
        <v>89.655181999999996</v>
      </c>
      <c r="AC2532" s="10">
        <v>93.103454999999997</v>
      </c>
      <c r="AD2532" s="10">
        <v>96.551727</v>
      </c>
      <c r="AE2532" s="10">
        <v>100.00000799999999</v>
      </c>
      <c r="AF2532" s="7">
        <v>0.104113</v>
      </c>
    </row>
    <row r="2533" spans="1:32" ht="13">
      <c r="A2533" s="3" t="s">
        <v>157</v>
      </c>
      <c r="B2533" t="s">
        <v>1624</v>
      </c>
      <c r="C2533" s="10">
        <v>0</v>
      </c>
      <c r="D2533" s="10">
        <v>0</v>
      </c>
      <c r="E2533" s="10">
        <v>0</v>
      </c>
      <c r="F2533" s="10">
        <v>0</v>
      </c>
      <c r="G2533" s="10">
        <v>0</v>
      </c>
      <c r="H2533" s="10">
        <v>0</v>
      </c>
      <c r="I2533" s="10">
        <v>0</v>
      </c>
      <c r="J2533" s="10">
        <v>0</v>
      </c>
      <c r="K2533" s="10">
        <v>5.2121000000000001E-2</v>
      </c>
      <c r="L2533" s="10">
        <v>0.102631</v>
      </c>
      <c r="M2533" s="10">
        <v>0.19186600000000001</v>
      </c>
      <c r="N2533" s="10">
        <v>0.285991</v>
      </c>
      <c r="O2533" s="10">
        <v>0.28641100000000003</v>
      </c>
      <c r="P2533" s="10">
        <v>0.286661</v>
      </c>
      <c r="Q2533" s="10">
        <v>0.28948800000000002</v>
      </c>
      <c r="R2533" s="10">
        <v>0.38399</v>
      </c>
      <c r="S2533" s="10">
        <v>0.51157200000000003</v>
      </c>
      <c r="T2533" s="10">
        <v>0.65984699999999996</v>
      </c>
      <c r="U2533" s="10">
        <v>0.83073699999999995</v>
      </c>
      <c r="V2533" s="10">
        <v>1.0133529999999999</v>
      </c>
      <c r="W2533" s="10">
        <v>1.2025429999999999</v>
      </c>
      <c r="X2533" s="10">
        <v>1.3958219999999999</v>
      </c>
      <c r="Y2533" s="10">
        <v>1.592951</v>
      </c>
      <c r="Z2533" s="10">
        <v>1.9299539999999999</v>
      </c>
      <c r="AA2533" s="10">
        <v>2.1609950000000002</v>
      </c>
      <c r="AB2533" s="10">
        <v>2.368474</v>
      </c>
      <c r="AC2533" s="10">
        <v>2.5119030000000002</v>
      </c>
      <c r="AD2533" s="10">
        <v>2.64567</v>
      </c>
      <c r="AE2533" s="10">
        <v>2.769142</v>
      </c>
      <c r="AF2533" s="15" t="s">
        <v>2584</v>
      </c>
    </row>
    <row r="2535" spans="1:32" ht="13">
      <c r="B2535" s="2" t="s">
        <v>158</v>
      </c>
    </row>
    <row r="2536" spans="1:32" ht="13">
      <c r="A2536" s="3" t="s">
        <v>159</v>
      </c>
      <c r="B2536" t="s">
        <v>1504</v>
      </c>
      <c r="C2536" s="10">
        <v>52.565311000000001</v>
      </c>
      <c r="D2536" s="10">
        <v>54.849373</v>
      </c>
      <c r="E2536" s="10">
        <v>54.245037000000004</v>
      </c>
      <c r="F2536" s="10">
        <v>52.920647000000002</v>
      </c>
      <c r="G2536" s="10">
        <v>56.037094000000003</v>
      </c>
      <c r="H2536" s="10">
        <v>60.445217</v>
      </c>
      <c r="I2536" s="10">
        <v>63.377440999999997</v>
      </c>
      <c r="J2536" s="10">
        <v>65.610352000000006</v>
      </c>
      <c r="K2536" s="10">
        <v>67.302109000000002</v>
      </c>
      <c r="L2536" s="10">
        <v>68.457924000000006</v>
      </c>
      <c r="M2536" s="10">
        <v>69.347244000000003</v>
      </c>
      <c r="N2536" s="10">
        <v>70.107406999999995</v>
      </c>
      <c r="O2536" s="10">
        <v>70.831528000000006</v>
      </c>
      <c r="P2536" s="10">
        <v>71.711608999999996</v>
      </c>
      <c r="Q2536" s="10">
        <v>72.125953999999993</v>
      </c>
      <c r="R2536" s="10">
        <v>72.510834000000003</v>
      </c>
      <c r="S2536" s="10">
        <v>72.809585999999996</v>
      </c>
      <c r="T2536" s="10">
        <v>73.024635000000004</v>
      </c>
      <c r="U2536" s="10">
        <v>73.293441999999999</v>
      </c>
      <c r="V2536" s="10">
        <v>73.487221000000005</v>
      </c>
      <c r="W2536" s="10">
        <v>73.662803999999994</v>
      </c>
      <c r="X2536" s="10">
        <v>73.883835000000005</v>
      </c>
      <c r="Y2536" s="10">
        <v>74.089950999999999</v>
      </c>
      <c r="Z2536" s="10">
        <v>74.18486</v>
      </c>
      <c r="AA2536" s="10">
        <v>74.362792999999996</v>
      </c>
      <c r="AB2536" s="10">
        <v>74.552886999999998</v>
      </c>
      <c r="AC2536" s="10">
        <v>74.694571999999994</v>
      </c>
      <c r="AD2536" s="10">
        <v>74.878287999999998</v>
      </c>
      <c r="AE2536" s="10">
        <v>75.091766000000007</v>
      </c>
      <c r="AF2536" s="7">
        <v>1.1702000000000001E-2</v>
      </c>
    </row>
    <row r="2537" spans="1:32" ht="13">
      <c r="A2537" s="3" t="s">
        <v>160</v>
      </c>
      <c r="B2537" t="s">
        <v>1506</v>
      </c>
      <c r="C2537" s="10">
        <v>43.165413000000001</v>
      </c>
      <c r="D2537" s="10">
        <v>43.412337999999998</v>
      </c>
      <c r="E2537" s="10">
        <v>44.657573999999997</v>
      </c>
      <c r="F2537" s="10">
        <v>49.787574999999997</v>
      </c>
      <c r="G2537" s="10">
        <v>58.872684</v>
      </c>
      <c r="H2537" s="10">
        <v>74.253524999999996</v>
      </c>
      <c r="I2537" s="10">
        <v>76.511550999999997</v>
      </c>
      <c r="J2537" s="10">
        <v>73.402359000000004</v>
      </c>
      <c r="K2537" s="10">
        <v>67.052093999999997</v>
      </c>
      <c r="L2537" s="10">
        <v>58.211098</v>
      </c>
      <c r="M2537" s="10">
        <v>40.823276999999997</v>
      </c>
      <c r="N2537" s="10">
        <v>36.284916000000003</v>
      </c>
      <c r="O2537" s="10">
        <v>36.083244000000001</v>
      </c>
      <c r="P2537" s="10">
        <v>35.833373999999999</v>
      </c>
      <c r="Q2537" s="10">
        <v>35.796500999999999</v>
      </c>
      <c r="R2537" s="10">
        <v>35.700428000000002</v>
      </c>
      <c r="S2537" s="10">
        <v>35.389454000000001</v>
      </c>
      <c r="T2537" s="10">
        <v>34.949283999999999</v>
      </c>
      <c r="U2537" s="10">
        <v>34.006549999999997</v>
      </c>
      <c r="V2537" s="10">
        <v>33.069164000000001</v>
      </c>
      <c r="W2537" s="10">
        <v>32.160297</v>
      </c>
      <c r="X2537" s="10">
        <v>31.256346000000001</v>
      </c>
      <c r="Y2537" s="10">
        <v>30.306647999999999</v>
      </c>
      <c r="Z2537" s="10">
        <v>29.560234000000001</v>
      </c>
      <c r="AA2537" s="10">
        <v>28.643626999999999</v>
      </c>
      <c r="AB2537" s="10">
        <v>27.527815</v>
      </c>
      <c r="AC2537" s="10">
        <v>26.933899</v>
      </c>
      <c r="AD2537" s="10">
        <v>26.321062000000001</v>
      </c>
      <c r="AE2537" s="10">
        <v>25.651948999999998</v>
      </c>
      <c r="AF2537" s="7">
        <v>-1.9297000000000002E-2</v>
      </c>
    </row>
    <row r="2538" spans="1:32" ht="13">
      <c r="A2538" s="3" t="s">
        <v>161</v>
      </c>
      <c r="B2538" t="s">
        <v>1508</v>
      </c>
      <c r="C2538" s="10">
        <v>0.92316200000000004</v>
      </c>
      <c r="D2538" s="10">
        <v>0.94132400000000005</v>
      </c>
      <c r="E2538" s="10">
        <v>0.95021999999999995</v>
      </c>
      <c r="F2538" s="10">
        <v>1.0215909999999999</v>
      </c>
      <c r="G2538" s="10">
        <v>1.4027700000000001</v>
      </c>
      <c r="H2538" s="10">
        <v>4.5555159999999999</v>
      </c>
      <c r="I2538" s="10">
        <v>6.8647239999999998</v>
      </c>
      <c r="J2538" s="10">
        <v>11.259019</v>
      </c>
      <c r="K2538" s="10">
        <v>16.791433000000001</v>
      </c>
      <c r="L2538" s="10">
        <v>22.834667</v>
      </c>
      <c r="M2538" s="10">
        <v>34.598422999999997</v>
      </c>
      <c r="N2538" s="10">
        <v>37.931128999999999</v>
      </c>
      <c r="O2538" s="10">
        <v>37.963383</v>
      </c>
      <c r="P2538" s="10">
        <v>38.008301000000003</v>
      </c>
      <c r="Q2538" s="10">
        <v>38.030749999999998</v>
      </c>
      <c r="R2538" s="10">
        <v>38.075645000000002</v>
      </c>
      <c r="S2538" s="10">
        <v>38.312415999999999</v>
      </c>
      <c r="T2538" s="10">
        <v>38.607624000000001</v>
      </c>
      <c r="U2538" s="10">
        <v>39.229004000000003</v>
      </c>
      <c r="V2538" s="10">
        <v>39.786678000000002</v>
      </c>
      <c r="W2538" s="10">
        <v>40.261794999999999</v>
      </c>
      <c r="X2538" s="10">
        <v>40.681736000000001</v>
      </c>
      <c r="Y2538" s="10">
        <v>41.146118000000001</v>
      </c>
      <c r="Z2538" s="10">
        <v>41.445534000000002</v>
      </c>
      <c r="AA2538" s="10">
        <v>41.898617000000002</v>
      </c>
      <c r="AB2538" s="10">
        <v>42.521644999999999</v>
      </c>
      <c r="AC2538" s="10">
        <v>42.692024000000004</v>
      </c>
      <c r="AD2538" s="10">
        <v>42.878300000000003</v>
      </c>
      <c r="AE2538" s="10">
        <v>43.126396</v>
      </c>
      <c r="AF2538" s="7">
        <v>0.15217600000000001</v>
      </c>
    </row>
    <row r="2539" spans="1:32" ht="13">
      <c r="A2539" s="3" t="s">
        <v>162</v>
      </c>
      <c r="B2539" t="s">
        <v>1510</v>
      </c>
      <c r="C2539" s="10">
        <v>3.9236E-2</v>
      </c>
      <c r="D2539" s="10">
        <v>5.2546000000000002E-2</v>
      </c>
      <c r="E2539" s="10">
        <v>7.8527E-2</v>
      </c>
      <c r="F2539" s="10">
        <v>0.138104</v>
      </c>
      <c r="G2539" s="10">
        <v>0.22972699999999999</v>
      </c>
      <c r="H2539" s="10">
        <v>0.54990399999999995</v>
      </c>
      <c r="I2539" s="10">
        <v>1.0204009999999999</v>
      </c>
      <c r="J2539" s="10">
        <v>3.2228409999999998</v>
      </c>
      <c r="K2539" s="10">
        <v>7.1046630000000004</v>
      </c>
      <c r="L2539" s="10">
        <v>11.424296999999999</v>
      </c>
      <c r="M2539" s="10">
        <v>18.798549999999999</v>
      </c>
      <c r="N2539" s="10">
        <v>20.275755</v>
      </c>
      <c r="O2539" s="10">
        <v>20.521469</v>
      </c>
      <c r="P2539" s="10">
        <v>20.829704</v>
      </c>
      <c r="Q2539" s="10">
        <v>21.004263000000002</v>
      </c>
      <c r="R2539" s="10">
        <v>21.207058</v>
      </c>
      <c r="S2539" s="10">
        <v>21.420013000000001</v>
      </c>
      <c r="T2539" s="10">
        <v>21.628546</v>
      </c>
      <c r="U2539" s="10">
        <v>21.889610000000001</v>
      </c>
      <c r="V2539" s="10">
        <v>22.123842</v>
      </c>
      <c r="W2539" s="10">
        <v>22.348848</v>
      </c>
      <c r="X2539" s="10">
        <v>22.591964999999998</v>
      </c>
      <c r="Y2539" s="10">
        <v>22.827953000000001</v>
      </c>
      <c r="Z2539" s="10">
        <v>22.997395000000001</v>
      </c>
      <c r="AA2539" s="10">
        <v>23.210407</v>
      </c>
      <c r="AB2539" s="10">
        <v>23.425999000000001</v>
      </c>
      <c r="AC2539" s="10">
        <v>23.555212000000001</v>
      </c>
      <c r="AD2539" s="10">
        <v>23.699013000000001</v>
      </c>
      <c r="AE2539" s="10">
        <v>23.853973</v>
      </c>
      <c r="AF2539" s="7">
        <v>0.25431900000000002</v>
      </c>
    </row>
    <row r="2540" spans="1:32" ht="13">
      <c r="A2540" s="3" t="s">
        <v>163</v>
      </c>
      <c r="B2540" t="s">
        <v>1512</v>
      </c>
      <c r="C2540" s="10">
        <v>0</v>
      </c>
      <c r="D2540" s="10">
        <v>0</v>
      </c>
      <c r="E2540" s="10">
        <v>0</v>
      </c>
      <c r="F2540" s="10">
        <v>0</v>
      </c>
      <c r="G2540" s="10">
        <v>0</v>
      </c>
      <c r="H2540" s="10">
        <v>0</v>
      </c>
      <c r="I2540" s="10">
        <v>0</v>
      </c>
      <c r="J2540" s="10">
        <v>5.2002E-2</v>
      </c>
      <c r="K2540" s="10">
        <v>0.116814</v>
      </c>
      <c r="L2540" s="10">
        <v>0.20588999999999999</v>
      </c>
      <c r="M2540" s="10">
        <v>0.458567</v>
      </c>
      <c r="N2540" s="10">
        <v>0.49260300000000001</v>
      </c>
      <c r="O2540" s="10">
        <v>0.50558199999999998</v>
      </c>
      <c r="P2540" s="10">
        <v>0.52416099999999999</v>
      </c>
      <c r="Q2540" s="10">
        <v>0.55581999999999998</v>
      </c>
      <c r="R2540" s="10">
        <v>0.64508299999999996</v>
      </c>
      <c r="S2540" s="10">
        <v>0.80892500000000001</v>
      </c>
      <c r="T2540" s="10">
        <v>1.0516799999999999</v>
      </c>
      <c r="U2540" s="10">
        <v>1.3660559999999999</v>
      </c>
      <c r="V2540" s="10">
        <v>1.7278910000000001</v>
      </c>
      <c r="W2540" s="10">
        <v>2.1281949999999998</v>
      </c>
      <c r="X2540" s="10">
        <v>2.5577220000000001</v>
      </c>
      <c r="Y2540" s="10">
        <v>3.0067560000000002</v>
      </c>
      <c r="Z2540" s="10">
        <v>3.43093</v>
      </c>
      <c r="AA2540" s="10">
        <v>3.8695339999999998</v>
      </c>
      <c r="AB2540" s="10">
        <v>4.3123959999999997</v>
      </c>
      <c r="AC2540" s="10">
        <v>4.6521160000000004</v>
      </c>
      <c r="AD2540" s="10">
        <v>4.9837319999999998</v>
      </c>
      <c r="AE2540" s="10">
        <v>5.3006260000000003</v>
      </c>
      <c r="AF2540" s="15" t="s">
        <v>2584</v>
      </c>
    </row>
    <row r="2541" spans="1:32" ht="13">
      <c r="A2541" s="3" t="s">
        <v>164</v>
      </c>
      <c r="B2541" t="s">
        <v>1514</v>
      </c>
      <c r="C2541" s="10">
        <v>54.79813</v>
      </c>
      <c r="D2541" s="10">
        <v>57.926552000000001</v>
      </c>
      <c r="E2541" s="10">
        <v>63.421551000000001</v>
      </c>
      <c r="F2541" s="10">
        <v>61.175956999999997</v>
      </c>
      <c r="G2541" s="10">
        <v>56.827601999999999</v>
      </c>
      <c r="H2541" s="10">
        <v>49.416511999999997</v>
      </c>
      <c r="I2541" s="10">
        <v>41.097079999999998</v>
      </c>
      <c r="J2541" s="10">
        <v>31.142475000000001</v>
      </c>
      <c r="K2541" s="10">
        <v>21.693021999999999</v>
      </c>
      <c r="L2541" s="10">
        <v>15.498163</v>
      </c>
      <c r="M2541" s="10">
        <v>6.2595559999999999</v>
      </c>
      <c r="N2541" s="10">
        <v>0.28520099999999998</v>
      </c>
      <c r="O2541" s="10">
        <v>4.5970999999999998E-2</v>
      </c>
      <c r="P2541" s="10">
        <v>1.9999999999999999E-6</v>
      </c>
      <c r="Q2541" s="10">
        <v>3.0000000000000001E-6</v>
      </c>
      <c r="R2541" s="10">
        <v>9.9999999999999995E-7</v>
      </c>
      <c r="S2541" s="10">
        <v>1.9999999999999999E-6</v>
      </c>
      <c r="T2541" s="10">
        <v>9.9999999999999995E-7</v>
      </c>
      <c r="U2541" s="10">
        <v>1.9999999999999999E-6</v>
      </c>
      <c r="V2541" s="10">
        <v>3.0000000000000001E-6</v>
      </c>
      <c r="W2541" s="10">
        <v>9.9999999999999995E-7</v>
      </c>
      <c r="X2541" s="10">
        <v>1.9999999999999999E-6</v>
      </c>
      <c r="Y2541" s="10">
        <v>9.9999999999999995E-7</v>
      </c>
      <c r="Z2541" s="10">
        <v>1.9999999999999999E-6</v>
      </c>
      <c r="AA2541" s="10">
        <v>9.9999999999999995E-7</v>
      </c>
      <c r="AB2541" s="10">
        <v>1.9999999999999999E-6</v>
      </c>
      <c r="AC2541" s="10">
        <v>1.9999999999999999E-6</v>
      </c>
      <c r="AD2541" s="10">
        <v>9.9999999999999995E-7</v>
      </c>
      <c r="AE2541" s="10">
        <v>1.9999999999999999E-6</v>
      </c>
      <c r="AF2541" s="7">
        <v>-0.46837499999999999</v>
      </c>
    </row>
    <row r="2542" spans="1:32" ht="13">
      <c r="A2542" s="3" t="s">
        <v>165</v>
      </c>
      <c r="B2542" t="s">
        <v>1516</v>
      </c>
      <c r="C2542" s="10">
        <v>11.073290999999999</v>
      </c>
      <c r="D2542" s="10">
        <v>13.581671</v>
      </c>
      <c r="E2542" s="10">
        <v>19.089165000000001</v>
      </c>
      <c r="F2542" s="10">
        <v>25.411124999999998</v>
      </c>
      <c r="G2542" s="10">
        <v>31.370293</v>
      </c>
      <c r="H2542" s="10">
        <v>37.357162000000002</v>
      </c>
      <c r="I2542" s="10">
        <v>42.672592000000002</v>
      </c>
      <c r="J2542" s="10">
        <v>47.741951</v>
      </c>
      <c r="K2542" s="10">
        <v>51.235267999999998</v>
      </c>
      <c r="L2542" s="10">
        <v>49.628418000000003</v>
      </c>
      <c r="M2542" s="10">
        <v>41.185673000000001</v>
      </c>
      <c r="N2542" s="10">
        <v>31.532387</v>
      </c>
      <c r="O2542" s="10">
        <v>24.751066000000002</v>
      </c>
      <c r="P2542" s="10">
        <v>14.99525</v>
      </c>
      <c r="Q2542" s="10">
        <v>9.6556840000000008</v>
      </c>
      <c r="R2542" s="10">
        <v>6.9087750000000003</v>
      </c>
      <c r="S2542" s="10">
        <v>4.6524419999999997</v>
      </c>
      <c r="T2542" s="10">
        <v>2.5993919999999999</v>
      </c>
      <c r="U2542" s="10">
        <v>1.5768599999999999</v>
      </c>
      <c r="V2542" s="10">
        <v>1.14592</v>
      </c>
      <c r="W2542" s="10">
        <v>0.89236599999999999</v>
      </c>
      <c r="X2542" s="10">
        <v>0.697322</v>
      </c>
      <c r="Y2542" s="10">
        <v>0.54699900000000001</v>
      </c>
      <c r="Z2542" s="10">
        <v>0.44788499999999998</v>
      </c>
      <c r="AA2542" s="10">
        <v>0.36302600000000002</v>
      </c>
      <c r="AB2542" s="10">
        <v>0.29183500000000001</v>
      </c>
      <c r="AC2542" s="10">
        <v>0.25569999999999998</v>
      </c>
      <c r="AD2542" s="10">
        <v>0.22906599999999999</v>
      </c>
      <c r="AE2542" s="10">
        <v>0.20791999999999999</v>
      </c>
      <c r="AF2542" s="7">
        <v>-0.143405</v>
      </c>
    </row>
    <row r="2543" spans="1:32" ht="13">
      <c r="A2543" s="3" t="s">
        <v>166</v>
      </c>
      <c r="B2543" t="s">
        <v>1518</v>
      </c>
      <c r="C2543" s="10">
        <v>1.6590750000000001</v>
      </c>
      <c r="D2543" s="10">
        <v>2.2600210000000001</v>
      </c>
      <c r="E2543" s="10">
        <v>3.5620949999999998</v>
      </c>
      <c r="F2543" s="10">
        <v>5.1585799999999997</v>
      </c>
      <c r="G2543" s="10">
        <v>6.9591950000000002</v>
      </c>
      <c r="H2543" s="10">
        <v>9.2388829999999995</v>
      </c>
      <c r="I2543" s="10">
        <v>11.836228999999999</v>
      </c>
      <c r="J2543" s="10">
        <v>15.771653000000001</v>
      </c>
      <c r="K2543" s="10">
        <v>20.710198999999999</v>
      </c>
      <c r="L2543" s="10">
        <v>27.284936999999999</v>
      </c>
      <c r="M2543" s="10">
        <v>40.915188000000001</v>
      </c>
      <c r="N2543" s="10">
        <v>51.829884</v>
      </c>
      <c r="O2543" s="10">
        <v>56.187271000000003</v>
      </c>
      <c r="P2543" s="10">
        <v>60.962631000000002</v>
      </c>
      <c r="Q2543" s="10">
        <v>60.743271</v>
      </c>
      <c r="R2543" s="10">
        <v>57.088562000000003</v>
      </c>
      <c r="S2543" s="10">
        <v>52.576050000000002</v>
      </c>
      <c r="T2543" s="10">
        <v>48.018242000000001</v>
      </c>
      <c r="U2543" s="10">
        <v>42.842982999999997</v>
      </c>
      <c r="V2543" s="10">
        <v>37.662948999999998</v>
      </c>
      <c r="W2543" s="10">
        <v>32.952846999999998</v>
      </c>
      <c r="X2543" s="10">
        <v>28.739861000000001</v>
      </c>
      <c r="Y2543" s="10">
        <v>25.090019000000002</v>
      </c>
      <c r="Z2543" s="10">
        <v>22.188994999999998</v>
      </c>
      <c r="AA2543" s="10">
        <v>19.648074999999999</v>
      </c>
      <c r="AB2543" s="10">
        <v>17.504961000000002</v>
      </c>
      <c r="AC2543" s="10">
        <v>16.04495</v>
      </c>
      <c r="AD2543" s="10">
        <v>14.811114999999999</v>
      </c>
      <c r="AE2543" s="10">
        <v>13.870245000000001</v>
      </c>
      <c r="AF2543" s="7">
        <v>6.9508E-2</v>
      </c>
    </row>
    <row r="2544" spans="1:32" ht="13">
      <c r="A2544" s="3" t="s">
        <v>167</v>
      </c>
      <c r="B2544" t="s">
        <v>1520</v>
      </c>
      <c r="C2544" s="10">
        <v>0</v>
      </c>
      <c r="D2544" s="10">
        <v>0</v>
      </c>
      <c r="E2544" s="10">
        <v>0</v>
      </c>
      <c r="F2544" s="10">
        <v>0.420875</v>
      </c>
      <c r="G2544" s="10">
        <v>1.1099540000000001</v>
      </c>
      <c r="H2544" s="10">
        <v>1.650504</v>
      </c>
      <c r="I2544" s="10">
        <v>2.266553</v>
      </c>
      <c r="J2544" s="10">
        <v>3.5191490000000001</v>
      </c>
      <c r="K2544" s="10">
        <v>4.8936650000000004</v>
      </c>
      <c r="L2544" s="10">
        <v>6.4018490000000003</v>
      </c>
      <c r="M2544" s="10">
        <v>10.536550999999999</v>
      </c>
      <c r="N2544" s="10">
        <v>15.229392000000001</v>
      </c>
      <c r="O2544" s="10">
        <v>17.871901000000001</v>
      </c>
      <c r="P2544" s="10">
        <v>22.873749</v>
      </c>
      <c r="Q2544" s="10">
        <v>28.421054999999999</v>
      </c>
      <c r="R2544" s="10">
        <v>34.811931999999999</v>
      </c>
      <c r="S2544" s="10">
        <v>41.572322999999997</v>
      </c>
      <c r="T2544" s="10">
        <v>48.177109000000002</v>
      </c>
      <c r="U2544" s="10">
        <v>54.367474000000001</v>
      </c>
      <c r="V2544" s="10">
        <v>59.972991999999998</v>
      </c>
      <c r="W2544" s="10">
        <v>64.931708999999998</v>
      </c>
      <c r="X2544" s="10">
        <v>69.333611000000005</v>
      </c>
      <c r="Y2544" s="10">
        <v>73.127975000000006</v>
      </c>
      <c r="Z2544" s="10">
        <v>76.125313000000006</v>
      </c>
      <c r="AA2544" s="10">
        <v>78.746170000000006</v>
      </c>
      <c r="AB2544" s="10">
        <v>80.955237999999994</v>
      </c>
      <c r="AC2544" s="10">
        <v>82.44735</v>
      </c>
      <c r="AD2544" s="10">
        <v>83.702713000000003</v>
      </c>
      <c r="AE2544" s="10">
        <v>84.658905000000004</v>
      </c>
      <c r="AF2544" s="15" t="s">
        <v>2584</v>
      </c>
    </row>
    <row r="2545" spans="1:32" ht="13">
      <c r="A2545" s="3" t="s">
        <v>168</v>
      </c>
      <c r="B2545" t="s">
        <v>1522</v>
      </c>
      <c r="C2545" s="10">
        <v>67.690285000000003</v>
      </c>
      <c r="D2545" s="10">
        <v>78.152869999999993</v>
      </c>
      <c r="E2545" s="10">
        <v>88.571922000000001</v>
      </c>
      <c r="F2545" s="10">
        <v>99.054328999999996</v>
      </c>
      <c r="G2545" s="10">
        <v>99.052498</v>
      </c>
      <c r="H2545" s="10">
        <v>99.026955000000001</v>
      </c>
      <c r="I2545" s="10">
        <v>98.988747000000004</v>
      </c>
      <c r="J2545" s="10">
        <v>98.961135999999996</v>
      </c>
      <c r="K2545" s="10">
        <v>98.940467999999996</v>
      </c>
      <c r="L2545" s="10">
        <v>98.917702000000006</v>
      </c>
      <c r="M2545" s="10">
        <v>98.896964999999994</v>
      </c>
      <c r="N2545" s="10">
        <v>98.876862000000003</v>
      </c>
      <c r="O2545" s="10">
        <v>98.856209000000007</v>
      </c>
      <c r="P2545" s="10">
        <v>98.831626999999997</v>
      </c>
      <c r="Q2545" s="10">
        <v>98.820014999999998</v>
      </c>
      <c r="R2545" s="10">
        <v>98.809264999999996</v>
      </c>
      <c r="S2545" s="10">
        <v>98.800811999999993</v>
      </c>
      <c r="T2545" s="10">
        <v>98.794739000000007</v>
      </c>
      <c r="U2545" s="10">
        <v>98.787315000000007</v>
      </c>
      <c r="V2545" s="10">
        <v>98.781859999999995</v>
      </c>
      <c r="W2545" s="10">
        <v>98.776916999999997</v>
      </c>
      <c r="X2545" s="10">
        <v>98.770790000000005</v>
      </c>
      <c r="Y2545" s="10">
        <v>98.764992000000007</v>
      </c>
      <c r="Z2545" s="10">
        <v>98.762191999999999</v>
      </c>
      <c r="AA2545" s="10">
        <v>98.757271000000003</v>
      </c>
      <c r="AB2545" s="10">
        <v>98.752028999999993</v>
      </c>
      <c r="AC2545" s="10">
        <v>98.748001000000002</v>
      </c>
      <c r="AD2545" s="10">
        <v>98.742896999999999</v>
      </c>
      <c r="AE2545" s="10">
        <v>98.737067999999994</v>
      </c>
      <c r="AF2545" s="7">
        <v>8.6969999999999999E-3</v>
      </c>
    </row>
    <row r="2546" spans="1:32" ht="13">
      <c r="A2546" s="3" t="s">
        <v>169</v>
      </c>
      <c r="B2546" t="s">
        <v>1524</v>
      </c>
      <c r="C2546" s="10">
        <v>67.690285000000003</v>
      </c>
      <c r="D2546" s="10">
        <v>78.152869999999993</v>
      </c>
      <c r="E2546" s="10">
        <v>88.571922000000001</v>
      </c>
      <c r="F2546" s="10">
        <v>99.054328999999996</v>
      </c>
      <c r="G2546" s="10">
        <v>99.052498</v>
      </c>
      <c r="H2546" s="10">
        <v>99.026955000000001</v>
      </c>
      <c r="I2546" s="10">
        <v>98.988747000000004</v>
      </c>
      <c r="J2546" s="10">
        <v>98.961135999999996</v>
      </c>
      <c r="K2546" s="10">
        <v>98.940467999999996</v>
      </c>
      <c r="L2546" s="10">
        <v>98.917702000000006</v>
      </c>
      <c r="M2546" s="10">
        <v>98.896964999999994</v>
      </c>
      <c r="N2546" s="10">
        <v>98.876862000000003</v>
      </c>
      <c r="O2546" s="10">
        <v>98.856209000000007</v>
      </c>
      <c r="P2546" s="10">
        <v>98.831626999999997</v>
      </c>
      <c r="Q2546" s="10">
        <v>98.820014999999998</v>
      </c>
      <c r="R2546" s="10">
        <v>98.809264999999996</v>
      </c>
      <c r="S2546" s="10">
        <v>98.800811999999993</v>
      </c>
      <c r="T2546" s="10">
        <v>98.794739000000007</v>
      </c>
      <c r="U2546" s="10">
        <v>98.787315000000007</v>
      </c>
      <c r="V2546" s="10">
        <v>98.781859999999995</v>
      </c>
      <c r="W2546" s="10">
        <v>98.776916999999997</v>
      </c>
      <c r="X2546" s="10">
        <v>98.770790000000005</v>
      </c>
      <c r="Y2546" s="10">
        <v>98.764992000000007</v>
      </c>
      <c r="Z2546" s="10">
        <v>98.762191999999999</v>
      </c>
      <c r="AA2546" s="10">
        <v>98.757271000000003</v>
      </c>
      <c r="AB2546" s="10">
        <v>98.752028999999993</v>
      </c>
      <c r="AC2546" s="10">
        <v>98.748001000000002</v>
      </c>
      <c r="AD2546" s="10">
        <v>98.742896999999999</v>
      </c>
      <c r="AE2546" s="10">
        <v>98.737067999999994</v>
      </c>
      <c r="AF2546" s="7">
        <v>8.6969999999999999E-3</v>
      </c>
    </row>
    <row r="2547" spans="1:32" ht="13">
      <c r="A2547" s="3" t="s">
        <v>170</v>
      </c>
      <c r="B2547" t="s">
        <v>1526</v>
      </c>
      <c r="C2547" s="10">
        <v>15.0185</v>
      </c>
      <c r="D2547" s="10">
        <v>17.471986999999999</v>
      </c>
      <c r="E2547" s="10">
        <v>22.173238999999999</v>
      </c>
      <c r="F2547" s="10">
        <v>24.864671999999999</v>
      </c>
      <c r="G2547" s="10">
        <v>26.875792000000001</v>
      </c>
      <c r="H2547" s="10">
        <v>28.599878</v>
      </c>
      <c r="I2547" s="10">
        <v>30.348687999999999</v>
      </c>
      <c r="J2547" s="10">
        <v>30.378429000000001</v>
      </c>
      <c r="K2547" s="10">
        <v>30.861176</v>
      </c>
      <c r="L2547" s="10">
        <v>33.475658000000003</v>
      </c>
      <c r="M2547" s="10">
        <v>40.880943000000002</v>
      </c>
      <c r="N2547" s="10">
        <v>46.760078</v>
      </c>
      <c r="O2547" s="10">
        <v>49.196640000000002</v>
      </c>
      <c r="P2547" s="10">
        <v>52.549838999999999</v>
      </c>
      <c r="Q2547" s="10">
        <v>55.053497</v>
      </c>
      <c r="R2547" s="10">
        <v>56.68721</v>
      </c>
      <c r="S2547" s="10">
        <v>57.728703000000003</v>
      </c>
      <c r="T2547" s="10">
        <v>58.560017000000002</v>
      </c>
      <c r="U2547" s="10">
        <v>59.141055999999999</v>
      </c>
      <c r="V2547" s="10">
        <v>59.499251999999998</v>
      </c>
      <c r="W2547" s="10">
        <v>59.750587000000003</v>
      </c>
      <c r="X2547" s="10">
        <v>59.856071</v>
      </c>
      <c r="Y2547" s="10">
        <v>59.903751</v>
      </c>
      <c r="Z2547" s="10">
        <v>59.970844</v>
      </c>
      <c r="AA2547" s="10">
        <v>59.875168000000002</v>
      </c>
      <c r="AB2547" s="10">
        <v>59.749496000000001</v>
      </c>
      <c r="AC2547" s="10">
        <v>59.682769999999998</v>
      </c>
      <c r="AD2547" s="10">
        <v>59.556797000000003</v>
      </c>
      <c r="AE2547" s="10">
        <v>59.384498999999998</v>
      </c>
      <c r="AF2547" s="7">
        <v>4.6355E-2</v>
      </c>
    </row>
    <row r="2548" spans="1:32" ht="13">
      <c r="A2548" s="3" t="s">
        <v>171</v>
      </c>
      <c r="B2548" t="s">
        <v>1528</v>
      </c>
      <c r="C2548" s="10">
        <v>67.571990999999997</v>
      </c>
      <c r="D2548" s="10">
        <v>67.394226000000003</v>
      </c>
      <c r="E2548" s="10">
        <v>67.092583000000005</v>
      </c>
      <c r="F2548" s="10">
        <v>66.391045000000005</v>
      </c>
      <c r="G2548" s="10">
        <v>66.272155999999995</v>
      </c>
      <c r="H2548" s="10">
        <v>67.188225000000003</v>
      </c>
      <c r="I2548" s="10">
        <v>67.455162000000001</v>
      </c>
      <c r="J2548" s="10">
        <v>67.632132999999996</v>
      </c>
      <c r="K2548" s="10">
        <v>66.423927000000006</v>
      </c>
      <c r="L2548" s="10">
        <v>63.963379000000003</v>
      </c>
      <c r="M2548" s="10">
        <v>62.639263</v>
      </c>
      <c r="N2548" s="10">
        <v>62.534840000000003</v>
      </c>
      <c r="O2548" s="10">
        <v>62.547871000000001</v>
      </c>
      <c r="P2548" s="10">
        <v>62.506126000000002</v>
      </c>
      <c r="Q2548" s="10">
        <v>62.455737999999997</v>
      </c>
      <c r="R2548" s="10">
        <v>62.403514999999999</v>
      </c>
      <c r="S2548" s="10">
        <v>62.368561</v>
      </c>
      <c r="T2548" s="10">
        <v>62.360892999999997</v>
      </c>
      <c r="U2548" s="10">
        <v>62.375400999999997</v>
      </c>
      <c r="V2548" s="10">
        <v>62.391101999999997</v>
      </c>
      <c r="W2548" s="10">
        <v>62.407974000000003</v>
      </c>
      <c r="X2548" s="10">
        <v>62.412880000000001</v>
      </c>
      <c r="Y2548" s="10">
        <v>62.340407999999996</v>
      </c>
      <c r="Z2548" s="10">
        <v>62.319167999999998</v>
      </c>
      <c r="AA2548" s="10">
        <v>62.275073999999996</v>
      </c>
      <c r="AB2548" s="10">
        <v>62.160724999999999</v>
      </c>
      <c r="AC2548" s="10">
        <v>62.105559999999997</v>
      </c>
      <c r="AD2548" s="10">
        <v>62.042065000000001</v>
      </c>
      <c r="AE2548" s="10">
        <v>61.959938000000001</v>
      </c>
      <c r="AF2548" s="7">
        <v>-3.1089999999999998E-3</v>
      </c>
    </row>
    <row r="2549" spans="1:32" ht="13">
      <c r="A2549" s="3" t="s">
        <v>172</v>
      </c>
      <c r="B2549" t="s">
        <v>1530</v>
      </c>
      <c r="C2549" s="10">
        <v>29.027670000000001</v>
      </c>
      <c r="D2549" s="10">
        <v>28.563041999999999</v>
      </c>
      <c r="E2549" s="10">
        <v>32.016407000000001</v>
      </c>
      <c r="F2549" s="10">
        <v>37.808712</v>
      </c>
      <c r="G2549" s="10">
        <v>43.900790999999998</v>
      </c>
      <c r="H2549" s="10">
        <v>53.164588999999999</v>
      </c>
      <c r="I2549" s="10">
        <v>57.703677999999996</v>
      </c>
      <c r="J2549" s="10">
        <v>62.857306999999999</v>
      </c>
      <c r="K2549" s="10">
        <v>66.735291000000004</v>
      </c>
      <c r="L2549" s="10">
        <v>70.712577999999993</v>
      </c>
      <c r="M2549" s="10">
        <v>75.179016000000004</v>
      </c>
      <c r="N2549" s="10">
        <v>77.835341999999997</v>
      </c>
      <c r="O2549" s="10">
        <v>77.760818</v>
      </c>
      <c r="P2549" s="10">
        <v>78.145026999999999</v>
      </c>
      <c r="Q2549" s="10">
        <v>78.827956999999998</v>
      </c>
      <c r="R2549" s="10">
        <v>79.585114000000004</v>
      </c>
      <c r="S2549" s="10">
        <v>80.470070000000007</v>
      </c>
      <c r="T2549" s="10">
        <v>81.148987000000005</v>
      </c>
      <c r="U2549" s="10">
        <v>81.744049000000004</v>
      </c>
      <c r="V2549" s="10">
        <v>82.207153000000005</v>
      </c>
      <c r="W2549" s="10">
        <v>82.562927000000002</v>
      </c>
      <c r="X2549" s="10">
        <v>82.828552000000002</v>
      </c>
      <c r="Y2549" s="10">
        <v>83.073646999999994</v>
      </c>
      <c r="Z2549" s="10">
        <v>83.264565000000005</v>
      </c>
      <c r="AA2549" s="10">
        <v>83.419792000000001</v>
      </c>
      <c r="AB2549" s="10">
        <v>83.606026</v>
      </c>
      <c r="AC2549" s="10">
        <v>83.651443</v>
      </c>
      <c r="AD2549" s="10">
        <v>83.705650000000006</v>
      </c>
      <c r="AE2549" s="10">
        <v>83.750900000000001</v>
      </c>
      <c r="AF2549" s="7">
        <v>4.0646000000000002E-2</v>
      </c>
    </row>
    <row r="2550" spans="1:32" ht="13">
      <c r="A2550" s="3" t="s">
        <v>173</v>
      </c>
      <c r="B2550" t="s">
        <v>1532</v>
      </c>
      <c r="C2550" s="10">
        <v>45.218037000000002</v>
      </c>
      <c r="D2550" s="10">
        <v>44.749001</v>
      </c>
      <c r="E2550" s="10">
        <v>43.669795999999998</v>
      </c>
      <c r="F2550" s="10">
        <v>43.226565999999998</v>
      </c>
      <c r="G2550" s="10">
        <v>42.238117000000003</v>
      </c>
      <c r="H2550" s="10">
        <v>31.857519</v>
      </c>
      <c r="I2550" s="10">
        <v>25.340478999999998</v>
      </c>
      <c r="J2550" s="10">
        <v>16.462330000000001</v>
      </c>
      <c r="K2550" s="10">
        <v>12.836601999999999</v>
      </c>
      <c r="L2550" s="10">
        <v>11.227427</v>
      </c>
      <c r="M2550" s="10">
        <v>8.8643359999999998</v>
      </c>
      <c r="N2550" s="10">
        <v>8.5469229999999996</v>
      </c>
      <c r="O2550" s="10">
        <v>8.3056079999999994</v>
      </c>
      <c r="P2550" s="10">
        <v>7.9760920000000004</v>
      </c>
      <c r="Q2550" s="10">
        <v>7.7788510000000004</v>
      </c>
      <c r="R2550" s="10">
        <v>7.5370629999999998</v>
      </c>
      <c r="S2550" s="10">
        <v>7.2500549999999997</v>
      </c>
      <c r="T2550" s="10">
        <v>6.9951530000000002</v>
      </c>
      <c r="U2550" s="10">
        <v>6.8019230000000004</v>
      </c>
      <c r="V2550" s="10">
        <v>6.6079679999999996</v>
      </c>
      <c r="W2550" s="10">
        <v>6.4501340000000003</v>
      </c>
      <c r="X2550" s="10">
        <v>6.2871480000000002</v>
      </c>
      <c r="Y2550" s="10">
        <v>6.1277369999999998</v>
      </c>
      <c r="Z2550" s="10">
        <v>6.0235159999999999</v>
      </c>
      <c r="AA2550" s="10">
        <v>5.8943240000000001</v>
      </c>
      <c r="AB2550" s="10">
        <v>5.7324279999999996</v>
      </c>
      <c r="AC2550" s="10">
        <v>5.6599190000000004</v>
      </c>
      <c r="AD2550" s="10">
        <v>5.5581569999999996</v>
      </c>
      <c r="AE2550" s="10">
        <v>5.4324199999999996</v>
      </c>
      <c r="AF2550" s="7">
        <v>-7.5128E-2</v>
      </c>
    </row>
    <row r="2551" spans="1:32" ht="13">
      <c r="A2551" s="3" t="s">
        <v>174</v>
      </c>
      <c r="B2551" t="s">
        <v>1534</v>
      </c>
      <c r="C2551" s="10">
        <v>32.970126999999998</v>
      </c>
      <c r="D2551" s="10">
        <v>32.389823999999997</v>
      </c>
      <c r="E2551" s="10">
        <v>33.085051999999997</v>
      </c>
      <c r="F2551" s="10">
        <v>33.478499999999997</v>
      </c>
      <c r="G2551" s="10">
        <v>33.319308999999997</v>
      </c>
      <c r="H2551" s="10">
        <v>39.735455000000002</v>
      </c>
      <c r="I2551" s="10">
        <v>42.505436000000003</v>
      </c>
      <c r="J2551" s="10">
        <v>42.522930000000002</v>
      </c>
      <c r="K2551" s="10">
        <v>37.660156000000001</v>
      </c>
      <c r="L2551" s="10">
        <v>33.270290000000003</v>
      </c>
      <c r="M2551" s="10">
        <v>28.951805</v>
      </c>
      <c r="N2551" s="10">
        <v>27.298079999999999</v>
      </c>
      <c r="O2551" s="10">
        <v>27.062149000000002</v>
      </c>
      <c r="P2551" s="10">
        <v>26.740711000000001</v>
      </c>
      <c r="Q2551" s="10">
        <v>26.554093999999999</v>
      </c>
      <c r="R2551" s="10">
        <v>26.390284000000001</v>
      </c>
      <c r="S2551" s="10">
        <v>26.319794000000002</v>
      </c>
      <c r="T2551" s="10">
        <v>26.277069000000001</v>
      </c>
      <c r="U2551" s="10">
        <v>26.108898</v>
      </c>
      <c r="V2551" s="10">
        <v>25.941859999999998</v>
      </c>
      <c r="W2551" s="10">
        <v>25.849537000000002</v>
      </c>
      <c r="X2551" s="10">
        <v>25.736464999999999</v>
      </c>
      <c r="Y2551" s="10">
        <v>25.627814999999998</v>
      </c>
      <c r="Z2551" s="10">
        <v>25.583559000000001</v>
      </c>
      <c r="AA2551" s="10">
        <v>25.467708999999999</v>
      </c>
      <c r="AB2551" s="10">
        <v>25.346679999999999</v>
      </c>
      <c r="AC2551" s="10">
        <v>25.258206999999999</v>
      </c>
      <c r="AD2551" s="10">
        <v>25.166029000000002</v>
      </c>
      <c r="AE2551" s="10">
        <v>25.064202999999999</v>
      </c>
      <c r="AF2551" s="7">
        <v>-9.4520000000000003E-3</v>
      </c>
    </row>
    <row r="2552" spans="1:32" ht="13">
      <c r="A2552" s="3" t="s">
        <v>175</v>
      </c>
      <c r="B2552" t="s">
        <v>1536</v>
      </c>
      <c r="C2552" s="10">
        <v>6.3628419999999997</v>
      </c>
      <c r="D2552" s="10">
        <v>6.5106380000000001</v>
      </c>
      <c r="E2552" s="10">
        <v>6.5535249999999996</v>
      </c>
      <c r="F2552" s="10">
        <v>6.377821</v>
      </c>
      <c r="G2552" s="10">
        <v>6.3529739999999997</v>
      </c>
      <c r="H2552" s="10">
        <v>7.2005840000000001</v>
      </c>
      <c r="I2552" s="10">
        <v>7.4745780000000002</v>
      </c>
      <c r="J2552" s="10">
        <v>9.4578240000000005</v>
      </c>
      <c r="K2552" s="10">
        <v>11.386271000000001</v>
      </c>
      <c r="L2552" s="10">
        <v>11.399524</v>
      </c>
      <c r="M2552" s="10">
        <v>13.603942</v>
      </c>
      <c r="N2552" s="10">
        <v>14.561253000000001</v>
      </c>
      <c r="O2552" s="10">
        <v>14.571444</v>
      </c>
      <c r="P2552" s="10">
        <v>14.57268</v>
      </c>
      <c r="Q2552" s="10">
        <v>14.578213999999999</v>
      </c>
      <c r="R2552" s="10">
        <v>14.58886</v>
      </c>
      <c r="S2552" s="10">
        <v>14.62612</v>
      </c>
      <c r="T2552" s="10">
        <v>14.677884000000001</v>
      </c>
      <c r="U2552" s="10">
        <v>14.734026999999999</v>
      </c>
      <c r="V2552" s="10">
        <v>14.800542</v>
      </c>
      <c r="W2552" s="10">
        <v>14.85886</v>
      </c>
      <c r="X2552" s="10">
        <v>14.902029000000001</v>
      </c>
      <c r="Y2552" s="10">
        <v>14.94176</v>
      </c>
      <c r="Z2552" s="10">
        <v>14.980995999999999</v>
      </c>
      <c r="AA2552" s="10">
        <v>14.994251999999999</v>
      </c>
      <c r="AB2552" s="10">
        <v>15.01914</v>
      </c>
      <c r="AC2552" s="10">
        <v>15.033453</v>
      </c>
      <c r="AD2552" s="10">
        <v>15.033581</v>
      </c>
      <c r="AE2552" s="10">
        <v>15.025732</v>
      </c>
      <c r="AF2552" s="7">
        <v>3.1460000000000002E-2</v>
      </c>
    </row>
    <row r="2553" spans="1:32" ht="13">
      <c r="A2553" s="3" t="s">
        <v>176</v>
      </c>
      <c r="B2553" t="s">
        <v>1538</v>
      </c>
      <c r="C2553" s="10">
        <v>2.607593</v>
      </c>
      <c r="D2553" s="10">
        <v>2.6514600000000002</v>
      </c>
      <c r="E2553" s="10">
        <v>2.5845790000000002</v>
      </c>
      <c r="F2553" s="10">
        <v>2.486415</v>
      </c>
      <c r="G2553" s="10">
        <v>2.4202810000000001</v>
      </c>
      <c r="H2553" s="10">
        <v>2.4712969999999999</v>
      </c>
      <c r="I2553" s="10">
        <v>2.5140150000000001</v>
      </c>
      <c r="J2553" s="10">
        <v>2.5702479999999999</v>
      </c>
      <c r="K2553" s="10">
        <v>2.65618</v>
      </c>
      <c r="L2553" s="10">
        <v>2.813145</v>
      </c>
      <c r="M2553" s="10">
        <v>2.8192550000000001</v>
      </c>
      <c r="N2553" s="10">
        <v>2.890342</v>
      </c>
      <c r="O2553" s="10">
        <v>2.897605</v>
      </c>
      <c r="P2553" s="10">
        <v>2.930361</v>
      </c>
      <c r="Q2553" s="10">
        <v>2.9819469999999999</v>
      </c>
      <c r="R2553" s="10">
        <v>3.036254</v>
      </c>
      <c r="S2553" s="10">
        <v>3.076953</v>
      </c>
      <c r="T2553" s="10">
        <v>3.114185</v>
      </c>
      <c r="U2553" s="10">
        <v>3.1488070000000001</v>
      </c>
      <c r="V2553" s="10">
        <v>3.1757680000000001</v>
      </c>
      <c r="W2553" s="10">
        <v>3.196796</v>
      </c>
      <c r="X2553" s="10">
        <v>3.21448</v>
      </c>
      <c r="Y2553" s="10">
        <v>3.22872</v>
      </c>
      <c r="Z2553" s="10">
        <v>3.238219</v>
      </c>
      <c r="AA2553" s="10">
        <v>3.2488929999999998</v>
      </c>
      <c r="AB2553" s="10">
        <v>3.25834</v>
      </c>
      <c r="AC2553" s="10">
        <v>3.2615180000000001</v>
      </c>
      <c r="AD2553" s="10">
        <v>3.2651490000000001</v>
      </c>
      <c r="AE2553" s="10">
        <v>3.267782</v>
      </c>
      <c r="AF2553" s="7">
        <v>7.7710000000000001E-3</v>
      </c>
    </row>
    <row r="2554" spans="1:32" ht="13">
      <c r="A2554" s="3" t="s">
        <v>177</v>
      </c>
      <c r="B2554" t="s">
        <v>1540</v>
      </c>
      <c r="C2554" s="10">
        <v>3.2283430000000002</v>
      </c>
      <c r="D2554" s="10">
        <v>3.4152429999999998</v>
      </c>
      <c r="E2554" s="10">
        <v>4.3202290000000003</v>
      </c>
      <c r="F2554" s="10">
        <v>5.0797040000000004</v>
      </c>
      <c r="G2554" s="10">
        <v>5.3158770000000004</v>
      </c>
      <c r="H2554" s="10">
        <v>6.637473</v>
      </c>
      <c r="I2554" s="10">
        <v>8.4315339999999992</v>
      </c>
      <c r="J2554" s="10">
        <v>13.160531000000001</v>
      </c>
      <c r="K2554" s="10">
        <v>17.460888000000001</v>
      </c>
      <c r="L2554" s="10">
        <v>21.416256000000001</v>
      </c>
      <c r="M2554" s="10">
        <v>24.483544999999999</v>
      </c>
      <c r="N2554" s="10">
        <v>24.964993</v>
      </c>
      <c r="O2554" s="10">
        <v>25.096450999999998</v>
      </c>
      <c r="P2554" s="10">
        <v>25.315083999999999</v>
      </c>
      <c r="Q2554" s="10">
        <v>25.457556</v>
      </c>
      <c r="R2554" s="10">
        <v>25.584087</v>
      </c>
      <c r="S2554" s="10">
        <v>25.702311000000002</v>
      </c>
      <c r="T2554" s="10">
        <v>25.801855</v>
      </c>
      <c r="U2554" s="10">
        <v>25.911898000000001</v>
      </c>
      <c r="V2554" s="10">
        <v>26.075627999999998</v>
      </c>
      <c r="W2554" s="10">
        <v>26.159485</v>
      </c>
      <c r="X2554" s="10">
        <v>26.255694999999999</v>
      </c>
      <c r="Y2554" s="10">
        <v>26.371943000000002</v>
      </c>
      <c r="Z2554" s="10">
        <v>26.449932</v>
      </c>
      <c r="AA2554" s="10">
        <v>26.56513</v>
      </c>
      <c r="AB2554" s="10">
        <v>26.721299999999999</v>
      </c>
      <c r="AC2554" s="10">
        <v>26.80904</v>
      </c>
      <c r="AD2554" s="10">
        <v>26.909845000000001</v>
      </c>
      <c r="AE2554" s="10">
        <v>27.042193999999999</v>
      </c>
      <c r="AF2554" s="7">
        <v>7.9647999999999997E-2</v>
      </c>
    </row>
    <row r="2555" spans="1:32" ht="13">
      <c r="A2555" s="3" t="s">
        <v>178</v>
      </c>
      <c r="B2555" t="s">
        <v>2828</v>
      </c>
      <c r="C2555" s="10">
        <v>1.347205</v>
      </c>
      <c r="D2555" s="10">
        <v>1.4088849999999999</v>
      </c>
      <c r="E2555" s="10">
        <v>1.800783</v>
      </c>
      <c r="F2555" s="10">
        <v>2.1251899999999999</v>
      </c>
      <c r="G2555" s="10">
        <v>2.8900579999999998</v>
      </c>
      <c r="H2555" s="10">
        <v>4.8586</v>
      </c>
      <c r="I2555" s="10">
        <v>6.3997250000000001</v>
      </c>
      <c r="J2555" s="10">
        <v>8.5971740000000008</v>
      </c>
      <c r="K2555" s="10">
        <v>10.783763</v>
      </c>
      <c r="L2555" s="10">
        <v>12.505418000000001</v>
      </c>
      <c r="M2555" s="10">
        <v>13.804789</v>
      </c>
      <c r="N2555" s="10">
        <v>14.119964</v>
      </c>
      <c r="O2555" s="10">
        <v>14.339734</v>
      </c>
      <c r="P2555" s="10">
        <v>14.583797000000001</v>
      </c>
      <c r="Q2555" s="10">
        <v>14.713723999999999</v>
      </c>
      <c r="R2555" s="10">
        <v>14.850358999999999</v>
      </c>
      <c r="S2555" s="10">
        <v>14.971356</v>
      </c>
      <c r="T2555" s="10">
        <v>15.057916000000001</v>
      </c>
      <c r="U2555" s="10">
        <v>15.153093999999999</v>
      </c>
      <c r="V2555" s="10">
        <v>15.225339</v>
      </c>
      <c r="W2555" s="10">
        <v>15.286282999999999</v>
      </c>
      <c r="X2555" s="10">
        <v>15.353539</v>
      </c>
      <c r="Y2555" s="10">
        <v>15.419798999999999</v>
      </c>
      <c r="Z2555" s="10">
        <v>15.455479</v>
      </c>
      <c r="AA2555" s="10">
        <v>15.505585</v>
      </c>
      <c r="AB2555" s="10">
        <v>15.561987</v>
      </c>
      <c r="AC2555" s="10">
        <v>15.605</v>
      </c>
      <c r="AD2555" s="10">
        <v>15.653931</v>
      </c>
      <c r="AE2555" s="10">
        <v>15.710535999999999</v>
      </c>
      <c r="AF2555" s="7">
        <v>9.3425999999999995E-2</v>
      </c>
    </row>
    <row r="2556" spans="1:32" ht="13">
      <c r="A2556" s="3" t="s">
        <v>179</v>
      </c>
      <c r="B2556" t="s">
        <v>1543</v>
      </c>
      <c r="C2556" s="10">
        <v>91.720359999999999</v>
      </c>
      <c r="D2556" s="10">
        <v>93.369522000000003</v>
      </c>
      <c r="E2556" s="10">
        <v>95.052452000000002</v>
      </c>
      <c r="F2556" s="10">
        <v>96.196274000000003</v>
      </c>
      <c r="G2556" s="10">
        <v>97.141327000000004</v>
      </c>
      <c r="H2556" s="10">
        <v>97.817215000000004</v>
      </c>
      <c r="I2556" s="10">
        <v>98.202522000000002</v>
      </c>
      <c r="J2556" s="10">
        <v>98.481505999999996</v>
      </c>
      <c r="K2556" s="10">
        <v>98.661697000000004</v>
      </c>
      <c r="L2556" s="10">
        <v>98.818427999999997</v>
      </c>
      <c r="M2556" s="10">
        <v>98.888114999999999</v>
      </c>
      <c r="N2556" s="10">
        <v>98.873146000000006</v>
      </c>
      <c r="O2556" s="10">
        <v>98.853233000000003</v>
      </c>
      <c r="P2556" s="10">
        <v>98.828682000000001</v>
      </c>
      <c r="Q2556" s="10">
        <v>98.817077999999995</v>
      </c>
      <c r="R2556" s="10">
        <v>98.806327999999993</v>
      </c>
      <c r="S2556" s="10">
        <v>98.797882000000001</v>
      </c>
      <c r="T2556" s="10">
        <v>98.791816999999995</v>
      </c>
      <c r="U2556" s="10">
        <v>98.784392999999994</v>
      </c>
      <c r="V2556" s="10">
        <v>98.778937999999997</v>
      </c>
      <c r="W2556" s="10">
        <v>98.774001999999996</v>
      </c>
      <c r="X2556" s="10">
        <v>98.767868000000007</v>
      </c>
      <c r="Y2556" s="10">
        <v>98.762084999999999</v>
      </c>
      <c r="Z2556" s="10">
        <v>98.759299999999996</v>
      </c>
      <c r="AA2556" s="10">
        <v>98.754372000000004</v>
      </c>
      <c r="AB2556" s="10">
        <v>98.749153000000007</v>
      </c>
      <c r="AC2556" s="10">
        <v>98.745125000000002</v>
      </c>
      <c r="AD2556" s="10">
        <v>98.740027999999995</v>
      </c>
      <c r="AE2556" s="10">
        <v>98.734206999999998</v>
      </c>
      <c r="AF2556" s="7">
        <v>2.0709999999999999E-3</v>
      </c>
    </row>
    <row r="2557" spans="1:32" ht="13">
      <c r="A2557" s="3" t="s">
        <v>180</v>
      </c>
      <c r="B2557" t="s">
        <v>1545</v>
      </c>
      <c r="C2557" s="10">
        <v>34.501713000000002</v>
      </c>
      <c r="D2557" s="10">
        <v>36.285065000000003</v>
      </c>
      <c r="E2557" s="10">
        <v>34.575797999999999</v>
      </c>
      <c r="F2557" s="10">
        <v>32.780537000000002</v>
      </c>
      <c r="G2557" s="10">
        <v>34.135078</v>
      </c>
      <c r="H2557" s="10">
        <v>35.414588999999999</v>
      </c>
      <c r="I2557" s="10">
        <v>36.423999999999999</v>
      </c>
      <c r="J2557" s="10">
        <v>36.680194999999998</v>
      </c>
      <c r="K2557" s="10">
        <v>37.140053000000002</v>
      </c>
      <c r="L2557" s="10">
        <v>37.690688999999999</v>
      </c>
      <c r="M2557" s="10">
        <v>38.094597</v>
      </c>
      <c r="N2557" s="10">
        <v>38.558861</v>
      </c>
      <c r="O2557" s="10">
        <v>38.918919000000002</v>
      </c>
      <c r="P2557" s="10">
        <v>39.409118999999997</v>
      </c>
      <c r="Q2557" s="10">
        <v>39.583869999999997</v>
      </c>
      <c r="R2557" s="10">
        <v>39.824055000000001</v>
      </c>
      <c r="S2557" s="10">
        <v>39.924796999999998</v>
      </c>
      <c r="T2557" s="10">
        <v>39.944369999999999</v>
      </c>
      <c r="U2557" s="10">
        <v>40.064582999999999</v>
      </c>
      <c r="V2557" s="10">
        <v>40.035412000000001</v>
      </c>
      <c r="W2557" s="10">
        <v>39.853836000000001</v>
      </c>
      <c r="X2557" s="10">
        <v>39.634875999999998</v>
      </c>
      <c r="Y2557" s="10">
        <v>39.116858999999998</v>
      </c>
      <c r="Z2557" s="10">
        <v>38.141190000000002</v>
      </c>
      <c r="AA2557" s="10">
        <v>36.879531999999998</v>
      </c>
      <c r="AB2557" s="10">
        <v>34.904850000000003</v>
      </c>
      <c r="AC2557" s="10">
        <v>32.490036000000003</v>
      </c>
      <c r="AD2557" s="10">
        <v>30.102879999999999</v>
      </c>
      <c r="AE2557" s="10">
        <v>24.986383</v>
      </c>
      <c r="AF2557" s="7">
        <v>-1.3723000000000001E-2</v>
      </c>
    </row>
    <row r="2558" spans="1:32" ht="13">
      <c r="A2558" s="3" t="s">
        <v>181</v>
      </c>
      <c r="B2558" t="s">
        <v>1547</v>
      </c>
      <c r="C2558" s="10">
        <v>17.585287000000001</v>
      </c>
      <c r="D2558" s="10">
        <v>16.786283000000001</v>
      </c>
      <c r="E2558" s="10">
        <v>16.997553</v>
      </c>
      <c r="F2558" s="10">
        <v>0.86343700000000001</v>
      </c>
      <c r="G2558" s="10">
        <v>0.85009999999999997</v>
      </c>
      <c r="H2558" s="10">
        <v>4.9269E-2</v>
      </c>
      <c r="I2558" s="10">
        <v>5.2715999999999999E-2</v>
      </c>
      <c r="J2558" s="10">
        <v>5.1770999999999998E-2</v>
      </c>
      <c r="K2558" s="10">
        <v>5.2106E-2</v>
      </c>
      <c r="L2558" s="10">
        <v>5.3522E-2</v>
      </c>
      <c r="M2558" s="10">
        <v>5.4143999999999998E-2</v>
      </c>
      <c r="N2558" s="10">
        <v>5.5591000000000002E-2</v>
      </c>
      <c r="O2558" s="10">
        <v>5.6323999999999999E-2</v>
      </c>
      <c r="P2558" s="10">
        <v>5.7605000000000003E-2</v>
      </c>
      <c r="Q2558" s="10">
        <v>5.7977000000000001E-2</v>
      </c>
      <c r="R2558" s="10">
        <v>5.8758999999999999E-2</v>
      </c>
      <c r="S2558" s="10">
        <v>5.9013000000000003E-2</v>
      </c>
      <c r="T2558" s="10">
        <v>5.9104999999999998E-2</v>
      </c>
      <c r="U2558" s="10">
        <v>5.9796000000000002E-2</v>
      </c>
      <c r="V2558" s="10">
        <v>6.0054999999999997E-2</v>
      </c>
      <c r="W2558" s="10">
        <v>6.0253000000000001E-2</v>
      </c>
      <c r="X2558" s="10">
        <v>6.0803000000000003E-2</v>
      </c>
      <c r="Y2558" s="10">
        <v>6.1046000000000003E-2</v>
      </c>
      <c r="Z2558" s="10">
        <v>6.0704000000000001E-2</v>
      </c>
      <c r="AA2558" s="10">
        <v>6.1416999999999999E-2</v>
      </c>
      <c r="AB2558" s="10">
        <v>6.1692999999999998E-2</v>
      </c>
      <c r="AC2558" s="10">
        <v>6.1695E-2</v>
      </c>
      <c r="AD2558" s="10">
        <v>6.2081999999999998E-2</v>
      </c>
      <c r="AE2558" s="10">
        <v>6.2466000000000001E-2</v>
      </c>
      <c r="AF2558" s="7">
        <v>-0.18712200000000001</v>
      </c>
    </row>
    <row r="2559" spans="1:32" ht="13">
      <c r="A2559" s="3" t="s">
        <v>182</v>
      </c>
      <c r="B2559" t="s">
        <v>1549</v>
      </c>
      <c r="C2559" s="10">
        <v>8.4983520000000006</v>
      </c>
      <c r="D2559" s="10">
        <v>8.2619919999999993</v>
      </c>
      <c r="E2559" s="10">
        <v>8.4660430000000009</v>
      </c>
      <c r="F2559" s="10">
        <v>8.7222559999999998</v>
      </c>
      <c r="G2559" s="10">
        <v>8.5912260000000007</v>
      </c>
      <c r="H2559" s="10">
        <v>9.2295970000000001</v>
      </c>
      <c r="I2559" s="10">
        <v>9.6948989999999995</v>
      </c>
      <c r="J2559" s="10">
        <v>10.971524</v>
      </c>
      <c r="K2559" s="10">
        <v>11.494368</v>
      </c>
      <c r="L2559" s="10">
        <v>11.918062000000001</v>
      </c>
      <c r="M2559" s="10">
        <v>12.584854</v>
      </c>
      <c r="N2559" s="10">
        <v>12.465369000000001</v>
      </c>
      <c r="O2559" s="10">
        <v>12.384579</v>
      </c>
      <c r="P2559" s="10">
        <v>12.233093</v>
      </c>
      <c r="Q2559" s="10">
        <v>12.164249999999999</v>
      </c>
      <c r="R2559" s="10">
        <v>12.093385</v>
      </c>
      <c r="S2559" s="10">
        <v>12.034457</v>
      </c>
      <c r="T2559" s="10">
        <v>11.980252999999999</v>
      </c>
      <c r="U2559" s="10">
        <v>11.892251999999999</v>
      </c>
      <c r="V2559" s="10">
        <v>11.813852000000001</v>
      </c>
      <c r="W2559" s="10">
        <v>11.708349999999999</v>
      </c>
      <c r="X2559" s="10">
        <v>11.589169999999999</v>
      </c>
      <c r="Y2559" s="10">
        <v>11.440984</v>
      </c>
      <c r="Z2559" s="10">
        <v>11.292864</v>
      </c>
      <c r="AA2559" s="10">
        <v>11.055891000000001</v>
      </c>
      <c r="AB2559" s="10">
        <v>10.784623</v>
      </c>
      <c r="AC2559" s="10">
        <v>10.484259</v>
      </c>
      <c r="AD2559" s="10">
        <v>10.12096</v>
      </c>
      <c r="AE2559" s="10">
        <v>9.4630700000000001</v>
      </c>
      <c r="AF2559" s="7">
        <v>5.0400000000000002E-3</v>
      </c>
    </row>
    <row r="2560" spans="1:32" ht="13">
      <c r="A2560" s="3" t="s">
        <v>183</v>
      </c>
      <c r="B2560" t="s">
        <v>1551</v>
      </c>
      <c r="C2560" s="10">
        <v>34.572231000000002</v>
      </c>
      <c r="D2560" s="10">
        <v>36.347026999999997</v>
      </c>
      <c r="E2560" s="10">
        <v>34.667858000000003</v>
      </c>
      <c r="F2560" s="10">
        <v>33.189582999999999</v>
      </c>
      <c r="G2560" s="10">
        <v>34.758586999999999</v>
      </c>
      <c r="H2560" s="10">
        <v>35.674163999999998</v>
      </c>
      <c r="I2560" s="10">
        <v>36.862366000000002</v>
      </c>
      <c r="J2560" s="10">
        <v>37.120213</v>
      </c>
      <c r="K2560" s="10">
        <v>37.405051999999998</v>
      </c>
      <c r="L2560" s="10">
        <v>37.936821000000002</v>
      </c>
      <c r="M2560" s="10">
        <v>38.344872000000002</v>
      </c>
      <c r="N2560" s="10">
        <v>38.813983999999998</v>
      </c>
      <c r="O2560" s="10">
        <v>39.177146999999998</v>
      </c>
      <c r="P2560" s="10">
        <v>39.722935</v>
      </c>
      <c r="Q2560" s="10">
        <v>39.928573999999998</v>
      </c>
      <c r="R2560" s="10">
        <v>40.201053999999999</v>
      </c>
      <c r="S2560" s="10">
        <v>40.352257000000002</v>
      </c>
      <c r="T2560" s="10">
        <v>40.44276</v>
      </c>
      <c r="U2560" s="10">
        <v>40.665374999999997</v>
      </c>
      <c r="V2560" s="10">
        <v>40.777926999999998</v>
      </c>
      <c r="W2560" s="10">
        <v>40.872948000000001</v>
      </c>
      <c r="X2560" s="10">
        <v>41.049453999999997</v>
      </c>
      <c r="Y2560" s="10">
        <v>41.164776000000003</v>
      </c>
      <c r="Z2560" s="10">
        <v>41.131691000000004</v>
      </c>
      <c r="AA2560" s="10">
        <v>41.318787</v>
      </c>
      <c r="AB2560" s="10">
        <v>41.440739000000001</v>
      </c>
      <c r="AC2560" s="10">
        <v>41.491905000000003</v>
      </c>
      <c r="AD2560" s="10">
        <v>41.630474</v>
      </c>
      <c r="AE2560" s="10">
        <v>41.785983999999999</v>
      </c>
      <c r="AF2560" s="7">
        <v>5.1780000000000003E-3</v>
      </c>
    </row>
    <row r="2561" spans="1:32" ht="13">
      <c r="A2561" s="3" t="s">
        <v>184</v>
      </c>
      <c r="B2561" t="s">
        <v>1553</v>
      </c>
      <c r="C2561" s="10">
        <v>43.316977999999999</v>
      </c>
      <c r="D2561" s="10">
        <v>42.057769999999998</v>
      </c>
      <c r="E2561" s="10">
        <v>43.551594000000001</v>
      </c>
      <c r="F2561" s="10">
        <v>44.738415000000003</v>
      </c>
      <c r="G2561" s="10">
        <v>43.657043000000002</v>
      </c>
      <c r="H2561" s="10">
        <v>43.942813999999998</v>
      </c>
      <c r="I2561" s="10">
        <v>43.294002999999996</v>
      </c>
      <c r="J2561" s="10">
        <v>43.318409000000003</v>
      </c>
      <c r="K2561" s="10">
        <v>43.232165999999999</v>
      </c>
      <c r="L2561" s="10">
        <v>42.928317999999997</v>
      </c>
      <c r="M2561" s="10">
        <v>42.729419999999998</v>
      </c>
      <c r="N2561" s="10">
        <v>42.480781999999998</v>
      </c>
      <c r="O2561" s="10">
        <v>42.309260999999999</v>
      </c>
      <c r="P2561" s="10">
        <v>42.018894000000003</v>
      </c>
      <c r="Q2561" s="10">
        <v>41.925044999999997</v>
      </c>
      <c r="R2561" s="10">
        <v>41.763809000000002</v>
      </c>
      <c r="S2561" s="10">
        <v>41.692360000000001</v>
      </c>
      <c r="T2561" s="10">
        <v>41.657733999999998</v>
      </c>
      <c r="U2561" s="10">
        <v>41.519835999999998</v>
      </c>
      <c r="V2561" s="10">
        <v>41.461514000000001</v>
      </c>
      <c r="W2561" s="10">
        <v>41.414448</v>
      </c>
      <c r="X2561" s="10">
        <v>41.306469</v>
      </c>
      <c r="Y2561" s="10">
        <v>41.247242</v>
      </c>
      <c r="Z2561" s="10">
        <v>41.293346</v>
      </c>
      <c r="AA2561" s="10">
        <v>41.165222</v>
      </c>
      <c r="AB2561" s="10">
        <v>41.100033000000003</v>
      </c>
      <c r="AC2561" s="10">
        <v>41.085228000000001</v>
      </c>
      <c r="AD2561" s="10">
        <v>41.002132000000003</v>
      </c>
      <c r="AE2561" s="10">
        <v>40.913555000000002</v>
      </c>
      <c r="AF2561" s="7">
        <v>-1.021E-3</v>
      </c>
    </row>
    <row r="2562" spans="1:32" ht="13">
      <c r="A2562" s="3" t="s">
        <v>185</v>
      </c>
      <c r="B2562" t="s">
        <v>1555</v>
      </c>
      <c r="C2562" s="10">
        <v>18.505784999999999</v>
      </c>
      <c r="D2562" s="10">
        <v>17.868808999999999</v>
      </c>
      <c r="E2562" s="10">
        <v>18.210574999999999</v>
      </c>
      <c r="F2562" s="10">
        <v>18.960387999999998</v>
      </c>
      <c r="G2562" s="10">
        <v>18.798615000000002</v>
      </c>
      <c r="H2562" s="10">
        <v>19.023346</v>
      </c>
      <c r="I2562" s="10">
        <v>18.690871999999999</v>
      </c>
      <c r="J2562" s="10">
        <v>18.390419000000001</v>
      </c>
      <c r="K2562" s="10">
        <v>18.182908999999999</v>
      </c>
      <c r="L2562" s="10">
        <v>17.955445999999998</v>
      </c>
      <c r="M2562" s="10">
        <v>17.725380000000001</v>
      </c>
      <c r="N2562" s="10">
        <v>17.485043000000001</v>
      </c>
      <c r="O2562" s="10">
        <v>17.272182000000001</v>
      </c>
      <c r="P2562" s="10">
        <v>16.991367</v>
      </c>
      <c r="Q2562" s="10">
        <v>16.867735</v>
      </c>
      <c r="R2562" s="10">
        <v>16.74522</v>
      </c>
      <c r="S2562" s="10">
        <v>16.656849000000001</v>
      </c>
      <c r="T2562" s="10">
        <v>16.594843000000001</v>
      </c>
      <c r="U2562" s="10">
        <v>16.502237000000001</v>
      </c>
      <c r="V2562" s="10">
        <v>16.44239</v>
      </c>
      <c r="W2562" s="10">
        <v>16.389344999999999</v>
      </c>
      <c r="X2562" s="10">
        <v>16.314319999999999</v>
      </c>
      <c r="Y2562" s="10">
        <v>16.252274</v>
      </c>
      <c r="Z2562" s="10">
        <v>16.236692000000001</v>
      </c>
      <c r="AA2562" s="10">
        <v>16.172293</v>
      </c>
      <c r="AB2562" s="10">
        <v>16.110125</v>
      </c>
      <c r="AC2562" s="10">
        <v>16.069728999999999</v>
      </c>
      <c r="AD2562" s="10">
        <v>16.008901999999999</v>
      </c>
      <c r="AE2562" s="10">
        <v>15.935929</v>
      </c>
      <c r="AF2562" s="7">
        <v>-4.2310000000000004E-3</v>
      </c>
    </row>
    <row r="2563" spans="1:32" ht="13">
      <c r="A2563" s="3" t="s">
        <v>186</v>
      </c>
      <c r="B2563" t="s">
        <v>1557</v>
      </c>
      <c r="C2563" s="10">
        <v>0</v>
      </c>
      <c r="D2563" s="10">
        <v>0</v>
      </c>
      <c r="E2563" s="10">
        <v>0</v>
      </c>
      <c r="F2563" s="10">
        <v>0</v>
      </c>
      <c r="G2563" s="10">
        <v>0</v>
      </c>
      <c r="H2563" s="10">
        <v>0</v>
      </c>
      <c r="I2563" s="10">
        <v>0</v>
      </c>
      <c r="J2563" s="10">
        <v>0</v>
      </c>
      <c r="K2563" s="10">
        <v>0</v>
      </c>
      <c r="L2563" s="10">
        <v>0</v>
      </c>
      <c r="M2563" s="10">
        <v>0</v>
      </c>
      <c r="N2563" s="10">
        <v>0</v>
      </c>
      <c r="O2563" s="10">
        <v>0</v>
      </c>
      <c r="P2563" s="10">
        <v>0</v>
      </c>
      <c r="Q2563" s="10">
        <v>0</v>
      </c>
      <c r="R2563" s="10">
        <v>0</v>
      </c>
      <c r="S2563" s="10">
        <v>0</v>
      </c>
      <c r="T2563" s="10">
        <v>0</v>
      </c>
      <c r="U2563" s="10">
        <v>0</v>
      </c>
      <c r="V2563" s="10">
        <v>0</v>
      </c>
      <c r="W2563" s="10">
        <v>0</v>
      </c>
      <c r="X2563" s="10">
        <v>0</v>
      </c>
      <c r="Y2563" s="10">
        <v>0</v>
      </c>
      <c r="Z2563" s="10">
        <v>0</v>
      </c>
      <c r="AA2563" s="10">
        <v>0</v>
      </c>
      <c r="AB2563" s="10">
        <v>0</v>
      </c>
      <c r="AC2563" s="10">
        <v>0</v>
      </c>
      <c r="AD2563" s="10">
        <v>0</v>
      </c>
      <c r="AE2563" s="10">
        <v>0</v>
      </c>
      <c r="AF2563" s="15" t="s">
        <v>2584</v>
      </c>
    </row>
    <row r="2564" spans="1:32" ht="13">
      <c r="A2564" s="3" t="s">
        <v>187</v>
      </c>
      <c r="B2564" t="s">
        <v>1559</v>
      </c>
      <c r="C2564" s="10">
        <v>23.201246000000001</v>
      </c>
      <c r="D2564" s="10">
        <v>24.264227000000002</v>
      </c>
      <c r="E2564" s="10">
        <v>23.72822</v>
      </c>
      <c r="F2564" s="10">
        <v>23.816198</v>
      </c>
      <c r="G2564" s="10">
        <v>26.207540999999999</v>
      </c>
      <c r="H2564" s="10">
        <v>30.629427</v>
      </c>
      <c r="I2564" s="10">
        <v>33.428519999999999</v>
      </c>
      <c r="J2564" s="10">
        <v>35.417870000000001</v>
      </c>
      <c r="K2564" s="10">
        <v>36.257637000000003</v>
      </c>
      <c r="L2564" s="10">
        <v>37.233939999999997</v>
      </c>
      <c r="M2564" s="10">
        <v>37.976863999999999</v>
      </c>
      <c r="N2564" s="10">
        <v>38.540443000000003</v>
      </c>
      <c r="O2564" s="10">
        <v>38.911022000000003</v>
      </c>
      <c r="P2564" s="10">
        <v>39.489201000000001</v>
      </c>
      <c r="Q2564" s="10">
        <v>39.791801</v>
      </c>
      <c r="R2564" s="10">
        <v>40.083556999999999</v>
      </c>
      <c r="S2564" s="10">
        <v>40.181106999999997</v>
      </c>
      <c r="T2564" s="10">
        <v>40.196036999999997</v>
      </c>
      <c r="U2564" s="10">
        <v>40.313057000000001</v>
      </c>
      <c r="V2564" s="10">
        <v>40.278312999999997</v>
      </c>
      <c r="W2564" s="10">
        <v>40.086105000000003</v>
      </c>
      <c r="X2564" s="10">
        <v>39.852631000000002</v>
      </c>
      <c r="Y2564" s="10">
        <v>39.304592</v>
      </c>
      <c r="Z2564" s="10">
        <v>38.284568999999998</v>
      </c>
      <c r="AA2564" s="10">
        <v>36.956097</v>
      </c>
      <c r="AB2564" s="10">
        <v>34.904850000000003</v>
      </c>
      <c r="AC2564" s="10">
        <v>32.490036000000003</v>
      </c>
      <c r="AD2564" s="10">
        <v>30.102879999999999</v>
      </c>
      <c r="AE2564" s="10">
        <v>24.986383</v>
      </c>
      <c r="AF2564" s="7">
        <v>1.0870000000000001E-3</v>
      </c>
    </row>
    <row r="2565" spans="1:32" ht="13">
      <c r="A2565" s="3" t="s">
        <v>188</v>
      </c>
      <c r="B2565" t="s">
        <v>1561</v>
      </c>
      <c r="C2565" s="10">
        <v>22.819144999999999</v>
      </c>
      <c r="D2565" s="10">
        <v>22.253627999999999</v>
      </c>
      <c r="E2565" s="10">
        <v>22.971177999999998</v>
      </c>
      <c r="F2565" s="10">
        <v>23.519227999999998</v>
      </c>
      <c r="G2565" s="10">
        <v>23.372026000000002</v>
      </c>
      <c r="H2565" s="10">
        <v>27.990272999999998</v>
      </c>
      <c r="I2565" s="10">
        <v>29.393948000000002</v>
      </c>
      <c r="J2565" s="10">
        <v>33.085780999999997</v>
      </c>
      <c r="K2565" s="10">
        <v>37.042392999999997</v>
      </c>
      <c r="L2565" s="10">
        <v>38.160454000000001</v>
      </c>
      <c r="M2565" s="10">
        <v>38.876629000000001</v>
      </c>
      <c r="N2565" s="10">
        <v>38.742866999999997</v>
      </c>
      <c r="O2565" s="10">
        <v>38.666473000000003</v>
      </c>
      <c r="P2565" s="10">
        <v>38.443607</v>
      </c>
      <c r="Q2565" s="10">
        <v>38.377243</v>
      </c>
      <c r="R2565" s="10">
        <v>38.24485</v>
      </c>
      <c r="S2565" s="10">
        <v>38.182628999999999</v>
      </c>
      <c r="T2565" s="10">
        <v>38.136676999999999</v>
      </c>
      <c r="U2565" s="10">
        <v>37.991909</v>
      </c>
      <c r="V2565" s="10">
        <v>37.902133999999997</v>
      </c>
      <c r="W2565" s="10">
        <v>37.750422999999998</v>
      </c>
      <c r="X2565" s="10">
        <v>37.459674999999997</v>
      </c>
      <c r="Y2565" s="10">
        <v>37.086703999999997</v>
      </c>
      <c r="Z2565" s="10">
        <v>36.649994</v>
      </c>
      <c r="AA2565" s="10">
        <v>35.803967</v>
      </c>
      <c r="AB2565" s="10">
        <v>34.757590999999998</v>
      </c>
      <c r="AC2565" s="10">
        <v>33.643237999999997</v>
      </c>
      <c r="AD2565" s="10">
        <v>32.221007999999998</v>
      </c>
      <c r="AE2565" s="10">
        <v>29.422381999999999</v>
      </c>
      <c r="AF2565" s="7">
        <v>1.0396000000000001E-2</v>
      </c>
    </row>
    <row r="2566" spans="1:32" ht="13">
      <c r="A2566" s="3" t="s">
        <v>189</v>
      </c>
      <c r="B2566" t="s">
        <v>1563</v>
      </c>
      <c r="C2566" s="10">
        <v>5.2239690000000003</v>
      </c>
      <c r="D2566" s="10">
        <v>5.0466639999999998</v>
      </c>
      <c r="E2566" s="10">
        <v>5.1814669999999996</v>
      </c>
      <c r="F2566" s="10">
        <v>5.391826</v>
      </c>
      <c r="G2566" s="10">
        <v>6.0529719999999996</v>
      </c>
      <c r="H2566" s="10">
        <v>8.9802070000000001</v>
      </c>
      <c r="I2566" s="10">
        <v>9.7267749999999999</v>
      </c>
      <c r="J2566" s="10">
        <v>11.803713</v>
      </c>
      <c r="K2566" s="10">
        <v>14.358129999999999</v>
      </c>
      <c r="L2566" s="10">
        <v>14.673883</v>
      </c>
      <c r="M2566" s="10">
        <v>14.84516</v>
      </c>
      <c r="N2566" s="10">
        <v>14.697774000000001</v>
      </c>
      <c r="O2566" s="10">
        <v>14.551945</v>
      </c>
      <c r="P2566" s="10">
        <v>14.323537</v>
      </c>
      <c r="Q2566" s="10">
        <v>14.217468</v>
      </c>
      <c r="R2566" s="10">
        <v>14.114330000000001</v>
      </c>
      <c r="S2566" s="10">
        <v>14.036676999999999</v>
      </c>
      <c r="T2566" s="10">
        <v>13.994737000000001</v>
      </c>
      <c r="U2566" s="10">
        <v>13.931879</v>
      </c>
      <c r="V2566" s="10">
        <v>13.858264999999999</v>
      </c>
      <c r="W2566" s="10">
        <v>13.75705</v>
      </c>
      <c r="X2566" s="10">
        <v>13.619486</v>
      </c>
      <c r="Y2566" s="10">
        <v>13.459885</v>
      </c>
      <c r="Z2566" s="10">
        <v>13.311499</v>
      </c>
      <c r="AA2566" s="10">
        <v>13.072844</v>
      </c>
      <c r="AB2566" s="10">
        <v>12.802312000000001</v>
      </c>
      <c r="AC2566" s="10">
        <v>12.492317</v>
      </c>
      <c r="AD2566" s="10">
        <v>12.09479</v>
      </c>
      <c r="AE2566" s="10">
        <v>11.381985</v>
      </c>
      <c r="AF2566" s="7">
        <v>3.0581000000000001E-2</v>
      </c>
    </row>
    <row r="2567" spans="1:32" ht="13">
      <c r="A2567" s="3" t="s">
        <v>190</v>
      </c>
      <c r="B2567" t="s">
        <v>1565</v>
      </c>
      <c r="C2567" s="10">
        <v>8.0473289999999995</v>
      </c>
      <c r="D2567" s="10">
        <v>8.2615490000000005</v>
      </c>
      <c r="E2567" s="10">
        <v>8.0776880000000002</v>
      </c>
      <c r="F2567" s="10">
        <v>7.8765679999999998</v>
      </c>
      <c r="G2567" s="10">
        <v>8.0612639999999995</v>
      </c>
      <c r="H2567" s="10">
        <v>8.2425840000000008</v>
      </c>
      <c r="I2567" s="10">
        <v>8.4344959999999993</v>
      </c>
      <c r="J2567" s="10">
        <v>9.6372280000000003</v>
      </c>
      <c r="K2567" s="10">
        <v>12.680799</v>
      </c>
      <c r="L2567" s="10">
        <v>14.893725999999999</v>
      </c>
      <c r="M2567" s="10">
        <v>17.085771999999999</v>
      </c>
      <c r="N2567" s="10">
        <v>17.461110999999999</v>
      </c>
      <c r="O2567" s="10">
        <v>17.603363000000002</v>
      </c>
      <c r="P2567" s="10">
        <v>17.797094000000001</v>
      </c>
      <c r="Q2567" s="10">
        <v>17.880057999999998</v>
      </c>
      <c r="R2567" s="10">
        <v>17.972325999999999</v>
      </c>
      <c r="S2567" s="10">
        <v>18.038315000000001</v>
      </c>
      <c r="T2567" s="10">
        <v>18.0779</v>
      </c>
      <c r="U2567" s="10">
        <v>18.140274000000002</v>
      </c>
      <c r="V2567" s="10">
        <v>18.171156</v>
      </c>
      <c r="W2567" s="10">
        <v>18.178553000000001</v>
      </c>
      <c r="X2567" s="10">
        <v>18.181932</v>
      </c>
      <c r="Y2567" s="10">
        <v>18.125114</v>
      </c>
      <c r="Z2567" s="10">
        <v>17.838459</v>
      </c>
      <c r="AA2567" s="10">
        <v>17.431442000000001</v>
      </c>
      <c r="AB2567" s="10">
        <v>16.704348</v>
      </c>
      <c r="AC2567" s="10">
        <v>16.103629999999999</v>
      </c>
      <c r="AD2567" s="10">
        <v>15.846455000000001</v>
      </c>
      <c r="AE2567" s="10">
        <v>13.505273000000001</v>
      </c>
      <c r="AF2567" s="7">
        <v>1.8369E-2</v>
      </c>
    </row>
    <row r="2568" spans="1:32" ht="13">
      <c r="A2568" s="3" t="s">
        <v>191</v>
      </c>
      <c r="B2568" t="s">
        <v>1567</v>
      </c>
      <c r="C2568" s="10">
        <v>9.6243800000000004</v>
      </c>
      <c r="D2568" s="10">
        <v>9.4496529999999996</v>
      </c>
      <c r="E2568" s="10">
        <v>9.6155679999999997</v>
      </c>
      <c r="F2568" s="10">
        <v>9.8386990000000001</v>
      </c>
      <c r="G2568" s="10">
        <v>9.7533530000000006</v>
      </c>
      <c r="H2568" s="10">
        <v>9.7242979999999992</v>
      </c>
      <c r="I2568" s="10">
        <v>9.6694410000000008</v>
      </c>
      <c r="J2568" s="10">
        <v>9.7563139999999997</v>
      </c>
      <c r="K2568" s="10">
        <v>10.191454</v>
      </c>
      <c r="L2568" s="10">
        <v>10.620100000000001</v>
      </c>
      <c r="M2568" s="10">
        <v>11.498217</v>
      </c>
      <c r="N2568" s="10">
        <v>11.60134</v>
      </c>
      <c r="O2568" s="10">
        <v>11.566929</v>
      </c>
      <c r="P2568" s="10">
        <v>11.49446</v>
      </c>
      <c r="Q2568" s="10">
        <v>11.516662</v>
      </c>
      <c r="R2568" s="10">
        <v>11.601409</v>
      </c>
      <c r="S2568" s="10">
        <v>11.708143</v>
      </c>
      <c r="T2568" s="10">
        <v>11.796771</v>
      </c>
      <c r="U2568" s="10">
        <v>11.84052</v>
      </c>
      <c r="V2568" s="10">
        <v>11.865644</v>
      </c>
      <c r="W2568" s="10">
        <v>11.839560000000001</v>
      </c>
      <c r="X2568" s="10">
        <v>11.769572</v>
      </c>
      <c r="Y2568" s="10">
        <v>11.651526</v>
      </c>
      <c r="Z2568" s="10">
        <v>11.479761</v>
      </c>
      <c r="AA2568" s="10">
        <v>11.236276999999999</v>
      </c>
      <c r="AB2568" s="10">
        <v>10.912818</v>
      </c>
      <c r="AC2568" s="10">
        <v>10.604126000000001</v>
      </c>
      <c r="AD2568" s="10">
        <v>10.18491</v>
      </c>
      <c r="AE2568" s="10">
        <v>9.3298760000000005</v>
      </c>
      <c r="AF2568" s="7">
        <v>-4.7199999999999998E-4</v>
      </c>
    </row>
    <row r="2569" spans="1:32" ht="13">
      <c r="A2569" s="3" t="s">
        <v>192</v>
      </c>
      <c r="B2569" t="s">
        <v>1569</v>
      </c>
      <c r="C2569" s="10">
        <v>0.76052299999999995</v>
      </c>
      <c r="D2569" s="10">
        <v>0.75269399999999997</v>
      </c>
      <c r="E2569" s="10">
        <v>0.83847400000000005</v>
      </c>
      <c r="F2569" s="10">
        <v>0.86407900000000004</v>
      </c>
      <c r="G2569" s="10">
        <v>0.813195</v>
      </c>
      <c r="H2569" s="10">
        <v>0.87495299999999998</v>
      </c>
      <c r="I2569" s="10">
        <v>0.93201500000000004</v>
      </c>
      <c r="J2569" s="10">
        <v>1.0392680000000001</v>
      </c>
      <c r="K2569" s="10">
        <v>1.16675</v>
      </c>
      <c r="L2569" s="10">
        <v>1.3173459999999999</v>
      </c>
      <c r="M2569" s="10">
        <v>1.6055699999999999</v>
      </c>
      <c r="N2569" s="10">
        <v>1.693789</v>
      </c>
      <c r="O2569" s="10">
        <v>1.7074240000000001</v>
      </c>
      <c r="P2569" s="10">
        <v>1.7530809999999999</v>
      </c>
      <c r="Q2569" s="10">
        <v>1.8549850000000001</v>
      </c>
      <c r="R2569" s="10">
        <v>1.956464</v>
      </c>
      <c r="S2569" s="10">
        <v>2.0573070000000002</v>
      </c>
      <c r="T2569" s="10">
        <v>2.1382690000000002</v>
      </c>
      <c r="U2569" s="10">
        <v>2.1971500000000002</v>
      </c>
      <c r="V2569" s="10">
        <v>2.231185</v>
      </c>
      <c r="W2569" s="10">
        <v>2.2341850000000001</v>
      </c>
      <c r="X2569" s="10">
        <v>2.2434970000000001</v>
      </c>
      <c r="Y2569" s="10">
        <v>2.2432300000000001</v>
      </c>
      <c r="Z2569" s="10">
        <v>2.2341950000000002</v>
      </c>
      <c r="AA2569" s="10">
        <v>2.2102819999999999</v>
      </c>
      <c r="AB2569" s="10">
        <v>2.1520269999999999</v>
      </c>
      <c r="AC2569" s="10">
        <v>2.0331769999999998</v>
      </c>
      <c r="AD2569" s="10">
        <v>1.8828750000000001</v>
      </c>
      <c r="AE2569" s="10">
        <v>1.606012</v>
      </c>
      <c r="AF2569" s="7">
        <v>2.8466000000000002E-2</v>
      </c>
    </row>
    <row r="2570" spans="1:32" ht="13">
      <c r="A2570" s="3" t="s">
        <v>193</v>
      </c>
      <c r="B2570" t="s">
        <v>2830</v>
      </c>
      <c r="C2570" s="10">
        <v>0</v>
      </c>
      <c r="D2570" s="10">
        <v>0</v>
      </c>
      <c r="E2570" s="10">
        <v>0</v>
      </c>
      <c r="F2570" s="10">
        <v>0</v>
      </c>
      <c r="G2570" s="10">
        <v>0</v>
      </c>
      <c r="H2570" s="10">
        <v>0</v>
      </c>
      <c r="I2570" s="10">
        <v>0</v>
      </c>
      <c r="J2570" s="10">
        <v>0</v>
      </c>
      <c r="K2570" s="10">
        <v>0</v>
      </c>
      <c r="L2570" s="10">
        <v>0</v>
      </c>
      <c r="M2570" s="10">
        <v>0</v>
      </c>
      <c r="N2570" s="10">
        <v>0</v>
      </c>
      <c r="O2570" s="10">
        <v>0</v>
      </c>
      <c r="P2570" s="10">
        <v>5.2516E-2</v>
      </c>
      <c r="Q2570" s="10">
        <v>8.6133000000000001E-2</v>
      </c>
      <c r="R2570" s="10">
        <v>0.11765100000000001</v>
      </c>
      <c r="S2570" s="10">
        <v>0.17130300000000001</v>
      </c>
      <c r="T2570" s="10">
        <v>0.24687799999999999</v>
      </c>
      <c r="U2570" s="10">
        <v>0.35247699999999998</v>
      </c>
      <c r="V2570" s="10">
        <v>0.49977100000000002</v>
      </c>
      <c r="W2570" s="10">
        <v>0.78700000000000003</v>
      </c>
      <c r="X2570" s="10">
        <v>1.196987</v>
      </c>
      <c r="Y2570" s="10">
        <v>1.860344</v>
      </c>
      <c r="Z2570" s="10">
        <v>2.8472789999999999</v>
      </c>
      <c r="AA2570" s="10">
        <v>4.3628470000000004</v>
      </c>
      <c r="AB2570" s="10">
        <v>6.5360519999999998</v>
      </c>
      <c r="AC2570" s="10">
        <v>9.0020349999999993</v>
      </c>
      <c r="AD2570" s="10">
        <v>11.527759</v>
      </c>
      <c r="AE2570" s="10">
        <v>16.799765000000001</v>
      </c>
      <c r="AF2570" s="15" t="s">
        <v>2584</v>
      </c>
    </row>
    <row r="2571" spans="1:32" ht="13">
      <c r="A2571" s="3" t="s">
        <v>194</v>
      </c>
      <c r="B2571" t="s">
        <v>2831</v>
      </c>
      <c r="C2571" s="10">
        <v>0</v>
      </c>
      <c r="D2571" s="10">
        <v>0</v>
      </c>
      <c r="E2571" s="10">
        <v>0</v>
      </c>
      <c r="F2571" s="10">
        <v>0</v>
      </c>
      <c r="G2571" s="10">
        <v>0</v>
      </c>
      <c r="H2571" s="10">
        <v>0</v>
      </c>
      <c r="I2571" s="10">
        <v>0</v>
      </c>
      <c r="J2571" s="10">
        <v>0</v>
      </c>
      <c r="K2571" s="10">
        <v>0</v>
      </c>
      <c r="L2571" s="10">
        <v>0</v>
      </c>
      <c r="M2571" s="10">
        <v>0</v>
      </c>
      <c r="N2571" s="10">
        <v>0</v>
      </c>
      <c r="O2571" s="10">
        <v>0</v>
      </c>
      <c r="P2571" s="10">
        <v>5.5246999999999997E-2</v>
      </c>
      <c r="Q2571" s="10">
        <v>9.2730000000000007E-2</v>
      </c>
      <c r="R2571" s="10">
        <v>0.120202</v>
      </c>
      <c r="S2571" s="10">
        <v>0.16896800000000001</v>
      </c>
      <c r="T2571" s="10">
        <v>0.233822</v>
      </c>
      <c r="U2571" s="10">
        <v>0.31836100000000001</v>
      </c>
      <c r="V2571" s="10">
        <v>0.43032799999999999</v>
      </c>
      <c r="W2571" s="10">
        <v>0.63063400000000003</v>
      </c>
      <c r="X2571" s="10">
        <v>0.906192</v>
      </c>
      <c r="Y2571" s="10">
        <v>1.3346420000000001</v>
      </c>
      <c r="Z2571" s="10">
        <v>1.923918</v>
      </c>
      <c r="AA2571" s="10">
        <v>2.766902</v>
      </c>
      <c r="AB2571" s="10">
        <v>3.8920699999999999</v>
      </c>
      <c r="AC2571" s="10">
        <v>5.1385249999999996</v>
      </c>
      <c r="AD2571" s="10">
        <v>6.6671269999999998</v>
      </c>
      <c r="AE2571" s="10">
        <v>9.6638959999999994</v>
      </c>
      <c r="AF2571" s="15" t="s">
        <v>2584</v>
      </c>
    </row>
    <row r="2572" spans="1:32" ht="13">
      <c r="A2572" s="3" t="s">
        <v>195</v>
      </c>
      <c r="B2572" t="s">
        <v>2829</v>
      </c>
      <c r="C2572" s="10">
        <v>0</v>
      </c>
      <c r="D2572" s="10">
        <v>0</v>
      </c>
      <c r="E2572" s="10">
        <v>0</v>
      </c>
      <c r="F2572" s="10">
        <v>0</v>
      </c>
      <c r="G2572" s="10">
        <v>0</v>
      </c>
      <c r="H2572" s="10">
        <v>0</v>
      </c>
      <c r="I2572" s="10">
        <v>0</v>
      </c>
      <c r="J2572" s="10">
        <v>0</v>
      </c>
      <c r="K2572" s="10">
        <v>0</v>
      </c>
      <c r="L2572" s="10">
        <v>0</v>
      </c>
      <c r="M2572" s="10">
        <v>0</v>
      </c>
      <c r="N2572" s="10">
        <v>0</v>
      </c>
      <c r="O2572" s="10">
        <v>0</v>
      </c>
      <c r="P2572" s="10">
        <v>3.4840999999999997E-2</v>
      </c>
      <c r="Q2572" s="10">
        <v>6.0748999999999997E-2</v>
      </c>
      <c r="R2572" s="10">
        <v>7.6683000000000001E-2</v>
      </c>
      <c r="S2572" s="10">
        <v>0.106194</v>
      </c>
      <c r="T2572" s="10">
        <v>0.14399999999999999</v>
      </c>
      <c r="U2572" s="10">
        <v>0.19121199999999999</v>
      </c>
      <c r="V2572" s="10">
        <v>0.25172800000000001</v>
      </c>
      <c r="W2572" s="10">
        <v>0.347412</v>
      </c>
      <c r="X2572" s="10">
        <v>0.44621</v>
      </c>
      <c r="Y2572" s="10">
        <v>0.59884400000000004</v>
      </c>
      <c r="Z2572" s="10">
        <v>0.79144000000000003</v>
      </c>
      <c r="AA2572" s="10">
        <v>1.0442450000000001</v>
      </c>
      <c r="AB2572" s="10">
        <v>1.358989</v>
      </c>
      <c r="AC2572" s="10">
        <v>1.733884</v>
      </c>
      <c r="AD2572" s="10">
        <v>2.183325</v>
      </c>
      <c r="AE2572" s="10">
        <v>3.0342660000000001</v>
      </c>
      <c r="AF2572" s="15" t="s">
        <v>2584</v>
      </c>
    </row>
    <row r="2573" spans="1:32" ht="13">
      <c r="A2573" s="3" t="s">
        <v>196</v>
      </c>
      <c r="B2573" t="s">
        <v>1574</v>
      </c>
      <c r="C2573" s="10">
        <v>0.31584000000000001</v>
      </c>
      <c r="D2573" s="10">
        <v>0.37140699999999999</v>
      </c>
      <c r="E2573" s="10">
        <v>0.59239399999999998</v>
      </c>
      <c r="F2573" s="10">
        <v>1.2028000000000001</v>
      </c>
      <c r="G2573" s="10">
        <v>2.4321250000000001</v>
      </c>
      <c r="H2573" s="10">
        <v>5.9022959999999998</v>
      </c>
      <c r="I2573" s="10">
        <v>7.8650130000000003</v>
      </c>
      <c r="J2573" s="10">
        <v>11.806238</v>
      </c>
      <c r="K2573" s="10">
        <v>16.481000999999999</v>
      </c>
      <c r="L2573" s="10">
        <v>21.886165999999999</v>
      </c>
      <c r="M2573" s="10">
        <v>28.873085</v>
      </c>
      <c r="N2573" s="10">
        <v>32.228943000000001</v>
      </c>
      <c r="O2573" s="10">
        <v>32.095641999999998</v>
      </c>
      <c r="P2573" s="10">
        <v>32.037967999999999</v>
      </c>
      <c r="Q2573" s="10">
        <v>32.68309</v>
      </c>
      <c r="R2573" s="10">
        <v>33.657597000000003</v>
      </c>
      <c r="S2573" s="10">
        <v>34.886181000000001</v>
      </c>
      <c r="T2573" s="10">
        <v>36.192565999999999</v>
      </c>
      <c r="U2573" s="10">
        <v>37.448321999999997</v>
      </c>
      <c r="V2573" s="10">
        <v>38.422168999999997</v>
      </c>
      <c r="W2573" s="10">
        <v>39.161732000000001</v>
      </c>
      <c r="X2573" s="10">
        <v>39.765320000000003</v>
      </c>
      <c r="Y2573" s="10">
        <v>40.364780000000003</v>
      </c>
      <c r="Z2573" s="10">
        <v>40.801487000000002</v>
      </c>
      <c r="AA2573" s="10">
        <v>41.262279999999997</v>
      </c>
      <c r="AB2573" s="10">
        <v>41.788567</v>
      </c>
      <c r="AC2573" s="10">
        <v>41.867832</v>
      </c>
      <c r="AD2573" s="10">
        <v>41.895119000000001</v>
      </c>
      <c r="AE2573" s="10">
        <v>41.987319999999997</v>
      </c>
      <c r="AF2573" s="7">
        <v>0.19137100000000001</v>
      </c>
    </row>
    <row r="2574" spans="1:32" ht="13">
      <c r="A2574" s="3" t="s">
        <v>197</v>
      </c>
      <c r="B2574" t="s">
        <v>1576</v>
      </c>
      <c r="C2574" s="10">
        <v>4.42807</v>
      </c>
      <c r="D2574" s="10">
        <v>4.6105539999999996</v>
      </c>
      <c r="E2574" s="10">
        <v>4.4945930000000001</v>
      </c>
      <c r="F2574" s="10">
        <v>4.3032919999999999</v>
      </c>
      <c r="G2574" s="10">
        <v>4.4079069999999998</v>
      </c>
      <c r="H2574" s="10">
        <v>6.1549459999999998</v>
      </c>
      <c r="I2574" s="10">
        <v>7.344252</v>
      </c>
      <c r="J2574" s="10">
        <v>9.1717390000000005</v>
      </c>
      <c r="K2574" s="10">
        <v>11.359031999999999</v>
      </c>
      <c r="L2574" s="10">
        <v>12.771993</v>
      </c>
      <c r="M2574" s="10">
        <v>14.470779</v>
      </c>
      <c r="N2574" s="10">
        <v>14.782025000000001</v>
      </c>
      <c r="O2574" s="10">
        <v>14.836843</v>
      </c>
      <c r="P2574" s="10">
        <v>14.899527000000001</v>
      </c>
      <c r="Q2574" s="10">
        <v>14.925606999999999</v>
      </c>
      <c r="R2574" s="10">
        <v>14.953799</v>
      </c>
      <c r="S2574" s="10">
        <v>14.972398999999999</v>
      </c>
      <c r="T2574" s="10">
        <v>14.986706</v>
      </c>
      <c r="U2574" s="10">
        <v>15.010975</v>
      </c>
      <c r="V2574" s="10">
        <v>15.024953999999999</v>
      </c>
      <c r="W2574" s="10">
        <v>15.037547999999999</v>
      </c>
      <c r="X2574" s="10">
        <v>15.056232</v>
      </c>
      <c r="Y2574" s="10">
        <v>15.070652000000001</v>
      </c>
      <c r="Z2574" s="10">
        <v>15.072262</v>
      </c>
      <c r="AA2574" s="10">
        <v>15.090351</v>
      </c>
      <c r="AB2574" s="10">
        <v>15.104298999999999</v>
      </c>
      <c r="AC2574" s="10">
        <v>15.111423</v>
      </c>
      <c r="AD2574" s="10">
        <v>15.125684</v>
      </c>
      <c r="AE2574" s="10">
        <v>15.141945</v>
      </c>
      <c r="AF2574" s="7">
        <v>4.5025999999999997E-2</v>
      </c>
    </row>
    <row r="2575" spans="1:32" ht="13">
      <c r="A2575" s="3" t="s">
        <v>198</v>
      </c>
      <c r="B2575" t="s">
        <v>1578</v>
      </c>
      <c r="C2575" s="10">
        <v>76.579041000000004</v>
      </c>
      <c r="D2575" s="10">
        <v>75.853378000000006</v>
      </c>
      <c r="E2575" s="10">
        <v>71.911277999999996</v>
      </c>
      <c r="F2575" s="10">
        <v>65.086699999999993</v>
      </c>
      <c r="G2575" s="10">
        <v>56.331775999999998</v>
      </c>
      <c r="H2575" s="10">
        <v>43.650008999999997</v>
      </c>
      <c r="I2575" s="10">
        <v>36.029701000000003</v>
      </c>
      <c r="J2575" s="10">
        <v>25.662800000000001</v>
      </c>
      <c r="K2575" s="10">
        <v>16.766945</v>
      </c>
      <c r="L2575" s="10">
        <v>9.0526560000000007</v>
      </c>
      <c r="M2575" s="10">
        <v>3.6010089999999999</v>
      </c>
      <c r="N2575" s="10">
        <v>2.18947</v>
      </c>
      <c r="O2575" s="10">
        <v>2.1939600000000001</v>
      </c>
      <c r="P2575" s="10">
        <v>2.15402</v>
      </c>
      <c r="Q2575" s="10">
        <v>2.0450059999999999</v>
      </c>
      <c r="R2575" s="10">
        <v>1.7718160000000001</v>
      </c>
      <c r="S2575" s="10">
        <v>1.443098</v>
      </c>
      <c r="T2575" s="10">
        <v>1.127699</v>
      </c>
      <c r="U2575" s="10">
        <v>0.85329999999999995</v>
      </c>
      <c r="V2575" s="10">
        <v>0.58350199999999997</v>
      </c>
      <c r="W2575" s="10">
        <v>0.39766200000000002</v>
      </c>
      <c r="X2575" s="10">
        <v>0.19697400000000001</v>
      </c>
      <c r="Y2575" s="10">
        <v>0.151087</v>
      </c>
      <c r="Z2575" s="10">
        <v>0.150174</v>
      </c>
      <c r="AA2575" s="10">
        <v>0.148345</v>
      </c>
      <c r="AB2575" s="10">
        <v>0.14671500000000001</v>
      </c>
      <c r="AC2575" s="10">
        <v>0.145534</v>
      </c>
      <c r="AD2575" s="10">
        <v>0.14402999999999999</v>
      </c>
      <c r="AE2575" s="10">
        <v>0.144097</v>
      </c>
      <c r="AF2575" s="7">
        <v>-0.20711499999999999</v>
      </c>
    </row>
    <row r="2576" spans="1:32" ht="13">
      <c r="A2576" s="3" t="s">
        <v>199</v>
      </c>
      <c r="B2576" t="s">
        <v>1580</v>
      </c>
      <c r="C2576" s="10">
        <v>17.985897000000001</v>
      </c>
      <c r="D2576" s="10">
        <v>19.291477</v>
      </c>
      <c r="E2576" s="10">
        <v>23.969498000000002</v>
      </c>
      <c r="F2576" s="10">
        <v>32.57687</v>
      </c>
      <c r="G2576" s="10">
        <v>41.613571</v>
      </c>
      <c r="H2576" s="10">
        <v>53.809711</v>
      </c>
      <c r="I2576" s="10">
        <v>60.454056000000001</v>
      </c>
      <c r="J2576" s="10">
        <v>68.629227</v>
      </c>
      <c r="K2576" s="10">
        <v>74.920631</v>
      </c>
      <c r="L2576" s="10">
        <v>78.729720999999998</v>
      </c>
      <c r="M2576" s="10">
        <v>76.034462000000005</v>
      </c>
      <c r="N2576" s="10">
        <v>74.119361999999995</v>
      </c>
      <c r="O2576" s="10">
        <v>74.058090000000007</v>
      </c>
      <c r="P2576" s="10">
        <v>73.984916999999996</v>
      </c>
      <c r="Q2576" s="10">
        <v>73.769706999999997</v>
      </c>
      <c r="R2576" s="10">
        <v>73.131698999999998</v>
      </c>
      <c r="S2576" s="10">
        <v>71.603806000000006</v>
      </c>
      <c r="T2576" s="10">
        <v>69.055510999999996</v>
      </c>
      <c r="U2576" s="10">
        <v>65.946793</v>
      </c>
      <c r="V2576" s="10">
        <v>62.607399000000001</v>
      </c>
      <c r="W2576" s="10">
        <v>58.446204999999999</v>
      </c>
      <c r="X2576" s="10">
        <v>53.850807000000003</v>
      </c>
      <c r="Y2576" s="10">
        <v>48.779808000000003</v>
      </c>
      <c r="Z2576" s="10">
        <v>45.014442000000003</v>
      </c>
      <c r="AA2576" s="10">
        <v>41.055076999999997</v>
      </c>
      <c r="AB2576" s="10">
        <v>36.814551999999999</v>
      </c>
      <c r="AC2576" s="10">
        <v>33.734321999999999</v>
      </c>
      <c r="AD2576" s="10">
        <v>31.012015999999999</v>
      </c>
      <c r="AE2576" s="10">
        <v>28.843014</v>
      </c>
      <c r="AF2576" s="7">
        <v>1.5008000000000001E-2</v>
      </c>
    </row>
    <row r="2577" spans="1:32" ht="13">
      <c r="A2577" s="3" t="s">
        <v>200</v>
      </c>
      <c r="B2577" t="s">
        <v>1582</v>
      </c>
      <c r="C2577" s="10">
        <v>0</v>
      </c>
      <c r="D2577" s="10">
        <v>3.7451999999999999E-2</v>
      </c>
      <c r="E2577" s="10">
        <v>7.2655999999999998E-2</v>
      </c>
      <c r="F2577" s="10">
        <v>0.180371</v>
      </c>
      <c r="G2577" s="10">
        <v>0.40580100000000002</v>
      </c>
      <c r="H2577" s="10">
        <v>1.5158240000000001</v>
      </c>
      <c r="I2577" s="10">
        <v>2.504985</v>
      </c>
      <c r="J2577" s="10">
        <v>4.6691099999999999</v>
      </c>
      <c r="K2577" s="10">
        <v>7.2528889999999997</v>
      </c>
      <c r="L2577" s="10">
        <v>10.286766</v>
      </c>
      <c r="M2577" s="10">
        <v>16.908805999999998</v>
      </c>
      <c r="N2577" s="10">
        <v>19.555454000000001</v>
      </c>
      <c r="O2577" s="10">
        <v>19.607246</v>
      </c>
      <c r="P2577" s="10">
        <v>19.690024999999999</v>
      </c>
      <c r="Q2577" s="10">
        <v>19.879501000000001</v>
      </c>
      <c r="R2577" s="10">
        <v>20.421019000000001</v>
      </c>
      <c r="S2577" s="10">
        <v>21.403305</v>
      </c>
      <c r="T2577" s="10">
        <v>22.676297999999999</v>
      </c>
      <c r="U2577" s="10">
        <v>23.781600999999998</v>
      </c>
      <c r="V2577" s="10">
        <v>24.679860999999999</v>
      </c>
      <c r="W2577" s="10">
        <v>25.735417999999999</v>
      </c>
      <c r="X2577" s="10">
        <v>26.722137</v>
      </c>
      <c r="Y2577" s="10">
        <v>27.656911999999998</v>
      </c>
      <c r="Z2577" s="10">
        <v>28.358104999999998</v>
      </c>
      <c r="AA2577" s="10">
        <v>28.992346000000001</v>
      </c>
      <c r="AB2577" s="10">
        <v>29.617536999999999</v>
      </c>
      <c r="AC2577" s="10">
        <v>29.803082</v>
      </c>
      <c r="AD2577" s="10">
        <v>29.805347000000001</v>
      </c>
      <c r="AE2577" s="10">
        <v>29.623602000000002</v>
      </c>
      <c r="AF2577" s="7">
        <v>0.28038200000000002</v>
      </c>
    </row>
    <row r="2578" spans="1:32" ht="13">
      <c r="A2578" s="3" t="s">
        <v>201</v>
      </c>
      <c r="B2578" t="s">
        <v>1584</v>
      </c>
      <c r="C2578" s="10">
        <v>0</v>
      </c>
      <c r="D2578" s="10">
        <v>0</v>
      </c>
      <c r="E2578" s="10">
        <v>0</v>
      </c>
      <c r="F2578" s="10">
        <v>0</v>
      </c>
      <c r="G2578" s="10">
        <v>0</v>
      </c>
      <c r="H2578" s="10">
        <v>0</v>
      </c>
      <c r="I2578" s="10">
        <v>0</v>
      </c>
      <c r="J2578" s="10">
        <v>0</v>
      </c>
      <c r="K2578" s="10">
        <v>0</v>
      </c>
      <c r="L2578" s="10">
        <v>0.84855999999999998</v>
      </c>
      <c r="M2578" s="10">
        <v>2.3526950000000002</v>
      </c>
      <c r="N2578" s="10">
        <v>3.0125769999999998</v>
      </c>
      <c r="O2578" s="10">
        <v>2.9969049999999999</v>
      </c>
      <c r="P2578" s="10">
        <v>3.0026649999999999</v>
      </c>
      <c r="Q2578" s="10">
        <v>3.1257929999999998</v>
      </c>
      <c r="R2578" s="10">
        <v>3.4847380000000001</v>
      </c>
      <c r="S2578" s="10">
        <v>4.3505979999999997</v>
      </c>
      <c r="T2578" s="10">
        <v>5.9352309999999999</v>
      </c>
      <c r="U2578" s="10">
        <v>8.205622</v>
      </c>
      <c r="V2578" s="10">
        <v>10.911097</v>
      </c>
      <c r="W2578" s="10">
        <v>14.19763</v>
      </c>
      <c r="X2578" s="10">
        <v>18.000865999999998</v>
      </c>
      <c r="Y2578" s="10">
        <v>22.177187</v>
      </c>
      <c r="Z2578" s="10">
        <v>25.239471000000002</v>
      </c>
      <c r="AA2578" s="10">
        <v>28.561506000000001</v>
      </c>
      <c r="AB2578" s="10">
        <v>32.173228999999999</v>
      </c>
      <c r="AC2578" s="10">
        <v>35.065060000000003</v>
      </c>
      <c r="AD2578" s="10">
        <v>37.781502000000003</v>
      </c>
      <c r="AE2578" s="10">
        <v>40.126362</v>
      </c>
      <c r="AF2578" s="15" t="s">
        <v>2584</v>
      </c>
    </row>
    <row r="2579" spans="1:32" ht="13">
      <c r="A2579" s="3" t="s">
        <v>202</v>
      </c>
      <c r="B2579" t="s">
        <v>1586</v>
      </c>
      <c r="C2579" s="10">
        <v>2.4299999999999999E-2</v>
      </c>
      <c r="D2579" s="10">
        <v>4.0120000000000003E-2</v>
      </c>
      <c r="E2579" s="10">
        <v>5.6194000000000001E-2</v>
      </c>
      <c r="F2579" s="10">
        <v>7.3761999999999994E-2</v>
      </c>
      <c r="G2579" s="10">
        <v>0.10499799999999999</v>
      </c>
      <c r="H2579" s="10">
        <v>0.176787</v>
      </c>
      <c r="I2579" s="10">
        <v>0.25409300000000001</v>
      </c>
      <c r="J2579" s="10">
        <v>0.43476500000000001</v>
      </c>
      <c r="K2579" s="10">
        <v>0.75212000000000001</v>
      </c>
      <c r="L2579" s="10">
        <v>1.190043</v>
      </c>
      <c r="M2579" s="10">
        <v>2.0709789999999999</v>
      </c>
      <c r="N2579" s="10">
        <v>2.2454049999999999</v>
      </c>
      <c r="O2579" s="10">
        <v>2.2619590000000001</v>
      </c>
      <c r="P2579" s="10">
        <v>2.2958509999999999</v>
      </c>
      <c r="Q2579" s="10">
        <v>2.3687130000000001</v>
      </c>
      <c r="R2579" s="10">
        <v>2.464032</v>
      </c>
      <c r="S2579" s="10">
        <v>2.5686209999999998</v>
      </c>
      <c r="T2579" s="10">
        <v>2.6524519999999998</v>
      </c>
      <c r="U2579" s="10">
        <v>2.7332040000000002</v>
      </c>
      <c r="V2579" s="10">
        <v>2.7959589999999999</v>
      </c>
      <c r="W2579" s="10">
        <v>2.8483450000000001</v>
      </c>
      <c r="X2579" s="10">
        <v>2.8976609999999998</v>
      </c>
      <c r="Y2579" s="10">
        <v>2.9427759999999998</v>
      </c>
      <c r="Z2579" s="10">
        <v>2.971689</v>
      </c>
      <c r="AA2579" s="10">
        <v>3.0052560000000001</v>
      </c>
      <c r="AB2579" s="10">
        <v>3.0242640000000001</v>
      </c>
      <c r="AC2579" s="10">
        <v>2.9416039999999999</v>
      </c>
      <c r="AD2579" s="10">
        <v>2.9493819999999999</v>
      </c>
      <c r="AE2579" s="10">
        <v>2.8660839999999999</v>
      </c>
      <c r="AF2579" s="7">
        <v>0.171288</v>
      </c>
    </row>
    <row r="2580" spans="1:32" ht="13">
      <c r="A2580" s="3" t="s">
        <v>203</v>
      </c>
      <c r="B2580" t="s">
        <v>1588</v>
      </c>
      <c r="C2580" s="10">
        <v>2.6505000000000001E-2</v>
      </c>
      <c r="D2580" s="10">
        <v>3.4417999999999997E-2</v>
      </c>
      <c r="E2580" s="10">
        <v>4.598E-2</v>
      </c>
      <c r="F2580" s="10">
        <v>7.6121999999999995E-2</v>
      </c>
      <c r="G2580" s="10">
        <v>0.112723</v>
      </c>
      <c r="H2580" s="10">
        <v>0.17119200000000001</v>
      </c>
      <c r="I2580" s="10">
        <v>0.23763899999999999</v>
      </c>
      <c r="J2580" s="10">
        <v>0.37945000000000001</v>
      </c>
      <c r="K2580" s="10">
        <v>0.59680599999999995</v>
      </c>
      <c r="L2580" s="10">
        <v>0.87332799999999999</v>
      </c>
      <c r="M2580" s="10">
        <v>1.455592</v>
      </c>
      <c r="N2580" s="10">
        <v>1.6409849999999999</v>
      </c>
      <c r="O2580" s="10">
        <v>1.6594249999999999</v>
      </c>
      <c r="P2580" s="10">
        <v>1.7344440000000001</v>
      </c>
      <c r="Q2580" s="10">
        <v>1.8802019999999999</v>
      </c>
      <c r="R2580" s="10">
        <v>2.0400710000000002</v>
      </c>
      <c r="S2580" s="10">
        <v>2.2026150000000002</v>
      </c>
      <c r="T2580" s="10">
        <v>2.3489990000000001</v>
      </c>
      <c r="U2580" s="10">
        <v>2.5224030000000002</v>
      </c>
      <c r="V2580" s="10">
        <v>2.6483780000000001</v>
      </c>
      <c r="W2580" s="10">
        <v>2.7556020000000001</v>
      </c>
      <c r="X2580" s="10">
        <v>2.8506230000000001</v>
      </c>
      <c r="Y2580" s="10">
        <v>2.9358819999999999</v>
      </c>
      <c r="Z2580" s="10">
        <v>3.0004849999999998</v>
      </c>
      <c r="AA2580" s="10">
        <v>3.0282659999999999</v>
      </c>
      <c r="AB2580" s="10">
        <v>3.0742609999999999</v>
      </c>
      <c r="AC2580" s="10">
        <v>3.1027300000000002</v>
      </c>
      <c r="AD2580" s="10">
        <v>3.1311719999999998</v>
      </c>
      <c r="AE2580" s="10">
        <v>3.1566200000000002</v>
      </c>
      <c r="AF2580" s="7">
        <v>0.18217800000000001</v>
      </c>
    </row>
    <row r="2581" spans="1:32" ht="13">
      <c r="A2581" s="3" t="s">
        <v>204</v>
      </c>
      <c r="B2581" t="s">
        <v>1590</v>
      </c>
      <c r="C2581" s="10">
        <v>0</v>
      </c>
      <c r="D2581" s="10">
        <v>0</v>
      </c>
      <c r="E2581" s="10">
        <v>0</v>
      </c>
      <c r="F2581" s="10">
        <v>2.5173999999999998E-2</v>
      </c>
      <c r="G2581" s="10">
        <v>5.0737999999999998E-2</v>
      </c>
      <c r="H2581" s="10">
        <v>9.5276E-2</v>
      </c>
      <c r="I2581" s="10">
        <v>0.12252200000000001</v>
      </c>
      <c r="J2581" s="10">
        <v>0.169492</v>
      </c>
      <c r="K2581" s="10">
        <v>0.245499</v>
      </c>
      <c r="L2581" s="10">
        <v>0.36301099999999997</v>
      </c>
      <c r="M2581" s="10">
        <v>0.64478000000000002</v>
      </c>
      <c r="N2581" s="10">
        <v>0.89378999999999997</v>
      </c>
      <c r="O2581" s="10">
        <v>0.87418899999999999</v>
      </c>
      <c r="P2581" s="10">
        <v>0.91894600000000004</v>
      </c>
      <c r="Q2581" s="10">
        <v>0.99262799999999995</v>
      </c>
      <c r="R2581" s="10">
        <v>1.091267</v>
      </c>
      <c r="S2581" s="10">
        <v>1.244807</v>
      </c>
      <c r="T2581" s="10">
        <v>1.392722</v>
      </c>
      <c r="U2581" s="10">
        <v>1.5712790000000001</v>
      </c>
      <c r="V2581" s="10">
        <v>1.7288870000000001</v>
      </c>
      <c r="W2581" s="10">
        <v>1.8905080000000001</v>
      </c>
      <c r="X2581" s="10">
        <v>2.075685</v>
      </c>
      <c r="Y2581" s="10">
        <v>2.3051550000000001</v>
      </c>
      <c r="Z2581" s="10">
        <v>2.566227</v>
      </c>
      <c r="AA2581" s="10">
        <v>2.8378730000000001</v>
      </c>
      <c r="AB2581" s="10">
        <v>3.1740179999999998</v>
      </c>
      <c r="AC2581" s="10">
        <v>3.4444789999999998</v>
      </c>
      <c r="AD2581" s="10">
        <v>3.830676</v>
      </c>
      <c r="AE2581" s="10">
        <v>4.1335699999999997</v>
      </c>
      <c r="AF2581" s="15" t="s">
        <v>2584</v>
      </c>
    </row>
    <row r="2582" spans="1:32" ht="13">
      <c r="A2582" s="3" t="s">
        <v>205</v>
      </c>
      <c r="B2582" t="s">
        <v>1592</v>
      </c>
      <c r="C2582" s="10">
        <v>71.012009000000006</v>
      </c>
      <c r="D2582" s="10">
        <v>76.608649999999997</v>
      </c>
      <c r="E2582" s="10">
        <v>82.690948000000006</v>
      </c>
      <c r="F2582" s="10">
        <v>86.949355999999995</v>
      </c>
      <c r="G2582" s="10">
        <v>89.089934999999997</v>
      </c>
      <c r="H2582" s="10">
        <v>89.065833999999995</v>
      </c>
      <c r="I2582" s="10">
        <v>87.263405000000006</v>
      </c>
      <c r="J2582" s="10">
        <v>83.735221999999993</v>
      </c>
      <c r="K2582" s="10">
        <v>78.891846000000001</v>
      </c>
      <c r="L2582" s="10">
        <v>72.494545000000002</v>
      </c>
      <c r="M2582" s="10">
        <v>59.151878000000004</v>
      </c>
      <c r="N2582" s="10">
        <v>48.258643999999997</v>
      </c>
      <c r="O2582" s="10">
        <v>41.031112999999998</v>
      </c>
      <c r="P2582" s="10">
        <v>33.553642000000004</v>
      </c>
      <c r="Q2582" s="10">
        <v>26.925369</v>
      </c>
      <c r="R2582" s="10">
        <v>21.081291</v>
      </c>
      <c r="S2582" s="10">
        <v>16.126667000000001</v>
      </c>
      <c r="T2582" s="10">
        <v>12.124682</v>
      </c>
      <c r="U2582" s="10">
        <v>8.960127</v>
      </c>
      <c r="V2582" s="10">
        <v>6.5386069999999998</v>
      </c>
      <c r="W2582" s="10">
        <v>4.7130359999999998</v>
      </c>
      <c r="X2582" s="10">
        <v>3.3518599999999998</v>
      </c>
      <c r="Y2582" s="10">
        <v>2.3391479999999998</v>
      </c>
      <c r="Z2582" s="10">
        <v>1.58649</v>
      </c>
      <c r="AA2582" s="10">
        <v>1.084514</v>
      </c>
      <c r="AB2582" s="10">
        <v>0.67674500000000004</v>
      </c>
      <c r="AC2582" s="10">
        <v>0.42196600000000001</v>
      </c>
      <c r="AD2582" s="10">
        <v>0.30854300000000001</v>
      </c>
      <c r="AE2582" s="10">
        <v>0.241342</v>
      </c>
      <c r="AF2582" s="7">
        <v>-0.19212099999999999</v>
      </c>
    </row>
    <row r="2583" spans="1:32" ht="13">
      <c r="A2583" s="3" t="s">
        <v>206</v>
      </c>
      <c r="B2583" t="s">
        <v>1594</v>
      </c>
      <c r="C2583" s="10">
        <v>2.1442589999999999</v>
      </c>
      <c r="D2583" s="10">
        <v>2.9365570000000001</v>
      </c>
      <c r="E2583" s="10">
        <v>4.1864939999999997</v>
      </c>
      <c r="F2583" s="10">
        <v>5.597048</v>
      </c>
      <c r="G2583" s="10">
        <v>7.1710339999999997</v>
      </c>
      <c r="H2583" s="10">
        <v>9.1104400000000005</v>
      </c>
      <c r="I2583" s="10">
        <v>11.585523999999999</v>
      </c>
      <c r="J2583" s="10">
        <v>15.225918</v>
      </c>
      <c r="K2583" s="10">
        <v>20.048613</v>
      </c>
      <c r="L2583" s="10">
        <v>26.423158999999998</v>
      </c>
      <c r="M2583" s="10">
        <v>39.745083000000001</v>
      </c>
      <c r="N2583" s="10">
        <v>50.618214000000002</v>
      </c>
      <c r="O2583" s="10">
        <v>57.825091999999998</v>
      </c>
      <c r="P2583" s="10">
        <v>65.277985000000001</v>
      </c>
      <c r="Q2583" s="10">
        <v>71.894645999999995</v>
      </c>
      <c r="R2583" s="10">
        <v>77.727974000000003</v>
      </c>
      <c r="S2583" s="10">
        <v>82.674141000000006</v>
      </c>
      <c r="T2583" s="10">
        <v>86.670051999999998</v>
      </c>
      <c r="U2583" s="10">
        <v>89.827186999999995</v>
      </c>
      <c r="V2583" s="10">
        <v>92.243256000000002</v>
      </c>
      <c r="W2583" s="10">
        <v>94.063873000000001</v>
      </c>
      <c r="X2583" s="10">
        <v>95.418921999999995</v>
      </c>
      <c r="Y2583" s="10">
        <v>96.425842000000003</v>
      </c>
      <c r="Z2583" s="10">
        <v>97.106505999999996</v>
      </c>
      <c r="AA2583" s="10">
        <v>97.550979999999996</v>
      </c>
      <c r="AB2583" s="10">
        <v>97.910888999999997</v>
      </c>
      <c r="AC2583" s="10">
        <v>98.098854000000003</v>
      </c>
      <c r="AD2583" s="10">
        <v>98.121551999999994</v>
      </c>
      <c r="AE2583" s="10">
        <v>98.071533000000002</v>
      </c>
      <c r="AF2583" s="7">
        <v>0.138763</v>
      </c>
    </row>
    <row r="2584" spans="1:32" ht="13">
      <c r="A2584" s="3" t="s">
        <v>207</v>
      </c>
      <c r="B2584" t="s">
        <v>1596</v>
      </c>
      <c r="C2584" s="10">
        <v>0</v>
      </c>
      <c r="D2584" s="10">
        <v>0</v>
      </c>
      <c r="E2584" s="10">
        <v>0</v>
      </c>
      <c r="F2584" s="10">
        <v>0</v>
      </c>
      <c r="G2584" s="10">
        <v>0</v>
      </c>
      <c r="H2584" s="10">
        <v>0</v>
      </c>
      <c r="I2584" s="10">
        <v>0</v>
      </c>
      <c r="J2584" s="10">
        <v>0</v>
      </c>
      <c r="K2584" s="10">
        <v>0</v>
      </c>
      <c r="L2584" s="10">
        <v>0</v>
      </c>
      <c r="M2584" s="10">
        <v>0</v>
      </c>
      <c r="N2584" s="10">
        <v>0</v>
      </c>
      <c r="O2584" s="10">
        <v>0</v>
      </c>
      <c r="P2584" s="10">
        <v>0</v>
      </c>
      <c r="Q2584" s="10">
        <v>0</v>
      </c>
      <c r="R2584" s="10">
        <v>0</v>
      </c>
      <c r="S2584" s="10">
        <v>0</v>
      </c>
      <c r="T2584" s="10">
        <v>0</v>
      </c>
      <c r="U2584" s="10">
        <v>0</v>
      </c>
      <c r="V2584" s="10">
        <v>0</v>
      </c>
      <c r="W2584" s="10">
        <v>0</v>
      </c>
      <c r="X2584" s="10">
        <v>0</v>
      </c>
      <c r="Y2584" s="10">
        <v>0</v>
      </c>
      <c r="Z2584" s="10">
        <v>6.9191000000000003E-2</v>
      </c>
      <c r="AA2584" s="10">
        <v>0.121783</v>
      </c>
      <c r="AB2584" s="10">
        <v>0.16439799999999999</v>
      </c>
      <c r="AC2584" s="10">
        <v>0.22717699999999999</v>
      </c>
      <c r="AD2584" s="10">
        <v>0.31279800000000002</v>
      </c>
      <c r="AE2584" s="10">
        <v>0.42419600000000002</v>
      </c>
      <c r="AF2584" s="15" t="s">
        <v>2584</v>
      </c>
    </row>
    <row r="2585" spans="1:32" ht="13">
      <c r="A2585" s="3" t="s">
        <v>208</v>
      </c>
      <c r="B2585" t="s">
        <v>1598</v>
      </c>
      <c r="C2585" s="10">
        <v>5.7363999999999998E-2</v>
      </c>
      <c r="D2585" s="10">
        <v>6.9692000000000004E-2</v>
      </c>
      <c r="E2585" s="10">
        <v>0.102767</v>
      </c>
      <c r="F2585" s="10">
        <v>0.15261</v>
      </c>
      <c r="G2585" s="10">
        <v>0.23330300000000001</v>
      </c>
      <c r="H2585" s="10">
        <v>0.59229699999999996</v>
      </c>
      <c r="I2585" s="10">
        <v>1.031417</v>
      </c>
      <c r="J2585" s="10">
        <v>2.2553019999999999</v>
      </c>
      <c r="K2585" s="10">
        <v>4.9930640000000004</v>
      </c>
      <c r="L2585" s="10">
        <v>9.4366819999999993</v>
      </c>
      <c r="M2585" s="10">
        <v>16.492868000000001</v>
      </c>
      <c r="N2585" s="10">
        <v>17.423351</v>
      </c>
      <c r="O2585" s="10">
        <v>17.512671000000001</v>
      </c>
      <c r="P2585" s="10">
        <v>17.608236000000002</v>
      </c>
      <c r="Q2585" s="10">
        <v>17.656019000000001</v>
      </c>
      <c r="R2585" s="10">
        <v>17.696918</v>
      </c>
      <c r="S2585" s="10">
        <v>17.731815000000001</v>
      </c>
      <c r="T2585" s="10">
        <v>17.769209</v>
      </c>
      <c r="U2585" s="10">
        <v>17.818396</v>
      </c>
      <c r="V2585" s="10">
        <v>17.859895999999999</v>
      </c>
      <c r="W2585" s="10">
        <v>17.896861999999999</v>
      </c>
      <c r="X2585" s="10">
        <v>17.936088999999999</v>
      </c>
      <c r="Y2585" s="10">
        <v>17.977293</v>
      </c>
      <c r="Z2585" s="10">
        <v>18.005011</v>
      </c>
      <c r="AA2585" s="10">
        <v>18.045995999999999</v>
      </c>
      <c r="AB2585" s="10">
        <v>18.100622000000001</v>
      </c>
      <c r="AC2585" s="10">
        <v>18.127893</v>
      </c>
      <c r="AD2585" s="10">
        <v>18.162367</v>
      </c>
      <c r="AE2585" s="10">
        <v>18.204301999999998</v>
      </c>
      <c r="AF2585" s="7">
        <v>0.228905</v>
      </c>
    </row>
    <row r="2586" spans="1:32" ht="13">
      <c r="A2586" s="3" t="s">
        <v>209</v>
      </c>
      <c r="B2586" t="s">
        <v>1600</v>
      </c>
      <c r="C2586" s="10">
        <v>0.13666300000000001</v>
      </c>
      <c r="D2586" s="10">
        <v>0.16109799999999999</v>
      </c>
      <c r="E2586" s="10">
        <v>0.239178</v>
      </c>
      <c r="F2586" s="10">
        <v>0.39842899999999998</v>
      </c>
      <c r="G2586" s="10">
        <v>0.69565399999999999</v>
      </c>
      <c r="H2586" s="10">
        <v>2.3774229999999998</v>
      </c>
      <c r="I2586" s="10">
        <v>3.6716470000000001</v>
      </c>
      <c r="J2586" s="10">
        <v>7.2631930000000002</v>
      </c>
      <c r="K2586" s="10">
        <v>12.541769</v>
      </c>
      <c r="L2586" s="10">
        <v>18.271065</v>
      </c>
      <c r="M2586" s="10">
        <v>27.300937999999999</v>
      </c>
      <c r="N2586" s="10">
        <v>29.044985</v>
      </c>
      <c r="O2586" s="10">
        <v>28.998449000000001</v>
      </c>
      <c r="P2586" s="10">
        <v>28.942049000000001</v>
      </c>
      <c r="Q2586" s="10">
        <v>28.914961000000002</v>
      </c>
      <c r="R2586" s="10">
        <v>28.892175999999999</v>
      </c>
      <c r="S2586" s="10">
        <v>28.908664999999999</v>
      </c>
      <c r="T2586" s="10">
        <v>28.96405</v>
      </c>
      <c r="U2586" s="10">
        <v>29.000931000000001</v>
      </c>
      <c r="V2586" s="10">
        <v>29.044449</v>
      </c>
      <c r="W2586" s="10">
        <v>29.057777000000002</v>
      </c>
      <c r="X2586" s="10">
        <v>29.075457</v>
      </c>
      <c r="Y2586" s="10">
        <v>29.098713</v>
      </c>
      <c r="Z2586" s="10">
        <v>29.114660000000001</v>
      </c>
      <c r="AA2586" s="10">
        <v>29.140051</v>
      </c>
      <c r="AB2586" s="10">
        <v>29.194220999999999</v>
      </c>
      <c r="AC2586" s="10">
        <v>29.197555999999999</v>
      </c>
      <c r="AD2586" s="10">
        <v>29.208399</v>
      </c>
      <c r="AE2586" s="10">
        <v>29.222501999999999</v>
      </c>
      <c r="AF2586" s="7">
        <v>0.21242</v>
      </c>
    </row>
    <row r="2587" spans="1:32" ht="13">
      <c r="A2587" s="3" t="s">
        <v>210</v>
      </c>
      <c r="B2587" t="s">
        <v>1602</v>
      </c>
      <c r="C2587" s="10">
        <v>7.3330500000000001</v>
      </c>
      <c r="D2587" s="10">
        <v>7.7128220000000001</v>
      </c>
      <c r="E2587" s="10">
        <v>10.996829</v>
      </c>
      <c r="F2587" s="10">
        <v>16.450175999999999</v>
      </c>
      <c r="G2587" s="10">
        <v>22.56683</v>
      </c>
      <c r="H2587" s="10">
        <v>30.844591000000001</v>
      </c>
      <c r="I2587" s="10">
        <v>35.710194000000001</v>
      </c>
      <c r="J2587" s="10">
        <v>42.805518999999997</v>
      </c>
      <c r="K2587" s="10">
        <v>49.590026999999999</v>
      </c>
      <c r="L2587" s="10">
        <v>56.061706999999998</v>
      </c>
      <c r="M2587" s="10">
        <v>66.358176999999998</v>
      </c>
      <c r="N2587" s="10">
        <v>71.085289000000003</v>
      </c>
      <c r="O2587" s="10">
        <v>70.856209000000007</v>
      </c>
      <c r="P2587" s="10">
        <v>71.125716999999995</v>
      </c>
      <c r="Q2587" s="10">
        <v>72.395218</v>
      </c>
      <c r="R2587" s="10">
        <v>73.886238000000006</v>
      </c>
      <c r="S2587" s="10">
        <v>75.523940999999994</v>
      </c>
      <c r="T2587" s="10">
        <v>76.737296999999998</v>
      </c>
      <c r="U2587" s="10">
        <v>77.842003000000005</v>
      </c>
      <c r="V2587" s="10">
        <v>78.622528000000003</v>
      </c>
      <c r="W2587" s="10">
        <v>79.194061000000005</v>
      </c>
      <c r="X2587" s="10">
        <v>79.659889000000007</v>
      </c>
      <c r="Y2587" s="10">
        <v>80.123931999999996</v>
      </c>
      <c r="Z2587" s="10">
        <v>80.410956999999996</v>
      </c>
      <c r="AA2587" s="10">
        <v>80.775146000000007</v>
      </c>
      <c r="AB2587" s="10">
        <v>81.212761</v>
      </c>
      <c r="AC2587" s="10">
        <v>81.256247999999999</v>
      </c>
      <c r="AD2587" s="10">
        <v>81.318291000000002</v>
      </c>
      <c r="AE2587" s="10">
        <v>81.433448999999996</v>
      </c>
      <c r="AF2587" s="7">
        <v>9.1216000000000005E-2</v>
      </c>
    </row>
    <row r="2588" spans="1:32" ht="13">
      <c r="A2588" s="3" t="s">
        <v>211</v>
      </c>
      <c r="B2588" t="s">
        <v>1604</v>
      </c>
      <c r="C2588" s="10">
        <v>1.9899E-2</v>
      </c>
      <c r="D2588" s="10">
        <v>4.9909000000000002E-2</v>
      </c>
      <c r="E2588" s="10">
        <v>7.5361999999999998E-2</v>
      </c>
      <c r="F2588" s="10">
        <v>0.102993</v>
      </c>
      <c r="G2588" s="10">
        <v>0.14991299999999999</v>
      </c>
      <c r="H2588" s="10">
        <v>0.27671200000000001</v>
      </c>
      <c r="I2588" s="10">
        <v>0.38101600000000002</v>
      </c>
      <c r="J2588" s="10">
        <v>0.63390800000000003</v>
      </c>
      <c r="K2588" s="10">
        <v>1.073536</v>
      </c>
      <c r="L2588" s="10">
        <v>1.7556350000000001</v>
      </c>
      <c r="M2588" s="10">
        <v>3.3052220000000001</v>
      </c>
      <c r="N2588" s="10">
        <v>3.7742840000000002</v>
      </c>
      <c r="O2588" s="10">
        <v>3.776335</v>
      </c>
      <c r="P2588" s="10">
        <v>3.788462</v>
      </c>
      <c r="Q2588" s="10">
        <v>3.8821720000000002</v>
      </c>
      <c r="R2588" s="10">
        <v>4.0646230000000001</v>
      </c>
      <c r="S2588" s="10">
        <v>4.2800520000000004</v>
      </c>
      <c r="T2588" s="10">
        <v>4.4784179999999996</v>
      </c>
      <c r="U2588" s="10">
        <v>4.6666869999999996</v>
      </c>
      <c r="V2588" s="10">
        <v>4.8268060000000004</v>
      </c>
      <c r="W2588" s="10">
        <v>4.9628800000000002</v>
      </c>
      <c r="X2588" s="10">
        <v>5.0824299999999996</v>
      </c>
      <c r="Y2588" s="10">
        <v>5.1915250000000004</v>
      </c>
      <c r="Z2588" s="10">
        <v>5.2756299999999996</v>
      </c>
      <c r="AA2588" s="10">
        <v>5.3617980000000003</v>
      </c>
      <c r="AB2588" s="10">
        <v>5.4491779999999999</v>
      </c>
      <c r="AC2588" s="10">
        <v>5.4891439999999996</v>
      </c>
      <c r="AD2588" s="10">
        <v>5.5346010000000003</v>
      </c>
      <c r="AE2588" s="10">
        <v>5.5794940000000004</v>
      </c>
      <c r="AF2588" s="7">
        <v>0.19087799999999999</v>
      </c>
    </row>
    <row r="2589" spans="1:32" ht="13">
      <c r="A2589" s="3" t="s">
        <v>212</v>
      </c>
      <c r="B2589" t="s">
        <v>1606</v>
      </c>
      <c r="C2589" s="10">
        <v>65.827965000000006</v>
      </c>
      <c r="D2589" s="10">
        <v>68.759079</v>
      </c>
      <c r="E2589" s="10">
        <v>72.278114000000002</v>
      </c>
      <c r="F2589" s="10">
        <v>73.292434999999998</v>
      </c>
      <c r="G2589" s="10">
        <v>73.498894000000007</v>
      </c>
      <c r="H2589" s="10">
        <v>73.196426000000002</v>
      </c>
      <c r="I2589" s="10">
        <v>72.444771000000003</v>
      </c>
      <c r="J2589" s="10">
        <v>70.476425000000006</v>
      </c>
      <c r="K2589" s="10">
        <v>66.884285000000006</v>
      </c>
      <c r="L2589" s="10">
        <v>62.444172000000002</v>
      </c>
      <c r="M2589" s="10">
        <v>49.984668999999997</v>
      </c>
      <c r="N2589" s="10">
        <v>37.676628000000001</v>
      </c>
      <c r="O2589" s="10">
        <v>29.560381</v>
      </c>
      <c r="P2589" s="10">
        <v>20.632857999999999</v>
      </c>
      <c r="Q2589" s="10">
        <v>12.656606999999999</v>
      </c>
      <c r="R2589" s="10">
        <v>6.4205949999999996</v>
      </c>
      <c r="S2589" s="10">
        <v>2.2101090000000001</v>
      </c>
      <c r="T2589" s="10">
        <v>0.64435100000000001</v>
      </c>
      <c r="U2589" s="10">
        <v>0.103509</v>
      </c>
      <c r="V2589" s="10">
        <v>1.9999999999999999E-6</v>
      </c>
      <c r="W2589" s="10">
        <v>1.9999999999999999E-6</v>
      </c>
      <c r="X2589" s="10">
        <v>1.9999999999999999E-6</v>
      </c>
      <c r="Y2589" s="10">
        <v>1.9999999999999999E-6</v>
      </c>
      <c r="Z2589" s="10">
        <v>3.0000000000000001E-6</v>
      </c>
      <c r="AA2589" s="10">
        <v>3.0000000000000001E-6</v>
      </c>
      <c r="AB2589" s="10">
        <v>1.9999999999999999E-6</v>
      </c>
      <c r="AC2589" s="10">
        <v>1.9999999999999999E-6</v>
      </c>
      <c r="AD2589" s="10">
        <v>9.9999999999999995E-7</v>
      </c>
      <c r="AE2589" s="10">
        <v>1.9999999999999999E-6</v>
      </c>
      <c r="AF2589" s="7">
        <v>-0.47234399999999999</v>
      </c>
    </row>
    <row r="2590" spans="1:32" ht="13">
      <c r="A2590" s="3" t="s">
        <v>213</v>
      </c>
      <c r="B2590" t="s">
        <v>1608</v>
      </c>
      <c r="C2590" s="10">
        <v>2.4833880000000002</v>
      </c>
      <c r="D2590" s="10">
        <v>3.2190590000000001</v>
      </c>
      <c r="E2590" s="10">
        <v>4.5197700000000003</v>
      </c>
      <c r="F2590" s="10">
        <v>5.9738509999999998</v>
      </c>
      <c r="G2590" s="10">
        <v>7.5957359999999996</v>
      </c>
      <c r="H2590" s="10">
        <v>9.6835579999999997</v>
      </c>
      <c r="I2590" s="10">
        <v>12.641347</v>
      </c>
      <c r="J2590" s="10">
        <v>16.829342</v>
      </c>
      <c r="K2590" s="10">
        <v>21.907923</v>
      </c>
      <c r="L2590" s="10">
        <v>28.753889000000001</v>
      </c>
      <c r="M2590" s="10">
        <v>42.836098</v>
      </c>
      <c r="N2590" s="10">
        <v>54.122264999999999</v>
      </c>
      <c r="O2590" s="10">
        <v>61.162154999999998</v>
      </c>
      <c r="P2590" s="10">
        <v>68.170287999999999</v>
      </c>
      <c r="Q2590" s="10">
        <v>73.471107000000003</v>
      </c>
      <c r="R2590" s="10">
        <v>75.744774000000007</v>
      </c>
      <c r="S2590" s="10">
        <v>74.974457000000001</v>
      </c>
      <c r="T2590" s="10">
        <v>70.611649</v>
      </c>
      <c r="U2590" s="10">
        <v>64.307686000000004</v>
      </c>
      <c r="V2590" s="10">
        <v>56.918078999999999</v>
      </c>
      <c r="W2590" s="10">
        <v>49.073563</v>
      </c>
      <c r="X2590" s="10">
        <v>41.253917999999999</v>
      </c>
      <c r="Y2590" s="10">
        <v>33.782325999999998</v>
      </c>
      <c r="Z2590" s="10">
        <v>27.007836999999999</v>
      </c>
      <c r="AA2590" s="10">
        <v>21.071928</v>
      </c>
      <c r="AB2590" s="10">
        <v>16.075493000000002</v>
      </c>
      <c r="AC2590" s="10">
        <v>11.986908</v>
      </c>
      <c r="AD2590" s="10">
        <v>8.7480030000000006</v>
      </c>
      <c r="AE2590" s="10">
        <v>6.2281620000000002</v>
      </c>
      <c r="AF2590" s="7">
        <v>2.4745E-2</v>
      </c>
    </row>
    <row r="2591" spans="1:32" ht="13">
      <c r="A2591" s="3" t="s">
        <v>214</v>
      </c>
      <c r="B2591" t="s">
        <v>1610</v>
      </c>
      <c r="C2591" s="10">
        <v>0</v>
      </c>
      <c r="D2591" s="10">
        <v>0</v>
      </c>
      <c r="E2591" s="10">
        <v>0</v>
      </c>
      <c r="F2591" s="10">
        <v>0</v>
      </c>
      <c r="G2591" s="10">
        <v>0</v>
      </c>
      <c r="H2591" s="10">
        <v>0</v>
      </c>
      <c r="I2591" s="10">
        <v>0</v>
      </c>
      <c r="J2591" s="10">
        <v>0</v>
      </c>
      <c r="K2591" s="10">
        <v>1.6099760000000001</v>
      </c>
      <c r="L2591" s="10">
        <v>2.7213289999999999</v>
      </c>
      <c r="M2591" s="10">
        <v>4.2896130000000001</v>
      </c>
      <c r="N2591" s="10">
        <v>6.2040810000000004</v>
      </c>
      <c r="O2591" s="10">
        <v>7.8117010000000002</v>
      </c>
      <c r="P2591" s="10">
        <v>9.8889320000000005</v>
      </c>
      <c r="Q2591" s="10">
        <v>12.692292</v>
      </c>
      <c r="R2591" s="10">
        <v>16.643899999999999</v>
      </c>
      <c r="S2591" s="10">
        <v>21.616243000000001</v>
      </c>
      <c r="T2591" s="10">
        <v>27.538741999999999</v>
      </c>
      <c r="U2591" s="10">
        <v>34.376128999999999</v>
      </c>
      <c r="V2591" s="10">
        <v>41.863785</v>
      </c>
      <c r="W2591" s="10">
        <v>49.703353999999997</v>
      </c>
      <c r="X2591" s="10">
        <v>57.516869</v>
      </c>
      <c r="Y2591" s="10">
        <v>64.982665999999995</v>
      </c>
      <c r="Z2591" s="10">
        <v>71.754356000000001</v>
      </c>
      <c r="AA2591" s="10">
        <v>77.685340999999994</v>
      </c>
      <c r="AB2591" s="10">
        <v>82.676536999999996</v>
      </c>
      <c r="AC2591" s="10">
        <v>86.761093000000002</v>
      </c>
      <c r="AD2591" s="10">
        <v>89.994888000000003</v>
      </c>
      <c r="AE2591" s="10">
        <v>92.508910999999998</v>
      </c>
      <c r="AF2591" s="15" t="s">
        <v>2584</v>
      </c>
    </row>
    <row r="2592" spans="1:32" ht="13">
      <c r="A2592" s="3" t="s">
        <v>215</v>
      </c>
      <c r="B2592" t="s">
        <v>1612</v>
      </c>
      <c r="C2592" s="10">
        <v>47.702744000000003</v>
      </c>
      <c r="D2592" s="10">
        <v>48.819133999999998</v>
      </c>
      <c r="E2592" s="10">
        <v>48.395355000000002</v>
      </c>
      <c r="F2592" s="10">
        <v>46.953712000000003</v>
      </c>
      <c r="G2592" s="10">
        <v>47.216568000000002</v>
      </c>
      <c r="H2592" s="10">
        <v>48.988636</v>
      </c>
      <c r="I2592" s="10">
        <v>50.407519999999998</v>
      </c>
      <c r="J2592" s="10">
        <v>52.973984000000002</v>
      </c>
      <c r="K2592" s="10">
        <v>56.607219999999998</v>
      </c>
      <c r="L2592" s="10">
        <v>58.212242000000003</v>
      </c>
      <c r="M2592" s="10">
        <v>59.038634999999999</v>
      </c>
      <c r="N2592" s="10">
        <v>59.696357999999996</v>
      </c>
      <c r="O2592" s="10">
        <v>60.345748999999998</v>
      </c>
      <c r="P2592" s="10">
        <v>61.103073000000002</v>
      </c>
      <c r="Q2592" s="10">
        <v>61.453311999999997</v>
      </c>
      <c r="R2592" s="10">
        <v>61.785671000000001</v>
      </c>
      <c r="S2592" s="10">
        <v>62.041705999999998</v>
      </c>
      <c r="T2592" s="10">
        <v>62.224705</v>
      </c>
      <c r="U2592" s="10">
        <v>62.460514000000003</v>
      </c>
      <c r="V2592" s="10">
        <v>62.626967999999998</v>
      </c>
      <c r="W2592" s="10">
        <v>62.776966000000002</v>
      </c>
      <c r="X2592" s="10">
        <v>62.969585000000002</v>
      </c>
      <c r="Y2592" s="10">
        <v>63.146045999999998</v>
      </c>
      <c r="Z2592" s="10">
        <v>63.221995999999997</v>
      </c>
      <c r="AA2592" s="10">
        <v>63.379829000000001</v>
      </c>
      <c r="AB2592" s="10">
        <v>63.543781000000003</v>
      </c>
      <c r="AC2592" s="10">
        <v>63.663882999999998</v>
      </c>
      <c r="AD2592" s="10">
        <v>63.822814999999999</v>
      </c>
      <c r="AE2592" s="10">
        <v>64.005424000000005</v>
      </c>
      <c r="AF2592" s="7">
        <v>1.0082000000000001E-2</v>
      </c>
    </row>
    <row r="2593" spans="1:32" ht="13">
      <c r="A2593" s="3" t="s">
        <v>216</v>
      </c>
      <c r="B2593" t="s">
        <v>1614</v>
      </c>
      <c r="C2593" s="10">
        <v>0.920373</v>
      </c>
      <c r="D2593" s="10">
        <v>0.90525500000000003</v>
      </c>
      <c r="E2593" s="10">
        <v>0.91186900000000004</v>
      </c>
      <c r="F2593" s="10">
        <v>0.93220199999999998</v>
      </c>
      <c r="G2593" s="10">
        <v>0.932307</v>
      </c>
      <c r="H2593" s="10">
        <v>1.438099</v>
      </c>
      <c r="I2593" s="10">
        <v>1.877038</v>
      </c>
      <c r="J2593" s="10">
        <v>3.1485620000000001</v>
      </c>
      <c r="K2593" s="10">
        <v>6.3099780000000001</v>
      </c>
      <c r="L2593" s="10">
        <v>9.4826759999999997</v>
      </c>
      <c r="M2593" s="10">
        <v>12.4923</v>
      </c>
      <c r="N2593" s="10">
        <v>13.274137</v>
      </c>
      <c r="O2593" s="10">
        <v>13.087961</v>
      </c>
      <c r="P2593" s="10">
        <v>12.880565000000001</v>
      </c>
      <c r="Q2593" s="10">
        <v>12.776308999999999</v>
      </c>
      <c r="R2593" s="10">
        <v>12.688219999999999</v>
      </c>
      <c r="S2593" s="10">
        <v>12.613198000000001</v>
      </c>
      <c r="T2593" s="10">
        <v>12.556990000000001</v>
      </c>
      <c r="U2593" s="10">
        <v>12.509031</v>
      </c>
      <c r="V2593" s="10">
        <v>12.482397000000001</v>
      </c>
      <c r="W2593" s="10">
        <v>12.460687</v>
      </c>
      <c r="X2593" s="10">
        <v>12.437357</v>
      </c>
      <c r="Y2593" s="10">
        <v>12.412618999999999</v>
      </c>
      <c r="Z2593" s="10">
        <v>12.396874</v>
      </c>
      <c r="AA2593" s="10">
        <v>12.384005999999999</v>
      </c>
      <c r="AB2593" s="10">
        <v>12.364841</v>
      </c>
      <c r="AC2593" s="10">
        <v>12.332119</v>
      </c>
      <c r="AD2593" s="10">
        <v>12.299166</v>
      </c>
      <c r="AE2593" s="10">
        <v>12.260348</v>
      </c>
      <c r="AF2593" s="7">
        <v>0.101326</v>
      </c>
    </row>
    <row r="2594" spans="1:32" ht="13">
      <c r="A2594" s="3" t="s">
        <v>217</v>
      </c>
      <c r="B2594" t="s">
        <v>1616</v>
      </c>
      <c r="C2594" s="10">
        <v>6.6005999999999995E-2</v>
      </c>
      <c r="D2594" s="10">
        <v>7.7982999999999997E-2</v>
      </c>
      <c r="E2594" s="10">
        <v>9.3510999999999997E-2</v>
      </c>
      <c r="F2594" s="10">
        <v>0.13491300000000001</v>
      </c>
      <c r="G2594" s="10">
        <v>0.197494</v>
      </c>
      <c r="H2594" s="10">
        <v>0.29397800000000002</v>
      </c>
      <c r="I2594" s="10">
        <v>0.684361</v>
      </c>
      <c r="J2594" s="10">
        <v>1.083793</v>
      </c>
      <c r="K2594" s="10">
        <v>2.0994380000000001</v>
      </c>
      <c r="L2594" s="10">
        <v>4.1536460000000002</v>
      </c>
      <c r="M2594" s="10">
        <v>7.4769579999999998</v>
      </c>
      <c r="N2594" s="10">
        <v>13.552205000000001</v>
      </c>
      <c r="O2594" s="10">
        <v>14.106244999999999</v>
      </c>
      <c r="P2594" s="10">
        <v>14.35636</v>
      </c>
      <c r="Q2594" s="10">
        <v>14.298769</v>
      </c>
      <c r="R2594" s="10">
        <v>14.245286</v>
      </c>
      <c r="S2594" s="10">
        <v>14.203469</v>
      </c>
      <c r="T2594" s="10">
        <v>14.200856</v>
      </c>
      <c r="U2594" s="10">
        <v>14.210379</v>
      </c>
      <c r="V2594" s="10">
        <v>14.237724</v>
      </c>
      <c r="W2594" s="10">
        <v>14.267871</v>
      </c>
      <c r="X2594" s="10">
        <v>14.289184000000001</v>
      </c>
      <c r="Y2594" s="10">
        <v>14.314821</v>
      </c>
      <c r="Z2594" s="10">
        <v>14.367630999999999</v>
      </c>
      <c r="AA2594" s="10">
        <v>14.399986999999999</v>
      </c>
      <c r="AB2594" s="10">
        <v>14.459089000000001</v>
      </c>
      <c r="AC2594" s="10">
        <v>14.557491000000001</v>
      </c>
      <c r="AD2594" s="10">
        <v>14.578244</v>
      </c>
      <c r="AE2594" s="10">
        <v>14.609104</v>
      </c>
      <c r="AF2594" s="7">
        <v>0.213868</v>
      </c>
    </row>
    <row r="2595" spans="1:32" ht="13">
      <c r="A2595" s="3" t="s">
        <v>218</v>
      </c>
      <c r="B2595" t="s">
        <v>1618</v>
      </c>
      <c r="C2595" s="10">
        <v>7.8710000000000002E-2</v>
      </c>
      <c r="D2595" s="10">
        <v>9.3218999999999996E-2</v>
      </c>
      <c r="E2595" s="10">
        <v>0.133661</v>
      </c>
      <c r="F2595" s="10">
        <v>0.197881</v>
      </c>
      <c r="G2595" s="10">
        <v>0.29557800000000001</v>
      </c>
      <c r="H2595" s="10">
        <v>0.69488300000000003</v>
      </c>
      <c r="I2595" s="10">
        <v>1.0973470000000001</v>
      </c>
      <c r="J2595" s="10">
        <v>2.116717</v>
      </c>
      <c r="K2595" s="10">
        <v>4.1853639999999999</v>
      </c>
      <c r="L2595" s="10">
        <v>7.5274760000000001</v>
      </c>
      <c r="M2595" s="10">
        <v>13.626916</v>
      </c>
      <c r="N2595" s="10">
        <v>14.579051</v>
      </c>
      <c r="O2595" s="10">
        <v>14.479209000000001</v>
      </c>
      <c r="P2595" s="10">
        <v>14.357049</v>
      </c>
      <c r="Q2595" s="10">
        <v>14.299398</v>
      </c>
      <c r="R2595" s="10">
        <v>14.245286</v>
      </c>
      <c r="S2595" s="10">
        <v>14.230824</v>
      </c>
      <c r="T2595" s="10">
        <v>14.248792999999999</v>
      </c>
      <c r="U2595" s="10">
        <v>14.265782</v>
      </c>
      <c r="V2595" s="10">
        <v>14.293535</v>
      </c>
      <c r="W2595" s="10">
        <v>14.322105000000001</v>
      </c>
      <c r="X2595" s="10">
        <v>14.345757000000001</v>
      </c>
      <c r="Y2595" s="10">
        <v>14.381732</v>
      </c>
      <c r="Z2595" s="10">
        <v>14.428017000000001</v>
      </c>
      <c r="AA2595" s="10">
        <v>14.488035999999999</v>
      </c>
      <c r="AB2595" s="10">
        <v>14.579691</v>
      </c>
      <c r="AC2595" s="10">
        <v>14.607723</v>
      </c>
      <c r="AD2595" s="10">
        <v>14.643007000000001</v>
      </c>
      <c r="AE2595" s="10">
        <v>14.685812</v>
      </c>
      <c r="AF2595" s="7">
        <v>0.20610500000000001</v>
      </c>
    </row>
    <row r="2596" spans="1:32" ht="13">
      <c r="A2596" s="3" t="s">
        <v>219</v>
      </c>
      <c r="B2596" t="s">
        <v>1620</v>
      </c>
      <c r="C2596" s="10">
        <v>77.020432</v>
      </c>
      <c r="D2596" s="10">
        <v>98.982276999999996</v>
      </c>
      <c r="E2596" s="10">
        <v>98.996109000000004</v>
      </c>
      <c r="F2596" s="10">
        <v>99.054328999999996</v>
      </c>
      <c r="G2596" s="10">
        <v>99.052498</v>
      </c>
      <c r="H2596" s="10">
        <v>99.026955000000001</v>
      </c>
      <c r="I2596" s="10">
        <v>98.988747000000004</v>
      </c>
      <c r="J2596" s="10">
        <v>98.961135999999996</v>
      </c>
      <c r="K2596" s="10">
        <v>98.940467999999996</v>
      </c>
      <c r="L2596" s="10">
        <v>98.917702000000006</v>
      </c>
      <c r="M2596" s="10">
        <v>98.896964999999994</v>
      </c>
      <c r="N2596" s="10">
        <v>98.876862000000003</v>
      </c>
      <c r="O2596" s="10">
        <v>98.856209000000007</v>
      </c>
      <c r="P2596" s="10">
        <v>98.831626999999997</v>
      </c>
      <c r="Q2596" s="10">
        <v>98.820014999999998</v>
      </c>
      <c r="R2596" s="10">
        <v>98.809264999999996</v>
      </c>
      <c r="S2596" s="10">
        <v>98.800811999999993</v>
      </c>
      <c r="T2596" s="10">
        <v>98.794739000000007</v>
      </c>
      <c r="U2596" s="10">
        <v>98.787315000000007</v>
      </c>
      <c r="V2596" s="10">
        <v>98.781859999999995</v>
      </c>
      <c r="W2596" s="10">
        <v>98.776916999999997</v>
      </c>
      <c r="X2596" s="10">
        <v>98.770790000000005</v>
      </c>
      <c r="Y2596" s="10">
        <v>98.764992000000007</v>
      </c>
      <c r="Z2596" s="10">
        <v>98.762191999999999</v>
      </c>
      <c r="AA2596" s="10">
        <v>98.757271000000003</v>
      </c>
      <c r="AB2596" s="10">
        <v>98.752028999999993</v>
      </c>
      <c r="AC2596" s="10">
        <v>98.748001000000002</v>
      </c>
      <c r="AD2596" s="10">
        <v>98.742896999999999</v>
      </c>
      <c r="AE2596" s="10">
        <v>98.737067999999994</v>
      </c>
      <c r="AF2596" s="7">
        <v>-9.2E-5</v>
      </c>
    </row>
    <row r="2597" spans="1:32" ht="13">
      <c r="A2597" s="3" t="s">
        <v>220</v>
      </c>
      <c r="B2597" t="s">
        <v>1622</v>
      </c>
      <c r="C2597" s="10">
        <v>3.4147470000000002</v>
      </c>
      <c r="D2597" s="10">
        <v>6.8263639999999999</v>
      </c>
      <c r="E2597" s="10">
        <v>10.240977000000001</v>
      </c>
      <c r="F2597" s="10">
        <v>13.662665000000001</v>
      </c>
      <c r="G2597" s="10">
        <v>17.078016000000002</v>
      </c>
      <c r="H2597" s="10">
        <v>20.488337000000001</v>
      </c>
      <c r="I2597" s="10">
        <v>23.893834999999999</v>
      </c>
      <c r="J2597" s="10">
        <v>27.299623</v>
      </c>
      <c r="K2597" s="10">
        <v>30.705660000000002</v>
      </c>
      <c r="L2597" s="10">
        <v>34.109549999999999</v>
      </c>
      <c r="M2597" s="10">
        <v>37.512642</v>
      </c>
      <c r="N2597" s="10">
        <v>40.914566000000001</v>
      </c>
      <c r="O2597" s="10">
        <v>44.31485</v>
      </c>
      <c r="P2597" s="10">
        <v>47.711818999999998</v>
      </c>
      <c r="Q2597" s="10">
        <v>51.113796000000001</v>
      </c>
      <c r="R2597" s="10">
        <v>54.515456999999998</v>
      </c>
      <c r="S2597" s="10">
        <v>57.917721</v>
      </c>
      <c r="T2597" s="10">
        <v>61.320866000000002</v>
      </c>
      <c r="U2597" s="10">
        <v>64.722724999999997</v>
      </c>
      <c r="V2597" s="10">
        <v>68.125420000000005</v>
      </c>
      <c r="W2597" s="10">
        <v>71.528107000000006</v>
      </c>
      <c r="X2597" s="10">
        <v>74.929564999999997</v>
      </c>
      <c r="Y2597" s="10">
        <v>78.330864000000005</v>
      </c>
      <c r="Z2597" s="10">
        <v>81.734229999999997</v>
      </c>
      <c r="AA2597" s="10">
        <v>85.135574000000005</v>
      </c>
      <c r="AB2597" s="10">
        <v>88.536308000000005</v>
      </c>
      <c r="AC2597" s="10">
        <v>91.937790000000007</v>
      </c>
      <c r="AD2597" s="10">
        <v>95.337958999999998</v>
      </c>
      <c r="AE2597" s="10">
        <v>98.737067999999994</v>
      </c>
      <c r="AF2597" s="7">
        <v>0.10401199999999999</v>
      </c>
    </row>
    <row r="2598" spans="1:32" ht="13">
      <c r="A2598" s="3" t="s">
        <v>221</v>
      </c>
      <c r="B2598" t="s">
        <v>1624</v>
      </c>
      <c r="C2598" s="10">
        <v>0</v>
      </c>
      <c r="D2598" s="10">
        <v>0</v>
      </c>
      <c r="E2598" s="10">
        <v>0</v>
      </c>
      <c r="F2598" s="10">
        <v>0</v>
      </c>
      <c r="G2598" s="10">
        <v>0</v>
      </c>
      <c r="H2598" s="10">
        <v>0</v>
      </c>
      <c r="I2598" s="10">
        <v>0</v>
      </c>
      <c r="J2598" s="10">
        <v>0</v>
      </c>
      <c r="K2598" s="10">
        <v>7.8895000000000007E-2</v>
      </c>
      <c r="L2598" s="10">
        <v>0.148815</v>
      </c>
      <c r="M2598" s="10">
        <v>0.27110200000000001</v>
      </c>
      <c r="N2598" s="10">
        <v>0.31214599999999998</v>
      </c>
      <c r="O2598" s="10">
        <v>0.31264500000000001</v>
      </c>
      <c r="P2598" s="10">
        <v>0.31676599999999999</v>
      </c>
      <c r="Q2598" s="10">
        <v>0.33340599999999998</v>
      </c>
      <c r="R2598" s="10">
        <v>0.45664399999999999</v>
      </c>
      <c r="S2598" s="10">
        <v>0.61736500000000005</v>
      </c>
      <c r="T2598" s="10">
        <v>0.81382900000000002</v>
      </c>
      <c r="U2598" s="10">
        <v>1.0519689999999999</v>
      </c>
      <c r="V2598" s="10">
        <v>1.31697</v>
      </c>
      <c r="W2598" s="10">
        <v>1.601459</v>
      </c>
      <c r="X2598" s="10">
        <v>1.8963840000000001</v>
      </c>
      <c r="Y2598" s="10">
        <v>2.1928580000000002</v>
      </c>
      <c r="Z2598" s="10">
        <v>2.6465809999999999</v>
      </c>
      <c r="AA2598" s="10">
        <v>2.9643860000000002</v>
      </c>
      <c r="AB2598" s="10">
        <v>3.2366790000000001</v>
      </c>
      <c r="AC2598" s="10">
        <v>3.421284</v>
      </c>
      <c r="AD2598" s="10">
        <v>3.5886330000000002</v>
      </c>
      <c r="AE2598" s="10">
        <v>3.738388</v>
      </c>
      <c r="AF2598" s="15" t="s">
        <v>2584</v>
      </c>
    </row>
    <row r="2603" spans="1:32" ht="11" customHeight="1">
      <c r="B2603" s="3" t="s">
        <v>1640</v>
      </c>
    </row>
    <row r="2625" spans="1:32" ht="15.75" customHeight="1">
      <c r="A2625" s="3" t="s">
        <v>222</v>
      </c>
      <c r="B2625" s="1" t="s">
        <v>2710</v>
      </c>
    </row>
    <row r="2626" spans="1:32" ht="13">
      <c r="B2626" s="2" t="s">
        <v>223</v>
      </c>
    </row>
    <row r="2627" spans="1:32" ht="13">
      <c r="B2627" s="2" t="s">
        <v>1035</v>
      </c>
      <c r="C2627" s="4" t="s">
        <v>1035</v>
      </c>
      <c r="D2627" s="4" t="s">
        <v>1035</v>
      </c>
      <c r="E2627" s="4" t="s">
        <v>1035</v>
      </c>
      <c r="F2627" s="4" t="s">
        <v>1035</v>
      </c>
      <c r="G2627" s="4" t="s">
        <v>1035</v>
      </c>
      <c r="H2627" s="4" t="s">
        <v>1035</v>
      </c>
      <c r="I2627" s="4" t="s">
        <v>1035</v>
      </c>
      <c r="J2627" s="4" t="s">
        <v>1035</v>
      </c>
      <c r="K2627" s="4" t="s">
        <v>1035</v>
      </c>
      <c r="L2627" s="4" t="s">
        <v>1035</v>
      </c>
      <c r="M2627" s="4" t="s">
        <v>1035</v>
      </c>
      <c r="N2627" s="4" t="s">
        <v>1035</v>
      </c>
      <c r="O2627" s="4" t="s">
        <v>1035</v>
      </c>
      <c r="P2627" s="4" t="s">
        <v>1035</v>
      </c>
      <c r="Q2627" s="4" t="s">
        <v>1035</v>
      </c>
      <c r="R2627" s="4" t="s">
        <v>1035</v>
      </c>
      <c r="S2627" s="4" t="s">
        <v>1035</v>
      </c>
      <c r="T2627" s="4" t="s">
        <v>1035</v>
      </c>
      <c r="U2627" s="4" t="s">
        <v>1035</v>
      </c>
      <c r="V2627" s="4" t="s">
        <v>1035</v>
      </c>
      <c r="W2627" s="4" t="s">
        <v>1035</v>
      </c>
      <c r="X2627" s="4" t="s">
        <v>1035</v>
      </c>
      <c r="Y2627" s="4" t="s">
        <v>1035</v>
      </c>
      <c r="Z2627" s="4" t="s">
        <v>1035</v>
      </c>
      <c r="AA2627" s="4" t="s">
        <v>1035</v>
      </c>
      <c r="AB2627" s="4" t="s">
        <v>1035</v>
      </c>
      <c r="AC2627" s="4" t="s">
        <v>1035</v>
      </c>
      <c r="AD2627" s="4" t="s">
        <v>1035</v>
      </c>
      <c r="AE2627" s="4" t="s">
        <v>1035</v>
      </c>
      <c r="AF2627" s="4" t="s">
        <v>1036</v>
      </c>
    </row>
    <row r="2628" spans="1:32" ht="13">
      <c r="B2628" s="5" t="s">
        <v>1035</v>
      </c>
      <c r="C2628" s="2">
        <v>2007</v>
      </c>
      <c r="D2628" s="2">
        <v>2008</v>
      </c>
      <c r="E2628" s="2">
        <v>2009</v>
      </c>
      <c r="F2628" s="2">
        <v>2010</v>
      </c>
      <c r="G2628" s="2">
        <v>2011</v>
      </c>
      <c r="H2628" s="2">
        <v>2012</v>
      </c>
      <c r="I2628" s="2">
        <v>2013</v>
      </c>
      <c r="J2628" s="2">
        <v>2014</v>
      </c>
      <c r="K2628" s="2">
        <v>2015</v>
      </c>
      <c r="L2628" s="2">
        <v>2016</v>
      </c>
      <c r="M2628" s="2">
        <v>2017</v>
      </c>
      <c r="N2628" s="2">
        <v>2018</v>
      </c>
      <c r="O2628" s="2">
        <v>2019</v>
      </c>
      <c r="P2628" s="2">
        <v>2020</v>
      </c>
      <c r="Q2628" s="2">
        <v>2021</v>
      </c>
      <c r="R2628" s="2">
        <v>2022</v>
      </c>
      <c r="S2628" s="2">
        <v>2023</v>
      </c>
      <c r="T2628" s="2">
        <v>2024</v>
      </c>
      <c r="U2628" s="2">
        <v>2025</v>
      </c>
      <c r="V2628" s="2">
        <v>2026</v>
      </c>
      <c r="W2628" s="2">
        <v>2027</v>
      </c>
      <c r="X2628" s="2">
        <v>2028</v>
      </c>
      <c r="Y2628" s="2">
        <v>2029</v>
      </c>
      <c r="Z2628" s="2">
        <v>2030</v>
      </c>
      <c r="AA2628" s="2">
        <v>2031</v>
      </c>
      <c r="AB2628" s="2">
        <v>2032</v>
      </c>
      <c r="AC2628" s="2">
        <v>2033</v>
      </c>
      <c r="AD2628" s="2">
        <v>2034</v>
      </c>
      <c r="AE2628" s="2">
        <v>2035</v>
      </c>
      <c r="AF2628" s="2">
        <v>2035</v>
      </c>
    </row>
    <row r="2630" spans="1:32" ht="13">
      <c r="B2630" s="2" t="s">
        <v>224</v>
      </c>
    </row>
    <row r="2631" spans="1:32" ht="13">
      <c r="A2631" s="3" t="s">
        <v>225</v>
      </c>
      <c r="B2631" t="s">
        <v>226</v>
      </c>
      <c r="C2631" s="10">
        <v>29.342963999999998</v>
      </c>
      <c r="D2631" s="10">
        <v>29.421104</v>
      </c>
      <c r="E2631" s="10">
        <v>29.698634999999999</v>
      </c>
      <c r="F2631" s="10">
        <v>29.970711000000001</v>
      </c>
      <c r="G2631" s="10">
        <v>30.369959000000001</v>
      </c>
      <c r="H2631" s="10">
        <v>31.285269</v>
      </c>
      <c r="I2631" s="10">
        <v>31.573160000000001</v>
      </c>
      <c r="J2631" s="10">
        <v>31.987143</v>
      </c>
      <c r="K2631" s="10">
        <v>32.736206000000003</v>
      </c>
      <c r="L2631" s="10">
        <v>33.964011999999997</v>
      </c>
      <c r="M2631" s="10">
        <v>34.598765999999998</v>
      </c>
      <c r="N2631" s="10">
        <v>35.186165000000003</v>
      </c>
      <c r="O2631" s="10">
        <v>35.316532000000002</v>
      </c>
      <c r="P2631" s="10">
        <v>35.460113999999997</v>
      </c>
      <c r="Q2631" s="10">
        <v>35.594436999999999</v>
      </c>
      <c r="R2631" s="10">
        <v>35.747306999999999</v>
      </c>
      <c r="S2631" s="10">
        <v>35.915787000000002</v>
      </c>
      <c r="T2631" s="10">
        <v>36.079352999999998</v>
      </c>
      <c r="U2631" s="10">
        <v>36.254299000000003</v>
      </c>
      <c r="V2631" s="10">
        <v>36.432816000000003</v>
      </c>
      <c r="W2631" s="10">
        <v>36.618690000000001</v>
      </c>
      <c r="X2631" s="10">
        <v>36.811390000000003</v>
      </c>
      <c r="Y2631" s="10">
        <v>37.019150000000003</v>
      </c>
      <c r="Z2631" s="10">
        <v>37.233142999999998</v>
      </c>
      <c r="AA2631" s="10">
        <v>37.472648999999997</v>
      </c>
      <c r="AB2631" s="10">
        <v>37.720722000000002</v>
      </c>
      <c r="AC2631" s="10">
        <v>37.926322999999996</v>
      </c>
      <c r="AD2631" s="10">
        <v>38.149563000000001</v>
      </c>
      <c r="AE2631" s="10">
        <v>38.492001000000002</v>
      </c>
      <c r="AF2631" s="7">
        <v>1.0003E-2</v>
      </c>
    </row>
    <row r="2632" spans="1:32" ht="13">
      <c r="A2632" s="3" t="s">
        <v>227</v>
      </c>
      <c r="B2632" t="s">
        <v>228</v>
      </c>
      <c r="C2632" s="10">
        <v>30.790627000000001</v>
      </c>
      <c r="D2632" s="10">
        <v>30.793050999999998</v>
      </c>
      <c r="E2632" s="10">
        <v>30.925819000000001</v>
      </c>
      <c r="F2632" s="10">
        <v>31.211596</v>
      </c>
      <c r="G2632" s="10">
        <v>31.584551000000001</v>
      </c>
      <c r="H2632" s="10">
        <v>32.432636000000002</v>
      </c>
      <c r="I2632" s="10">
        <v>32.926791999999999</v>
      </c>
      <c r="J2632" s="10">
        <v>33.742794000000004</v>
      </c>
      <c r="K2632" s="10">
        <v>34.548515000000002</v>
      </c>
      <c r="L2632" s="10">
        <v>35.375762999999999</v>
      </c>
      <c r="M2632" s="10">
        <v>36.714911999999998</v>
      </c>
      <c r="N2632" s="10">
        <v>37.190066999999999</v>
      </c>
      <c r="O2632" s="10">
        <v>37.305500000000002</v>
      </c>
      <c r="P2632" s="10">
        <v>37.456249</v>
      </c>
      <c r="Q2632" s="10">
        <v>37.586078999999998</v>
      </c>
      <c r="R2632" s="10">
        <v>37.69706</v>
      </c>
      <c r="S2632" s="10">
        <v>37.825499999999998</v>
      </c>
      <c r="T2632" s="10">
        <v>37.961604999999999</v>
      </c>
      <c r="U2632" s="10">
        <v>38.134003</v>
      </c>
      <c r="V2632" s="10">
        <v>38.308799999999998</v>
      </c>
      <c r="W2632" s="10">
        <v>38.486271000000002</v>
      </c>
      <c r="X2632" s="10">
        <v>38.671180999999997</v>
      </c>
      <c r="Y2632" s="10">
        <v>38.857909999999997</v>
      </c>
      <c r="Z2632" s="10">
        <v>39.063231999999999</v>
      </c>
      <c r="AA2632" s="10">
        <v>39.246074999999998</v>
      </c>
      <c r="AB2632" s="10">
        <v>39.495353999999999</v>
      </c>
      <c r="AC2632" s="10">
        <v>39.747078000000002</v>
      </c>
      <c r="AD2632" s="10">
        <v>40.019955000000003</v>
      </c>
      <c r="AE2632" s="10">
        <v>40.490729999999999</v>
      </c>
      <c r="AF2632" s="7">
        <v>1.0192E-2</v>
      </c>
    </row>
    <row r="2633" spans="1:32" ht="13">
      <c r="A2633" s="3" t="s">
        <v>229</v>
      </c>
      <c r="B2633" t="s">
        <v>230</v>
      </c>
      <c r="C2633" s="10">
        <v>33.470478</v>
      </c>
      <c r="D2633" s="10">
        <v>33.468181999999999</v>
      </c>
      <c r="E2633" s="10">
        <v>33.652611</v>
      </c>
      <c r="F2633" s="10">
        <v>34.051285</v>
      </c>
      <c r="G2633" s="10">
        <v>34.526443</v>
      </c>
      <c r="H2633" s="10">
        <v>35.221404999999997</v>
      </c>
      <c r="I2633" s="10">
        <v>35.640137000000003</v>
      </c>
      <c r="J2633" s="10">
        <v>36.205219</v>
      </c>
      <c r="K2633" s="10">
        <v>37.019188</v>
      </c>
      <c r="L2633" s="10">
        <v>37.887604000000003</v>
      </c>
      <c r="M2633" s="10">
        <v>39.096820999999998</v>
      </c>
      <c r="N2633" s="10">
        <v>39.634689000000002</v>
      </c>
      <c r="O2633" s="10">
        <v>39.755661000000003</v>
      </c>
      <c r="P2633" s="10">
        <v>39.946804</v>
      </c>
      <c r="Q2633" s="10">
        <v>40.106223999999997</v>
      </c>
      <c r="R2633" s="10">
        <v>40.242896999999999</v>
      </c>
      <c r="S2633" s="10">
        <v>40.351353000000003</v>
      </c>
      <c r="T2633" s="10">
        <v>40.465274999999998</v>
      </c>
      <c r="U2633" s="10">
        <v>40.608817999999999</v>
      </c>
      <c r="V2633" s="10">
        <v>40.761166000000003</v>
      </c>
      <c r="W2633" s="10">
        <v>40.925449</v>
      </c>
      <c r="X2633" s="10">
        <v>41.102058</v>
      </c>
      <c r="Y2633" s="10">
        <v>41.292374000000002</v>
      </c>
      <c r="Z2633" s="10">
        <v>41.497112000000001</v>
      </c>
      <c r="AA2633" s="10">
        <v>41.710864999999998</v>
      </c>
      <c r="AB2633" s="10">
        <v>41.957146000000002</v>
      </c>
      <c r="AC2633" s="10">
        <v>42.182383999999999</v>
      </c>
      <c r="AD2633" s="10">
        <v>42.409785999999997</v>
      </c>
      <c r="AE2633" s="10">
        <v>42.816166000000003</v>
      </c>
      <c r="AF2633" s="7">
        <v>9.1649999999999995E-3</v>
      </c>
    </row>
    <row r="2634" spans="1:32" ht="13">
      <c r="A2634" s="3" t="s">
        <v>231</v>
      </c>
      <c r="B2634" t="s">
        <v>232</v>
      </c>
      <c r="C2634" s="10">
        <v>31.200707999999999</v>
      </c>
      <c r="D2634" s="10">
        <v>31.194462000000001</v>
      </c>
      <c r="E2634" s="10">
        <v>31.357264000000001</v>
      </c>
      <c r="F2634" s="10">
        <v>31.547758000000002</v>
      </c>
      <c r="G2634" s="10">
        <v>31.888300000000001</v>
      </c>
      <c r="H2634" s="10">
        <v>32.556465000000003</v>
      </c>
      <c r="I2634" s="10">
        <v>32.893546999999998</v>
      </c>
      <c r="J2634" s="10">
        <v>33.453907000000001</v>
      </c>
      <c r="K2634" s="10">
        <v>34.289985999999999</v>
      </c>
      <c r="L2634" s="10">
        <v>35.065455999999998</v>
      </c>
      <c r="M2634" s="10">
        <v>36.338371000000002</v>
      </c>
      <c r="N2634" s="10">
        <v>36.858153999999999</v>
      </c>
      <c r="O2634" s="10">
        <v>36.985149</v>
      </c>
      <c r="P2634" s="10">
        <v>37.143154000000003</v>
      </c>
      <c r="Q2634" s="10">
        <v>37.266646999999999</v>
      </c>
      <c r="R2634" s="10">
        <v>37.372269000000003</v>
      </c>
      <c r="S2634" s="10">
        <v>37.483910000000002</v>
      </c>
      <c r="T2634" s="10">
        <v>37.606318999999999</v>
      </c>
      <c r="U2634" s="10">
        <v>37.750542000000003</v>
      </c>
      <c r="V2634" s="10">
        <v>37.897075999999998</v>
      </c>
      <c r="W2634" s="10">
        <v>38.053204000000001</v>
      </c>
      <c r="X2634" s="10">
        <v>38.214728999999998</v>
      </c>
      <c r="Y2634" s="10">
        <v>38.398212000000001</v>
      </c>
      <c r="Z2634" s="10">
        <v>38.559627999999996</v>
      </c>
      <c r="AA2634" s="10">
        <v>38.766823000000002</v>
      </c>
      <c r="AB2634" s="10">
        <v>39.017657999999997</v>
      </c>
      <c r="AC2634" s="10">
        <v>39.256659999999997</v>
      </c>
      <c r="AD2634" s="10">
        <v>39.524890999999997</v>
      </c>
      <c r="AE2634" s="10">
        <v>39.999946999999999</v>
      </c>
      <c r="AF2634" s="7">
        <v>9.2510000000000005E-3</v>
      </c>
    </row>
    <row r="2635" spans="1:32" ht="13">
      <c r="A2635" s="3" t="s">
        <v>233</v>
      </c>
      <c r="B2635" t="s">
        <v>234</v>
      </c>
      <c r="C2635" s="10">
        <v>28.068218000000002</v>
      </c>
      <c r="D2635" s="10">
        <v>28.004294999999999</v>
      </c>
      <c r="E2635" s="10">
        <v>28.033352000000001</v>
      </c>
      <c r="F2635" s="10">
        <v>28.119841000000001</v>
      </c>
      <c r="G2635" s="10">
        <v>28.457284999999999</v>
      </c>
      <c r="H2635" s="10">
        <v>29.161277999999999</v>
      </c>
      <c r="I2635" s="10">
        <v>29.550785000000001</v>
      </c>
      <c r="J2635" s="10">
        <v>30.209671</v>
      </c>
      <c r="K2635" s="10">
        <v>30.880056</v>
      </c>
      <c r="L2635" s="10">
        <v>31.502078999999998</v>
      </c>
      <c r="M2635" s="10">
        <v>32.665218000000003</v>
      </c>
      <c r="N2635" s="10">
        <v>33.239483</v>
      </c>
      <c r="O2635" s="10">
        <v>33.365119999999997</v>
      </c>
      <c r="P2635" s="10">
        <v>33.512000999999998</v>
      </c>
      <c r="Q2635" s="10">
        <v>33.639167999999998</v>
      </c>
      <c r="R2635" s="10">
        <v>33.747546999999997</v>
      </c>
      <c r="S2635" s="10">
        <v>33.860309999999998</v>
      </c>
      <c r="T2635" s="10">
        <v>33.993648999999998</v>
      </c>
      <c r="U2635" s="10">
        <v>34.141582</v>
      </c>
      <c r="V2635" s="10">
        <v>34.290999999999997</v>
      </c>
      <c r="W2635" s="10">
        <v>34.446795999999999</v>
      </c>
      <c r="X2635" s="10">
        <v>34.604655999999999</v>
      </c>
      <c r="Y2635" s="10">
        <v>34.791035000000001</v>
      </c>
      <c r="Z2635" s="10">
        <v>34.947327000000001</v>
      </c>
      <c r="AA2635" s="10">
        <v>35.152453999999999</v>
      </c>
      <c r="AB2635" s="10">
        <v>35.385745999999997</v>
      </c>
      <c r="AC2635" s="10">
        <v>35.549053000000001</v>
      </c>
      <c r="AD2635" s="10">
        <v>35.707428</v>
      </c>
      <c r="AE2635" s="10">
        <v>35.932304000000002</v>
      </c>
      <c r="AF2635" s="7">
        <v>9.2750000000000003E-3</v>
      </c>
    </row>
    <row r="2636" spans="1:32" ht="13">
      <c r="A2636" s="3" t="s">
        <v>235</v>
      </c>
      <c r="B2636" t="s">
        <v>236</v>
      </c>
      <c r="C2636" s="10">
        <v>26.359079000000001</v>
      </c>
      <c r="D2636" s="10">
        <v>26.291170000000001</v>
      </c>
      <c r="E2636" s="10">
        <v>26.408113</v>
      </c>
      <c r="F2636" s="10">
        <v>26.625443000000001</v>
      </c>
      <c r="G2636" s="10">
        <v>26.972956</v>
      </c>
      <c r="H2636" s="10">
        <v>27.462923</v>
      </c>
      <c r="I2636" s="10">
        <v>27.772514000000001</v>
      </c>
      <c r="J2636" s="10">
        <v>28.259546</v>
      </c>
      <c r="K2636" s="10">
        <v>28.784437</v>
      </c>
      <c r="L2636" s="10">
        <v>29.432724</v>
      </c>
      <c r="M2636" s="10">
        <v>30.401848000000001</v>
      </c>
      <c r="N2636" s="10">
        <v>30.970794999999999</v>
      </c>
      <c r="O2636" s="10">
        <v>31.091657999999999</v>
      </c>
      <c r="P2636" s="10">
        <v>31.210505999999999</v>
      </c>
      <c r="Q2636" s="10">
        <v>31.324974000000001</v>
      </c>
      <c r="R2636" s="10">
        <v>31.443034999999998</v>
      </c>
      <c r="S2636" s="10">
        <v>31.61307</v>
      </c>
      <c r="T2636" s="10">
        <v>31.790520000000001</v>
      </c>
      <c r="U2636" s="10">
        <v>31.978127000000001</v>
      </c>
      <c r="V2636" s="10">
        <v>32.161361999999997</v>
      </c>
      <c r="W2636" s="10">
        <v>32.345703</v>
      </c>
      <c r="X2636" s="10">
        <v>32.539164999999997</v>
      </c>
      <c r="Y2636" s="10">
        <v>32.762909000000001</v>
      </c>
      <c r="Z2636" s="10">
        <v>32.958508000000002</v>
      </c>
      <c r="AA2636" s="10">
        <v>33.201461999999999</v>
      </c>
      <c r="AB2636" s="10">
        <v>33.456085000000002</v>
      </c>
      <c r="AC2636" s="10">
        <v>33.684531999999997</v>
      </c>
      <c r="AD2636" s="10">
        <v>33.946125000000002</v>
      </c>
      <c r="AE2636" s="10">
        <v>34.397208999999997</v>
      </c>
      <c r="AF2636" s="7">
        <v>1.0003E-2</v>
      </c>
    </row>
    <row r="2637" spans="1:32" ht="13">
      <c r="A2637" s="3" t="s">
        <v>237</v>
      </c>
      <c r="B2637" t="s">
        <v>238</v>
      </c>
      <c r="C2637" s="10">
        <v>22.869926</v>
      </c>
      <c r="D2637" s="10">
        <v>22.861763</v>
      </c>
      <c r="E2637" s="10">
        <v>22.914034000000001</v>
      </c>
      <c r="F2637" s="10">
        <v>22.846169</v>
      </c>
      <c r="G2637" s="10">
        <v>23.158407</v>
      </c>
      <c r="H2637" s="10">
        <v>23.609635999999998</v>
      </c>
      <c r="I2637" s="10">
        <v>23.88015</v>
      </c>
      <c r="J2637" s="10">
        <v>24.229915999999999</v>
      </c>
      <c r="K2637" s="10">
        <v>24.733561999999999</v>
      </c>
      <c r="L2637" s="10">
        <v>25.292591000000002</v>
      </c>
      <c r="M2637" s="10">
        <v>26.354604999999999</v>
      </c>
      <c r="N2637" s="10">
        <v>27.252621000000001</v>
      </c>
      <c r="O2637" s="10">
        <v>27.450220000000002</v>
      </c>
      <c r="P2637" s="10">
        <v>27.607716</v>
      </c>
      <c r="Q2637" s="10">
        <v>27.770132</v>
      </c>
      <c r="R2637" s="10">
        <v>27.953047000000002</v>
      </c>
      <c r="S2637" s="10">
        <v>28.160118000000001</v>
      </c>
      <c r="T2637" s="10">
        <v>28.363548000000002</v>
      </c>
      <c r="U2637" s="10">
        <v>28.558626</v>
      </c>
      <c r="V2637" s="10">
        <v>28.728560999999999</v>
      </c>
      <c r="W2637" s="10">
        <v>28.901176</v>
      </c>
      <c r="X2637" s="10">
        <v>29.084627000000001</v>
      </c>
      <c r="Y2637" s="10">
        <v>29.290755999999998</v>
      </c>
      <c r="Z2637" s="10">
        <v>29.50996</v>
      </c>
      <c r="AA2637" s="10">
        <v>29.779523999999999</v>
      </c>
      <c r="AB2637" s="10">
        <v>30.10746</v>
      </c>
      <c r="AC2637" s="10">
        <v>30.321729999999999</v>
      </c>
      <c r="AD2637" s="10">
        <v>30.549220999999999</v>
      </c>
      <c r="AE2637" s="10">
        <v>30.864744000000002</v>
      </c>
      <c r="AF2637" s="7">
        <v>1.1179E-2</v>
      </c>
    </row>
    <row r="2638" spans="1:32" ht="13">
      <c r="A2638" s="3" t="s">
        <v>239</v>
      </c>
      <c r="B2638" t="s">
        <v>240</v>
      </c>
      <c r="C2638" s="10">
        <v>22.245311999999998</v>
      </c>
      <c r="D2638" s="10">
        <v>22.201439000000001</v>
      </c>
      <c r="E2638" s="10">
        <v>22.223526</v>
      </c>
      <c r="F2638" s="10">
        <v>22.256171999999999</v>
      </c>
      <c r="G2638" s="10">
        <v>22.459517000000002</v>
      </c>
      <c r="H2638" s="10">
        <v>22.831961</v>
      </c>
      <c r="I2638" s="10">
        <v>22.975342000000001</v>
      </c>
      <c r="J2638" s="10">
        <v>23.259815</v>
      </c>
      <c r="K2638" s="10">
        <v>23.725598999999999</v>
      </c>
      <c r="L2638" s="10">
        <v>24.120799999999999</v>
      </c>
      <c r="M2638" s="10">
        <v>24.785309000000002</v>
      </c>
      <c r="N2638" s="10">
        <v>25.240551</v>
      </c>
      <c r="O2638" s="10">
        <v>25.392551000000001</v>
      </c>
      <c r="P2638" s="10">
        <v>25.554068000000001</v>
      </c>
      <c r="Q2638" s="10">
        <v>25.747301</v>
      </c>
      <c r="R2638" s="10">
        <v>25.952576000000001</v>
      </c>
      <c r="S2638" s="10">
        <v>26.173994</v>
      </c>
      <c r="T2638" s="10">
        <v>26.379061</v>
      </c>
      <c r="U2638" s="10">
        <v>26.573596999999999</v>
      </c>
      <c r="V2638" s="10">
        <v>26.738892</v>
      </c>
      <c r="W2638" s="10">
        <v>26.897321999999999</v>
      </c>
      <c r="X2638" s="10">
        <v>27.052302999999998</v>
      </c>
      <c r="Y2638" s="10">
        <v>27.207747999999999</v>
      </c>
      <c r="Z2638" s="10">
        <v>27.353981000000001</v>
      </c>
      <c r="AA2638" s="10">
        <v>27.506433000000001</v>
      </c>
      <c r="AB2638" s="10">
        <v>27.680508</v>
      </c>
      <c r="AC2638" s="10">
        <v>27.821694999999998</v>
      </c>
      <c r="AD2638" s="10">
        <v>27.965229000000001</v>
      </c>
      <c r="AE2638" s="10">
        <v>28.140855999999999</v>
      </c>
      <c r="AF2638" s="7">
        <v>8.8190000000000004E-3</v>
      </c>
    </row>
    <row r="2639" spans="1:32" ht="13">
      <c r="A2639" s="3" t="s">
        <v>241</v>
      </c>
      <c r="B2639" t="s">
        <v>242</v>
      </c>
      <c r="C2639" s="10">
        <v>26.29044</v>
      </c>
      <c r="D2639" s="10">
        <v>26.266508000000002</v>
      </c>
      <c r="E2639" s="10">
        <v>26.351192000000001</v>
      </c>
      <c r="F2639" s="10">
        <v>26.284600999999999</v>
      </c>
      <c r="G2639" s="10">
        <v>26.600218000000002</v>
      </c>
      <c r="H2639" s="10">
        <v>27.128363</v>
      </c>
      <c r="I2639" s="10">
        <v>27.445661999999999</v>
      </c>
      <c r="J2639" s="10">
        <v>27.954744000000002</v>
      </c>
      <c r="K2639" s="10">
        <v>28.483927000000001</v>
      </c>
      <c r="L2639" s="10">
        <v>29.080712999999999</v>
      </c>
      <c r="M2639" s="10">
        <v>30.425045000000001</v>
      </c>
      <c r="N2639" s="10">
        <v>31.265830999999999</v>
      </c>
      <c r="O2639" s="10">
        <v>31.38043</v>
      </c>
      <c r="P2639" s="10">
        <v>31.654710999999999</v>
      </c>
      <c r="Q2639" s="10">
        <v>31.904717999999999</v>
      </c>
      <c r="R2639" s="10">
        <v>32.115519999999997</v>
      </c>
      <c r="S2639" s="10">
        <v>32.375114000000004</v>
      </c>
      <c r="T2639" s="10">
        <v>32.631171999999999</v>
      </c>
      <c r="U2639" s="10">
        <v>32.858291999999999</v>
      </c>
      <c r="V2639" s="10">
        <v>33.034958000000003</v>
      </c>
      <c r="W2639" s="10">
        <v>33.218055999999997</v>
      </c>
      <c r="X2639" s="10">
        <v>33.410839000000003</v>
      </c>
      <c r="Y2639" s="10">
        <v>33.616070000000001</v>
      </c>
      <c r="Z2639" s="10">
        <v>33.799393000000002</v>
      </c>
      <c r="AA2639" s="10">
        <v>33.989863999999997</v>
      </c>
      <c r="AB2639" s="10">
        <v>34.152172</v>
      </c>
      <c r="AC2639" s="10">
        <v>34.315063000000002</v>
      </c>
      <c r="AD2639" s="10">
        <v>34.491900999999999</v>
      </c>
      <c r="AE2639" s="10">
        <v>34.735863000000002</v>
      </c>
      <c r="AF2639" s="7">
        <v>1.0404999999999999E-2</v>
      </c>
    </row>
    <row r="2640" spans="1:32" ht="13">
      <c r="A2640" s="3" t="s">
        <v>243</v>
      </c>
      <c r="B2640" t="s">
        <v>244</v>
      </c>
      <c r="C2640" s="10">
        <v>23.860018</v>
      </c>
      <c r="D2640" s="10">
        <v>23.871452000000001</v>
      </c>
      <c r="E2640" s="10">
        <v>23.962911999999999</v>
      </c>
      <c r="F2640" s="10">
        <v>23.785222999999998</v>
      </c>
      <c r="G2640" s="10">
        <v>24.075679999999998</v>
      </c>
      <c r="H2640" s="10">
        <v>24.628205999999999</v>
      </c>
      <c r="I2640" s="10">
        <v>24.967009000000001</v>
      </c>
      <c r="J2640" s="10">
        <v>25.435047000000001</v>
      </c>
      <c r="K2640" s="10">
        <v>26.013715999999999</v>
      </c>
      <c r="L2640" s="10">
        <v>26.870649</v>
      </c>
      <c r="M2640" s="10">
        <v>28.220808000000002</v>
      </c>
      <c r="N2640" s="10">
        <v>29.178858000000002</v>
      </c>
      <c r="O2640" s="10">
        <v>29.324141999999998</v>
      </c>
      <c r="P2640" s="10">
        <v>29.539967999999998</v>
      </c>
      <c r="Q2640" s="10">
        <v>29.720621000000001</v>
      </c>
      <c r="R2640" s="10">
        <v>29.941369999999999</v>
      </c>
      <c r="S2640" s="10">
        <v>30.188749000000001</v>
      </c>
      <c r="T2640" s="10">
        <v>30.426292</v>
      </c>
      <c r="U2640" s="10">
        <v>30.627753999999999</v>
      </c>
      <c r="V2640" s="10">
        <v>30.787904999999999</v>
      </c>
      <c r="W2640" s="10">
        <v>30.954359</v>
      </c>
      <c r="X2640" s="10">
        <v>31.122271999999999</v>
      </c>
      <c r="Y2640" s="10">
        <v>31.290129</v>
      </c>
      <c r="Z2640" s="10">
        <v>31.449217000000001</v>
      </c>
      <c r="AA2640" s="10">
        <v>31.621397000000002</v>
      </c>
      <c r="AB2640" s="10">
        <v>31.808138</v>
      </c>
      <c r="AC2640" s="10">
        <v>31.958024999999999</v>
      </c>
      <c r="AD2640" s="10">
        <v>32.126057000000003</v>
      </c>
      <c r="AE2640" s="10">
        <v>32.394168999999998</v>
      </c>
      <c r="AF2640" s="7">
        <v>1.1370999999999999E-2</v>
      </c>
    </row>
    <row r="2641" spans="1:32" ht="13">
      <c r="A2641" s="3" t="s">
        <v>245</v>
      </c>
      <c r="B2641" t="s">
        <v>246</v>
      </c>
      <c r="C2641" s="10">
        <v>25.468150999999999</v>
      </c>
      <c r="D2641" s="10">
        <v>25.488823</v>
      </c>
      <c r="E2641" s="10">
        <v>25.651606000000001</v>
      </c>
      <c r="F2641" s="10">
        <v>25.732893000000001</v>
      </c>
      <c r="G2641" s="10">
        <v>26.16506</v>
      </c>
      <c r="H2641" s="10">
        <v>26.750648000000002</v>
      </c>
      <c r="I2641" s="10">
        <v>27.113178000000001</v>
      </c>
      <c r="J2641" s="10">
        <v>27.577756999999998</v>
      </c>
      <c r="K2641" s="10">
        <v>28.244581</v>
      </c>
      <c r="L2641" s="10">
        <v>29.002822999999999</v>
      </c>
      <c r="M2641" s="10">
        <v>30.222757000000001</v>
      </c>
      <c r="N2641" s="10">
        <v>31.035574</v>
      </c>
      <c r="O2641" s="10">
        <v>31.149657999999999</v>
      </c>
      <c r="P2641" s="10">
        <v>31.379626999999999</v>
      </c>
      <c r="Q2641" s="10">
        <v>31.564392000000002</v>
      </c>
      <c r="R2641" s="10">
        <v>31.755793000000001</v>
      </c>
      <c r="S2641" s="10">
        <v>31.990632999999999</v>
      </c>
      <c r="T2641" s="10">
        <v>32.226700000000001</v>
      </c>
      <c r="U2641" s="10">
        <v>32.449429000000002</v>
      </c>
      <c r="V2641" s="10">
        <v>32.639591000000003</v>
      </c>
      <c r="W2641" s="10">
        <v>32.825569000000002</v>
      </c>
      <c r="X2641" s="10">
        <v>33.018104999999998</v>
      </c>
      <c r="Y2641" s="10">
        <v>33.233654000000001</v>
      </c>
      <c r="Z2641" s="10">
        <v>33.447853000000002</v>
      </c>
      <c r="AA2641" s="10">
        <v>33.702807999999997</v>
      </c>
      <c r="AB2641" s="10">
        <v>34.012745000000002</v>
      </c>
      <c r="AC2641" s="10">
        <v>34.286110000000001</v>
      </c>
      <c r="AD2641" s="10">
        <v>34.553333000000002</v>
      </c>
      <c r="AE2641" s="10">
        <v>34.912047999999999</v>
      </c>
      <c r="AF2641" s="7">
        <v>1.172E-2</v>
      </c>
    </row>
    <row r="2642" spans="1:32" ht="13">
      <c r="A2642" s="3" t="s">
        <v>247</v>
      </c>
      <c r="B2642" t="s">
        <v>248</v>
      </c>
      <c r="C2642" s="10">
        <v>22.53425</v>
      </c>
      <c r="D2642" s="10">
        <v>22.496458000000001</v>
      </c>
      <c r="E2642" s="10">
        <v>22.571580999999998</v>
      </c>
      <c r="F2642" s="10">
        <v>22.522205</v>
      </c>
      <c r="G2642" s="10">
        <v>22.766003000000001</v>
      </c>
      <c r="H2642" s="10">
        <v>23.221537000000001</v>
      </c>
      <c r="I2642" s="10">
        <v>23.429963999999998</v>
      </c>
      <c r="J2642" s="10">
        <v>23.799272999999999</v>
      </c>
      <c r="K2642" s="10">
        <v>24.402305999999999</v>
      </c>
      <c r="L2642" s="10">
        <v>25.041312999999999</v>
      </c>
      <c r="M2642" s="10">
        <v>25.998369</v>
      </c>
      <c r="N2642" s="10">
        <v>26.592566999999999</v>
      </c>
      <c r="O2642" s="10">
        <v>26.771878999999998</v>
      </c>
      <c r="P2642" s="10">
        <v>26.937107000000001</v>
      </c>
      <c r="Q2642" s="10">
        <v>27.121459999999999</v>
      </c>
      <c r="R2642" s="10">
        <v>27.342044999999999</v>
      </c>
      <c r="S2642" s="10">
        <v>27.595735999999999</v>
      </c>
      <c r="T2642" s="10">
        <v>27.844217</v>
      </c>
      <c r="U2642" s="10">
        <v>28.046581</v>
      </c>
      <c r="V2642" s="10">
        <v>28.219097000000001</v>
      </c>
      <c r="W2642" s="10">
        <v>28.393519999999999</v>
      </c>
      <c r="X2642" s="10">
        <v>28.573250000000002</v>
      </c>
      <c r="Y2642" s="10">
        <v>28.763119</v>
      </c>
      <c r="Z2642" s="10">
        <v>28.934902000000001</v>
      </c>
      <c r="AA2642" s="10">
        <v>29.130414999999999</v>
      </c>
      <c r="AB2642" s="10">
        <v>29.341311999999999</v>
      </c>
      <c r="AC2642" s="10">
        <v>29.525942000000001</v>
      </c>
      <c r="AD2642" s="10">
        <v>29.729887000000002</v>
      </c>
      <c r="AE2642" s="10">
        <v>30.035817999999999</v>
      </c>
      <c r="AF2642" s="7">
        <v>1.0762000000000001E-2</v>
      </c>
    </row>
    <row r="2644" spans="1:32" ht="13">
      <c r="B2644" s="2" t="s">
        <v>249</v>
      </c>
    </row>
    <row r="2645" spans="1:32" ht="13">
      <c r="A2645" s="3" t="s">
        <v>250</v>
      </c>
      <c r="B2645" t="s">
        <v>226</v>
      </c>
      <c r="C2645" s="10">
        <v>0</v>
      </c>
      <c r="D2645" s="10">
        <v>0</v>
      </c>
      <c r="E2645" s="10">
        <v>0</v>
      </c>
      <c r="F2645" s="10">
        <v>0</v>
      </c>
      <c r="G2645" s="10">
        <v>0</v>
      </c>
      <c r="H2645" s="10">
        <v>0</v>
      </c>
      <c r="I2645" s="10">
        <v>0</v>
      </c>
      <c r="J2645" s="10">
        <v>0</v>
      </c>
      <c r="K2645" s="10">
        <v>0</v>
      </c>
      <c r="L2645" s="10">
        <v>0</v>
      </c>
      <c r="M2645" s="10">
        <v>0</v>
      </c>
      <c r="N2645" s="10">
        <v>0</v>
      </c>
      <c r="O2645" s="10">
        <v>0</v>
      </c>
      <c r="P2645" s="10">
        <v>0</v>
      </c>
      <c r="Q2645" s="10">
        <v>0</v>
      </c>
      <c r="R2645" s="10">
        <v>0</v>
      </c>
      <c r="S2645" s="10">
        <v>0</v>
      </c>
      <c r="T2645" s="10">
        <v>0</v>
      </c>
      <c r="U2645" s="10">
        <v>0</v>
      </c>
      <c r="V2645" s="10">
        <v>0</v>
      </c>
      <c r="W2645" s="10">
        <v>0</v>
      </c>
      <c r="X2645" s="10">
        <v>0</v>
      </c>
      <c r="Y2645" s="10">
        <v>0</v>
      </c>
      <c r="Z2645" s="10">
        <v>0</v>
      </c>
      <c r="AA2645" s="10">
        <v>0</v>
      </c>
      <c r="AB2645" s="10">
        <v>0</v>
      </c>
      <c r="AC2645" s="10">
        <v>0</v>
      </c>
      <c r="AD2645" s="10">
        <v>0</v>
      </c>
      <c r="AE2645" s="10">
        <v>0</v>
      </c>
      <c r="AF2645" s="15" t="s">
        <v>2584</v>
      </c>
    </row>
    <row r="2646" spans="1:32" ht="13">
      <c r="A2646" s="3" t="s">
        <v>251</v>
      </c>
      <c r="B2646" t="s">
        <v>228</v>
      </c>
      <c r="C2646" s="10">
        <v>0</v>
      </c>
      <c r="D2646" s="10">
        <v>0</v>
      </c>
      <c r="E2646" s="10">
        <v>0</v>
      </c>
      <c r="F2646" s="10">
        <v>38.949199999999998</v>
      </c>
      <c r="G2646" s="10">
        <v>39.131301999999998</v>
      </c>
      <c r="H2646" s="10">
        <v>39.685223000000001</v>
      </c>
      <c r="I2646" s="10">
        <v>40.228755999999997</v>
      </c>
      <c r="J2646" s="10">
        <v>41.043407000000002</v>
      </c>
      <c r="K2646" s="10">
        <v>41.693153000000002</v>
      </c>
      <c r="L2646" s="10">
        <v>42.342013999999999</v>
      </c>
      <c r="M2646" s="10">
        <v>43.585239000000001</v>
      </c>
      <c r="N2646" s="10">
        <v>44.113757999999997</v>
      </c>
      <c r="O2646" s="10">
        <v>44.212704000000002</v>
      </c>
      <c r="P2646" s="10">
        <v>44.425781000000001</v>
      </c>
      <c r="Q2646" s="10">
        <v>44.605823999999998</v>
      </c>
      <c r="R2646" s="10">
        <v>44.735565000000001</v>
      </c>
      <c r="S2646" s="10">
        <v>44.861423000000002</v>
      </c>
      <c r="T2646" s="10">
        <v>44.991467</v>
      </c>
      <c r="U2646" s="10">
        <v>45.145583999999999</v>
      </c>
      <c r="V2646" s="10">
        <v>45.305835999999999</v>
      </c>
      <c r="W2646" s="10">
        <v>45.444201999999997</v>
      </c>
      <c r="X2646" s="10">
        <v>45.58569</v>
      </c>
      <c r="Y2646" s="10">
        <v>45.736106999999997</v>
      </c>
      <c r="Z2646" s="10">
        <v>45.878925000000002</v>
      </c>
      <c r="AA2646" s="10">
        <v>46.014988000000002</v>
      </c>
      <c r="AB2646" s="10">
        <v>46.156047999999998</v>
      </c>
      <c r="AC2646" s="10">
        <v>46.228591999999999</v>
      </c>
      <c r="AD2646" s="10">
        <v>46.307319999999997</v>
      </c>
      <c r="AE2646" s="10">
        <v>46.379958999999999</v>
      </c>
      <c r="AF2646" s="15" t="s">
        <v>2584</v>
      </c>
    </row>
    <row r="2647" spans="1:32" ht="13">
      <c r="A2647" s="3" t="s">
        <v>252</v>
      </c>
      <c r="B2647" t="s">
        <v>230</v>
      </c>
      <c r="C2647" s="10">
        <v>42.070346999999998</v>
      </c>
      <c r="D2647" s="10">
        <v>41.993385000000004</v>
      </c>
      <c r="E2647" s="10">
        <v>42.144047</v>
      </c>
      <c r="F2647" s="10">
        <v>42.387752999999996</v>
      </c>
      <c r="G2647" s="10">
        <v>42.965167999999998</v>
      </c>
      <c r="H2647" s="10">
        <v>43.807654999999997</v>
      </c>
      <c r="I2647" s="10">
        <v>44.345149999999997</v>
      </c>
      <c r="J2647" s="10">
        <v>44.990166000000002</v>
      </c>
      <c r="K2647" s="10">
        <v>45.956429</v>
      </c>
      <c r="L2647" s="10">
        <v>46.982081999999998</v>
      </c>
      <c r="M2647" s="10">
        <v>48.489581999999999</v>
      </c>
      <c r="N2647" s="10">
        <v>48.978194999999999</v>
      </c>
      <c r="O2647" s="10">
        <v>49.059508999999998</v>
      </c>
      <c r="P2647" s="10">
        <v>49.255360000000003</v>
      </c>
      <c r="Q2647" s="10">
        <v>49.450741000000001</v>
      </c>
      <c r="R2647" s="10">
        <v>49.632618000000001</v>
      </c>
      <c r="S2647" s="10">
        <v>49.772922999999999</v>
      </c>
      <c r="T2647" s="10">
        <v>49.874457999999997</v>
      </c>
      <c r="U2647" s="10">
        <v>49.978808999999998</v>
      </c>
      <c r="V2647" s="10">
        <v>50.102322000000001</v>
      </c>
      <c r="W2647" s="10">
        <v>50.227535000000003</v>
      </c>
      <c r="X2647" s="10">
        <v>50.351624000000001</v>
      </c>
      <c r="Y2647" s="10">
        <v>50.477524000000003</v>
      </c>
      <c r="Z2647" s="10">
        <v>50.594329999999999</v>
      </c>
      <c r="AA2647" s="10">
        <v>50.708443000000003</v>
      </c>
      <c r="AB2647" s="10">
        <v>50.809916999999999</v>
      </c>
      <c r="AC2647" s="10">
        <v>50.842208999999997</v>
      </c>
      <c r="AD2647" s="10">
        <v>50.781638999999998</v>
      </c>
      <c r="AE2647" s="10">
        <v>50.686981000000003</v>
      </c>
      <c r="AF2647" s="7">
        <v>6.9930000000000001E-3</v>
      </c>
    </row>
    <row r="2648" spans="1:32" ht="13">
      <c r="A2648" s="3" t="s">
        <v>253</v>
      </c>
      <c r="B2648" t="s">
        <v>232</v>
      </c>
      <c r="C2648" s="10">
        <v>39.231670000000001</v>
      </c>
      <c r="D2648" s="10">
        <v>39.135573999999998</v>
      </c>
      <c r="E2648" s="10">
        <v>39.268188000000002</v>
      </c>
      <c r="F2648" s="10">
        <v>39.504035999999999</v>
      </c>
      <c r="G2648" s="10">
        <v>39.848475999999998</v>
      </c>
      <c r="H2648" s="10">
        <v>40.464165000000001</v>
      </c>
      <c r="I2648" s="10">
        <v>40.855465000000002</v>
      </c>
      <c r="J2648" s="10">
        <v>41.519641999999997</v>
      </c>
      <c r="K2648" s="10">
        <v>42.400063000000003</v>
      </c>
      <c r="L2648" s="10">
        <v>43.242027</v>
      </c>
      <c r="M2648" s="10">
        <v>44.769618999999999</v>
      </c>
      <c r="N2648" s="10">
        <v>45.283329000000002</v>
      </c>
      <c r="O2648" s="10">
        <v>45.376873000000003</v>
      </c>
      <c r="P2648" s="10">
        <v>45.573360000000001</v>
      </c>
      <c r="Q2648" s="10">
        <v>45.724136000000001</v>
      </c>
      <c r="R2648" s="10">
        <v>45.849628000000003</v>
      </c>
      <c r="S2648" s="10">
        <v>45.978240999999997</v>
      </c>
      <c r="T2648" s="10">
        <v>46.098250999999998</v>
      </c>
      <c r="U2648" s="10">
        <v>46.234912999999999</v>
      </c>
      <c r="V2648" s="10">
        <v>46.341614</v>
      </c>
      <c r="W2648" s="10">
        <v>46.446781000000001</v>
      </c>
      <c r="X2648" s="10">
        <v>46.549500000000002</v>
      </c>
      <c r="Y2648" s="10">
        <v>46.647742999999998</v>
      </c>
      <c r="Z2648" s="10">
        <v>46.737476000000001</v>
      </c>
      <c r="AA2648" s="10">
        <v>46.815688999999999</v>
      </c>
      <c r="AB2648" s="10">
        <v>46.887855999999999</v>
      </c>
      <c r="AC2648" s="10">
        <v>46.938178999999998</v>
      </c>
      <c r="AD2648" s="10">
        <v>46.965443</v>
      </c>
      <c r="AE2648" s="10">
        <v>46.988174000000001</v>
      </c>
      <c r="AF2648" s="7">
        <v>6.796E-3</v>
      </c>
    </row>
    <row r="2649" spans="1:32" ht="13">
      <c r="A2649" s="3" t="s">
        <v>254</v>
      </c>
      <c r="B2649" t="s">
        <v>234</v>
      </c>
      <c r="C2649" s="10">
        <v>35.312770999999998</v>
      </c>
      <c r="D2649" s="10">
        <v>35.197589999999998</v>
      </c>
      <c r="E2649" s="10">
        <v>35.224995</v>
      </c>
      <c r="F2649" s="10">
        <v>35.290897000000001</v>
      </c>
      <c r="G2649" s="10">
        <v>35.462817999999999</v>
      </c>
      <c r="H2649" s="10">
        <v>36.197986999999998</v>
      </c>
      <c r="I2649" s="10">
        <v>36.703761999999998</v>
      </c>
      <c r="J2649" s="10">
        <v>37.425522000000001</v>
      </c>
      <c r="K2649" s="10">
        <v>38.128135999999998</v>
      </c>
      <c r="L2649" s="10">
        <v>38.807045000000002</v>
      </c>
      <c r="M2649" s="10">
        <v>40.006816999999998</v>
      </c>
      <c r="N2649" s="10">
        <v>40.579098000000002</v>
      </c>
      <c r="O2649" s="10">
        <v>40.684010000000001</v>
      </c>
      <c r="P2649" s="10">
        <v>40.846676000000002</v>
      </c>
      <c r="Q2649" s="10">
        <v>40.998787</v>
      </c>
      <c r="R2649" s="10">
        <v>41.131793999999999</v>
      </c>
      <c r="S2649" s="10">
        <v>41.245117</v>
      </c>
      <c r="T2649" s="10">
        <v>41.340691</v>
      </c>
      <c r="U2649" s="10">
        <v>41.446182</v>
      </c>
      <c r="V2649" s="10">
        <v>41.555709999999998</v>
      </c>
      <c r="W2649" s="10">
        <v>41.667029999999997</v>
      </c>
      <c r="X2649" s="10">
        <v>41.781543999999997</v>
      </c>
      <c r="Y2649" s="10">
        <v>41.900413999999998</v>
      </c>
      <c r="Z2649" s="10">
        <v>42.013271000000003</v>
      </c>
      <c r="AA2649" s="10">
        <v>42.113281000000001</v>
      </c>
      <c r="AB2649" s="10">
        <v>42.183078999999999</v>
      </c>
      <c r="AC2649" s="10">
        <v>42.245246999999999</v>
      </c>
      <c r="AD2649" s="10">
        <v>42.306697999999997</v>
      </c>
      <c r="AE2649" s="10">
        <v>42.366115999999998</v>
      </c>
      <c r="AF2649" s="7">
        <v>6.8890000000000002E-3</v>
      </c>
    </row>
    <row r="2650" spans="1:32" ht="13">
      <c r="A2650" s="3" t="s">
        <v>255</v>
      </c>
      <c r="B2650" t="s">
        <v>236</v>
      </c>
      <c r="C2650" s="10">
        <v>0</v>
      </c>
      <c r="D2650" s="10">
        <v>0</v>
      </c>
      <c r="E2650" s="10">
        <v>0</v>
      </c>
      <c r="F2650" s="10">
        <v>0</v>
      </c>
      <c r="G2650" s="10">
        <v>0</v>
      </c>
      <c r="H2650" s="10">
        <v>0</v>
      </c>
      <c r="I2650" s="10">
        <v>0</v>
      </c>
      <c r="J2650" s="10">
        <v>0</v>
      </c>
      <c r="K2650" s="10">
        <v>0</v>
      </c>
      <c r="L2650" s="10">
        <v>0</v>
      </c>
      <c r="M2650" s="10">
        <v>0</v>
      </c>
      <c r="N2650" s="10">
        <v>0</v>
      </c>
      <c r="O2650" s="10">
        <v>0</v>
      </c>
      <c r="P2650" s="10">
        <v>0</v>
      </c>
      <c r="Q2650" s="10">
        <v>0</v>
      </c>
      <c r="R2650" s="10">
        <v>0</v>
      </c>
      <c r="S2650" s="10">
        <v>0</v>
      </c>
      <c r="T2650" s="10">
        <v>0</v>
      </c>
      <c r="U2650" s="10">
        <v>0</v>
      </c>
      <c r="V2650" s="10">
        <v>0</v>
      </c>
      <c r="W2650" s="10">
        <v>0</v>
      </c>
      <c r="X2650" s="10">
        <v>0</v>
      </c>
      <c r="Y2650" s="10">
        <v>0</v>
      </c>
      <c r="Z2650" s="10">
        <v>0</v>
      </c>
      <c r="AA2650" s="10">
        <v>0</v>
      </c>
      <c r="AB2650" s="10">
        <v>0</v>
      </c>
      <c r="AC2650" s="10">
        <v>0</v>
      </c>
      <c r="AD2650" s="10">
        <v>0</v>
      </c>
      <c r="AE2650" s="10">
        <v>0</v>
      </c>
      <c r="AF2650" s="15" t="s">
        <v>2584</v>
      </c>
    </row>
    <row r="2651" spans="1:32" ht="13">
      <c r="A2651" s="3" t="s">
        <v>256</v>
      </c>
      <c r="B2651" t="s">
        <v>238</v>
      </c>
      <c r="C2651" s="10">
        <v>28.764154000000001</v>
      </c>
      <c r="D2651" s="10">
        <v>28.711382</v>
      </c>
      <c r="E2651" s="10">
        <v>28.754937999999999</v>
      </c>
      <c r="F2651" s="10">
        <v>28.575994000000001</v>
      </c>
      <c r="G2651" s="10">
        <v>28.806291999999999</v>
      </c>
      <c r="H2651" s="10">
        <v>29.364567000000001</v>
      </c>
      <c r="I2651" s="10">
        <v>29.687033</v>
      </c>
      <c r="J2651" s="10">
        <v>30.056488000000002</v>
      </c>
      <c r="K2651" s="10">
        <v>30.526373</v>
      </c>
      <c r="L2651" s="10">
        <v>31.059711</v>
      </c>
      <c r="M2651" s="10">
        <v>32.064158999999997</v>
      </c>
      <c r="N2651" s="10">
        <v>32.800078999999997</v>
      </c>
      <c r="O2651" s="10">
        <v>32.899906000000001</v>
      </c>
      <c r="P2651" s="10">
        <v>33.129494000000001</v>
      </c>
      <c r="Q2651" s="10">
        <v>33.262920000000001</v>
      </c>
      <c r="R2651" s="10">
        <v>33.389172000000002</v>
      </c>
      <c r="S2651" s="10">
        <v>33.532088999999999</v>
      </c>
      <c r="T2651" s="10">
        <v>33.672024</v>
      </c>
      <c r="U2651" s="10">
        <v>33.804813000000003</v>
      </c>
      <c r="V2651" s="10">
        <v>33.931122000000002</v>
      </c>
      <c r="W2651" s="10">
        <v>34.040401000000003</v>
      </c>
      <c r="X2651" s="10">
        <v>34.137053999999999</v>
      </c>
      <c r="Y2651" s="10">
        <v>34.240313999999998</v>
      </c>
      <c r="Z2651" s="10">
        <v>34.336136000000003</v>
      </c>
      <c r="AA2651" s="10">
        <v>34.428947000000001</v>
      </c>
      <c r="AB2651" s="10">
        <v>34.525557999999997</v>
      </c>
      <c r="AC2651" s="10">
        <v>34.590651999999999</v>
      </c>
      <c r="AD2651" s="10">
        <v>34.649574000000001</v>
      </c>
      <c r="AE2651" s="10">
        <v>34.703758000000001</v>
      </c>
      <c r="AF2651" s="7">
        <v>7.045E-3</v>
      </c>
    </row>
    <row r="2652" spans="1:32" ht="13">
      <c r="A2652" s="3" t="s">
        <v>257</v>
      </c>
      <c r="B2652" t="s">
        <v>240</v>
      </c>
      <c r="C2652" s="10">
        <v>27.981231999999999</v>
      </c>
      <c r="D2652" s="10">
        <v>27.901789000000001</v>
      </c>
      <c r="E2652" s="10">
        <v>27.926088</v>
      </c>
      <c r="F2652" s="10">
        <v>27.934372</v>
      </c>
      <c r="G2652" s="10">
        <v>28.080069000000002</v>
      </c>
      <c r="H2652" s="10">
        <v>28.409151000000001</v>
      </c>
      <c r="I2652" s="10">
        <v>28.553221000000001</v>
      </c>
      <c r="J2652" s="10">
        <v>28.85005</v>
      </c>
      <c r="K2652" s="10">
        <v>29.311292999999999</v>
      </c>
      <c r="L2652" s="10">
        <v>29.696966</v>
      </c>
      <c r="M2652" s="10">
        <v>30.299662000000001</v>
      </c>
      <c r="N2652" s="10">
        <v>30.709194</v>
      </c>
      <c r="O2652" s="10">
        <v>30.847802999999999</v>
      </c>
      <c r="P2652" s="10">
        <v>31.018818</v>
      </c>
      <c r="Q2652" s="10">
        <v>31.173888999999999</v>
      </c>
      <c r="R2652" s="10">
        <v>31.328769999999999</v>
      </c>
      <c r="S2652" s="10">
        <v>31.494156</v>
      </c>
      <c r="T2652" s="10">
        <v>31.648567</v>
      </c>
      <c r="U2652" s="10">
        <v>31.790033000000001</v>
      </c>
      <c r="V2652" s="10">
        <v>31.911190000000001</v>
      </c>
      <c r="W2652" s="10">
        <v>32.027126000000003</v>
      </c>
      <c r="X2652" s="10">
        <v>32.129733999999999</v>
      </c>
      <c r="Y2652" s="10">
        <v>32.238593999999999</v>
      </c>
      <c r="Z2652" s="10">
        <v>32.330494000000002</v>
      </c>
      <c r="AA2652" s="10">
        <v>32.427059</v>
      </c>
      <c r="AB2652" s="10">
        <v>32.526997000000001</v>
      </c>
      <c r="AC2652" s="10">
        <v>32.603397000000001</v>
      </c>
      <c r="AD2652" s="10">
        <v>32.671959000000001</v>
      </c>
      <c r="AE2652" s="10">
        <v>32.731316</v>
      </c>
      <c r="AF2652" s="7">
        <v>5.9300000000000004E-3</v>
      </c>
    </row>
    <row r="2653" spans="1:32" ht="13">
      <c r="A2653" s="3" t="s">
        <v>258</v>
      </c>
      <c r="B2653" t="s">
        <v>242</v>
      </c>
      <c r="C2653" s="10">
        <v>0</v>
      </c>
      <c r="D2653" s="10">
        <v>0</v>
      </c>
      <c r="E2653" s="10">
        <v>0</v>
      </c>
      <c r="F2653" s="10">
        <v>32.845173000000003</v>
      </c>
      <c r="G2653" s="10">
        <v>33.025257000000003</v>
      </c>
      <c r="H2653" s="10">
        <v>33.447539999999996</v>
      </c>
      <c r="I2653" s="10">
        <v>33.790160999999998</v>
      </c>
      <c r="J2653" s="10">
        <v>34.345196000000001</v>
      </c>
      <c r="K2653" s="10">
        <v>34.785561000000001</v>
      </c>
      <c r="L2653" s="10">
        <v>35.243465</v>
      </c>
      <c r="M2653" s="10">
        <v>36.291058</v>
      </c>
      <c r="N2653" s="10">
        <v>37.016700999999998</v>
      </c>
      <c r="O2653" s="10">
        <v>37.117804999999997</v>
      </c>
      <c r="P2653" s="10">
        <v>37.437182999999997</v>
      </c>
      <c r="Q2653" s="10">
        <v>37.685715000000002</v>
      </c>
      <c r="R2653" s="10">
        <v>37.945793000000002</v>
      </c>
      <c r="S2653" s="10">
        <v>38.199283999999999</v>
      </c>
      <c r="T2653" s="10">
        <v>38.413361000000002</v>
      </c>
      <c r="U2653" s="10">
        <v>38.654311999999997</v>
      </c>
      <c r="V2653" s="10">
        <v>38.859673000000001</v>
      </c>
      <c r="W2653" s="10">
        <v>39.021495999999999</v>
      </c>
      <c r="X2653" s="10">
        <v>39.185982000000003</v>
      </c>
      <c r="Y2653" s="10">
        <v>39.336413999999998</v>
      </c>
      <c r="Z2653" s="10">
        <v>39.485908999999999</v>
      </c>
      <c r="AA2653" s="10">
        <v>39.63044</v>
      </c>
      <c r="AB2653" s="10">
        <v>39.740977999999998</v>
      </c>
      <c r="AC2653" s="10">
        <v>39.826327999999997</v>
      </c>
      <c r="AD2653" s="10">
        <v>39.907268999999999</v>
      </c>
      <c r="AE2653" s="10">
        <v>39.981425999999999</v>
      </c>
      <c r="AF2653" s="15" t="s">
        <v>2584</v>
      </c>
    </row>
    <row r="2654" spans="1:32" ht="13">
      <c r="A2654" s="3" t="s">
        <v>259</v>
      </c>
      <c r="B2654" t="s">
        <v>244</v>
      </c>
      <c r="C2654" s="10">
        <v>30.001873</v>
      </c>
      <c r="D2654" s="10">
        <v>29.969597</v>
      </c>
      <c r="E2654" s="10">
        <v>30.080078</v>
      </c>
      <c r="F2654" s="10">
        <v>29.801995999999999</v>
      </c>
      <c r="G2654" s="10">
        <v>30.081638000000002</v>
      </c>
      <c r="H2654" s="10">
        <v>30.773330999999999</v>
      </c>
      <c r="I2654" s="10">
        <v>31.167978000000002</v>
      </c>
      <c r="J2654" s="10">
        <v>31.665946999999999</v>
      </c>
      <c r="K2654" s="10">
        <v>32.268901999999997</v>
      </c>
      <c r="L2654" s="10">
        <v>33.140143999999999</v>
      </c>
      <c r="M2654" s="10">
        <v>34.469101000000002</v>
      </c>
      <c r="N2654" s="10">
        <v>35.285049000000001</v>
      </c>
      <c r="O2654" s="10">
        <v>35.373558000000003</v>
      </c>
      <c r="P2654" s="10">
        <v>35.568161000000003</v>
      </c>
      <c r="Q2654" s="10">
        <v>35.742516000000002</v>
      </c>
      <c r="R2654" s="10">
        <v>35.919510000000002</v>
      </c>
      <c r="S2654" s="10">
        <v>36.1175</v>
      </c>
      <c r="T2654" s="10">
        <v>36.321987</v>
      </c>
      <c r="U2654" s="10">
        <v>36.507235999999999</v>
      </c>
      <c r="V2654" s="10">
        <v>36.652855000000002</v>
      </c>
      <c r="W2654" s="10">
        <v>36.798630000000003</v>
      </c>
      <c r="X2654" s="10">
        <v>36.924315999999997</v>
      </c>
      <c r="Y2654" s="10">
        <v>37.051524999999998</v>
      </c>
      <c r="Z2654" s="10">
        <v>37.172001000000002</v>
      </c>
      <c r="AA2654" s="10">
        <v>37.276009000000002</v>
      </c>
      <c r="AB2654" s="10">
        <v>37.395671999999998</v>
      </c>
      <c r="AC2654" s="10">
        <v>37.480964999999998</v>
      </c>
      <c r="AD2654" s="10">
        <v>37.558922000000003</v>
      </c>
      <c r="AE2654" s="10">
        <v>37.629519999999999</v>
      </c>
      <c r="AF2654" s="7">
        <v>8.4650000000000003E-3</v>
      </c>
    </row>
    <row r="2655" spans="1:32" ht="13">
      <c r="A2655" s="3" t="s">
        <v>260</v>
      </c>
      <c r="B2655" t="s">
        <v>246</v>
      </c>
      <c r="C2655" s="10">
        <v>0</v>
      </c>
      <c r="D2655" s="10">
        <v>0</v>
      </c>
      <c r="E2655" s="10">
        <v>0</v>
      </c>
      <c r="F2655" s="10">
        <v>32.027892999999999</v>
      </c>
      <c r="G2655" s="10">
        <v>32.269500999999998</v>
      </c>
      <c r="H2655" s="10">
        <v>32.940185999999997</v>
      </c>
      <c r="I2655" s="10">
        <v>33.281433</v>
      </c>
      <c r="J2655" s="10">
        <v>33.701138</v>
      </c>
      <c r="K2655" s="10">
        <v>34.251503</v>
      </c>
      <c r="L2655" s="10">
        <v>34.889671</v>
      </c>
      <c r="M2655" s="10">
        <v>35.844532000000001</v>
      </c>
      <c r="N2655" s="10">
        <v>36.507294000000002</v>
      </c>
      <c r="O2655" s="10">
        <v>36.604588</v>
      </c>
      <c r="P2655" s="10">
        <v>36.858654000000001</v>
      </c>
      <c r="Q2655" s="10">
        <v>37.058883999999999</v>
      </c>
      <c r="R2655" s="10">
        <v>37.247611999999997</v>
      </c>
      <c r="S2655" s="10">
        <v>37.418166999999997</v>
      </c>
      <c r="T2655" s="10">
        <v>37.61739</v>
      </c>
      <c r="U2655" s="10">
        <v>37.832729</v>
      </c>
      <c r="V2655" s="10">
        <v>38.023494999999997</v>
      </c>
      <c r="W2655" s="10">
        <v>38.190769000000003</v>
      </c>
      <c r="X2655" s="10">
        <v>38.352649999999997</v>
      </c>
      <c r="Y2655" s="10">
        <v>38.494919000000003</v>
      </c>
      <c r="Z2655" s="10">
        <v>38.635674000000002</v>
      </c>
      <c r="AA2655" s="10">
        <v>38.763866</v>
      </c>
      <c r="AB2655" s="10">
        <v>38.884480000000003</v>
      </c>
      <c r="AC2655" s="10">
        <v>38.982792000000003</v>
      </c>
      <c r="AD2655" s="10">
        <v>39.076920000000001</v>
      </c>
      <c r="AE2655" s="10">
        <v>39.162909999999997</v>
      </c>
      <c r="AF2655" s="15" t="s">
        <v>2584</v>
      </c>
    </row>
    <row r="2656" spans="1:32" ht="13">
      <c r="A2656" s="3" t="s">
        <v>261</v>
      </c>
      <c r="B2656" t="s">
        <v>248</v>
      </c>
      <c r="C2656" s="10">
        <v>28.352163000000001</v>
      </c>
      <c r="D2656" s="10">
        <v>28.278714999999998</v>
      </c>
      <c r="E2656" s="10">
        <v>28.329886999999999</v>
      </c>
      <c r="F2656" s="10">
        <v>28.243690000000001</v>
      </c>
      <c r="G2656" s="10">
        <v>28.507448</v>
      </c>
      <c r="H2656" s="10">
        <v>28.935898000000002</v>
      </c>
      <c r="I2656" s="10">
        <v>29.149982000000001</v>
      </c>
      <c r="J2656" s="10">
        <v>29.501328999999998</v>
      </c>
      <c r="K2656" s="10">
        <v>30.056056999999999</v>
      </c>
      <c r="L2656" s="10">
        <v>30.738904999999999</v>
      </c>
      <c r="M2656" s="10">
        <v>31.675612999999998</v>
      </c>
      <c r="N2656" s="10">
        <v>32.200642000000002</v>
      </c>
      <c r="O2656" s="10">
        <v>32.309806999999999</v>
      </c>
      <c r="P2656" s="10">
        <v>32.518574000000001</v>
      </c>
      <c r="Q2656" s="10">
        <v>32.675761999999999</v>
      </c>
      <c r="R2656" s="10">
        <v>32.849445000000003</v>
      </c>
      <c r="S2656" s="10">
        <v>33.047283</v>
      </c>
      <c r="T2656" s="10">
        <v>33.249237000000001</v>
      </c>
      <c r="U2656" s="10">
        <v>33.435436000000003</v>
      </c>
      <c r="V2656" s="10">
        <v>33.571888000000001</v>
      </c>
      <c r="W2656" s="10">
        <v>33.707149999999999</v>
      </c>
      <c r="X2656" s="10">
        <v>33.848114000000002</v>
      </c>
      <c r="Y2656" s="10">
        <v>33.993988000000002</v>
      </c>
      <c r="Z2656" s="10">
        <v>34.121257999999997</v>
      </c>
      <c r="AA2656" s="10">
        <v>34.234698999999999</v>
      </c>
      <c r="AB2656" s="10">
        <v>34.357818999999999</v>
      </c>
      <c r="AC2656" s="10">
        <v>34.453457</v>
      </c>
      <c r="AD2656" s="10">
        <v>34.543574999999997</v>
      </c>
      <c r="AE2656" s="10">
        <v>34.624747999999997</v>
      </c>
      <c r="AF2656" s="7">
        <v>7.5269999999999998E-3</v>
      </c>
    </row>
    <row r="2658" spans="1:32" ht="13">
      <c r="B2658" s="2" t="s">
        <v>262</v>
      </c>
    </row>
    <row r="2659" spans="1:32" ht="13">
      <c r="A2659" s="3" t="s">
        <v>263</v>
      </c>
      <c r="B2659" t="s">
        <v>226</v>
      </c>
      <c r="C2659" s="10">
        <v>0</v>
      </c>
      <c r="D2659" s="10">
        <v>0</v>
      </c>
      <c r="E2659" s="10">
        <v>0</v>
      </c>
      <c r="F2659" s="10">
        <v>0</v>
      </c>
      <c r="G2659" s="10">
        <v>0</v>
      </c>
      <c r="H2659" s="10">
        <v>0</v>
      </c>
      <c r="I2659" s="10">
        <v>0</v>
      </c>
      <c r="J2659" s="10">
        <v>0</v>
      </c>
      <c r="K2659" s="10">
        <v>0</v>
      </c>
      <c r="L2659" s="10">
        <v>0</v>
      </c>
      <c r="M2659" s="10">
        <v>0</v>
      </c>
      <c r="N2659" s="10">
        <v>0</v>
      </c>
      <c r="O2659" s="10">
        <v>0</v>
      </c>
      <c r="P2659" s="10">
        <v>0</v>
      </c>
      <c r="Q2659" s="10">
        <v>0</v>
      </c>
      <c r="R2659" s="10">
        <v>0</v>
      </c>
      <c r="S2659" s="10">
        <v>0</v>
      </c>
      <c r="T2659" s="10">
        <v>0</v>
      </c>
      <c r="U2659" s="10">
        <v>0</v>
      </c>
      <c r="V2659" s="10">
        <v>0</v>
      </c>
      <c r="W2659" s="10">
        <v>0</v>
      </c>
      <c r="X2659" s="10">
        <v>0</v>
      </c>
      <c r="Y2659" s="10">
        <v>0</v>
      </c>
      <c r="Z2659" s="10">
        <v>0</v>
      </c>
      <c r="AA2659" s="10">
        <v>0</v>
      </c>
      <c r="AB2659" s="10">
        <v>0</v>
      </c>
      <c r="AC2659" s="10">
        <v>0</v>
      </c>
      <c r="AD2659" s="10">
        <v>0</v>
      </c>
      <c r="AE2659" s="10">
        <v>0</v>
      </c>
      <c r="AF2659" s="15" t="s">
        <v>2584</v>
      </c>
    </row>
    <row r="2660" spans="1:32" ht="13">
      <c r="A2660" s="3" t="s">
        <v>264</v>
      </c>
      <c r="B2660" t="s">
        <v>228</v>
      </c>
      <c r="C2660" s="10">
        <v>0</v>
      </c>
      <c r="D2660" s="10">
        <v>0</v>
      </c>
      <c r="E2660" s="10">
        <v>0</v>
      </c>
      <c r="F2660" s="10">
        <v>0</v>
      </c>
      <c r="G2660" s="10">
        <v>0</v>
      </c>
      <c r="H2660" s="10">
        <v>0</v>
      </c>
      <c r="I2660" s="10">
        <v>0</v>
      </c>
      <c r="J2660" s="10">
        <v>0</v>
      </c>
      <c r="K2660" s="10">
        <v>0</v>
      </c>
      <c r="L2660" s="10">
        <v>0</v>
      </c>
      <c r="M2660" s="10">
        <v>0</v>
      </c>
      <c r="N2660" s="10">
        <v>0</v>
      </c>
      <c r="O2660" s="10">
        <v>0</v>
      </c>
      <c r="P2660" s="10">
        <v>0</v>
      </c>
      <c r="Q2660" s="10">
        <v>0</v>
      </c>
      <c r="R2660" s="10">
        <v>0</v>
      </c>
      <c r="S2660" s="10">
        <v>0</v>
      </c>
      <c r="T2660" s="10">
        <v>0</v>
      </c>
      <c r="U2660" s="10">
        <v>0</v>
      </c>
      <c r="V2660" s="10">
        <v>0</v>
      </c>
      <c r="W2660" s="10">
        <v>0</v>
      </c>
      <c r="X2660" s="10">
        <v>0</v>
      </c>
      <c r="Y2660" s="10">
        <v>0</v>
      </c>
      <c r="Z2660" s="10">
        <v>0</v>
      </c>
      <c r="AA2660" s="10">
        <v>0</v>
      </c>
      <c r="AB2660" s="10">
        <v>0</v>
      </c>
      <c r="AC2660" s="10">
        <v>0</v>
      </c>
      <c r="AD2660" s="10">
        <v>0</v>
      </c>
      <c r="AE2660" s="10">
        <v>0</v>
      </c>
      <c r="AF2660" s="15" t="s">
        <v>2584</v>
      </c>
    </row>
    <row r="2661" spans="1:32" ht="13">
      <c r="A2661" s="3" t="s">
        <v>265</v>
      </c>
      <c r="B2661" t="s">
        <v>230</v>
      </c>
      <c r="C2661" s="10">
        <v>0</v>
      </c>
      <c r="D2661" s="10">
        <v>0</v>
      </c>
      <c r="E2661" s="10">
        <v>0</v>
      </c>
      <c r="F2661" s="10">
        <v>0</v>
      </c>
      <c r="G2661" s="10">
        <v>54.522357999999997</v>
      </c>
      <c r="H2661" s="10">
        <v>54.822322999999997</v>
      </c>
      <c r="I2661" s="10">
        <v>55.681086999999998</v>
      </c>
      <c r="J2661" s="10">
        <v>56.533580999999998</v>
      </c>
      <c r="K2661" s="10">
        <v>57.62764</v>
      </c>
      <c r="L2661" s="10">
        <v>58.570231999999997</v>
      </c>
      <c r="M2661" s="10">
        <v>59.671962999999998</v>
      </c>
      <c r="N2661" s="10">
        <v>60.067753000000003</v>
      </c>
      <c r="O2661" s="10">
        <v>60.086978999999999</v>
      </c>
      <c r="P2661" s="10">
        <v>60.239787999999997</v>
      </c>
      <c r="Q2661" s="10">
        <v>60.436076999999997</v>
      </c>
      <c r="R2661" s="10">
        <v>60.671805999999997</v>
      </c>
      <c r="S2661" s="10">
        <v>60.910026999999999</v>
      </c>
      <c r="T2661" s="10">
        <v>61.088272000000003</v>
      </c>
      <c r="U2661" s="10">
        <v>61.264408000000003</v>
      </c>
      <c r="V2661" s="10">
        <v>61.452624999999998</v>
      </c>
      <c r="W2661" s="10">
        <v>61.655780999999998</v>
      </c>
      <c r="X2661" s="10">
        <v>61.872238000000003</v>
      </c>
      <c r="Y2661" s="10">
        <v>62.107761000000004</v>
      </c>
      <c r="Z2661" s="10">
        <v>62.330852999999998</v>
      </c>
      <c r="AA2661" s="10">
        <v>62.566746000000002</v>
      </c>
      <c r="AB2661" s="10">
        <v>62.810299000000001</v>
      </c>
      <c r="AC2661" s="10">
        <v>63.006393000000003</v>
      </c>
      <c r="AD2661" s="10">
        <v>63.203415</v>
      </c>
      <c r="AE2661" s="10">
        <v>63.452838999999997</v>
      </c>
      <c r="AF2661" s="15" t="s">
        <v>2584</v>
      </c>
    </row>
    <row r="2662" spans="1:32" ht="13">
      <c r="A2662" s="3" t="s">
        <v>266</v>
      </c>
      <c r="B2662" t="s">
        <v>232</v>
      </c>
      <c r="C2662" s="10">
        <v>0</v>
      </c>
      <c r="D2662" s="10">
        <v>0</v>
      </c>
      <c r="E2662" s="10">
        <v>0</v>
      </c>
      <c r="F2662" s="10">
        <v>0</v>
      </c>
      <c r="G2662" s="10">
        <v>0</v>
      </c>
      <c r="H2662" s="10">
        <v>0</v>
      </c>
      <c r="I2662" s="10">
        <v>0</v>
      </c>
      <c r="J2662" s="10">
        <v>0</v>
      </c>
      <c r="K2662" s="10">
        <v>54.160862000000002</v>
      </c>
      <c r="L2662" s="10">
        <v>54.938538000000001</v>
      </c>
      <c r="M2662" s="10">
        <v>56.233401999999998</v>
      </c>
      <c r="N2662" s="10">
        <v>56.536738999999997</v>
      </c>
      <c r="O2662" s="10">
        <v>56.559714999999997</v>
      </c>
      <c r="P2662" s="10">
        <v>56.703567999999997</v>
      </c>
      <c r="Q2662" s="10">
        <v>56.866779000000001</v>
      </c>
      <c r="R2662" s="10">
        <v>57.041054000000003</v>
      </c>
      <c r="S2662" s="10">
        <v>57.190143999999997</v>
      </c>
      <c r="T2662" s="10">
        <v>57.336815000000001</v>
      </c>
      <c r="U2662" s="10">
        <v>57.506000999999998</v>
      </c>
      <c r="V2662" s="10">
        <v>57.685088999999998</v>
      </c>
      <c r="W2662" s="10">
        <v>57.874439000000002</v>
      </c>
      <c r="X2662" s="10">
        <v>58.064587000000003</v>
      </c>
      <c r="Y2662" s="10">
        <v>58.256991999999997</v>
      </c>
      <c r="Z2662" s="10">
        <v>58.441932999999999</v>
      </c>
      <c r="AA2662" s="10">
        <v>58.615153999999997</v>
      </c>
      <c r="AB2662" s="10">
        <v>58.7971</v>
      </c>
      <c r="AC2662" s="10">
        <v>58.956893999999998</v>
      </c>
      <c r="AD2662" s="10">
        <v>59.118153</v>
      </c>
      <c r="AE2662" s="10">
        <v>59.347664000000002</v>
      </c>
      <c r="AF2662" s="15" t="s">
        <v>2584</v>
      </c>
    </row>
    <row r="2663" spans="1:32" ht="13">
      <c r="A2663" s="3" t="s">
        <v>267</v>
      </c>
      <c r="B2663" t="s">
        <v>234</v>
      </c>
      <c r="C2663" s="10">
        <v>0</v>
      </c>
      <c r="D2663" s="10">
        <v>0</v>
      </c>
      <c r="E2663" s="10">
        <v>0</v>
      </c>
      <c r="F2663" s="10">
        <v>0</v>
      </c>
      <c r="G2663" s="10">
        <v>0</v>
      </c>
      <c r="H2663" s="10">
        <v>0</v>
      </c>
      <c r="I2663" s="10">
        <v>0</v>
      </c>
      <c r="J2663" s="10">
        <v>0</v>
      </c>
      <c r="K2663" s="10">
        <v>0</v>
      </c>
      <c r="L2663" s="10">
        <v>0</v>
      </c>
      <c r="M2663" s="10">
        <v>0</v>
      </c>
      <c r="N2663" s="10">
        <v>0</v>
      </c>
      <c r="O2663" s="10">
        <v>0</v>
      </c>
      <c r="P2663" s="10">
        <v>53.416770999999997</v>
      </c>
      <c r="Q2663" s="10">
        <v>53.524451999999997</v>
      </c>
      <c r="R2663" s="10">
        <v>53.676495000000003</v>
      </c>
      <c r="S2663" s="10">
        <v>53.82085</v>
      </c>
      <c r="T2663" s="10">
        <v>53.936745000000002</v>
      </c>
      <c r="U2663" s="10">
        <v>54.047626000000001</v>
      </c>
      <c r="V2663" s="10">
        <v>54.158329000000002</v>
      </c>
      <c r="W2663" s="10">
        <v>54.271487999999998</v>
      </c>
      <c r="X2663" s="10">
        <v>54.367302000000002</v>
      </c>
      <c r="Y2663" s="10">
        <v>54.478892999999999</v>
      </c>
      <c r="Z2663" s="10">
        <v>54.598998999999999</v>
      </c>
      <c r="AA2663" s="10">
        <v>54.737057</v>
      </c>
      <c r="AB2663" s="10">
        <v>54.890179000000003</v>
      </c>
      <c r="AC2663" s="10">
        <v>55.023963999999999</v>
      </c>
      <c r="AD2663" s="10">
        <v>55.163811000000003</v>
      </c>
      <c r="AE2663" s="10">
        <v>55.342216000000001</v>
      </c>
      <c r="AF2663" s="15" t="s">
        <v>2584</v>
      </c>
    </row>
    <row r="2664" spans="1:32" ht="13">
      <c r="A2664" s="3" t="s">
        <v>268</v>
      </c>
      <c r="B2664" t="s">
        <v>236</v>
      </c>
      <c r="C2664" s="10">
        <v>0</v>
      </c>
      <c r="D2664" s="10">
        <v>0</v>
      </c>
      <c r="E2664" s="10">
        <v>0</v>
      </c>
      <c r="F2664" s="10">
        <v>0</v>
      </c>
      <c r="G2664" s="10">
        <v>0</v>
      </c>
      <c r="H2664" s="10">
        <v>0</v>
      </c>
      <c r="I2664" s="10">
        <v>0</v>
      </c>
      <c r="J2664" s="10">
        <v>0</v>
      </c>
      <c r="K2664" s="10">
        <v>0</v>
      </c>
      <c r="L2664" s="10">
        <v>0</v>
      </c>
      <c r="M2664" s="10">
        <v>0</v>
      </c>
      <c r="N2664" s="10">
        <v>0</v>
      </c>
      <c r="O2664" s="10">
        <v>0</v>
      </c>
      <c r="P2664" s="10">
        <v>0</v>
      </c>
      <c r="Q2664" s="10">
        <v>0</v>
      </c>
      <c r="R2664" s="10">
        <v>0</v>
      </c>
      <c r="S2664" s="10">
        <v>0</v>
      </c>
      <c r="T2664" s="10">
        <v>0</v>
      </c>
      <c r="U2664" s="10">
        <v>0</v>
      </c>
      <c r="V2664" s="10">
        <v>0</v>
      </c>
      <c r="W2664" s="10">
        <v>0</v>
      </c>
      <c r="X2664" s="10">
        <v>0</v>
      </c>
      <c r="Y2664" s="10">
        <v>0</v>
      </c>
      <c r="Z2664" s="10">
        <v>0</v>
      </c>
      <c r="AA2664" s="10">
        <v>0</v>
      </c>
      <c r="AB2664" s="10">
        <v>0</v>
      </c>
      <c r="AC2664" s="10">
        <v>0</v>
      </c>
      <c r="AD2664" s="10">
        <v>0</v>
      </c>
      <c r="AE2664" s="10">
        <v>0</v>
      </c>
      <c r="AF2664" s="15" t="s">
        <v>2584</v>
      </c>
    </row>
    <row r="2665" spans="1:32" ht="13">
      <c r="A2665" s="3" t="s">
        <v>269</v>
      </c>
      <c r="B2665" t="s">
        <v>238</v>
      </c>
      <c r="C2665" s="10">
        <v>0</v>
      </c>
      <c r="D2665" s="10">
        <v>0</v>
      </c>
      <c r="E2665" s="10">
        <v>0</v>
      </c>
      <c r="F2665" s="10">
        <v>0</v>
      </c>
      <c r="G2665" s="10">
        <v>0</v>
      </c>
      <c r="H2665" s="10">
        <v>0</v>
      </c>
      <c r="I2665" s="10">
        <v>0</v>
      </c>
      <c r="J2665" s="10">
        <v>0</v>
      </c>
      <c r="K2665" s="10">
        <v>0</v>
      </c>
      <c r="L2665" s="10">
        <v>0</v>
      </c>
      <c r="M2665" s="10">
        <v>0</v>
      </c>
      <c r="N2665" s="10">
        <v>0</v>
      </c>
      <c r="O2665" s="10">
        <v>0</v>
      </c>
      <c r="P2665" s="10">
        <v>0</v>
      </c>
      <c r="Q2665" s="10">
        <v>0</v>
      </c>
      <c r="R2665" s="10">
        <v>0</v>
      </c>
      <c r="S2665" s="10">
        <v>0</v>
      </c>
      <c r="T2665" s="10">
        <v>0</v>
      </c>
      <c r="U2665" s="10">
        <v>0</v>
      </c>
      <c r="V2665" s="10">
        <v>0</v>
      </c>
      <c r="W2665" s="10">
        <v>0</v>
      </c>
      <c r="X2665" s="10">
        <v>0</v>
      </c>
      <c r="Y2665" s="10">
        <v>0</v>
      </c>
      <c r="Z2665" s="10">
        <v>0</v>
      </c>
      <c r="AA2665" s="10">
        <v>0</v>
      </c>
      <c r="AB2665" s="10">
        <v>0</v>
      </c>
      <c r="AC2665" s="10">
        <v>0</v>
      </c>
      <c r="AD2665" s="10">
        <v>0</v>
      </c>
      <c r="AE2665" s="10">
        <v>0</v>
      </c>
      <c r="AF2665" s="15" t="s">
        <v>2584</v>
      </c>
    </row>
    <row r="2666" spans="1:32" ht="13">
      <c r="A2666" s="3" t="s">
        <v>270</v>
      </c>
      <c r="B2666" t="s">
        <v>240</v>
      </c>
      <c r="C2666" s="10">
        <v>0</v>
      </c>
      <c r="D2666" s="10">
        <v>0</v>
      </c>
      <c r="E2666" s="10">
        <v>0</v>
      </c>
      <c r="F2666" s="10">
        <v>0</v>
      </c>
      <c r="G2666" s="10">
        <v>0</v>
      </c>
      <c r="H2666" s="10">
        <v>0</v>
      </c>
      <c r="I2666" s="10">
        <v>0</v>
      </c>
      <c r="J2666" s="10">
        <v>0</v>
      </c>
      <c r="K2666" s="10">
        <v>0</v>
      </c>
      <c r="L2666" s="10">
        <v>0</v>
      </c>
      <c r="M2666" s="10">
        <v>0</v>
      </c>
      <c r="N2666" s="10">
        <v>0</v>
      </c>
      <c r="O2666" s="10">
        <v>0</v>
      </c>
      <c r="P2666" s="10">
        <v>0</v>
      </c>
      <c r="Q2666" s="10">
        <v>0</v>
      </c>
      <c r="R2666" s="10">
        <v>0</v>
      </c>
      <c r="S2666" s="10">
        <v>0</v>
      </c>
      <c r="T2666" s="10">
        <v>0</v>
      </c>
      <c r="U2666" s="10">
        <v>0</v>
      </c>
      <c r="V2666" s="10">
        <v>0</v>
      </c>
      <c r="W2666" s="10">
        <v>0</v>
      </c>
      <c r="X2666" s="10">
        <v>0</v>
      </c>
      <c r="Y2666" s="10">
        <v>0</v>
      </c>
      <c r="Z2666" s="10">
        <v>0</v>
      </c>
      <c r="AA2666" s="10">
        <v>0</v>
      </c>
      <c r="AB2666" s="10">
        <v>0</v>
      </c>
      <c r="AC2666" s="10">
        <v>0</v>
      </c>
      <c r="AD2666" s="10">
        <v>0</v>
      </c>
      <c r="AE2666" s="10">
        <v>0</v>
      </c>
      <c r="AF2666" s="15" t="s">
        <v>2584</v>
      </c>
    </row>
    <row r="2667" spans="1:32" ht="13">
      <c r="A2667" s="3" t="s">
        <v>271</v>
      </c>
      <c r="B2667" t="s">
        <v>242</v>
      </c>
      <c r="C2667" s="10">
        <v>0</v>
      </c>
      <c r="D2667" s="10">
        <v>0</v>
      </c>
      <c r="E2667" s="10">
        <v>0</v>
      </c>
      <c r="F2667" s="10">
        <v>0</v>
      </c>
      <c r="G2667" s="10">
        <v>0</v>
      </c>
      <c r="H2667" s="10">
        <v>0</v>
      </c>
      <c r="I2667" s="10">
        <v>0</v>
      </c>
      <c r="J2667" s="10">
        <v>0</v>
      </c>
      <c r="K2667" s="10">
        <v>0</v>
      </c>
      <c r="L2667" s="10">
        <v>0</v>
      </c>
      <c r="M2667" s="10">
        <v>48.036160000000002</v>
      </c>
      <c r="N2667" s="10">
        <v>48.679282999999998</v>
      </c>
      <c r="O2667" s="10">
        <v>48.711745999999998</v>
      </c>
      <c r="P2667" s="10">
        <v>48.894154</v>
      </c>
      <c r="Q2667" s="10">
        <v>49.140923000000001</v>
      </c>
      <c r="R2667" s="10">
        <v>49.413338000000003</v>
      </c>
      <c r="S2667" s="10">
        <v>49.716335000000001</v>
      </c>
      <c r="T2667" s="10">
        <v>49.939892</v>
      </c>
      <c r="U2667" s="10">
        <v>50.169094000000001</v>
      </c>
      <c r="V2667" s="10">
        <v>50.392445000000002</v>
      </c>
      <c r="W2667" s="10">
        <v>50.581947</v>
      </c>
      <c r="X2667" s="10">
        <v>50.801879999999997</v>
      </c>
      <c r="Y2667" s="10">
        <v>50.992778999999999</v>
      </c>
      <c r="Z2667" s="10">
        <v>51.184348999999997</v>
      </c>
      <c r="AA2667" s="10">
        <v>51.385559000000001</v>
      </c>
      <c r="AB2667" s="10">
        <v>51.595641999999998</v>
      </c>
      <c r="AC2667" s="10">
        <v>51.779964</v>
      </c>
      <c r="AD2667" s="10">
        <v>51.965546000000003</v>
      </c>
      <c r="AE2667" s="10">
        <v>52.137917000000002</v>
      </c>
      <c r="AF2667" s="15" t="s">
        <v>2584</v>
      </c>
    </row>
    <row r="2668" spans="1:32" ht="13">
      <c r="A2668" s="3" t="s">
        <v>272</v>
      </c>
      <c r="B2668" t="s">
        <v>244</v>
      </c>
      <c r="C2668" s="10">
        <v>0</v>
      </c>
      <c r="D2668" s="10">
        <v>0</v>
      </c>
      <c r="E2668" s="10">
        <v>0</v>
      </c>
      <c r="F2668" s="10">
        <v>0</v>
      </c>
      <c r="G2668" s="10">
        <v>0</v>
      </c>
      <c r="H2668" s="10">
        <v>0</v>
      </c>
      <c r="I2668" s="10">
        <v>0</v>
      </c>
      <c r="J2668" s="10">
        <v>0</v>
      </c>
      <c r="K2668" s="10">
        <v>0</v>
      </c>
      <c r="L2668" s="10">
        <v>0</v>
      </c>
      <c r="M2668" s="10">
        <v>0</v>
      </c>
      <c r="N2668" s="10">
        <v>0</v>
      </c>
      <c r="O2668" s="10">
        <v>0</v>
      </c>
      <c r="P2668" s="10">
        <v>0</v>
      </c>
      <c r="Q2668" s="10">
        <v>0</v>
      </c>
      <c r="R2668" s="10">
        <v>0</v>
      </c>
      <c r="S2668" s="10">
        <v>0</v>
      </c>
      <c r="T2668" s="10">
        <v>0</v>
      </c>
      <c r="U2668" s="10">
        <v>0</v>
      </c>
      <c r="V2668" s="10">
        <v>0</v>
      </c>
      <c r="W2668" s="10">
        <v>0</v>
      </c>
      <c r="X2668" s="10">
        <v>49.551296000000001</v>
      </c>
      <c r="Y2668" s="10">
        <v>49.596882000000001</v>
      </c>
      <c r="Z2668" s="10">
        <v>49.649002000000003</v>
      </c>
      <c r="AA2668" s="10">
        <v>49.696948999999996</v>
      </c>
      <c r="AB2668" s="10">
        <v>49.736182999999997</v>
      </c>
      <c r="AC2668" s="10">
        <v>49.767242000000003</v>
      </c>
      <c r="AD2668" s="10">
        <v>49.803406000000003</v>
      </c>
      <c r="AE2668" s="10">
        <v>49.841434</v>
      </c>
      <c r="AF2668" s="15" t="s">
        <v>2584</v>
      </c>
    </row>
    <row r="2669" spans="1:32" ht="13">
      <c r="A2669" s="3" t="s">
        <v>273</v>
      </c>
      <c r="B2669" t="s">
        <v>246</v>
      </c>
      <c r="C2669" s="10">
        <v>0</v>
      </c>
      <c r="D2669" s="10">
        <v>0</v>
      </c>
      <c r="E2669" s="10">
        <v>0</v>
      </c>
      <c r="F2669" s="10">
        <v>0</v>
      </c>
      <c r="G2669" s="10">
        <v>41.227584999999998</v>
      </c>
      <c r="H2669" s="10">
        <v>41.904094999999998</v>
      </c>
      <c r="I2669" s="10">
        <v>42.445816000000001</v>
      </c>
      <c r="J2669" s="10">
        <v>43.132046000000003</v>
      </c>
      <c r="K2669" s="10">
        <v>43.996136</v>
      </c>
      <c r="L2669" s="10">
        <v>44.816516999999997</v>
      </c>
      <c r="M2669" s="10">
        <v>46.110236999999998</v>
      </c>
      <c r="N2669" s="10">
        <v>46.851582000000001</v>
      </c>
      <c r="O2669" s="10">
        <v>46.890877000000003</v>
      </c>
      <c r="P2669" s="10">
        <v>47.049045999999997</v>
      </c>
      <c r="Q2669" s="10">
        <v>47.269199</v>
      </c>
      <c r="R2669" s="10">
        <v>47.508597999999999</v>
      </c>
      <c r="S2669" s="10">
        <v>47.747593000000002</v>
      </c>
      <c r="T2669" s="10">
        <v>47.982394999999997</v>
      </c>
      <c r="U2669" s="10">
        <v>48.222892999999999</v>
      </c>
      <c r="V2669" s="10">
        <v>48.465640999999998</v>
      </c>
      <c r="W2669" s="10">
        <v>48.705280000000002</v>
      </c>
      <c r="X2669" s="10">
        <v>48.931080000000001</v>
      </c>
      <c r="Y2669" s="10">
        <v>49.154784999999997</v>
      </c>
      <c r="Z2669" s="10">
        <v>49.358364000000002</v>
      </c>
      <c r="AA2669" s="10">
        <v>49.568420000000003</v>
      </c>
      <c r="AB2669" s="10">
        <v>49.785556999999997</v>
      </c>
      <c r="AC2669" s="10">
        <v>49.970531000000001</v>
      </c>
      <c r="AD2669" s="10">
        <v>50.173622000000002</v>
      </c>
      <c r="AE2669" s="10">
        <v>50.466937999999999</v>
      </c>
      <c r="AF2669" s="15" t="s">
        <v>2584</v>
      </c>
    </row>
    <row r="2670" spans="1:32" ht="13">
      <c r="A2670" s="3" t="s">
        <v>274</v>
      </c>
      <c r="B2670" t="s">
        <v>248</v>
      </c>
      <c r="C2670" s="10">
        <v>0</v>
      </c>
      <c r="D2670" s="10">
        <v>0</v>
      </c>
      <c r="E2670" s="10">
        <v>0</v>
      </c>
      <c r="F2670" s="10">
        <v>0</v>
      </c>
      <c r="G2670" s="10">
        <v>0</v>
      </c>
      <c r="H2670" s="10">
        <v>0</v>
      </c>
      <c r="I2670" s="10">
        <v>0</v>
      </c>
      <c r="J2670" s="10">
        <v>0</v>
      </c>
      <c r="K2670" s="10">
        <v>0</v>
      </c>
      <c r="L2670" s="10">
        <v>0</v>
      </c>
      <c r="M2670" s="10">
        <v>0</v>
      </c>
      <c r="N2670" s="10">
        <v>0</v>
      </c>
      <c r="O2670" s="10">
        <v>0</v>
      </c>
      <c r="P2670" s="10">
        <v>0</v>
      </c>
      <c r="Q2670" s="10">
        <v>0</v>
      </c>
      <c r="R2670" s="10">
        <v>43.431252000000001</v>
      </c>
      <c r="S2670" s="10">
        <v>43.556846999999998</v>
      </c>
      <c r="T2670" s="10">
        <v>43.725033000000003</v>
      </c>
      <c r="U2670" s="10">
        <v>43.919632</v>
      </c>
      <c r="V2670" s="10">
        <v>44.082073000000001</v>
      </c>
      <c r="W2670" s="10">
        <v>44.221438999999997</v>
      </c>
      <c r="X2670" s="10">
        <v>44.335979000000002</v>
      </c>
      <c r="Y2670" s="10">
        <v>44.454678000000001</v>
      </c>
      <c r="Z2670" s="10">
        <v>44.577984000000001</v>
      </c>
      <c r="AA2670" s="10">
        <v>44.713901999999997</v>
      </c>
      <c r="AB2670" s="10">
        <v>44.851478999999998</v>
      </c>
      <c r="AC2670" s="10">
        <v>44.983466999999997</v>
      </c>
      <c r="AD2670" s="10">
        <v>45.137695000000001</v>
      </c>
      <c r="AE2670" s="10">
        <v>45.326630000000002</v>
      </c>
      <c r="AF2670" s="15" t="s">
        <v>2584</v>
      </c>
    </row>
    <row r="2672" spans="1:32" ht="13">
      <c r="B2672" s="2" t="s">
        <v>275</v>
      </c>
    </row>
    <row r="2673" spans="1:32" ht="13">
      <c r="A2673" s="3" t="s">
        <v>276</v>
      </c>
      <c r="B2673" t="s">
        <v>226</v>
      </c>
      <c r="C2673" s="10">
        <v>0</v>
      </c>
      <c r="D2673" s="10">
        <v>0</v>
      </c>
      <c r="E2673" s="10">
        <v>0</v>
      </c>
      <c r="F2673" s="10">
        <v>0</v>
      </c>
      <c r="G2673" s="10">
        <v>0</v>
      </c>
      <c r="H2673" s="10">
        <v>0</v>
      </c>
      <c r="I2673" s="10">
        <v>0</v>
      </c>
      <c r="J2673" s="10">
        <v>0</v>
      </c>
      <c r="K2673" s="10">
        <v>0</v>
      </c>
      <c r="L2673" s="10">
        <v>0</v>
      </c>
      <c r="M2673" s="10">
        <v>0</v>
      </c>
      <c r="N2673" s="10">
        <v>0</v>
      </c>
      <c r="O2673" s="10">
        <v>0</v>
      </c>
      <c r="P2673" s="10">
        <v>0</v>
      </c>
      <c r="Q2673" s="10">
        <v>0</v>
      </c>
      <c r="R2673" s="10">
        <v>0</v>
      </c>
      <c r="S2673" s="10">
        <v>0</v>
      </c>
      <c r="T2673" s="10">
        <v>0</v>
      </c>
      <c r="U2673" s="10">
        <v>0</v>
      </c>
      <c r="V2673" s="10">
        <v>0</v>
      </c>
      <c r="W2673" s="10">
        <v>0</v>
      </c>
      <c r="X2673" s="10">
        <v>0</v>
      </c>
      <c r="Y2673" s="10">
        <v>0</v>
      </c>
      <c r="Z2673" s="10">
        <v>0</v>
      </c>
      <c r="AA2673" s="10">
        <v>0</v>
      </c>
      <c r="AB2673" s="10">
        <v>0</v>
      </c>
      <c r="AC2673" s="10">
        <v>0</v>
      </c>
      <c r="AD2673" s="10">
        <v>0</v>
      </c>
      <c r="AE2673" s="10">
        <v>0</v>
      </c>
      <c r="AF2673" s="15" t="s">
        <v>2584</v>
      </c>
    </row>
    <row r="2674" spans="1:32" ht="13">
      <c r="A2674" s="3" t="s">
        <v>277</v>
      </c>
      <c r="B2674" t="s">
        <v>228</v>
      </c>
      <c r="C2674" s="10">
        <v>0</v>
      </c>
      <c r="D2674" s="10">
        <v>0</v>
      </c>
      <c r="E2674" s="10">
        <v>0</v>
      </c>
      <c r="F2674" s="10">
        <v>0</v>
      </c>
      <c r="G2674" s="10">
        <v>0</v>
      </c>
      <c r="H2674" s="10">
        <v>0</v>
      </c>
      <c r="I2674" s="10">
        <v>0</v>
      </c>
      <c r="J2674" s="10">
        <v>0</v>
      </c>
      <c r="K2674" s="10">
        <v>0</v>
      </c>
      <c r="L2674" s="10">
        <v>0</v>
      </c>
      <c r="M2674" s="10">
        <v>0</v>
      </c>
      <c r="N2674" s="10">
        <v>0</v>
      </c>
      <c r="O2674" s="10">
        <v>0</v>
      </c>
      <c r="P2674" s="10">
        <v>0</v>
      </c>
      <c r="Q2674" s="10">
        <v>0</v>
      </c>
      <c r="R2674" s="10">
        <v>0</v>
      </c>
      <c r="S2674" s="10">
        <v>0</v>
      </c>
      <c r="T2674" s="10">
        <v>0</v>
      </c>
      <c r="U2674" s="10">
        <v>0</v>
      </c>
      <c r="V2674" s="10">
        <v>0</v>
      </c>
      <c r="W2674" s="10">
        <v>0</v>
      </c>
      <c r="X2674" s="10">
        <v>0</v>
      </c>
      <c r="Y2674" s="10">
        <v>0</v>
      </c>
      <c r="Z2674" s="10">
        <v>0</v>
      </c>
      <c r="AA2674" s="10">
        <v>0</v>
      </c>
      <c r="AB2674" s="10">
        <v>0</v>
      </c>
      <c r="AC2674" s="10">
        <v>0</v>
      </c>
      <c r="AD2674" s="10">
        <v>0</v>
      </c>
      <c r="AE2674" s="10">
        <v>0</v>
      </c>
      <c r="AF2674" s="15" t="s">
        <v>2584</v>
      </c>
    </row>
    <row r="2675" spans="1:32" ht="13">
      <c r="A2675" s="3" t="s">
        <v>278</v>
      </c>
      <c r="B2675" t="s">
        <v>230</v>
      </c>
      <c r="C2675" s="10">
        <v>0</v>
      </c>
      <c r="D2675" s="10">
        <v>0</v>
      </c>
      <c r="E2675" s="10">
        <v>0</v>
      </c>
      <c r="F2675" s="10">
        <v>0</v>
      </c>
      <c r="G2675" s="10">
        <v>0</v>
      </c>
      <c r="H2675" s="10">
        <v>0</v>
      </c>
      <c r="I2675" s="10">
        <v>0</v>
      </c>
      <c r="J2675" s="10">
        <v>0</v>
      </c>
      <c r="K2675" s="10">
        <v>0</v>
      </c>
      <c r="L2675" s="10">
        <v>0</v>
      </c>
      <c r="M2675" s="10">
        <v>0</v>
      </c>
      <c r="N2675" s="10">
        <v>0</v>
      </c>
      <c r="O2675" s="10">
        <v>0</v>
      </c>
      <c r="P2675" s="10">
        <v>75.538619999999995</v>
      </c>
      <c r="Q2675" s="10">
        <v>75.577872999999997</v>
      </c>
      <c r="R2675" s="10">
        <v>75.688041999999996</v>
      </c>
      <c r="S2675" s="10">
        <v>75.870841999999996</v>
      </c>
      <c r="T2675" s="10">
        <v>76.063698000000002</v>
      </c>
      <c r="U2675" s="10">
        <v>76.268294999999995</v>
      </c>
      <c r="V2675" s="10">
        <v>76.426437000000007</v>
      </c>
      <c r="W2675" s="10">
        <v>76.570151999999993</v>
      </c>
      <c r="X2675" s="10">
        <v>76.708877999999999</v>
      </c>
      <c r="Y2675" s="10">
        <v>76.851508999999993</v>
      </c>
      <c r="Z2675" s="10">
        <v>76.991034999999997</v>
      </c>
      <c r="AA2675" s="10">
        <v>77.153533999999993</v>
      </c>
      <c r="AB2675" s="10">
        <v>77.340384999999998</v>
      </c>
      <c r="AC2675" s="10">
        <v>77.507964999999999</v>
      </c>
      <c r="AD2675" s="10">
        <v>77.680023000000006</v>
      </c>
      <c r="AE2675" s="10">
        <v>77.897850000000005</v>
      </c>
      <c r="AF2675" s="15" t="s">
        <v>2584</v>
      </c>
    </row>
    <row r="2676" spans="1:32" ht="13">
      <c r="A2676" s="3" t="s">
        <v>279</v>
      </c>
      <c r="B2676" t="s">
        <v>232</v>
      </c>
      <c r="C2676" s="10">
        <v>0</v>
      </c>
      <c r="D2676" s="10">
        <v>0</v>
      </c>
      <c r="E2676" s="10">
        <v>0</v>
      </c>
      <c r="F2676" s="10">
        <v>0</v>
      </c>
      <c r="G2676" s="10">
        <v>59.946334999999998</v>
      </c>
      <c r="H2676" s="10">
        <v>60.224868999999998</v>
      </c>
      <c r="I2676" s="10">
        <v>60.958939000000001</v>
      </c>
      <c r="J2676" s="10">
        <v>62.256774999999998</v>
      </c>
      <c r="K2676" s="10">
        <v>63.362636999999999</v>
      </c>
      <c r="L2676" s="10">
        <v>64.113067999999998</v>
      </c>
      <c r="M2676" s="10">
        <v>65.497093000000007</v>
      </c>
      <c r="N2676" s="10">
        <v>65.798409000000007</v>
      </c>
      <c r="O2676" s="10">
        <v>65.802741999999995</v>
      </c>
      <c r="P2676" s="10">
        <v>65.916740000000004</v>
      </c>
      <c r="Q2676" s="10">
        <v>66.076683000000003</v>
      </c>
      <c r="R2676" s="10">
        <v>66.277457999999996</v>
      </c>
      <c r="S2676" s="10">
        <v>66.507568000000006</v>
      </c>
      <c r="T2676" s="10">
        <v>66.687049999999999</v>
      </c>
      <c r="U2676" s="10">
        <v>66.885436999999996</v>
      </c>
      <c r="V2676" s="10">
        <v>67.117050000000006</v>
      </c>
      <c r="W2676" s="10">
        <v>67.359611999999998</v>
      </c>
      <c r="X2676" s="10">
        <v>67.560371000000004</v>
      </c>
      <c r="Y2676" s="10">
        <v>67.764708999999996</v>
      </c>
      <c r="Z2676" s="10">
        <v>67.955696000000003</v>
      </c>
      <c r="AA2676" s="10">
        <v>68.153762999999998</v>
      </c>
      <c r="AB2676" s="10">
        <v>68.355652000000006</v>
      </c>
      <c r="AC2676" s="10">
        <v>68.522345999999999</v>
      </c>
      <c r="AD2676" s="10">
        <v>68.690246999999999</v>
      </c>
      <c r="AE2676" s="10">
        <v>68.906020999999996</v>
      </c>
      <c r="AF2676" s="15" t="s">
        <v>2584</v>
      </c>
    </row>
    <row r="2677" spans="1:32" ht="13">
      <c r="A2677" s="3" t="s">
        <v>280</v>
      </c>
      <c r="B2677" t="s">
        <v>234</v>
      </c>
      <c r="C2677" s="10">
        <v>0</v>
      </c>
      <c r="D2677" s="10">
        <v>0</v>
      </c>
      <c r="E2677" s="10">
        <v>0</v>
      </c>
      <c r="F2677" s="10">
        <v>0</v>
      </c>
      <c r="G2677" s="10">
        <v>0</v>
      </c>
      <c r="H2677" s="10">
        <v>0</v>
      </c>
      <c r="I2677" s="10">
        <v>0</v>
      </c>
      <c r="J2677" s="10">
        <v>0</v>
      </c>
      <c r="K2677" s="10">
        <v>58.104793999999998</v>
      </c>
      <c r="L2677" s="10">
        <v>58.999778999999997</v>
      </c>
      <c r="M2677" s="10">
        <v>60.825938999999998</v>
      </c>
      <c r="N2677" s="10">
        <v>61.324801999999998</v>
      </c>
      <c r="O2677" s="10">
        <v>61.328330999999999</v>
      </c>
      <c r="P2677" s="10">
        <v>61.433998000000003</v>
      </c>
      <c r="Q2677" s="10">
        <v>61.576424000000003</v>
      </c>
      <c r="R2677" s="10">
        <v>61.740135000000002</v>
      </c>
      <c r="S2677" s="10">
        <v>61.924084000000001</v>
      </c>
      <c r="T2677" s="10">
        <v>62.105590999999997</v>
      </c>
      <c r="U2677" s="10">
        <v>62.254413999999997</v>
      </c>
      <c r="V2677" s="10">
        <v>62.411994999999997</v>
      </c>
      <c r="W2677" s="10">
        <v>62.576714000000003</v>
      </c>
      <c r="X2677" s="10">
        <v>62.754192000000003</v>
      </c>
      <c r="Y2677" s="10">
        <v>62.939255000000003</v>
      </c>
      <c r="Z2677" s="10">
        <v>63.111145</v>
      </c>
      <c r="AA2677" s="10">
        <v>63.277369999999998</v>
      </c>
      <c r="AB2677" s="10">
        <v>63.447208000000003</v>
      </c>
      <c r="AC2677" s="10">
        <v>63.588825</v>
      </c>
      <c r="AD2677" s="10">
        <v>63.729694000000002</v>
      </c>
      <c r="AE2677" s="10">
        <v>63.883423000000001</v>
      </c>
      <c r="AF2677" s="15" t="s">
        <v>2584</v>
      </c>
    </row>
    <row r="2678" spans="1:32" ht="13">
      <c r="A2678" s="3" t="s">
        <v>281</v>
      </c>
      <c r="B2678" t="s">
        <v>236</v>
      </c>
      <c r="C2678" s="10">
        <v>0</v>
      </c>
      <c r="D2678" s="10">
        <v>0</v>
      </c>
      <c r="E2678" s="10">
        <v>0</v>
      </c>
      <c r="F2678" s="10">
        <v>0</v>
      </c>
      <c r="G2678" s="10">
        <v>0</v>
      </c>
      <c r="H2678" s="10">
        <v>0</v>
      </c>
      <c r="I2678" s="10">
        <v>0</v>
      </c>
      <c r="J2678" s="10">
        <v>0</v>
      </c>
      <c r="K2678" s="10">
        <v>0</v>
      </c>
      <c r="L2678" s="10">
        <v>0</v>
      </c>
      <c r="M2678" s="10">
        <v>0</v>
      </c>
      <c r="N2678" s="10">
        <v>0</v>
      </c>
      <c r="O2678" s="10">
        <v>0</v>
      </c>
      <c r="P2678" s="10">
        <v>0</v>
      </c>
      <c r="Q2678" s="10">
        <v>0</v>
      </c>
      <c r="R2678" s="10">
        <v>0</v>
      </c>
      <c r="S2678" s="10">
        <v>0</v>
      </c>
      <c r="T2678" s="10">
        <v>0</v>
      </c>
      <c r="U2678" s="10">
        <v>0</v>
      </c>
      <c r="V2678" s="10">
        <v>0</v>
      </c>
      <c r="W2678" s="10">
        <v>0</v>
      </c>
      <c r="X2678" s="10">
        <v>0</v>
      </c>
      <c r="Y2678" s="10">
        <v>0</v>
      </c>
      <c r="Z2678" s="10">
        <v>0</v>
      </c>
      <c r="AA2678" s="10">
        <v>0</v>
      </c>
      <c r="AB2678" s="10">
        <v>0</v>
      </c>
      <c r="AC2678" s="10">
        <v>0</v>
      </c>
      <c r="AD2678" s="10">
        <v>0</v>
      </c>
      <c r="AE2678" s="10">
        <v>0</v>
      </c>
      <c r="AF2678" s="15" t="s">
        <v>2584</v>
      </c>
    </row>
    <row r="2679" spans="1:32" ht="13">
      <c r="A2679" s="3" t="s">
        <v>282</v>
      </c>
      <c r="B2679" t="s">
        <v>238</v>
      </c>
      <c r="C2679" s="10">
        <v>0</v>
      </c>
      <c r="D2679" s="10">
        <v>0</v>
      </c>
      <c r="E2679" s="10">
        <v>0</v>
      </c>
      <c r="F2679" s="10">
        <v>0</v>
      </c>
      <c r="G2679" s="10">
        <v>0</v>
      </c>
      <c r="H2679" s="10">
        <v>0</v>
      </c>
      <c r="I2679" s="10">
        <v>0</v>
      </c>
      <c r="J2679" s="10">
        <v>0</v>
      </c>
      <c r="K2679" s="10">
        <v>0</v>
      </c>
      <c r="L2679" s="10">
        <v>0</v>
      </c>
      <c r="M2679" s="10">
        <v>0</v>
      </c>
      <c r="N2679" s="10">
        <v>0</v>
      </c>
      <c r="O2679" s="10">
        <v>0</v>
      </c>
      <c r="P2679" s="10">
        <v>0</v>
      </c>
      <c r="Q2679" s="10">
        <v>0</v>
      </c>
      <c r="R2679" s="10">
        <v>0</v>
      </c>
      <c r="S2679" s="10">
        <v>0</v>
      </c>
      <c r="T2679" s="10">
        <v>0</v>
      </c>
      <c r="U2679" s="10">
        <v>0</v>
      </c>
      <c r="V2679" s="10">
        <v>0</v>
      </c>
      <c r="W2679" s="10">
        <v>0</v>
      </c>
      <c r="X2679" s="10">
        <v>0</v>
      </c>
      <c r="Y2679" s="10">
        <v>0</v>
      </c>
      <c r="Z2679" s="10">
        <v>0</v>
      </c>
      <c r="AA2679" s="10">
        <v>0</v>
      </c>
      <c r="AB2679" s="10">
        <v>0</v>
      </c>
      <c r="AC2679" s="10">
        <v>0</v>
      </c>
      <c r="AD2679" s="10">
        <v>0</v>
      </c>
      <c r="AE2679" s="10">
        <v>0</v>
      </c>
      <c r="AF2679" s="15" t="s">
        <v>2584</v>
      </c>
    </row>
    <row r="2680" spans="1:32" ht="13">
      <c r="A2680" s="3" t="s">
        <v>283</v>
      </c>
      <c r="B2680" t="s">
        <v>240</v>
      </c>
      <c r="C2680" s="10">
        <v>0</v>
      </c>
      <c r="D2680" s="10">
        <v>0</v>
      </c>
      <c r="E2680" s="10">
        <v>0</v>
      </c>
      <c r="F2680" s="10">
        <v>0</v>
      </c>
      <c r="G2680" s="10">
        <v>0</v>
      </c>
      <c r="H2680" s="10">
        <v>0</v>
      </c>
      <c r="I2680" s="10">
        <v>0</v>
      </c>
      <c r="J2680" s="10">
        <v>0</v>
      </c>
      <c r="K2680" s="10">
        <v>0</v>
      </c>
      <c r="L2680" s="10">
        <v>0</v>
      </c>
      <c r="M2680" s="10">
        <v>0</v>
      </c>
      <c r="N2680" s="10">
        <v>0</v>
      </c>
      <c r="O2680" s="10">
        <v>0</v>
      </c>
      <c r="P2680" s="10">
        <v>0</v>
      </c>
      <c r="Q2680" s="10">
        <v>0</v>
      </c>
      <c r="R2680" s="10">
        <v>0</v>
      </c>
      <c r="S2680" s="10">
        <v>0</v>
      </c>
      <c r="T2680" s="10">
        <v>0</v>
      </c>
      <c r="U2680" s="10">
        <v>0</v>
      </c>
      <c r="V2680" s="10">
        <v>0</v>
      </c>
      <c r="W2680" s="10">
        <v>0</v>
      </c>
      <c r="X2680" s="10">
        <v>0</v>
      </c>
      <c r="Y2680" s="10">
        <v>0</v>
      </c>
      <c r="Z2680" s="10">
        <v>0</v>
      </c>
      <c r="AA2680" s="10">
        <v>0</v>
      </c>
      <c r="AB2680" s="10">
        <v>0</v>
      </c>
      <c r="AC2680" s="10">
        <v>0</v>
      </c>
      <c r="AD2680" s="10">
        <v>0</v>
      </c>
      <c r="AE2680" s="10">
        <v>0</v>
      </c>
      <c r="AF2680" s="15" t="s">
        <v>2584</v>
      </c>
    </row>
    <row r="2681" spans="1:32" ht="13">
      <c r="A2681" s="3" t="s">
        <v>284</v>
      </c>
      <c r="B2681" t="s">
        <v>242</v>
      </c>
      <c r="C2681" s="10">
        <v>0</v>
      </c>
      <c r="D2681" s="10">
        <v>0</v>
      </c>
      <c r="E2681" s="10">
        <v>0</v>
      </c>
      <c r="F2681" s="10">
        <v>0</v>
      </c>
      <c r="G2681" s="10">
        <v>0</v>
      </c>
      <c r="H2681" s="10">
        <v>0</v>
      </c>
      <c r="I2681" s="10">
        <v>0</v>
      </c>
      <c r="J2681" s="10">
        <v>0</v>
      </c>
      <c r="K2681" s="10">
        <v>0</v>
      </c>
      <c r="L2681" s="10">
        <v>0</v>
      </c>
      <c r="M2681" s="10">
        <v>0</v>
      </c>
      <c r="N2681" s="10">
        <v>0</v>
      </c>
      <c r="O2681" s="10">
        <v>0</v>
      </c>
      <c r="P2681" s="10">
        <v>0</v>
      </c>
      <c r="Q2681" s="10">
        <v>0</v>
      </c>
      <c r="R2681" s="10">
        <v>0</v>
      </c>
      <c r="S2681" s="10">
        <v>0</v>
      </c>
      <c r="T2681" s="10">
        <v>0</v>
      </c>
      <c r="U2681" s="10">
        <v>0</v>
      </c>
      <c r="V2681" s="10">
        <v>0</v>
      </c>
      <c r="W2681" s="10">
        <v>0</v>
      </c>
      <c r="X2681" s="10">
        <v>0</v>
      </c>
      <c r="Y2681" s="10">
        <v>0</v>
      </c>
      <c r="Z2681" s="10">
        <v>0</v>
      </c>
      <c r="AA2681" s="10">
        <v>0</v>
      </c>
      <c r="AB2681" s="10">
        <v>0</v>
      </c>
      <c r="AC2681" s="10">
        <v>0</v>
      </c>
      <c r="AD2681" s="10">
        <v>0</v>
      </c>
      <c r="AE2681" s="10">
        <v>0</v>
      </c>
      <c r="AF2681" s="15" t="s">
        <v>2584</v>
      </c>
    </row>
    <row r="2682" spans="1:32" ht="13">
      <c r="A2682" s="3" t="s">
        <v>285</v>
      </c>
      <c r="B2682" t="s">
        <v>244</v>
      </c>
      <c r="C2682" s="10">
        <v>0</v>
      </c>
      <c r="D2682" s="10">
        <v>0</v>
      </c>
      <c r="E2682" s="10">
        <v>0</v>
      </c>
      <c r="F2682" s="10">
        <v>0</v>
      </c>
      <c r="G2682" s="10">
        <v>0</v>
      </c>
      <c r="H2682" s="10">
        <v>0</v>
      </c>
      <c r="I2682" s="10">
        <v>0</v>
      </c>
      <c r="J2682" s="10">
        <v>0</v>
      </c>
      <c r="K2682" s="10">
        <v>0</v>
      </c>
      <c r="L2682" s="10">
        <v>0</v>
      </c>
      <c r="M2682" s="10">
        <v>0</v>
      </c>
      <c r="N2682" s="10">
        <v>0</v>
      </c>
      <c r="O2682" s="10">
        <v>0</v>
      </c>
      <c r="P2682" s="10">
        <v>0</v>
      </c>
      <c r="Q2682" s="10">
        <v>0</v>
      </c>
      <c r="R2682" s="10">
        <v>0</v>
      </c>
      <c r="S2682" s="10">
        <v>0</v>
      </c>
      <c r="T2682" s="10">
        <v>0</v>
      </c>
      <c r="U2682" s="10">
        <v>0</v>
      </c>
      <c r="V2682" s="10">
        <v>0</v>
      </c>
      <c r="W2682" s="10">
        <v>0</v>
      </c>
      <c r="X2682" s="10">
        <v>0</v>
      </c>
      <c r="Y2682" s="10">
        <v>0</v>
      </c>
      <c r="Z2682" s="10">
        <v>0</v>
      </c>
      <c r="AA2682" s="10">
        <v>0</v>
      </c>
      <c r="AB2682" s="10">
        <v>0</v>
      </c>
      <c r="AC2682" s="10">
        <v>0</v>
      </c>
      <c r="AD2682" s="10">
        <v>0</v>
      </c>
      <c r="AE2682" s="10">
        <v>0</v>
      </c>
      <c r="AF2682" s="15" t="s">
        <v>2584</v>
      </c>
    </row>
    <row r="2683" spans="1:32" ht="13">
      <c r="A2683" s="3" t="s">
        <v>286</v>
      </c>
      <c r="B2683" t="s">
        <v>246</v>
      </c>
      <c r="C2683" s="10">
        <v>0</v>
      </c>
      <c r="D2683" s="10">
        <v>0</v>
      </c>
      <c r="E2683" s="10">
        <v>0</v>
      </c>
      <c r="F2683" s="10">
        <v>0</v>
      </c>
      <c r="G2683" s="10">
        <v>0</v>
      </c>
      <c r="H2683" s="10">
        <v>0</v>
      </c>
      <c r="I2683" s="10">
        <v>0</v>
      </c>
      <c r="J2683" s="10">
        <v>0</v>
      </c>
      <c r="K2683" s="10">
        <v>0</v>
      </c>
      <c r="L2683" s="10">
        <v>0</v>
      </c>
      <c r="M2683" s="10">
        <v>0</v>
      </c>
      <c r="N2683" s="10">
        <v>0</v>
      </c>
      <c r="O2683" s="10">
        <v>0</v>
      </c>
      <c r="P2683" s="10">
        <v>0</v>
      </c>
      <c r="Q2683" s="10">
        <v>0</v>
      </c>
      <c r="R2683" s="10">
        <v>0</v>
      </c>
      <c r="S2683" s="10">
        <v>0</v>
      </c>
      <c r="T2683" s="10">
        <v>0</v>
      </c>
      <c r="U2683" s="10">
        <v>0</v>
      </c>
      <c r="V2683" s="10">
        <v>0</v>
      </c>
      <c r="W2683" s="10">
        <v>0</v>
      </c>
      <c r="X2683" s="10">
        <v>0</v>
      </c>
      <c r="Y2683" s="10">
        <v>0</v>
      </c>
      <c r="Z2683" s="10">
        <v>0</v>
      </c>
      <c r="AA2683" s="10">
        <v>0</v>
      </c>
      <c r="AB2683" s="10">
        <v>0</v>
      </c>
      <c r="AC2683" s="10">
        <v>0</v>
      </c>
      <c r="AD2683" s="10">
        <v>0</v>
      </c>
      <c r="AE2683" s="10">
        <v>0</v>
      </c>
      <c r="AF2683" s="15" t="s">
        <v>2584</v>
      </c>
    </row>
    <row r="2684" spans="1:32" ht="13">
      <c r="A2684" s="3" t="s">
        <v>287</v>
      </c>
      <c r="B2684" t="s">
        <v>248</v>
      </c>
      <c r="C2684" s="10">
        <v>0</v>
      </c>
      <c r="D2684" s="10">
        <v>0</v>
      </c>
      <c r="E2684" s="10">
        <v>0</v>
      </c>
      <c r="F2684" s="10">
        <v>0</v>
      </c>
      <c r="G2684" s="10">
        <v>0</v>
      </c>
      <c r="H2684" s="10">
        <v>0</v>
      </c>
      <c r="I2684" s="10">
        <v>0</v>
      </c>
      <c r="J2684" s="10">
        <v>0</v>
      </c>
      <c r="K2684" s="10">
        <v>0</v>
      </c>
      <c r="L2684" s="10">
        <v>0</v>
      </c>
      <c r="M2684" s="10">
        <v>0</v>
      </c>
      <c r="N2684" s="10">
        <v>0</v>
      </c>
      <c r="O2684" s="10">
        <v>0</v>
      </c>
      <c r="P2684" s="10">
        <v>0</v>
      </c>
      <c r="Q2684" s="10">
        <v>0</v>
      </c>
      <c r="R2684" s="10">
        <v>0</v>
      </c>
      <c r="S2684" s="10">
        <v>0</v>
      </c>
      <c r="T2684" s="10">
        <v>0</v>
      </c>
      <c r="U2684" s="10">
        <v>0</v>
      </c>
      <c r="V2684" s="10">
        <v>0</v>
      </c>
      <c r="W2684" s="10">
        <v>0</v>
      </c>
      <c r="X2684" s="10">
        <v>0</v>
      </c>
      <c r="Y2684" s="10">
        <v>0</v>
      </c>
      <c r="Z2684" s="10">
        <v>0</v>
      </c>
      <c r="AA2684" s="10">
        <v>0</v>
      </c>
      <c r="AB2684" s="10">
        <v>0</v>
      </c>
      <c r="AC2684" s="10">
        <v>0</v>
      </c>
      <c r="AD2684" s="10">
        <v>0</v>
      </c>
      <c r="AE2684" s="10">
        <v>0</v>
      </c>
      <c r="AF2684" s="15" t="s">
        <v>2584</v>
      </c>
    </row>
    <row r="2686" spans="1:32" ht="13">
      <c r="B2686" s="2" t="s">
        <v>288</v>
      </c>
    </row>
    <row r="2687" spans="1:32" ht="13">
      <c r="A2687" s="3" t="s">
        <v>289</v>
      </c>
      <c r="B2687" t="s">
        <v>226</v>
      </c>
      <c r="C2687" s="10">
        <v>0</v>
      </c>
      <c r="D2687" s="10">
        <v>0</v>
      </c>
      <c r="E2687" s="10">
        <v>0</v>
      </c>
      <c r="F2687" s="10">
        <v>0</v>
      </c>
      <c r="G2687" s="10">
        <v>0</v>
      </c>
      <c r="H2687" s="10">
        <v>0</v>
      </c>
      <c r="I2687" s="10">
        <v>0</v>
      </c>
      <c r="J2687" s="10">
        <v>0</v>
      </c>
      <c r="K2687" s="10">
        <v>0</v>
      </c>
      <c r="L2687" s="10">
        <v>0</v>
      </c>
      <c r="M2687" s="10">
        <v>0</v>
      </c>
      <c r="N2687" s="10">
        <v>0</v>
      </c>
      <c r="O2687" s="10">
        <v>0</v>
      </c>
      <c r="P2687" s="10">
        <v>0</v>
      </c>
      <c r="Q2687" s="10">
        <v>0</v>
      </c>
      <c r="R2687" s="10">
        <v>0</v>
      </c>
      <c r="S2687" s="10">
        <v>0</v>
      </c>
      <c r="T2687" s="10">
        <v>0</v>
      </c>
      <c r="U2687" s="10">
        <v>0</v>
      </c>
      <c r="V2687" s="10">
        <v>0</v>
      </c>
      <c r="W2687" s="10">
        <v>0</v>
      </c>
      <c r="X2687" s="10">
        <v>0</v>
      </c>
      <c r="Y2687" s="10">
        <v>0</v>
      </c>
      <c r="Z2687" s="10">
        <v>0</v>
      </c>
      <c r="AA2687" s="10">
        <v>0</v>
      </c>
      <c r="AB2687" s="10">
        <v>0</v>
      </c>
      <c r="AC2687" s="10">
        <v>0</v>
      </c>
      <c r="AD2687" s="10">
        <v>0</v>
      </c>
      <c r="AE2687" s="10">
        <v>0</v>
      </c>
      <c r="AF2687" s="15" t="s">
        <v>2584</v>
      </c>
    </row>
    <row r="2688" spans="1:32" ht="13">
      <c r="A2688" s="3" t="s">
        <v>290</v>
      </c>
      <c r="B2688" t="s">
        <v>228</v>
      </c>
      <c r="C2688" s="10">
        <v>0</v>
      </c>
      <c r="D2688" s="10">
        <v>0</v>
      </c>
      <c r="E2688" s="10">
        <v>0</v>
      </c>
      <c r="F2688" s="10">
        <v>0</v>
      </c>
      <c r="G2688" s="10">
        <v>0</v>
      </c>
      <c r="H2688" s="10">
        <v>0</v>
      </c>
      <c r="I2688" s="10">
        <v>0</v>
      </c>
      <c r="J2688" s="10">
        <v>0</v>
      </c>
      <c r="K2688" s="10">
        <v>0</v>
      </c>
      <c r="L2688" s="10">
        <v>0</v>
      </c>
      <c r="M2688" s="10">
        <v>0</v>
      </c>
      <c r="N2688" s="10">
        <v>0</v>
      </c>
      <c r="O2688" s="10">
        <v>0</v>
      </c>
      <c r="P2688" s="10">
        <v>0</v>
      </c>
      <c r="Q2688" s="10">
        <v>0</v>
      </c>
      <c r="R2688" s="10">
        <v>0</v>
      </c>
      <c r="S2688" s="10">
        <v>0</v>
      </c>
      <c r="T2688" s="10">
        <v>0</v>
      </c>
      <c r="U2688" s="10">
        <v>0</v>
      </c>
      <c r="V2688" s="10">
        <v>0</v>
      </c>
      <c r="W2688" s="10">
        <v>0</v>
      </c>
      <c r="X2688" s="10">
        <v>0</v>
      </c>
      <c r="Y2688" s="10">
        <v>0</v>
      </c>
      <c r="Z2688" s="10">
        <v>0</v>
      </c>
      <c r="AA2688" s="10">
        <v>0</v>
      </c>
      <c r="AB2688" s="10">
        <v>0</v>
      </c>
      <c r="AC2688" s="10">
        <v>0</v>
      </c>
      <c r="AD2688" s="10">
        <v>0</v>
      </c>
      <c r="AE2688" s="10">
        <v>0</v>
      </c>
      <c r="AF2688" s="15" t="s">
        <v>2584</v>
      </c>
    </row>
    <row r="2689" spans="1:32" ht="13">
      <c r="A2689" s="3" t="s">
        <v>291</v>
      </c>
      <c r="B2689" t="s">
        <v>230</v>
      </c>
      <c r="C2689" s="10">
        <v>0</v>
      </c>
      <c r="D2689" s="10">
        <v>0</v>
      </c>
      <c r="E2689" s="10">
        <v>0</v>
      </c>
      <c r="F2689" s="10">
        <v>0</v>
      </c>
      <c r="G2689" s="10">
        <v>0</v>
      </c>
      <c r="H2689" s="10">
        <v>0</v>
      </c>
      <c r="I2689" s="10">
        <v>0</v>
      </c>
      <c r="J2689" s="10">
        <v>0</v>
      </c>
      <c r="K2689" s="10">
        <v>0</v>
      </c>
      <c r="L2689" s="10">
        <v>0</v>
      </c>
      <c r="M2689" s="10">
        <v>0</v>
      </c>
      <c r="N2689" s="10">
        <v>0</v>
      </c>
      <c r="O2689" s="10">
        <v>0</v>
      </c>
      <c r="P2689" s="10">
        <v>0</v>
      </c>
      <c r="Q2689" s="10">
        <v>0</v>
      </c>
      <c r="R2689" s="10">
        <v>0</v>
      </c>
      <c r="S2689" s="10">
        <v>0</v>
      </c>
      <c r="T2689" s="10">
        <v>0</v>
      </c>
      <c r="U2689" s="10">
        <v>0</v>
      </c>
      <c r="V2689" s="10">
        <v>0</v>
      </c>
      <c r="W2689" s="10">
        <v>0</v>
      </c>
      <c r="X2689" s="10">
        <v>0</v>
      </c>
      <c r="Y2689" s="10">
        <v>0</v>
      </c>
      <c r="Z2689" s="10">
        <v>0</v>
      </c>
      <c r="AA2689" s="10">
        <v>0</v>
      </c>
      <c r="AB2689" s="10">
        <v>0</v>
      </c>
      <c r="AC2689" s="10">
        <v>0</v>
      </c>
      <c r="AD2689" s="10">
        <v>0</v>
      </c>
      <c r="AE2689" s="10">
        <v>0</v>
      </c>
      <c r="AF2689" s="15" t="s">
        <v>2584</v>
      </c>
    </row>
    <row r="2690" spans="1:32" ht="13">
      <c r="A2690" s="3" t="s">
        <v>292</v>
      </c>
      <c r="B2690" t="s">
        <v>232</v>
      </c>
      <c r="C2690" s="10">
        <v>0</v>
      </c>
      <c r="D2690" s="10">
        <v>0</v>
      </c>
      <c r="E2690" s="10">
        <v>0</v>
      </c>
      <c r="F2690" s="10">
        <v>0</v>
      </c>
      <c r="G2690" s="10">
        <v>0</v>
      </c>
      <c r="H2690" s="10">
        <v>0</v>
      </c>
      <c r="I2690" s="10">
        <v>0</v>
      </c>
      <c r="J2690" s="10">
        <v>0</v>
      </c>
      <c r="K2690" s="10">
        <v>0</v>
      </c>
      <c r="L2690" s="10">
        <v>0</v>
      </c>
      <c r="M2690" s="10">
        <v>0</v>
      </c>
      <c r="N2690" s="10">
        <v>0</v>
      </c>
      <c r="O2690" s="10">
        <v>0</v>
      </c>
      <c r="P2690" s="10">
        <v>0</v>
      </c>
      <c r="Q2690" s="10">
        <v>0</v>
      </c>
      <c r="R2690" s="10">
        <v>0</v>
      </c>
      <c r="S2690" s="10">
        <v>0</v>
      </c>
      <c r="T2690" s="10">
        <v>0</v>
      </c>
      <c r="U2690" s="10">
        <v>0</v>
      </c>
      <c r="V2690" s="10">
        <v>0</v>
      </c>
      <c r="W2690" s="10">
        <v>0</v>
      </c>
      <c r="X2690" s="10">
        <v>0</v>
      </c>
      <c r="Y2690" s="10">
        <v>0</v>
      </c>
      <c r="Z2690" s="10">
        <v>0</v>
      </c>
      <c r="AA2690" s="10">
        <v>0</v>
      </c>
      <c r="AB2690" s="10">
        <v>0</v>
      </c>
      <c r="AC2690" s="10">
        <v>0</v>
      </c>
      <c r="AD2690" s="10">
        <v>0</v>
      </c>
      <c r="AE2690" s="10">
        <v>0</v>
      </c>
      <c r="AF2690" s="15" t="s">
        <v>2584</v>
      </c>
    </row>
    <row r="2691" spans="1:32" ht="13">
      <c r="A2691" s="3" t="s">
        <v>293</v>
      </c>
      <c r="B2691" t="s">
        <v>234</v>
      </c>
      <c r="C2691" s="10">
        <v>0</v>
      </c>
      <c r="D2691" s="10">
        <v>0</v>
      </c>
      <c r="E2691" s="10">
        <v>0</v>
      </c>
      <c r="F2691" s="10">
        <v>0</v>
      </c>
      <c r="G2691" s="10">
        <v>0</v>
      </c>
      <c r="H2691" s="10">
        <v>0</v>
      </c>
      <c r="I2691" s="10">
        <v>0</v>
      </c>
      <c r="J2691" s="10">
        <v>0</v>
      </c>
      <c r="K2691" s="10">
        <v>0</v>
      </c>
      <c r="L2691" s="10">
        <v>0</v>
      </c>
      <c r="M2691" s="10">
        <v>0</v>
      </c>
      <c r="N2691" s="10">
        <v>0</v>
      </c>
      <c r="O2691" s="10">
        <v>0</v>
      </c>
      <c r="P2691" s="10">
        <v>0</v>
      </c>
      <c r="Q2691" s="10">
        <v>0</v>
      </c>
      <c r="R2691" s="10">
        <v>0</v>
      </c>
      <c r="S2691" s="10">
        <v>0</v>
      </c>
      <c r="T2691" s="10">
        <v>0</v>
      </c>
      <c r="U2691" s="10">
        <v>0</v>
      </c>
      <c r="V2691" s="10">
        <v>0</v>
      </c>
      <c r="W2691" s="10">
        <v>0</v>
      </c>
      <c r="X2691" s="10">
        <v>0</v>
      </c>
      <c r="Y2691" s="10">
        <v>0</v>
      </c>
      <c r="Z2691" s="10">
        <v>0</v>
      </c>
      <c r="AA2691" s="10">
        <v>0</v>
      </c>
      <c r="AB2691" s="10">
        <v>0</v>
      </c>
      <c r="AC2691" s="10">
        <v>0</v>
      </c>
      <c r="AD2691" s="10">
        <v>0</v>
      </c>
      <c r="AE2691" s="10">
        <v>0</v>
      </c>
      <c r="AF2691" s="15" t="s">
        <v>2584</v>
      </c>
    </row>
    <row r="2692" spans="1:32" ht="13">
      <c r="A2692" s="3" t="s">
        <v>294</v>
      </c>
      <c r="B2692" t="s">
        <v>236</v>
      </c>
      <c r="C2692" s="10">
        <v>0</v>
      </c>
      <c r="D2692" s="10">
        <v>0</v>
      </c>
      <c r="E2692" s="10">
        <v>0</v>
      </c>
      <c r="F2692" s="10">
        <v>0</v>
      </c>
      <c r="G2692" s="10">
        <v>0</v>
      </c>
      <c r="H2692" s="10">
        <v>0</v>
      </c>
      <c r="I2692" s="10">
        <v>0</v>
      </c>
      <c r="J2692" s="10">
        <v>0</v>
      </c>
      <c r="K2692" s="10">
        <v>0</v>
      </c>
      <c r="L2692" s="10">
        <v>0</v>
      </c>
      <c r="M2692" s="10">
        <v>0</v>
      </c>
      <c r="N2692" s="10">
        <v>0</v>
      </c>
      <c r="O2692" s="10">
        <v>0</v>
      </c>
      <c r="P2692" s="10">
        <v>0</v>
      </c>
      <c r="Q2692" s="10">
        <v>0</v>
      </c>
      <c r="R2692" s="10">
        <v>0</v>
      </c>
      <c r="S2692" s="10">
        <v>0</v>
      </c>
      <c r="T2692" s="10">
        <v>0</v>
      </c>
      <c r="U2692" s="10">
        <v>0</v>
      </c>
      <c r="V2692" s="10">
        <v>0</v>
      </c>
      <c r="W2692" s="10">
        <v>0</v>
      </c>
      <c r="X2692" s="10">
        <v>0</v>
      </c>
      <c r="Y2692" s="10">
        <v>0</v>
      </c>
      <c r="Z2692" s="10">
        <v>0</v>
      </c>
      <c r="AA2692" s="10">
        <v>0</v>
      </c>
      <c r="AB2692" s="10">
        <v>0</v>
      </c>
      <c r="AC2692" s="10">
        <v>0</v>
      </c>
      <c r="AD2692" s="10">
        <v>0</v>
      </c>
      <c r="AE2692" s="10">
        <v>0</v>
      </c>
      <c r="AF2692" s="15" t="s">
        <v>2584</v>
      </c>
    </row>
    <row r="2693" spans="1:32" ht="13">
      <c r="A2693" s="3" t="s">
        <v>295</v>
      </c>
      <c r="B2693" t="s">
        <v>238</v>
      </c>
      <c r="C2693" s="10">
        <v>0</v>
      </c>
      <c r="D2693" s="10">
        <v>0</v>
      </c>
      <c r="E2693" s="10">
        <v>0</v>
      </c>
      <c r="F2693" s="10">
        <v>0</v>
      </c>
      <c r="G2693" s="10">
        <v>0</v>
      </c>
      <c r="H2693" s="10">
        <v>0</v>
      </c>
      <c r="I2693" s="10">
        <v>0</v>
      </c>
      <c r="J2693" s="10">
        <v>0</v>
      </c>
      <c r="K2693" s="10">
        <v>0</v>
      </c>
      <c r="L2693" s="10">
        <v>0</v>
      </c>
      <c r="M2693" s="10">
        <v>0</v>
      </c>
      <c r="N2693" s="10">
        <v>0</v>
      </c>
      <c r="O2693" s="10">
        <v>0</v>
      </c>
      <c r="P2693" s="10">
        <v>0</v>
      </c>
      <c r="Q2693" s="10">
        <v>0</v>
      </c>
      <c r="R2693" s="10">
        <v>0</v>
      </c>
      <c r="S2693" s="10">
        <v>0</v>
      </c>
      <c r="T2693" s="10">
        <v>0</v>
      </c>
      <c r="U2693" s="10">
        <v>0</v>
      </c>
      <c r="V2693" s="10">
        <v>0</v>
      </c>
      <c r="W2693" s="10">
        <v>0</v>
      </c>
      <c r="X2693" s="10">
        <v>0</v>
      </c>
      <c r="Y2693" s="10">
        <v>0</v>
      </c>
      <c r="Z2693" s="10">
        <v>0</v>
      </c>
      <c r="AA2693" s="10">
        <v>0</v>
      </c>
      <c r="AB2693" s="10">
        <v>0</v>
      </c>
      <c r="AC2693" s="10">
        <v>0</v>
      </c>
      <c r="AD2693" s="10">
        <v>0</v>
      </c>
      <c r="AE2693" s="10">
        <v>0</v>
      </c>
      <c r="AF2693" s="15" t="s">
        <v>2584</v>
      </c>
    </row>
    <row r="2694" spans="1:32" ht="13">
      <c r="A2694" s="3" t="s">
        <v>296</v>
      </c>
      <c r="B2694" t="s">
        <v>240</v>
      </c>
      <c r="C2694" s="10">
        <v>0</v>
      </c>
      <c r="D2694" s="10">
        <v>0</v>
      </c>
      <c r="E2694" s="10">
        <v>0</v>
      </c>
      <c r="F2694" s="10">
        <v>0</v>
      </c>
      <c r="G2694" s="10">
        <v>0</v>
      </c>
      <c r="H2694" s="10">
        <v>0</v>
      </c>
      <c r="I2694" s="10">
        <v>0</v>
      </c>
      <c r="J2694" s="10">
        <v>0</v>
      </c>
      <c r="K2694" s="10">
        <v>0</v>
      </c>
      <c r="L2694" s="10">
        <v>0</v>
      </c>
      <c r="M2694" s="10">
        <v>0</v>
      </c>
      <c r="N2694" s="10">
        <v>0</v>
      </c>
      <c r="O2694" s="10">
        <v>0</v>
      </c>
      <c r="P2694" s="10">
        <v>0</v>
      </c>
      <c r="Q2694" s="10">
        <v>0</v>
      </c>
      <c r="R2694" s="10">
        <v>0</v>
      </c>
      <c r="S2694" s="10">
        <v>0</v>
      </c>
      <c r="T2694" s="10">
        <v>0</v>
      </c>
      <c r="U2694" s="10">
        <v>0</v>
      </c>
      <c r="V2694" s="10">
        <v>0</v>
      </c>
      <c r="W2694" s="10">
        <v>0</v>
      </c>
      <c r="X2694" s="10">
        <v>0</v>
      </c>
      <c r="Y2694" s="10">
        <v>0</v>
      </c>
      <c r="Z2694" s="10">
        <v>0</v>
      </c>
      <c r="AA2694" s="10">
        <v>0</v>
      </c>
      <c r="AB2694" s="10">
        <v>0</v>
      </c>
      <c r="AC2694" s="10">
        <v>0</v>
      </c>
      <c r="AD2694" s="10">
        <v>0</v>
      </c>
      <c r="AE2694" s="10">
        <v>0</v>
      </c>
      <c r="AF2694" s="15" t="s">
        <v>2584</v>
      </c>
    </row>
    <row r="2695" spans="1:32" ht="13">
      <c r="A2695" s="3" t="s">
        <v>297</v>
      </c>
      <c r="B2695" t="s">
        <v>242</v>
      </c>
      <c r="C2695" s="10">
        <v>0</v>
      </c>
      <c r="D2695" s="10">
        <v>0</v>
      </c>
      <c r="E2695" s="10">
        <v>0</v>
      </c>
      <c r="F2695" s="10">
        <v>0</v>
      </c>
      <c r="G2695" s="10">
        <v>0</v>
      </c>
      <c r="H2695" s="10">
        <v>0</v>
      </c>
      <c r="I2695" s="10">
        <v>0</v>
      </c>
      <c r="J2695" s="10">
        <v>0</v>
      </c>
      <c r="K2695" s="10">
        <v>0</v>
      </c>
      <c r="L2695" s="10">
        <v>0</v>
      </c>
      <c r="M2695" s="10">
        <v>0</v>
      </c>
      <c r="N2695" s="10">
        <v>0</v>
      </c>
      <c r="O2695" s="10">
        <v>0</v>
      </c>
      <c r="P2695" s="10">
        <v>0</v>
      </c>
      <c r="Q2695" s="10">
        <v>0</v>
      </c>
      <c r="R2695" s="10">
        <v>0</v>
      </c>
      <c r="S2695" s="10">
        <v>0</v>
      </c>
      <c r="T2695" s="10">
        <v>0</v>
      </c>
      <c r="U2695" s="10">
        <v>0</v>
      </c>
      <c r="V2695" s="10">
        <v>0</v>
      </c>
      <c r="W2695" s="10">
        <v>0</v>
      </c>
      <c r="X2695" s="10">
        <v>0</v>
      </c>
      <c r="Y2695" s="10">
        <v>0</v>
      </c>
      <c r="Z2695" s="10">
        <v>0</v>
      </c>
      <c r="AA2695" s="10">
        <v>0</v>
      </c>
      <c r="AB2695" s="10">
        <v>0</v>
      </c>
      <c r="AC2695" s="10">
        <v>0</v>
      </c>
      <c r="AD2695" s="10">
        <v>0</v>
      </c>
      <c r="AE2695" s="10">
        <v>0</v>
      </c>
      <c r="AF2695" s="15" t="s">
        <v>2584</v>
      </c>
    </row>
    <row r="2696" spans="1:32" ht="13">
      <c r="A2696" s="3" t="s">
        <v>298</v>
      </c>
      <c r="B2696" t="s">
        <v>244</v>
      </c>
      <c r="C2696" s="10">
        <v>0</v>
      </c>
      <c r="D2696" s="10">
        <v>0</v>
      </c>
      <c r="E2696" s="10">
        <v>0</v>
      </c>
      <c r="F2696" s="10">
        <v>0</v>
      </c>
      <c r="G2696" s="10">
        <v>0</v>
      </c>
      <c r="H2696" s="10">
        <v>0</v>
      </c>
      <c r="I2696" s="10">
        <v>0</v>
      </c>
      <c r="J2696" s="10">
        <v>0</v>
      </c>
      <c r="K2696" s="10">
        <v>0</v>
      </c>
      <c r="L2696" s="10">
        <v>0</v>
      </c>
      <c r="M2696" s="10">
        <v>0</v>
      </c>
      <c r="N2696" s="10">
        <v>0</v>
      </c>
      <c r="O2696" s="10">
        <v>0</v>
      </c>
      <c r="P2696" s="10">
        <v>0</v>
      </c>
      <c r="Q2696" s="10">
        <v>0</v>
      </c>
      <c r="R2696" s="10">
        <v>0</v>
      </c>
      <c r="S2696" s="10">
        <v>0</v>
      </c>
      <c r="T2696" s="10">
        <v>0</v>
      </c>
      <c r="U2696" s="10">
        <v>0</v>
      </c>
      <c r="V2696" s="10">
        <v>0</v>
      </c>
      <c r="W2696" s="10">
        <v>0</v>
      </c>
      <c r="X2696" s="10">
        <v>0</v>
      </c>
      <c r="Y2696" s="10">
        <v>0</v>
      </c>
      <c r="Z2696" s="10">
        <v>0</v>
      </c>
      <c r="AA2696" s="10">
        <v>0</v>
      </c>
      <c r="AB2696" s="10">
        <v>0</v>
      </c>
      <c r="AC2696" s="10">
        <v>0</v>
      </c>
      <c r="AD2696" s="10">
        <v>0</v>
      </c>
      <c r="AE2696" s="10">
        <v>0</v>
      </c>
      <c r="AF2696" s="15" t="s">
        <v>2584</v>
      </c>
    </row>
    <row r="2697" spans="1:32" ht="13">
      <c r="A2697" s="3" t="s">
        <v>299</v>
      </c>
      <c r="B2697" t="s">
        <v>246</v>
      </c>
      <c r="C2697" s="10">
        <v>0</v>
      </c>
      <c r="D2697" s="10">
        <v>0</v>
      </c>
      <c r="E2697" s="10">
        <v>0</v>
      </c>
      <c r="F2697" s="10">
        <v>0</v>
      </c>
      <c r="G2697" s="10">
        <v>0</v>
      </c>
      <c r="H2697" s="10">
        <v>0</v>
      </c>
      <c r="I2697" s="10">
        <v>0</v>
      </c>
      <c r="J2697" s="10">
        <v>0</v>
      </c>
      <c r="K2697" s="10">
        <v>0</v>
      </c>
      <c r="L2697" s="10">
        <v>0</v>
      </c>
      <c r="M2697" s="10">
        <v>0</v>
      </c>
      <c r="N2697" s="10">
        <v>0</v>
      </c>
      <c r="O2697" s="10">
        <v>0</v>
      </c>
      <c r="P2697" s="10">
        <v>0</v>
      </c>
      <c r="Q2697" s="10">
        <v>0</v>
      </c>
      <c r="R2697" s="10">
        <v>0</v>
      </c>
      <c r="S2697" s="10">
        <v>0</v>
      </c>
      <c r="T2697" s="10">
        <v>0</v>
      </c>
      <c r="U2697" s="10">
        <v>0</v>
      </c>
      <c r="V2697" s="10">
        <v>0</v>
      </c>
      <c r="W2697" s="10">
        <v>0</v>
      </c>
      <c r="X2697" s="10">
        <v>0</v>
      </c>
      <c r="Y2697" s="10">
        <v>0</v>
      </c>
      <c r="Z2697" s="10">
        <v>0</v>
      </c>
      <c r="AA2697" s="10">
        <v>0</v>
      </c>
      <c r="AB2697" s="10">
        <v>0</v>
      </c>
      <c r="AC2697" s="10">
        <v>0</v>
      </c>
      <c r="AD2697" s="10">
        <v>0</v>
      </c>
      <c r="AE2697" s="10">
        <v>0</v>
      </c>
      <c r="AF2697" s="15" t="s">
        <v>2584</v>
      </c>
    </row>
    <row r="2698" spans="1:32" ht="13">
      <c r="A2698" s="3" t="s">
        <v>300</v>
      </c>
      <c r="B2698" t="s">
        <v>248</v>
      </c>
      <c r="C2698" s="10">
        <v>0</v>
      </c>
      <c r="D2698" s="10">
        <v>0</v>
      </c>
      <c r="E2698" s="10">
        <v>0</v>
      </c>
      <c r="F2698" s="10">
        <v>0</v>
      </c>
      <c r="G2698" s="10">
        <v>0</v>
      </c>
      <c r="H2698" s="10">
        <v>0</v>
      </c>
      <c r="I2698" s="10">
        <v>0</v>
      </c>
      <c r="J2698" s="10">
        <v>0</v>
      </c>
      <c r="K2698" s="10">
        <v>0</v>
      </c>
      <c r="L2698" s="10">
        <v>0</v>
      </c>
      <c r="M2698" s="10">
        <v>0</v>
      </c>
      <c r="N2698" s="10">
        <v>0</v>
      </c>
      <c r="O2698" s="10">
        <v>0</v>
      </c>
      <c r="P2698" s="10">
        <v>0</v>
      </c>
      <c r="Q2698" s="10">
        <v>0</v>
      </c>
      <c r="R2698" s="10">
        <v>0</v>
      </c>
      <c r="S2698" s="10">
        <v>0</v>
      </c>
      <c r="T2698" s="10">
        <v>0</v>
      </c>
      <c r="U2698" s="10">
        <v>0</v>
      </c>
      <c r="V2698" s="10">
        <v>0</v>
      </c>
      <c r="W2698" s="10">
        <v>0</v>
      </c>
      <c r="X2698" s="10">
        <v>0</v>
      </c>
      <c r="Y2698" s="10">
        <v>0</v>
      </c>
      <c r="Z2698" s="10">
        <v>0</v>
      </c>
      <c r="AA2698" s="10">
        <v>0</v>
      </c>
      <c r="AB2698" s="10">
        <v>0</v>
      </c>
      <c r="AC2698" s="10">
        <v>0</v>
      </c>
      <c r="AD2698" s="10">
        <v>0</v>
      </c>
      <c r="AE2698" s="10">
        <v>0</v>
      </c>
      <c r="AF2698" s="15" t="s">
        <v>2584</v>
      </c>
    </row>
    <row r="2700" spans="1:32" ht="13">
      <c r="B2700" s="2" t="s">
        <v>301</v>
      </c>
    </row>
    <row r="2701" spans="1:32" ht="13">
      <c r="A2701" s="3" t="s">
        <v>302</v>
      </c>
      <c r="B2701" t="s">
        <v>226</v>
      </c>
      <c r="C2701" s="10">
        <v>0</v>
      </c>
      <c r="D2701" s="10">
        <v>0</v>
      </c>
      <c r="E2701" s="10">
        <v>0</v>
      </c>
      <c r="F2701" s="10">
        <v>0</v>
      </c>
      <c r="G2701" s="10">
        <v>0</v>
      </c>
      <c r="H2701" s="10">
        <v>0</v>
      </c>
      <c r="I2701" s="10">
        <v>0</v>
      </c>
      <c r="J2701" s="10">
        <v>0</v>
      </c>
      <c r="K2701" s="10">
        <v>32.586863999999998</v>
      </c>
      <c r="L2701" s="10">
        <v>33.150764000000002</v>
      </c>
      <c r="M2701" s="10">
        <v>33.545138999999999</v>
      </c>
      <c r="N2701" s="10">
        <v>33.995296000000003</v>
      </c>
      <c r="O2701" s="10">
        <v>34.114795999999998</v>
      </c>
      <c r="P2701" s="10">
        <v>34.286709000000002</v>
      </c>
      <c r="Q2701" s="10">
        <v>34.432152000000002</v>
      </c>
      <c r="R2701" s="10">
        <v>34.599021999999998</v>
      </c>
      <c r="S2701" s="10">
        <v>34.819217999999999</v>
      </c>
      <c r="T2701" s="10">
        <v>35.062691000000001</v>
      </c>
      <c r="U2701" s="10">
        <v>35.351463000000003</v>
      </c>
      <c r="V2701" s="10">
        <v>35.625233000000001</v>
      </c>
      <c r="W2701" s="10">
        <v>35.912781000000003</v>
      </c>
      <c r="X2701" s="10">
        <v>36.212311</v>
      </c>
      <c r="Y2701" s="10">
        <v>36.526031000000003</v>
      </c>
      <c r="Z2701" s="10">
        <v>36.820999</v>
      </c>
      <c r="AA2701" s="10">
        <v>37.142615999999997</v>
      </c>
      <c r="AB2701" s="10">
        <v>37.471851000000001</v>
      </c>
      <c r="AC2701" s="10">
        <v>37.734200000000001</v>
      </c>
      <c r="AD2701" s="10">
        <v>38.011668999999998</v>
      </c>
      <c r="AE2701" s="10">
        <v>38.410629</v>
      </c>
      <c r="AF2701" s="15" t="s">
        <v>2584</v>
      </c>
    </row>
    <row r="2702" spans="1:32" ht="13">
      <c r="A2702" s="3" t="s">
        <v>303</v>
      </c>
      <c r="B2702" t="s">
        <v>228</v>
      </c>
      <c r="C2702" s="10">
        <v>0</v>
      </c>
      <c r="D2702" s="10">
        <v>0</v>
      </c>
      <c r="E2702" s="10">
        <v>0</v>
      </c>
      <c r="F2702" s="10">
        <v>0</v>
      </c>
      <c r="G2702" s="10">
        <v>31.623097999999999</v>
      </c>
      <c r="H2702" s="10">
        <v>32.075279000000002</v>
      </c>
      <c r="I2702" s="10">
        <v>32.432934000000003</v>
      </c>
      <c r="J2702" s="10">
        <v>33.080874999999999</v>
      </c>
      <c r="K2702" s="10">
        <v>33.675812000000001</v>
      </c>
      <c r="L2702" s="10">
        <v>34.198318</v>
      </c>
      <c r="M2702" s="10">
        <v>35.177441000000002</v>
      </c>
      <c r="N2702" s="10">
        <v>35.657950999999997</v>
      </c>
      <c r="O2702" s="10">
        <v>35.785739999999997</v>
      </c>
      <c r="P2702" s="10">
        <v>35.937286</v>
      </c>
      <c r="Q2702" s="10">
        <v>36.086514000000001</v>
      </c>
      <c r="R2702" s="10">
        <v>36.282623000000001</v>
      </c>
      <c r="S2702" s="10">
        <v>36.506599000000001</v>
      </c>
      <c r="T2702" s="10">
        <v>36.737884999999999</v>
      </c>
      <c r="U2702" s="10">
        <v>36.9771</v>
      </c>
      <c r="V2702" s="10">
        <v>37.251629000000001</v>
      </c>
      <c r="W2702" s="10">
        <v>37.534157</v>
      </c>
      <c r="X2702" s="10">
        <v>37.825744999999998</v>
      </c>
      <c r="Y2702" s="10">
        <v>38.135494000000001</v>
      </c>
      <c r="Z2702" s="10">
        <v>38.388409000000003</v>
      </c>
      <c r="AA2702" s="10">
        <v>38.678387000000001</v>
      </c>
      <c r="AB2702" s="10">
        <v>39.016345999999999</v>
      </c>
      <c r="AC2702" s="10">
        <v>39.315479000000003</v>
      </c>
      <c r="AD2702" s="10">
        <v>39.613028999999997</v>
      </c>
      <c r="AE2702" s="10">
        <v>40.117106999999997</v>
      </c>
      <c r="AF2702" s="15" t="s">
        <v>2584</v>
      </c>
    </row>
    <row r="2703" spans="1:32" ht="13">
      <c r="A2703" s="3" t="s">
        <v>304</v>
      </c>
      <c r="B2703" t="s">
        <v>230</v>
      </c>
      <c r="C2703" s="10">
        <v>0</v>
      </c>
      <c r="D2703" s="10">
        <v>0</v>
      </c>
      <c r="E2703" s="10">
        <v>33.820236000000001</v>
      </c>
      <c r="F2703" s="10">
        <v>33.976745999999999</v>
      </c>
      <c r="G2703" s="10">
        <v>34.452755000000003</v>
      </c>
      <c r="H2703" s="10">
        <v>35.104588</v>
      </c>
      <c r="I2703" s="10">
        <v>35.490031999999999</v>
      </c>
      <c r="J2703" s="10">
        <v>35.993049999999997</v>
      </c>
      <c r="K2703" s="10">
        <v>36.644587999999999</v>
      </c>
      <c r="L2703" s="10">
        <v>37.301453000000002</v>
      </c>
      <c r="M2703" s="10">
        <v>38.320473</v>
      </c>
      <c r="N2703" s="10">
        <v>38.782344999999999</v>
      </c>
      <c r="O2703" s="10">
        <v>38.921576999999999</v>
      </c>
      <c r="P2703" s="10">
        <v>39.125152999999997</v>
      </c>
      <c r="Q2703" s="10">
        <v>39.323627000000002</v>
      </c>
      <c r="R2703" s="10">
        <v>39.503791999999997</v>
      </c>
      <c r="S2703" s="10">
        <v>39.670974999999999</v>
      </c>
      <c r="T2703" s="10">
        <v>39.854754999999997</v>
      </c>
      <c r="U2703" s="10">
        <v>40.041451000000002</v>
      </c>
      <c r="V2703" s="10">
        <v>40.230099000000003</v>
      </c>
      <c r="W2703" s="10">
        <v>40.431579999999997</v>
      </c>
      <c r="X2703" s="10">
        <v>40.647747000000003</v>
      </c>
      <c r="Y2703" s="10">
        <v>40.879314000000001</v>
      </c>
      <c r="Z2703" s="10">
        <v>41.116988999999997</v>
      </c>
      <c r="AA2703" s="10">
        <v>41.366137999999999</v>
      </c>
      <c r="AB2703" s="10">
        <v>41.650084999999997</v>
      </c>
      <c r="AC2703" s="10">
        <v>41.891865000000003</v>
      </c>
      <c r="AD2703" s="10">
        <v>42.142296000000002</v>
      </c>
      <c r="AE2703" s="10">
        <v>42.575138000000003</v>
      </c>
      <c r="AF2703" s="15" t="s">
        <v>2584</v>
      </c>
    </row>
    <row r="2704" spans="1:32" ht="13">
      <c r="A2704" s="3" t="s">
        <v>305</v>
      </c>
      <c r="B2704" t="s">
        <v>232</v>
      </c>
      <c r="C2704" s="10">
        <v>31.508410000000001</v>
      </c>
      <c r="D2704" s="10">
        <v>31.499666000000001</v>
      </c>
      <c r="E2704" s="10">
        <v>31.662565000000001</v>
      </c>
      <c r="F2704" s="10">
        <v>31.854856000000002</v>
      </c>
      <c r="G2704" s="10">
        <v>32.197746000000002</v>
      </c>
      <c r="H2704" s="10">
        <v>32.869396000000002</v>
      </c>
      <c r="I2704" s="10">
        <v>33.218921999999999</v>
      </c>
      <c r="J2704" s="10">
        <v>33.784976999999998</v>
      </c>
      <c r="K2704" s="10">
        <v>34.632263000000002</v>
      </c>
      <c r="L2704" s="10">
        <v>35.416786000000002</v>
      </c>
      <c r="M2704" s="10">
        <v>36.704673999999997</v>
      </c>
      <c r="N2704" s="10">
        <v>37.224068000000003</v>
      </c>
      <c r="O2704" s="10">
        <v>37.350234999999998</v>
      </c>
      <c r="P2704" s="10">
        <v>37.510426000000002</v>
      </c>
      <c r="Q2704" s="10">
        <v>37.635956</v>
      </c>
      <c r="R2704" s="10">
        <v>37.742023000000003</v>
      </c>
      <c r="S2704" s="10">
        <v>37.850543999999999</v>
      </c>
      <c r="T2704" s="10">
        <v>37.971629999999998</v>
      </c>
      <c r="U2704" s="10">
        <v>38.113292999999999</v>
      </c>
      <c r="V2704" s="10">
        <v>38.258591000000003</v>
      </c>
      <c r="W2704" s="10">
        <v>38.413848999999999</v>
      </c>
      <c r="X2704" s="10">
        <v>38.574252999999999</v>
      </c>
      <c r="Y2704" s="10">
        <v>38.755977999999999</v>
      </c>
      <c r="Z2704" s="10">
        <v>38.915942999999999</v>
      </c>
      <c r="AA2704" s="10">
        <v>39.121037000000001</v>
      </c>
      <c r="AB2704" s="10">
        <v>39.372436999999998</v>
      </c>
      <c r="AC2704" s="10">
        <v>39.609737000000003</v>
      </c>
      <c r="AD2704" s="10">
        <v>39.875487999999997</v>
      </c>
      <c r="AE2704" s="10">
        <v>40.339302000000004</v>
      </c>
      <c r="AF2704" s="7">
        <v>9.2029999999999994E-3</v>
      </c>
    </row>
    <row r="2705" spans="1:32" ht="13">
      <c r="A2705" s="3" t="s">
        <v>306</v>
      </c>
      <c r="B2705" t="s">
        <v>234</v>
      </c>
      <c r="C2705" s="10">
        <v>28.346912</v>
      </c>
      <c r="D2705" s="10">
        <v>28.28219</v>
      </c>
      <c r="E2705" s="10">
        <v>28.310499</v>
      </c>
      <c r="F2705" s="10">
        <v>28.393008999999999</v>
      </c>
      <c r="G2705" s="10">
        <v>28.726849000000001</v>
      </c>
      <c r="H2705" s="10">
        <v>29.438658</v>
      </c>
      <c r="I2705" s="10">
        <v>29.838068</v>
      </c>
      <c r="J2705" s="10">
        <v>30.507449999999999</v>
      </c>
      <c r="K2705" s="10">
        <v>31.189260000000001</v>
      </c>
      <c r="L2705" s="10">
        <v>31.816534000000001</v>
      </c>
      <c r="M2705" s="10">
        <v>32.991374999999998</v>
      </c>
      <c r="N2705" s="10">
        <v>33.565463999999999</v>
      </c>
      <c r="O2705" s="10">
        <v>33.690308000000002</v>
      </c>
      <c r="P2705" s="10">
        <v>33.838985000000001</v>
      </c>
      <c r="Q2705" s="10">
        <v>33.967297000000002</v>
      </c>
      <c r="R2705" s="10">
        <v>34.076228999999998</v>
      </c>
      <c r="S2705" s="10">
        <v>34.186805999999997</v>
      </c>
      <c r="T2705" s="10">
        <v>34.314216999999999</v>
      </c>
      <c r="U2705" s="10">
        <v>34.465527000000002</v>
      </c>
      <c r="V2705" s="10">
        <v>34.612923000000002</v>
      </c>
      <c r="W2705" s="10">
        <v>34.765518</v>
      </c>
      <c r="X2705" s="10">
        <v>34.920623999999997</v>
      </c>
      <c r="Y2705" s="10">
        <v>35.102916999999998</v>
      </c>
      <c r="Z2705" s="10">
        <v>35.255493000000001</v>
      </c>
      <c r="AA2705" s="10">
        <v>35.457129999999999</v>
      </c>
      <c r="AB2705" s="10">
        <v>35.690556000000001</v>
      </c>
      <c r="AC2705" s="10">
        <v>35.854312999999998</v>
      </c>
      <c r="AD2705" s="10">
        <v>36.024062999999998</v>
      </c>
      <c r="AE2705" s="10">
        <v>36.252285000000001</v>
      </c>
      <c r="AF2705" s="7">
        <v>9.2379999999999997E-3</v>
      </c>
    </row>
    <row r="2706" spans="1:32" ht="13">
      <c r="A2706" s="3" t="s">
        <v>307</v>
      </c>
      <c r="B2706" t="s">
        <v>236</v>
      </c>
      <c r="C2706" s="10">
        <v>0</v>
      </c>
      <c r="D2706" s="10">
        <v>0</v>
      </c>
      <c r="E2706" s="10">
        <v>0</v>
      </c>
      <c r="F2706" s="10">
        <v>0</v>
      </c>
      <c r="G2706" s="10">
        <v>0</v>
      </c>
      <c r="H2706" s="10">
        <v>0</v>
      </c>
      <c r="I2706" s="10">
        <v>27.894817</v>
      </c>
      <c r="J2706" s="10">
        <v>28.13308</v>
      </c>
      <c r="K2706" s="10">
        <v>28.434456000000001</v>
      </c>
      <c r="L2706" s="10">
        <v>28.843402999999999</v>
      </c>
      <c r="M2706" s="10">
        <v>29.530539999999998</v>
      </c>
      <c r="N2706" s="10">
        <v>29.968252</v>
      </c>
      <c r="O2706" s="10">
        <v>30.080614000000001</v>
      </c>
      <c r="P2706" s="10">
        <v>30.199874999999999</v>
      </c>
      <c r="Q2706" s="10">
        <v>30.324943999999999</v>
      </c>
      <c r="R2706" s="10">
        <v>30.498733999999999</v>
      </c>
      <c r="S2706" s="10">
        <v>30.747889000000001</v>
      </c>
      <c r="T2706" s="10">
        <v>31.011021</v>
      </c>
      <c r="U2706" s="10">
        <v>31.304069999999999</v>
      </c>
      <c r="V2706" s="10">
        <v>31.587669000000002</v>
      </c>
      <c r="W2706" s="10">
        <v>31.865814</v>
      </c>
      <c r="X2706" s="10">
        <v>32.151093000000003</v>
      </c>
      <c r="Y2706" s="10">
        <v>32.456359999999997</v>
      </c>
      <c r="Z2706" s="10">
        <v>32.723712999999996</v>
      </c>
      <c r="AA2706" s="10">
        <v>33.036110000000001</v>
      </c>
      <c r="AB2706" s="10">
        <v>33.352122999999999</v>
      </c>
      <c r="AC2706" s="10">
        <v>33.613543999999997</v>
      </c>
      <c r="AD2706" s="10">
        <v>33.909320999999998</v>
      </c>
      <c r="AE2706" s="10">
        <v>34.400005</v>
      </c>
      <c r="AF2706" s="15" t="s">
        <v>2584</v>
      </c>
    </row>
    <row r="2707" spans="1:32" ht="13">
      <c r="A2707" s="3" t="s">
        <v>308</v>
      </c>
      <c r="B2707" t="s">
        <v>238</v>
      </c>
      <c r="C2707" s="10">
        <v>23.096133999999999</v>
      </c>
      <c r="D2707" s="10">
        <v>23.088221000000001</v>
      </c>
      <c r="E2707" s="10">
        <v>23.136960999999999</v>
      </c>
      <c r="F2707" s="10">
        <v>23.063326</v>
      </c>
      <c r="G2707" s="10">
        <v>23.376833000000001</v>
      </c>
      <c r="H2707" s="10">
        <v>23.838501000000001</v>
      </c>
      <c r="I2707" s="10">
        <v>24.112660999999999</v>
      </c>
      <c r="J2707" s="10">
        <v>24.465166</v>
      </c>
      <c r="K2707" s="10">
        <v>24.974381999999999</v>
      </c>
      <c r="L2707" s="10">
        <v>25.537745999999999</v>
      </c>
      <c r="M2707" s="10">
        <v>26.607617999999999</v>
      </c>
      <c r="N2707" s="10">
        <v>27.506692999999999</v>
      </c>
      <c r="O2707" s="10">
        <v>27.698736</v>
      </c>
      <c r="P2707" s="10">
        <v>27.862172999999999</v>
      </c>
      <c r="Q2707" s="10">
        <v>28.023415</v>
      </c>
      <c r="R2707" s="10">
        <v>28.206565999999999</v>
      </c>
      <c r="S2707" s="10">
        <v>28.412476999999999</v>
      </c>
      <c r="T2707" s="10">
        <v>28.61553</v>
      </c>
      <c r="U2707" s="10">
        <v>28.809726999999999</v>
      </c>
      <c r="V2707" s="10">
        <v>28.982025</v>
      </c>
      <c r="W2707" s="10">
        <v>29.153721000000001</v>
      </c>
      <c r="X2707" s="10">
        <v>29.333290000000002</v>
      </c>
      <c r="Y2707" s="10">
        <v>29.536963</v>
      </c>
      <c r="Z2707" s="10">
        <v>29.758054999999999</v>
      </c>
      <c r="AA2707" s="10">
        <v>30.023754</v>
      </c>
      <c r="AB2707" s="10">
        <v>30.350981000000001</v>
      </c>
      <c r="AC2707" s="10">
        <v>30.567492000000001</v>
      </c>
      <c r="AD2707" s="10">
        <v>30.794388000000001</v>
      </c>
      <c r="AE2707" s="10">
        <v>31.113030999999999</v>
      </c>
      <c r="AF2707" s="7">
        <v>1.111E-2</v>
      </c>
    </row>
    <row r="2708" spans="1:32" ht="13">
      <c r="A2708" s="3" t="s">
        <v>309</v>
      </c>
      <c r="B2708" t="s">
        <v>240</v>
      </c>
      <c r="C2708" s="10">
        <v>22.465944</v>
      </c>
      <c r="D2708" s="10">
        <v>22.419042999999999</v>
      </c>
      <c r="E2708" s="10">
        <v>22.442979999999999</v>
      </c>
      <c r="F2708" s="10">
        <v>22.474173</v>
      </c>
      <c r="G2708" s="10">
        <v>22.676366999999999</v>
      </c>
      <c r="H2708" s="10">
        <v>23.052880999999999</v>
      </c>
      <c r="I2708" s="10">
        <v>23.196929999999998</v>
      </c>
      <c r="J2708" s="10">
        <v>23.484435999999999</v>
      </c>
      <c r="K2708" s="10">
        <v>23.957373</v>
      </c>
      <c r="L2708" s="10">
        <v>24.356449000000001</v>
      </c>
      <c r="M2708" s="10">
        <v>25.025801000000001</v>
      </c>
      <c r="N2708" s="10">
        <v>25.481237</v>
      </c>
      <c r="O2708" s="10">
        <v>25.632959</v>
      </c>
      <c r="P2708" s="10">
        <v>25.794727000000002</v>
      </c>
      <c r="Q2708" s="10">
        <v>25.987349999999999</v>
      </c>
      <c r="R2708" s="10">
        <v>26.193557999999999</v>
      </c>
      <c r="S2708" s="10">
        <v>26.415490999999999</v>
      </c>
      <c r="T2708" s="10">
        <v>26.623327</v>
      </c>
      <c r="U2708" s="10">
        <v>26.816739999999999</v>
      </c>
      <c r="V2708" s="10">
        <v>26.984401999999999</v>
      </c>
      <c r="W2708" s="10">
        <v>27.139847</v>
      </c>
      <c r="X2708" s="10">
        <v>27.294433999999999</v>
      </c>
      <c r="Y2708" s="10">
        <v>27.449373000000001</v>
      </c>
      <c r="Z2708" s="10">
        <v>27.596449</v>
      </c>
      <c r="AA2708" s="10">
        <v>27.749306000000001</v>
      </c>
      <c r="AB2708" s="10">
        <v>27.923663999999999</v>
      </c>
      <c r="AC2708" s="10">
        <v>28.063334999999999</v>
      </c>
      <c r="AD2708" s="10">
        <v>28.207004999999999</v>
      </c>
      <c r="AE2708" s="10">
        <v>28.385121999999999</v>
      </c>
      <c r="AF2708" s="7">
        <v>8.7770000000000001E-3</v>
      </c>
    </row>
    <row r="2709" spans="1:32" ht="13">
      <c r="A2709" s="3" t="s">
        <v>310</v>
      </c>
      <c r="B2709" t="s">
        <v>242</v>
      </c>
      <c r="C2709" s="10">
        <v>26.550360000000001</v>
      </c>
      <c r="D2709" s="10">
        <v>26.524764999999999</v>
      </c>
      <c r="E2709" s="10">
        <v>26.607856999999999</v>
      </c>
      <c r="F2709" s="10">
        <v>26.537538999999999</v>
      </c>
      <c r="G2709" s="10">
        <v>26.856280999999999</v>
      </c>
      <c r="H2709" s="10">
        <v>27.389672999999998</v>
      </c>
      <c r="I2709" s="10">
        <v>27.712392999999999</v>
      </c>
      <c r="J2709" s="10">
        <v>28.230160000000001</v>
      </c>
      <c r="K2709" s="10">
        <v>28.765225999999998</v>
      </c>
      <c r="L2709" s="10">
        <v>29.367861000000001</v>
      </c>
      <c r="M2709" s="10">
        <v>30.725019</v>
      </c>
      <c r="N2709" s="10">
        <v>31.567947</v>
      </c>
      <c r="O2709" s="10">
        <v>31.681618</v>
      </c>
      <c r="P2709" s="10">
        <v>31.954146999999999</v>
      </c>
      <c r="Q2709" s="10">
        <v>32.202435000000001</v>
      </c>
      <c r="R2709" s="10">
        <v>32.413573999999997</v>
      </c>
      <c r="S2709" s="10">
        <v>32.672409000000002</v>
      </c>
      <c r="T2709" s="10">
        <v>32.932670999999999</v>
      </c>
      <c r="U2709" s="10">
        <v>33.165131000000002</v>
      </c>
      <c r="V2709" s="10">
        <v>33.339767000000002</v>
      </c>
      <c r="W2709" s="10">
        <v>33.522239999999996</v>
      </c>
      <c r="X2709" s="10">
        <v>33.71452</v>
      </c>
      <c r="Y2709" s="10">
        <v>33.919704000000003</v>
      </c>
      <c r="Z2709" s="10">
        <v>34.101433</v>
      </c>
      <c r="AA2709" s="10">
        <v>34.296363999999997</v>
      </c>
      <c r="AB2709" s="10">
        <v>34.455939999999998</v>
      </c>
      <c r="AC2709" s="10">
        <v>34.612453000000002</v>
      </c>
      <c r="AD2709" s="10">
        <v>34.786797</v>
      </c>
      <c r="AE2709" s="10">
        <v>35.029152000000003</v>
      </c>
      <c r="AF2709" s="7">
        <v>1.0352999999999999E-2</v>
      </c>
    </row>
    <row r="2710" spans="1:32" ht="13">
      <c r="A2710" s="3" t="s">
        <v>311</v>
      </c>
      <c r="B2710" t="s">
        <v>244</v>
      </c>
      <c r="C2710" s="10">
        <v>24.095859999999998</v>
      </c>
      <c r="D2710" s="10">
        <v>24.104541999999999</v>
      </c>
      <c r="E2710" s="10">
        <v>24.199165000000001</v>
      </c>
      <c r="F2710" s="10">
        <v>24.017022999999998</v>
      </c>
      <c r="G2710" s="10">
        <v>24.308962000000001</v>
      </c>
      <c r="H2710" s="10">
        <v>24.870070999999999</v>
      </c>
      <c r="I2710" s="10">
        <v>25.212482000000001</v>
      </c>
      <c r="J2710" s="10">
        <v>25.685407999999999</v>
      </c>
      <c r="K2710" s="10">
        <v>26.270068999999999</v>
      </c>
      <c r="L2710" s="10">
        <v>27.134720000000002</v>
      </c>
      <c r="M2710" s="10">
        <v>28.497624999999999</v>
      </c>
      <c r="N2710" s="10">
        <v>29.457381999999999</v>
      </c>
      <c r="O2710" s="10">
        <v>29.594073999999999</v>
      </c>
      <c r="P2710" s="10">
        <v>29.817793000000002</v>
      </c>
      <c r="Q2710" s="10">
        <v>29.997838999999999</v>
      </c>
      <c r="R2710" s="10">
        <v>30.217955</v>
      </c>
      <c r="S2710" s="10">
        <v>30.466699999999999</v>
      </c>
      <c r="T2710" s="10">
        <v>30.700624000000001</v>
      </c>
      <c r="U2710" s="10">
        <v>30.907520000000002</v>
      </c>
      <c r="V2710" s="10">
        <v>31.070253000000001</v>
      </c>
      <c r="W2710" s="10">
        <v>31.234014999999999</v>
      </c>
      <c r="X2710" s="10">
        <v>31.402291999999999</v>
      </c>
      <c r="Y2710" s="10">
        <v>31.574127000000001</v>
      </c>
      <c r="Z2710" s="10">
        <v>31.728249000000002</v>
      </c>
      <c r="AA2710" s="10">
        <v>31.899260000000002</v>
      </c>
      <c r="AB2710" s="10">
        <v>32.085472000000003</v>
      </c>
      <c r="AC2710" s="10">
        <v>32.238303999999999</v>
      </c>
      <c r="AD2710" s="10">
        <v>32.404491</v>
      </c>
      <c r="AE2710" s="10">
        <v>32.669269999999997</v>
      </c>
      <c r="AF2710" s="7">
        <v>1.1324000000000001E-2</v>
      </c>
    </row>
    <row r="2711" spans="1:32" ht="13">
      <c r="A2711" s="3" t="s">
        <v>312</v>
      </c>
      <c r="B2711" t="s">
        <v>246</v>
      </c>
      <c r="C2711" s="10">
        <v>25.721951000000001</v>
      </c>
      <c r="D2711" s="10">
        <v>25.744389999999999</v>
      </c>
      <c r="E2711" s="10">
        <v>25.90052</v>
      </c>
      <c r="F2711" s="10">
        <v>25.978971000000001</v>
      </c>
      <c r="G2711" s="10">
        <v>26.414425000000001</v>
      </c>
      <c r="H2711" s="10">
        <v>27.012533000000001</v>
      </c>
      <c r="I2711" s="10">
        <v>27.380013000000002</v>
      </c>
      <c r="J2711" s="10">
        <v>27.849619000000001</v>
      </c>
      <c r="K2711" s="10">
        <v>28.524135999999999</v>
      </c>
      <c r="L2711" s="10">
        <v>29.290717999999998</v>
      </c>
      <c r="M2711" s="10">
        <v>30.522321999999999</v>
      </c>
      <c r="N2711" s="10">
        <v>31.33642</v>
      </c>
      <c r="O2711" s="10">
        <v>31.446318000000002</v>
      </c>
      <c r="P2711" s="10">
        <v>31.677841000000001</v>
      </c>
      <c r="Q2711" s="10">
        <v>31.863886000000001</v>
      </c>
      <c r="R2711" s="10">
        <v>32.053069999999998</v>
      </c>
      <c r="S2711" s="10">
        <v>32.287948999999998</v>
      </c>
      <c r="T2711" s="10">
        <v>32.524281000000002</v>
      </c>
      <c r="U2711" s="10">
        <v>32.748027999999998</v>
      </c>
      <c r="V2711" s="10">
        <v>32.945701999999997</v>
      </c>
      <c r="W2711" s="10">
        <v>33.125801000000003</v>
      </c>
      <c r="X2711" s="10">
        <v>33.315941000000002</v>
      </c>
      <c r="Y2711" s="10">
        <v>33.531765</v>
      </c>
      <c r="Z2711" s="10">
        <v>33.742207000000001</v>
      </c>
      <c r="AA2711" s="10">
        <v>33.994522000000003</v>
      </c>
      <c r="AB2711" s="10">
        <v>34.301369000000001</v>
      </c>
      <c r="AC2711" s="10">
        <v>34.579211999999998</v>
      </c>
      <c r="AD2711" s="10">
        <v>34.839706</v>
      </c>
      <c r="AE2711" s="10">
        <v>35.204059999999998</v>
      </c>
      <c r="AF2711" s="7">
        <v>1.1658E-2</v>
      </c>
    </row>
    <row r="2712" spans="1:32" ht="13">
      <c r="A2712" s="3" t="s">
        <v>313</v>
      </c>
      <c r="B2712" t="s">
        <v>248</v>
      </c>
      <c r="C2712" s="10">
        <v>22.758223999999998</v>
      </c>
      <c r="D2712" s="10">
        <v>22.718838000000002</v>
      </c>
      <c r="E2712" s="10">
        <v>22.793607999999999</v>
      </c>
      <c r="F2712" s="10">
        <v>22.742895000000001</v>
      </c>
      <c r="G2712" s="10">
        <v>22.988385999999998</v>
      </c>
      <c r="H2712" s="10">
        <v>23.448111000000001</v>
      </c>
      <c r="I2712" s="10">
        <v>23.657990000000002</v>
      </c>
      <c r="J2712" s="10">
        <v>24.031220999999999</v>
      </c>
      <c r="K2712" s="10">
        <v>24.641314000000001</v>
      </c>
      <c r="L2712" s="10">
        <v>25.287714000000001</v>
      </c>
      <c r="M2712" s="10">
        <v>26.252718000000002</v>
      </c>
      <c r="N2712" s="10">
        <v>26.846819</v>
      </c>
      <c r="O2712" s="10">
        <v>27.025238000000002</v>
      </c>
      <c r="P2712" s="10">
        <v>27.191292000000001</v>
      </c>
      <c r="Q2712" s="10">
        <v>27.375311</v>
      </c>
      <c r="R2712" s="10">
        <v>27.596367000000001</v>
      </c>
      <c r="S2712" s="10">
        <v>27.848396000000001</v>
      </c>
      <c r="T2712" s="10">
        <v>28.095863000000001</v>
      </c>
      <c r="U2712" s="10">
        <v>28.299247999999999</v>
      </c>
      <c r="V2712" s="10">
        <v>28.470283999999999</v>
      </c>
      <c r="W2712" s="10">
        <v>28.644615000000002</v>
      </c>
      <c r="X2712" s="10">
        <v>28.824074</v>
      </c>
      <c r="Y2712" s="10">
        <v>29.013670000000001</v>
      </c>
      <c r="Z2712" s="10">
        <v>29.185272000000001</v>
      </c>
      <c r="AA2712" s="10">
        <v>29.380935999999998</v>
      </c>
      <c r="AB2712" s="10">
        <v>29.593985</v>
      </c>
      <c r="AC2712" s="10">
        <v>29.777902999999998</v>
      </c>
      <c r="AD2712" s="10">
        <v>29.981506</v>
      </c>
      <c r="AE2712" s="10">
        <v>30.307676000000001</v>
      </c>
      <c r="AF2712" s="7">
        <v>1.0730999999999999E-2</v>
      </c>
    </row>
    <row r="2714" spans="1:32" ht="13">
      <c r="B2714" s="2" t="s">
        <v>314</v>
      </c>
    </row>
    <row r="2715" spans="1:32" ht="13">
      <c r="A2715" s="3" t="s">
        <v>315</v>
      </c>
      <c r="B2715" t="s">
        <v>226</v>
      </c>
      <c r="C2715" s="10">
        <v>0</v>
      </c>
      <c r="D2715" s="10">
        <v>0</v>
      </c>
      <c r="E2715" s="10">
        <v>0</v>
      </c>
      <c r="F2715" s="10">
        <v>0</v>
      </c>
      <c r="G2715" s="10">
        <v>0</v>
      </c>
      <c r="H2715" s="10">
        <v>0</v>
      </c>
      <c r="I2715" s="10">
        <v>0</v>
      </c>
      <c r="J2715" s="10">
        <v>0</v>
      </c>
      <c r="K2715" s="10">
        <v>0</v>
      </c>
      <c r="L2715" s="10">
        <v>0</v>
      </c>
      <c r="M2715" s="10">
        <v>0</v>
      </c>
      <c r="N2715" s="10">
        <v>0</v>
      </c>
      <c r="O2715" s="10">
        <v>0</v>
      </c>
      <c r="P2715" s="10">
        <v>0</v>
      </c>
      <c r="Q2715" s="10">
        <v>0</v>
      </c>
      <c r="R2715" s="10">
        <v>0</v>
      </c>
      <c r="S2715" s="10">
        <v>0</v>
      </c>
      <c r="T2715" s="10">
        <v>0</v>
      </c>
      <c r="U2715" s="10">
        <v>0</v>
      </c>
      <c r="V2715" s="10">
        <v>0</v>
      </c>
      <c r="W2715" s="10">
        <v>0</v>
      </c>
      <c r="X2715" s="10">
        <v>0</v>
      </c>
      <c r="Y2715" s="10">
        <v>0</v>
      </c>
      <c r="Z2715" s="10">
        <v>0</v>
      </c>
      <c r="AA2715" s="10">
        <v>0</v>
      </c>
      <c r="AB2715" s="10">
        <v>0</v>
      </c>
      <c r="AC2715" s="10">
        <v>0</v>
      </c>
      <c r="AD2715" s="10">
        <v>0</v>
      </c>
      <c r="AE2715" s="10">
        <v>0</v>
      </c>
      <c r="AF2715" s="15" t="s">
        <v>2584</v>
      </c>
    </row>
    <row r="2716" spans="1:32" ht="13">
      <c r="A2716" s="3" t="s">
        <v>316</v>
      </c>
      <c r="B2716" t="s">
        <v>228</v>
      </c>
      <c r="C2716" s="10">
        <v>0</v>
      </c>
      <c r="D2716" s="10">
        <v>0</v>
      </c>
      <c r="E2716" s="10">
        <v>0</v>
      </c>
      <c r="F2716" s="10">
        <v>0</v>
      </c>
      <c r="G2716" s="10">
        <v>0</v>
      </c>
      <c r="H2716" s="10">
        <v>0</v>
      </c>
      <c r="I2716" s="10">
        <v>0</v>
      </c>
      <c r="J2716" s="10">
        <v>0</v>
      </c>
      <c r="K2716" s="10">
        <v>0</v>
      </c>
      <c r="L2716" s="10">
        <v>0</v>
      </c>
      <c r="M2716" s="10">
        <v>0</v>
      </c>
      <c r="N2716" s="10">
        <v>0</v>
      </c>
      <c r="O2716" s="10">
        <v>0</v>
      </c>
      <c r="P2716" s="10">
        <v>0</v>
      </c>
      <c r="Q2716" s="10">
        <v>0</v>
      </c>
      <c r="R2716" s="10">
        <v>0</v>
      </c>
      <c r="S2716" s="10">
        <v>0</v>
      </c>
      <c r="T2716" s="10">
        <v>0</v>
      </c>
      <c r="U2716" s="10">
        <v>0</v>
      </c>
      <c r="V2716" s="10">
        <v>0</v>
      </c>
      <c r="W2716" s="10">
        <v>0</v>
      </c>
      <c r="X2716" s="10">
        <v>0</v>
      </c>
      <c r="Y2716" s="10">
        <v>0</v>
      </c>
      <c r="Z2716" s="10">
        <v>0</v>
      </c>
      <c r="AA2716" s="10">
        <v>0</v>
      </c>
      <c r="AB2716" s="10">
        <v>0</v>
      </c>
      <c r="AC2716" s="10">
        <v>0</v>
      </c>
      <c r="AD2716" s="10">
        <v>0</v>
      </c>
      <c r="AE2716" s="10">
        <v>0</v>
      </c>
      <c r="AF2716" s="15" t="s">
        <v>2584</v>
      </c>
    </row>
    <row r="2717" spans="1:32" ht="13">
      <c r="A2717" s="3" t="s">
        <v>317</v>
      </c>
      <c r="B2717" t="s">
        <v>230</v>
      </c>
      <c r="C2717" s="10">
        <v>36.116478000000001</v>
      </c>
      <c r="D2717" s="10">
        <v>36.098044999999999</v>
      </c>
      <c r="E2717" s="10">
        <v>36.257153000000002</v>
      </c>
      <c r="F2717" s="10">
        <v>36.590117999999997</v>
      </c>
      <c r="G2717" s="10">
        <v>37.110019999999999</v>
      </c>
      <c r="H2717" s="10">
        <v>37.887245</v>
      </c>
      <c r="I2717" s="10">
        <v>38.391078999999998</v>
      </c>
      <c r="J2717" s="10">
        <v>39.000281999999999</v>
      </c>
      <c r="K2717" s="10">
        <v>39.916550000000001</v>
      </c>
      <c r="L2717" s="10">
        <v>40.889355000000002</v>
      </c>
      <c r="M2717" s="10">
        <v>42.185882999999997</v>
      </c>
      <c r="N2717" s="10">
        <v>42.700465999999999</v>
      </c>
      <c r="O2717" s="10">
        <v>42.807026</v>
      </c>
      <c r="P2717" s="10">
        <v>43.015887999999997</v>
      </c>
      <c r="Q2717" s="10">
        <v>43.182395999999997</v>
      </c>
      <c r="R2717" s="10">
        <v>43.339806000000003</v>
      </c>
      <c r="S2717" s="10">
        <v>43.467238999999999</v>
      </c>
      <c r="T2717" s="10">
        <v>43.590339999999998</v>
      </c>
      <c r="U2717" s="10">
        <v>43.721359</v>
      </c>
      <c r="V2717" s="10">
        <v>43.850791999999998</v>
      </c>
      <c r="W2717" s="10">
        <v>43.994770000000003</v>
      </c>
      <c r="X2717" s="10">
        <v>44.152912000000001</v>
      </c>
      <c r="Y2717" s="10">
        <v>44.331367</v>
      </c>
      <c r="Z2717" s="10">
        <v>44.509163000000001</v>
      </c>
      <c r="AA2717" s="10">
        <v>44.715739999999997</v>
      </c>
      <c r="AB2717" s="10">
        <v>44.900967000000001</v>
      </c>
      <c r="AC2717" s="10">
        <v>45.044593999999996</v>
      </c>
      <c r="AD2717" s="10">
        <v>45.192303000000003</v>
      </c>
      <c r="AE2717" s="10">
        <v>45.428516000000002</v>
      </c>
      <c r="AF2717" s="7">
        <v>8.5509999999999996E-3</v>
      </c>
    </row>
    <row r="2718" spans="1:32" ht="13">
      <c r="A2718" s="3" t="s">
        <v>318</v>
      </c>
      <c r="B2718" t="s">
        <v>232</v>
      </c>
      <c r="C2718" s="10">
        <v>0</v>
      </c>
      <c r="D2718" s="10">
        <v>0</v>
      </c>
      <c r="E2718" s="10">
        <v>0</v>
      </c>
      <c r="F2718" s="10">
        <v>0</v>
      </c>
      <c r="G2718" s="10">
        <v>0</v>
      </c>
      <c r="H2718" s="10">
        <v>0</v>
      </c>
      <c r="I2718" s="10">
        <v>0</v>
      </c>
      <c r="J2718" s="10">
        <v>0</v>
      </c>
      <c r="K2718" s="10">
        <v>0</v>
      </c>
      <c r="L2718" s="10">
        <v>0</v>
      </c>
      <c r="M2718" s="10">
        <v>0</v>
      </c>
      <c r="N2718" s="10">
        <v>0</v>
      </c>
      <c r="O2718" s="10">
        <v>0</v>
      </c>
      <c r="P2718" s="10">
        <v>0</v>
      </c>
      <c r="Q2718" s="10">
        <v>0</v>
      </c>
      <c r="R2718" s="10">
        <v>0</v>
      </c>
      <c r="S2718" s="10">
        <v>0</v>
      </c>
      <c r="T2718" s="10">
        <v>0</v>
      </c>
      <c r="U2718" s="10">
        <v>0</v>
      </c>
      <c r="V2718" s="10">
        <v>0</v>
      </c>
      <c r="W2718" s="10">
        <v>0</v>
      </c>
      <c r="X2718" s="10">
        <v>0</v>
      </c>
      <c r="Y2718" s="10">
        <v>0</v>
      </c>
      <c r="Z2718" s="10">
        <v>0</v>
      </c>
      <c r="AA2718" s="10">
        <v>0</v>
      </c>
      <c r="AB2718" s="10">
        <v>0</v>
      </c>
      <c r="AC2718" s="10">
        <v>0</v>
      </c>
      <c r="AD2718" s="10">
        <v>0</v>
      </c>
      <c r="AE2718" s="10">
        <v>0</v>
      </c>
      <c r="AF2718" s="15" t="s">
        <v>2584</v>
      </c>
    </row>
    <row r="2719" spans="1:32" ht="13">
      <c r="A2719" s="3" t="s">
        <v>319</v>
      </c>
      <c r="B2719" t="s">
        <v>234</v>
      </c>
      <c r="C2719" s="10">
        <v>30.296233999999998</v>
      </c>
      <c r="D2719" s="10">
        <v>30.222187000000002</v>
      </c>
      <c r="E2719" s="10">
        <v>30.252825000000001</v>
      </c>
      <c r="F2719" s="10">
        <v>30.308800000000002</v>
      </c>
      <c r="G2719" s="10">
        <v>30.565785999999999</v>
      </c>
      <c r="H2719" s="10">
        <v>31.327847999999999</v>
      </c>
      <c r="I2719" s="10">
        <v>31.810057</v>
      </c>
      <c r="J2719" s="10">
        <v>32.579383999999997</v>
      </c>
      <c r="K2719" s="10">
        <v>33.289101000000002</v>
      </c>
      <c r="L2719" s="10">
        <v>33.956940000000003</v>
      </c>
      <c r="M2719" s="10">
        <v>35.211815000000001</v>
      </c>
      <c r="N2719" s="10">
        <v>35.773601999999997</v>
      </c>
      <c r="O2719" s="10">
        <v>35.891109</v>
      </c>
      <c r="P2719" s="10">
        <v>36.048408999999999</v>
      </c>
      <c r="Q2719" s="10">
        <v>36.191150999999998</v>
      </c>
      <c r="R2719" s="10">
        <v>36.303851999999999</v>
      </c>
      <c r="S2719" s="10">
        <v>36.416007999999998</v>
      </c>
      <c r="T2719" s="10">
        <v>36.518799000000001</v>
      </c>
      <c r="U2719" s="10">
        <v>36.633983999999998</v>
      </c>
      <c r="V2719" s="10">
        <v>36.770781999999997</v>
      </c>
      <c r="W2719" s="10">
        <v>36.914169000000001</v>
      </c>
      <c r="X2719" s="10">
        <v>37.068344000000003</v>
      </c>
      <c r="Y2719" s="10">
        <v>37.231048999999999</v>
      </c>
      <c r="Z2719" s="10">
        <v>37.399470999999998</v>
      </c>
      <c r="AA2719" s="10">
        <v>37.555625999999997</v>
      </c>
      <c r="AB2719" s="10">
        <v>37.757846999999998</v>
      </c>
      <c r="AC2719" s="10">
        <v>37.914185000000003</v>
      </c>
      <c r="AD2719" s="10">
        <v>38.071948999999996</v>
      </c>
      <c r="AE2719" s="10">
        <v>38.290253</v>
      </c>
      <c r="AF2719" s="7">
        <v>8.8020000000000008E-3</v>
      </c>
    </row>
    <row r="2720" spans="1:32" ht="13">
      <c r="A2720" s="3" t="s">
        <v>320</v>
      </c>
      <c r="B2720" t="s">
        <v>236</v>
      </c>
      <c r="C2720" s="10">
        <v>0</v>
      </c>
      <c r="D2720" s="10">
        <v>0</v>
      </c>
      <c r="E2720" s="10">
        <v>0</v>
      </c>
      <c r="F2720" s="10">
        <v>0</v>
      </c>
      <c r="G2720" s="10">
        <v>0</v>
      </c>
      <c r="H2720" s="10">
        <v>0</v>
      </c>
      <c r="I2720" s="10">
        <v>0</v>
      </c>
      <c r="J2720" s="10">
        <v>0</v>
      </c>
      <c r="K2720" s="10">
        <v>0</v>
      </c>
      <c r="L2720" s="10">
        <v>0</v>
      </c>
      <c r="M2720" s="10">
        <v>0</v>
      </c>
      <c r="N2720" s="10">
        <v>0</v>
      </c>
      <c r="O2720" s="10">
        <v>0</v>
      </c>
      <c r="P2720" s="10">
        <v>0</v>
      </c>
      <c r="Q2720" s="10">
        <v>0</v>
      </c>
      <c r="R2720" s="10">
        <v>0</v>
      </c>
      <c r="S2720" s="10">
        <v>0</v>
      </c>
      <c r="T2720" s="10">
        <v>0</v>
      </c>
      <c r="U2720" s="10">
        <v>0</v>
      </c>
      <c r="V2720" s="10">
        <v>0</v>
      </c>
      <c r="W2720" s="10">
        <v>0</v>
      </c>
      <c r="X2720" s="10">
        <v>0</v>
      </c>
      <c r="Y2720" s="10">
        <v>0</v>
      </c>
      <c r="Z2720" s="10">
        <v>0</v>
      </c>
      <c r="AA2720" s="10">
        <v>0</v>
      </c>
      <c r="AB2720" s="10">
        <v>0</v>
      </c>
      <c r="AC2720" s="10">
        <v>0</v>
      </c>
      <c r="AD2720" s="10">
        <v>0</v>
      </c>
      <c r="AE2720" s="10">
        <v>0</v>
      </c>
      <c r="AF2720" s="15" t="s">
        <v>2584</v>
      </c>
    </row>
    <row r="2721" spans="1:32" ht="13">
      <c r="A2721" s="3" t="s">
        <v>321</v>
      </c>
      <c r="B2721" t="s">
        <v>238</v>
      </c>
      <c r="C2721" s="10">
        <v>0</v>
      </c>
      <c r="D2721" s="10">
        <v>0</v>
      </c>
      <c r="E2721" s="10">
        <v>0</v>
      </c>
      <c r="F2721" s="10">
        <v>0</v>
      </c>
      <c r="G2721" s="10">
        <v>0</v>
      </c>
      <c r="H2721" s="10">
        <v>0</v>
      </c>
      <c r="I2721" s="10">
        <v>0</v>
      </c>
      <c r="J2721" s="10">
        <v>0</v>
      </c>
      <c r="K2721" s="10">
        <v>0</v>
      </c>
      <c r="L2721" s="10">
        <v>0</v>
      </c>
      <c r="M2721" s="10">
        <v>0</v>
      </c>
      <c r="N2721" s="10">
        <v>0</v>
      </c>
      <c r="O2721" s="10">
        <v>0</v>
      </c>
      <c r="P2721" s="10">
        <v>0</v>
      </c>
      <c r="Q2721" s="10">
        <v>0</v>
      </c>
      <c r="R2721" s="10">
        <v>0</v>
      </c>
      <c r="S2721" s="10">
        <v>0</v>
      </c>
      <c r="T2721" s="10">
        <v>0</v>
      </c>
      <c r="U2721" s="10">
        <v>0</v>
      </c>
      <c r="V2721" s="10">
        <v>0</v>
      </c>
      <c r="W2721" s="10">
        <v>0</v>
      </c>
      <c r="X2721" s="10">
        <v>0</v>
      </c>
      <c r="Y2721" s="10">
        <v>0</v>
      </c>
      <c r="Z2721" s="10">
        <v>0</v>
      </c>
      <c r="AA2721" s="10">
        <v>0</v>
      </c>
      <c r="AB2721" s="10">
        <v>0</v>
      </c>
      <c r="AC2721" s="10">
        <v>0</v>
      </c>
      <c r="AD2721" s="10">
        <v>0</v>
      </c>
      <c r="AE2721" s="10">
        <v>0</v>
      </c>
      <c r="AF2721" s="15" t="s">
        <v>2584</v>
      </c>
    </row>
    <row r="2722" spans="1:32" ht="13">
      <c r="A2722" s="3" t="s">
        <v>322</v>
      </c>
      <c r="B2722" t="s">
        <v>240</v>
      </c>
      <c r="C2722" s="10">
        <v>23.996936999999999</v>
      </c>
      <c r="D2722" s="10">
        <v>23.940947000000001</v>
      </c>
      <c r="E2722" s="10">
        <v>23.964835999999998</v>
      </c>
      <c r="F2722" s="10">
        <v>23.968046000000001</v>
      </c>
      <c r="G2722" s="10">
        <v>24.121884999999999</v>
      </c>
      <c r="H2722" s="10">
        <v>24.490494000000002</v>
      </c>
      <c r="I2722" s="10">
        <v>24.625229000000001</v>
      </c>
      <c r="J2722" s="10">
        <v>24.893162</v>
      </c>
      <c r="K2722" s="10">
        <v>25.357990000000001</v>
      </c>
      <c r="L2722" s="10">
        <v>25.728867000000001</v>
      </c>
      <c r="M2722" s="10">
        <v>26.287914000000001</v>
      </c>
      <c r="N2722" s="10">
        <v>26.678345</v>
      </c>
      <c r="O2722" s="10">
        <v>26.831129000000001</v>
      </c>
      <c r="P2722" s="10">
        <v>26.989746</v>
      </c>
      <c r="Q2722" s="10">
        <v>27.145130000000002</v>
      </c>
      <c r="R2722" s="10">
        <v>27.303685999999999</v>
      </c>
      <c r="S2722" s="10">
        <v>27.471964</v>
      </c>
      <c r="T2722" s="10">
        <v>27.635270999999999</v>
      </c>
      <c r="U2722" s="10">
        <v>27.791988</v>
      </c>
      <c r="V2722" s="10">
        <v>27.926697000000001</v>
      </c>
      <c r="W2722" s="10">
        <v>28.060631000000001</v>
      </c>
      <c r="X2722" s="10">
        <v>28.193435999999998</v>
      </c>
      <c r="Y2722" s="10">
        <v>28.334181000000001</v>
      </c>
      <c r="Z2722" s="10">
        <v>28.464766999999998</v>
      </c>
      <c r="AA2722" s="10">
        <v>28.606596</v>
      </c>
      <c r="AB2722" s="10">
        <v>28.762083000000001</v>
      </c>
      <c r="AC2722" s="10">
        <v>28.902113</v>
      </c>
      <c r="AD2722" s="10">
        <v>29.047723999999999</v>
      </c>
      <c r="AE2722" s="10">
        <v>29.244326000000001</v>
      </c>
      <c r="AF2722" s="7">
        <v>7.4380000000000002E-3</v>
      </c>
    </row>
    <row r="2723" spans="1:32" ht="13">
      <c r="A2723" s="3" t="s">
        <v>323</v>
      </c>
      <c r="B2723" t="s">
        <v>242</v>
      </c>
      <c r="C2723" s="10">
        <v>0</v>
      </c>
      <c r="D2723" s="10">
        <v>0</v>
      </c>
      <c r="E2723" s="10">
        <v>0</v>
      </c>
      <c r="F2723" s="10">
        <v>0</v>
      </c>
      <c r="G2723" s="10">
        <v>0</v>
      </c>
      <c r="H2723" s="10">
        <v>0</v>
      </c>
      <c r="I2723" s="10">
        <v>0</v>
      </c>
      <c r="J2723" s="10">
        <v>0</v>
      </c>
      <c r="K2723" s="10">
        <v>0</v>
      </c>
      <c r="L2723" s="10">
        <v>0</v>
      </c>
      <c r="M2723" s="10">
        <v>0</v>
      </c>
      <c r="N2723" s="10">
        <v>0</v>
      </c>
      <c r="O2723" s="10">
        <v>0</v>
      </c>
      <c r="P2723" s="10">
        <v>0</v>
      </c>
      <c r="Q2723" s="10">
        <v>0</v>
      </c>
      <c r="R2723" s="10">
        <v>0</v>
      </c>
      <c r="S2723" s="10">
        <v>0</v>
      </c>
      <c r="T2723" s="10">
        <v>0</v>
      </c>
      <c r="U2723" s="10">
        <v>0</v>
      </c>
      <c r="V2723" s="10">
        <v>0</v>
      </c>
      <c r="W2723" s="10">
        <v>0</v>
      </c>
      <c r="X2723" s="10">
        <v>0</v>
      </c>
      <c r="Y2723" s="10">
        <v>0</v>
      </c>
      <c r="Z2723" s="10">
        <v>0</v>
      </c>
      <c r="AA2723" s="10">
        <v>0</v>
      </c>
      <c r="AB2723" s="10">
        <v>0</v>
      </c>
      <c r="AC2723" s="10">
        <v>0</v>
      </c>
      <c r="AD2723" s="10">
        <v>0</v>
      </c>
      <c r="AE2723" s="10">
        <v>0</v>
      </c>
      <c r="AF2723" s="15" t="s">
        <v>2584</v>
      </c>
    </row>
    <row r="2724" spans="1:32" ht="13">
      <c r="A2724" s="3" t="s">
        <v>324</v>
      </c>
      <c r="B2724" t="s">
        <v>244</v>
      </c>
      <c r="C2724" s="10">
        <v>25.744831000000001</v>
      </c>
      <c r="D2724" s="10">
        <v>25.752863000000001</v>
      </c>
      <c r="E2724" s="10">
        <v>25.845770000000002</v>
      </c>
      <c r="F2724" s="10">
        <v>25.606876</v>
      </c>
      <c r="G2724" s="10">
        <v>25.872022999999999</v>
      </c>
      <c r="H2724" s="10">
        <v>26.438654</v>
      </c>
      <c r="I2724" s="10">
        <v>26.773879999999998</v>
      </c>
      <c r="J2724" s="10">
        <v>27.218342</v>
      </c>
      <c r="K2724" s="10">
        <v>27.762585000000001</v>
      </c>
      <c r="L2724" s="10">
        <v>28.541989999999998</v>
      </c>
      <c r="M2724" s="10">
        <v>29.722512999999999</v>
      </c>
      <c r="N2724" s="10">
        <v>30.542262999999998</v>
      </c>
      <c r="O2724" s="10">
        <v>30.659521000000002</v>
      </c>
      <c r="P2724" s="10">
        <v>30.894273999999999</v>
      </c>
      <c r="Q2724" s="10">
        <v>31.046637</v>
      </c>
      <c r="R2724" s="10">
        <v>31.22982</v>
      </c>
      <c r="S2724" s="10">
        <v>31.439468000000002</v>
      </c>
      <c r="T2724" s="10">
        <v>31.642008000000001</v>
      </c>
      <c r="U2724" s="10">
        <v>31.820613999999999</v>
      </c>
      <c r="V2724" s="10">
        <v>31.969370000000001</v>
      </c>
      <c r="W2724" s="10">
        <v>32.121009999999998</v>
      </c>
      <c r="X2724" s="10">
        <v>32.276874999999997</v>
      </c>
      <c r="Y2724" s="10">
        <v>32.435467000000003</v>
      </c>
      <c r="Z2724" s="10">
        <v>32.579075000000003</v>
      </c>
      <c r="AA2724" s="10">
        <v>32.735889</v>
      </c>
      <c r="AB2724" s="10">
        <v>32.906421999999999</v>
      </c>
      <c r="AC2724" s="10">
        <v>33.050552000000003</v>
      </c>
      <c r="AD2724" s="10">
        <v>33.207920000000001</v>
      </c>
      <c r="AE2724" s="10">
        <v>33.456947</v>
      </c>
      <c r="AF2724" s="7">
        <v>9.7400000000000004E-3</v>
      </c>
    </row>
    <row r="2725" spans="1:32" ht="13">
      <c r="A2725" s="3" t="s">
        <v>325</v>
      </c>
      <c r="B2725" t="s">
        <v>246</v>
      </c>
      <c r="C2725" s="10">
        <v>0</v>
      </c>
      <c r="D2725" s="10">
        <v>0</v>
      </c>
      <c r="E2725" s="10">
        <v>0</v>
      </c>
      <c r="F2725" s="10">
        <v>0</v>
      </c>
      <c r="G2725" s="10">
        <v>0</v>
      </c>
      <c r="H2725" s="10">
        <v>0</v>
      </c>
      <c r="I2725" s="10">
        <v>0</v>
      </c>
      <c r="J2725" s="10">
        <v>0</v>
      </c>
      <c r="K2725" s="10">
        <v>0</v>
      </c>
      <c r="L2725" s="10">
        <v>0</v>
      </c>
      <c r="M2725" s="10">
        <v>0</v>
      </c>
      <c r="N2725" s="10">
        <v>0</v>
      </c>
      <c r="O2725" s="10">
        <v>0</v>
      </c>
      <c r="P2725" s="10">
        <v>0</v>
      </c>
      <c r="Q2725" s="10">
        <v>0</v>
      </c>
      <c r="R2725" s="10">
        <v>0</v>
      </c>
      <c r="S2725" s="10">
        <v>0</v>
      </c>
      <c r="T2725" s="10">
        <v>0</v>
      </c>
      <c r="U2725" s="10">
        <v>0</v>
      </c>
      <c r="V2725" s="10">
        <v>0</v>
      </c>
      <c r="W2725" s="10">
        <v>0</v>
      </c>
      <c r="X2725" s="10">
        <v>0</v>
      </c>
      <c r="Y2725" s="10">
        <v>0</v>
      </c>
      <c r="Z2725" s="10">
        <v>0</v>
      </c>
      <c r="AA2725" s="10">
        <v>0</v>
      </c>
      <c r="AB2725" s="10">
        <v>0</v>
      </c>
      <c r="AC2725" s="10">
        <v>0</v>
      </c>
      <c r="AD2725" s="10">
        <v>0</v>
      </c>
      <c r="AE2725" s="10">
        <v>0</v>
      </c>
      <c r="AF2725" s="15" t="s">
        <v>2584</v>
      </c>
    </row>
    <row r="2726" spans="1:32" ht="13">
      <c r="A2726" s="3" t="s">
        <v>326</v>
      </c>
      <c r="B2726" t="s">
        <v>248</v>
      </c>
      <c r="C2726" s="10">
        <v>0</v>
      </c>
      <c r="D2726" s="10">
        <v>0</v>
      </c>
      <c r="E2726" s="10">
        <v>0</v>
      </c>
      <c r="F2726" s="10">
        <v>0</v>
      </c>
      <c r="G2726" s="10">
        <v>0</v>
      </c>
      <c r="H2726" s="10">
        <v>0</v>
      </c>
      <c r="I2726" s="10">
        <v>0</v>
      </c>
      <c r="J2726" s="10">
        <v>0</v>
      </c>
      <c r="K2726" s="10">
        <v>0</v>
      </c>
      <c r="L2726" s="10">
        <v>0</v>
      </c>
      <c r="M2726" s="10">
        <v>0</v>
      </c>
      <c r="N2726" s="10">
        <v>0</v>
      </c>
      <c r="O2726" s="10">
        <v>0</v>
      </c>
      <c r="P2726" s="10">
        <v>0</v>
      </c>
      <c r="Q2726" s="10">
        <v>0</v>
      </c>
      <c r="R2726" s="10">
        <v>0</v>
      </c>
      <c r="S2726" s="10">
        <v>0</v>
      </c>
      <c r="T2726" s="10">
        <v>0</v>
      </c>
      <c r="U2726" s="10">
        <v>0</v>
      </c>
      <c r="V2726" s="10">
        <v>0</v>
      </c>
      <c r="W2726" s="10">
        <v>0</v>
      </c>
      <c r="X2726" s="10">
        <v>0</v>
      </c>
      <c r="Y2726" s="10">
        <v>0</v>
      </c>
      <c r="Z2726" s="10">
        <v>0</v>
      </c>
      <c r="AA2726" s="10">
        <v>0</v>
      </c>
      <c r="AB2726" s="10">
        <v>0</v>
      </c>
      <c r="AC2726" s="10">
        <v>0</v>
      </c>
      <c r="AD2726" s="10">
        <v>0</v>
      </c>
      <c r="AE2726" s="10">
        <v>0</v>
      </c>
      <c r="AF2726" s="15" t="s">
        <v>2584</v>
      </c>
    </row>
    <row r="2728" spans="1:32" ht="13">
      <c r="B2728" s="2" t="s">
        <v>327</v>
      </c>
    </row>
    <row r="2729" spans="1:32" ht="13">
      <c r="A2729" s="3" t="s">
        <v>328</v>
      </c>
      <c r="B2729" t="s">
        <v>226</v>
      </c>
      <c r="C2729" s="10">
        <v>0</v>
      </c>
      <c r="D2729" s="10">
        <v>0</v>
      </c>
      <c r="E2729" s="10">
        <v>0</v>
      </c>
      <c r="F2729" s="10">
        <v>0</v>
      </c>
      <c r="G2729" s="10">
        <v>0</v>
      </c>
      <c r="H2729" s="10">
        <v>0</v>
      </c>
      <c r="I2729" s="10">
        <v>0</v>
      </c>
      <c r="J2729" s="10">
        <v>0</v>
      </c>
      <c r="K2729" s="10">
        <v>0</v>
      </c>
      <c r="L2729" s="10">
        <v>0</v>
      </c>
      <c r="M2729" s="10">
        <v>0</v>
      </c>
      <c r="N2729" s="10">
        <v>0</v>
      </c>
      <c r="O2729" s="10">
        <v>0</v>
      </c>
      <c r="P2729" s="10">
        <v>0</v>
      </c>
      <c r="Q2729" s="10">
        <v>0</v>
      </c>
      <c r="R2729" s="10">
        <v>0</v>
      </c>
      <c r="S2729" s="10">
        <v>0</v>
      </c>
      <c r="T2729" s="10">
        <v>0</v>
      </c>
      <c r="U2729" s="10">
        <v>0</v>
      </c>
      <c r="V2729" s="10">
        <v>0</v>
      </c>
      <c r="W2729" s="10">
        <v>0</v>
      </c>
      <c r="X2729" s="10">
        <v>0</v>
      </c>
      <c r="Y2729" s="10">
        <v>0</v>
      </c>
      <c r="Z2729" s="10">
        <v>0</v>
      </c>
      <c r="AA2729" s="10">
        <v>0</v>
      </c>
      <c r="AB2729" s="10">
        <v>0</v>
      </c>
      <c r="AC2729" s="10">
        <v>0</v>
      </c>
      <c r="AD2729" s="10">
        <v>0</v>
      </c>
      <c r="AE2729" s="10">
        <v>0</v>
      </c>
      <c r="AF2729" s="15" t="s">
        <v>2584</v>
      </c>
    </row>
    <row r="2730" spans="1:32" ht="13">
      <c r="A2730" s="3" t="s">
        <v>329</v>
      </c>
      <c r="B2730" t="s">
        <v>228</v>
      </c>
      <c r="C2730" s="10">
        <v>0</v>
      </c>
      <c r="D2730" s="10">
        <v>0</v>
      </c>
      <c r="E2730" s="10">
        <v>0</v>
      </c>
      <c r="F2730" s="10">
        <v>0</v>
      </c>
      <c r="G2730" s="10">
        <v>0</v>
      </c>
      <c r="H2730" s="10">
        <v>0</v>
      </c>
      <c r="I2730" s="10">
        <v>0</v>
      </c>
      <c r="J2730" s="10">
        <v>0</v>
      </c>
      <c r="K2730" s="10">
        <v>0</v>
      </c>
      <c r="L2730" s="10">
        <v>0</v>
      </c>
      <c r="M2730" s="10">
        <v>0</v>
      </c>
      <c r="N2730" s="10">
        <v>0</v>
      </c>
      <c r="O2730" s="10">
        <v>0</v>
      </c>
      <c r="P2730" s="10">
        <v>0</v>
      </c>
      <c r="Q2730" s="10">
        <v>0</v>
      </c>
      <c r="R2730" s="10">
        <v>0</v>
      </c>
      <c r="S2730" s="10">
        <v>0</v>
      </c>
      <c r="T2730" s="10">
        <v>0</v>
      </c>
      <c r="U2730" s="10">
        <v>0</v>
      </c>
      <c r="V2730" s="10">
        <v>0</v>
      </c>
      <c r="W2730" s="10">
        <v>0</v>
      </c>
      <c r="X2730" s="10">
        <v>0</v>
      </c>
      <c r="Y2730" s="10">
        <v>0</v>
      </c>
      <c r="Z2730" s="10">
        <v>0</v>
      </c>
      <c r="AA2730" s="10">
        <v>0</v>
      </c>
      <c r="AB2730" s="10">
        <v>0</v>
      </c>
      <c r="AC2730" s="10">
        <v>0</v>
      </c>
      <c r="AD2730" s="10">
        <v>0</v>
      </c>
      <c r="AE2730" s="10">
        <v>0</v>
      </c>
      <c r="AF2730" s="15" t="s">
        <v>2584</v>
      </c>
    </row>
    <row r="2731" spans="1:32" ht="13">
      <c r="A2731" s="3" t="s">
        <v>330</v>
      </c>
      <c r="B2731" t="s">
        <v>230</v>
      </c>
      <c r="C2731" s="10">
        <v>33.469368000000003</v>
      </c>
      <c r="D2731" s="10">
        <v>33.471046000000001</v>
      </c>
      <c r="E2731" s="10">
        <v>33.623615000000001</v>
      </c>
      <c r="F2731" s="10">
        <v>33.971122999999999</v>
      </c>
      <c r="G2731" s="10">
        <v>34.437714</v>
      </c>
      <c r="H2731" s="10">
        <v>35.149825999999997</v>
      </c>
      <c r="I2731" s="10">
        <v>35.574505000000002</v>
      </c>
      <c r="J2731" s="10">
        <v>36.118431000000001</v>
      </c>
      <c r="K2731" s="10">
        <v>36.944405000000003</v>
      </c>
      <c r="L2731" s="10">
        <v>37.80341</v>
      </c>
      <c r="M2731" s="10">
        <v>38.970692</v>
      </c>
      <c r="N2731" s="10">
        <v>39.487389</v>
      </c>
      <c r="O2731" s="10">
        <v>39.608994000000003</v>
      </c>
      <c r="P2731" s="10">
        <v>39.799289999999999</v>
      </c>
      <c r="Q2731" s="10">
        <v>39.958213999999998</v>
      </c>
      <c r="R2731" s="10">
        <v>40.095444000000001</v>
      </c>
      <c r="S2731" s="10">
        <v>40.206654</v>
      </c>
      <c r="T2731" s="10">
        <v>40.319240999999998</v>
      </c>
      <c r="U2731" s="10">
        <v>40.448441000000003</v>
      </c>
      <c r="V2731" s="10">
        <v>40.585963999999997</v>
      </c>
      <c r="W2731" s="10">
        <v>40.736431000000003</v>
      </c>
      <c r="X2731" s="10">
        <v>40.901127000000002</v>
      </c>
      <c r="Y2731" s="10">
        <v>41.077674999999999</v>
      </c>
      <c r="Z2731" s="10">
        <v>41.246367999999997</v>
      </c>
      <c r="AA2731" s="10">
        <v>41.389214000000003</v>
      </c>
      <c r="AB2731" s="10">
        <v>41.565327000000003</v>
      </c>
      <c r="AC2731" s="10">
        <v>41.729987999999999</v>
      </c>
      <c r="AD2731" s="10">
        <v>41.898201</v>
      </c>
      <c r="AE2731" s="10">
        <v>42.222636999999999</v>
      </c>
      <c r="AF2731" s="7">
        <v>8.6400000000000001E-3</v>
      </c>
    </row>
    <row r="2732" spans="1:32" ht="13">
      <c r="A2732" s="3" t="s">
        <v>331</v>
      </c>
      <c r="B2732" t="s">
        <v>232</v>
      </c>
      <c r="C2732" s="10">
        <v>0</v>
      </c>
      <c r="D2732" s="10">
        <v>0</v>
      </c>
      <c r="E2732" s="10">
        <v>0</v>
      </c>
      <c r="F2732" s="10">
        <v>0</v>
      </c>
      <c r="G2732" s="10">
        <v>0</v>
      </c>
      <c r="H2732" s="10">
        <v>0</v>
      </c>
      <c r="I2732" s="10">
        <v>0</v>
      </c>
      <c r="J2732" s="10">
        <v>0</v>
      </c>
      <c r="K2732" s="10">
        <v>0</v>
      </c>
      <c r="L2732" s="10">
        <v>0</v>
      </c>
      <c r="M2732" s="10">
        <v>0</v>
      </c>
      <c r="N2732" s="10">
        <v>0</v>
      </c>
      <c r="O2732" s="10">
        <v>0</v>
      </c>
      <c r="P2732" s="10">
        <v>0</v>
      </c>
      <c r="Q2732" s="10">
        <v>0</v>
      </c>
      <c r="R2732" s="10">
        <v>0</v>
      </c>
      <c r="S2732" s="10">
        <v>0</v>
      </c>
      <c r="T2732" s="10">
        <v>0</v>
      </c>
      <c r="U2732" s="10">
        <v>0</v>
      </c>
      <c r="V2732" s="10">
        <v>0</v>
      </c>
      <c r="W2732" s="10">
        <v>0</v>
      </c>
      <c r="X2732" s="10">
        <v>0</v>
      </c>
      <c r="Y2732" s="10">
        <v>0</v>
      </c>
      <c r="Z2732" s="10">
        <v>0</v>
      </c>
      <c r="AA2732" s="10">
        <v>0</v>
      </c>
      <c r="AB2732" s="10">
        <v>0</v>
      </c>
      <c r="AC2732" s="10">
        <v>0</v>
      </c>
      <c r="AD2732" s="10">
        <v>0</v>
      </c>
      <c r="AE2732" s="10">
        <v>0</v>
      </c>
      <c r="AF2732" s="15" t="s">
        <v>2584</v>
      </c>
    </row>
    <row r="2733" spans="1:32" ht="13">
      <c r="A2733" s="3" t="s">
        <v>332</v>
      </c>
      <c r="B2733" t="s">
        <v>234</v>
      </c>
      <c r="C2733" s="10">
        <v>28.06794</v>
      </c>
      <c r="D2733" s="10">
        <v>28.003487</v>
      </c>
      <c r="E2733" s="10">
        <v>28.032762999999999</v>
      </c>
      <c r="F2733" s="10">
        <v>28.087311</v>
      </c>
      <c r="G2733" s="10">
        <v>28.379414000000001</v>
      </c>
      <c r="H2733" s="10">
        <v>29.098839000000002</v>
      </c>
      <c r="I2733" s="10">
        <v>29.503959999999999</v>
      </c>
      <c r="J2733" s="10">
        <v>30.172153000000002</v>
      </c>
      <c r="K2733" s="10">
        <v>30.809608000000001</v>
      </c>
      <c r="L2733" s="10">
        <v>31.409725000000002</v>
      </c>
      <c r="M2733" s="10">
        <v>32.554493000000001</v>
      </c>
      <c r="N2733" s="10">
        <v>33.109810000000003</v>
      </c>
      <c r="O2733" s="10">
        <v>33.235782999999998</v>
      </c>
      <c r="P2733" s="10">
        <v>33.382252000000001</v>
      </c>
      <c r="Q2733" s="10">
        <v>33.510193000000001</v>
      </c>
      <c r="R2733" s="10">
        <v>33.617778999999999</v>
      </c>
      <c r="S2733" s="10">
        <v>33.731850000000001</v>
      </c>
      <c r="T2733" s="10">
        <v>33.863712</v>
      </c>
      <c r="U2733" s="10">
        <v>34.008780999999999</v>
      </c>
      <c r="V2733" s="10">
        <v>34.155284999999999</v>
      </c>
      <c r="W2733" s="10">
        <v>34.308334000000002</v>
      </c>
      <c r="X2733" s="10">
        <v>34.462952000000001</v>
      </c>
      <c r="Y2733" s="10">
        <v>34.643039999999999</v>
      </c>
      <c r="Z2733" s="10">
        <v>34.792422999999999</v>
      </c>
      <c r="AA2733" s="10">
        <v>34.985550000000003</v>
      </c>
      <c r="AB2733" s="10">
        <v>35.201832000000003</v>
      </c>
      <c r="AC2733" s="10">
        <v>35.355227999999997</v>
      </c>
      <c r="AD2733" s="10">
        <v>35.506667999999998</v>
      </c>
      <c r="AE2733" s="10">
        <v>35.723064000000001</v>
      </c>
      <c r="AF2733" s="7">
        <v>9.0580000000000001E-3</v>
      </c>
    </row>
    <row r="2734" spans="1:32" ht="13">
      <c r="A2734" s="3" t="s">
        <v>333</v>
      </c>
      <c r="B2734" t="s">
        <v>236</v>
      </c>
      <c r="C2734" s="10">
        <v>0</v>
      </c>
      <c r="D2734" s="10">
        <v>0</v>
      </c>
      <c r="E2734" s="10">
        <v>0</v>
      </c>
      <c r="F2734" s="10">
        <v>0</v>
      </c>
      <c r="G2734" s="10">
        <v>0</v>
      </c>
      <c r="H2734" s="10">
        <v>0</v>
      </c>
      <c r="I2734" s="10">
        <v>0</v>
      </c>
      <c r="J2734" s="10">
        <v>0</v>
      </c>
      <c r="K2734" s="10">
        <v>0</v>
      </c>
      <c r="L2734" s="10">
        <v>0</v>
      </c>
      <c r="M2734" s="10">
        <v>0</v>
      </c>
      <c r="N2734" s="10">
        <v>0</v>
      </c>
      <c r="O2734" s="10">
        <v>0</v>
      </c>
      <c r="P2734" s="10">
        <v>0</v>
      </c>
      <c r="Q2734" s="10">
        <v>0</v>
      </c>
      <c r="R2734" s="10">
        <v>0</v>
      </c>
      <c r="S2734" s="10">
        <v>0</v>
      </c>
      <c r="T2734" s="10">
        <v>0</v>
      </c>
      <c r="U2734" s="10">
        <v>0</v>
      </c>
      <c r="V2734" s="10">
        <v>0</v>
      </c>
      <c r="W2734" s="10">
        <v>0</v>
      </c>
      <c r="X2734" s="10">
        <v>0</v>
      </c>
      <c r="Y2734" s="10">
        <v>0</v>
      </c>
      <c r="Z2734" s="10">
        <v>0</v>
      </c>
      <c r="AA2734" s="10">
        <v>0</v>
      </c>
      <c r="AB2734" s="10">
        <v>0</v>
      </c>
      <c r="AC2734" s="10">
        <v>0</v>
      </c>
      <c r="AD2734" s="10">
        <v>0</v>
      </c>
      <c r="AE2734" s="10">
        <v>0</v>
      </c>
      <c r="AF2734" s="15" t="s">
        <v>2584</v>
      </c>
    </row>
    <row r="2735" spans="1:32" ht="13">
      <c r="A2735" s="3" t="s">
        <v>334</v>
      </c>
      <c r="B2735" t="s">
        <v>238</v>
      </c>
      <c r="C2735" s="10">
        <v>0</v>
      </c>
      <c r="D2735" s="10">
        <v>0</v>
      </c>
      <c r="E2735" s="10">
        <v>0</v>
      </c>
      <c r="F2735" s="10">
        <v>0</v>
      </c>
      <c r="G2735" s="10">
        <v>0</v>
      </c>
      <c r="H2735" s="10">
        <v>0</v>
      </c>
      <c r="I2735" s="10">
        <v>0</v>
      </c>
      <c r="J2735" s="10">
        <v>0</v>
      </c>
      <c r="K2735" s="10">
        <v>0</v>
      </c>
      <c r="L2735" s="10">
        <v>0</v>
      </c>
      <c r="M2735" s="10">
        <v>0</v>
      </c>
      <c r="N2735" s="10">
        <v>0</v>
      </c>
      <c r="O2735" s="10">
        <v>0</v>
      </c>
      <c r="P2735" s="10">
        <v>0</v>
      </c>
      <c r="Q2735" s="10">
        <v>0</v>
      </c>
      <c r="R2735" s="10">
        <v>0</v>
      </c>
      <c r="S2735" s="10">
        <v>0</v>
      </c>
      <c r="T2735" s="10">
        <v>0</v>
      </c>
      <c r="U2735" s="10">
        <v>0</v>
      </c>
      <c r="V2735" s="10">
        <v>0</v>
      </c>
      <c r="W2735" s="10">
        <v>0</v>
      </c>
      <c r="X2735" s="10">
        <v>0</v>
      </c>
      <c r="Y2735" s="10">
        <v>0</v>
      </c>
      <c r="Z2735" s="10">
        <v>0</v>
      </c>
      <c r="AA2735" s="10">
        <v>0</v>
      </c>
      <c r="AB2735" s="10">
        <v>0</v>
      </c>
      <c r="AC2735" s="10">
        <v>0</v>
      </c>
      <c r="AD2735" s="10">
        <v>0</v>
      </c>
      <c r="AE2735" s="10">
        <v>0</v>
      </c>
      <c r="AF2735" s="15" t="s">
        <v>2584</v>
      </c>
    </row>
    <row r="2736" spans="1:32" ht="13">
      <c r="A2736" s="3" t="s">
        <v>335</v>
      </c>
      <c r="B2736" t="s">
        <v>240</v>
      </c>
      <c r="C2736" s="10">
        <v>22.223268999999998</v>
      </c>
      <c r="D2736" s="10">
        <v>22.180482999999999</v>
      </c>
      <c r="E2736" s="10">
        <v>22.196411000000001</v>
      </c>
      <c r="F2736" s="10">
        <v>22.200078999999999</v>
      </c>
      <c r="G2736" s="10">
        <v>22.366112000000001</v>
      </c>
      <c r="H2736" s="10">
        <v>22.703766000000002</v>
      </c>
      <c r="I2736" s="10">
        <v>22.832481000000001</v>
      </c>
      <c r="J2736" s="10">
        <v>23.069351000000001</v>
      </c>
      <c r="K2736" s="10">
        <v>23.491222</v>
      </c>
      <c r="L2736" s="10">
        <v>23.836079000000002</v>
      </c>
      <c r="M2736" s="10">
        <v>24.358581999999998</v>
      </c>
      <c r="N2736" s="10">
        <v>24.736692000000001</v>
      </c>
      <c r="O2736" s="10">
        <v>24.889907999999998</v>
      </c>
      <c r="P2736" s="10">
        <v>25.037427999999998</v>
      </c>
      <c r="Q2736" s="10">
        <v>25.184138999999998</v>
      </c>
      <c r="R2736" s="10">
        <v>25.328461000000001</v>
      </c>
      <c r="S2736" s="10">
        <v>25.484200999999999</v>
      </c>
      <c r="T2736" s="10">
        <v>25.639462999999999</v>
      </c>
      <c r="U2736" s="10">
        <v>25.777752</v>
      </c>
      <c r="V2736" s="10">
        <v>25.903407999999999</v>
      </c>
      <c r="W2736" s="10">
        <v>26.027687</v>
      </c>
      <c r="X2736" s="10">
        <v>26.152933000000001</v>
      </c>
      <c r="Y2736" s="10">
        <v>26.279139000000001</v>
      </c>
      <c r="Z2736" s="10">
        <v>26.410685000000001</v>
      </c>
      <c r="AA2736" s="10">
        <v>26.565498000000002</v>
      </c>
      <c r="AB2736" s="10">
        <v>26.727955000000001</v>
      </c>
      <c r="AC2736" s="10">
        <v>26.873356000000001</v>
      </c>
      <c r="AD2736" s="10">
        <v>27.015823000000001</v>
      </c>
      <c r="AE2736" s="10">
        <v>27.192488000000001</v>
      </c>
      <c r="AF2736" s="7">
        <v>7.574E-3</v>
      </c>
    </row>
    <row r="2737" spans="1:32" ht="13">
      <c r="A2737" s="3" t="s">
        <v>336</v>
      </c>
      <c r="B2737" t="s">
        <v>242</v>
      </c>
      <c r="C2737" s="10">
        <v>0</v>
      </c>
      <c r="D2737" s="10">
        <v>0</v>
      </c>
      <c r="E2737" s="10">
        <v>0</v>
      </c>
      <c r="F2737" s="10">
        <v>0</v>
      </c>
      <c r="G2737" s="10">
        <v>0</v>
      </c>
      <c r="H2737" s="10">
        <v>0</v>
      </c>
      <c r="I2737" s="10">
        <v>0</v>
      </c>
      <c r="J2737" s="10">
        <v>0</v>
      </c>
      <c r="K2737" s="10">
        <v>0</v>
      </c>
      <c r="L2737" s="10">
        <v>0</v>
      </c>
      <c r="M2737" s="10">
        <v>0</v>
      </c>
      <c r="N2737" s="10">
        <v>0</v>
      </c>
      <c r="O2737" s="10">
        <v>0</v>
      </c>
      <c r="P2737" s="10">
        <v>0</v>
      </c>
      <c r="Q2737" s="10">
        <v>0</v>
      </c>
      <c r="R2737" s="10">
        <v>0</v>
      </c>
      <c r="S2737" s="10">
        <v>0</v>
      </c>
      <c r="T2737" s="10">
        <v>0</v>
      </c>
      <c r="U2737" s="10">
        <v>0</v>
      </c>
      <c r="V2737" s="10">
        <v>0</v>
      </c>
      <c r="W2737" s="10">
        <v>0</v>
      </c>
      <c r="X2737" s="10">
        <v>0</v>
      </c>
      <c r="Y2737" s="10">
        <v>0</v>
      </c>
      <c r="Z2737" s="10">
        <v>0</v>
      </c>
      <c r="AA2737" s="10">
        <v>0</v>
      </c>
      <c r="AB2737" s="10">
        <v>0</v>
      </c>
      <c r="AC2737" s="10">
        <v>0</v>
      </c>
      <c r="AD2737" s="10">
        <v>0</v>
      </c>
      <c r="AE2737" s="10">
        <v>0</v>
      </c>
      <c r="AF2737" s="15" t="s">
        <v>2584</v>
      </c>
    </row>
    <row r="2738" spans="1:32" ht="13">
      <c r="A2738" s="3" t="s">
        <v>337</v>
      </c>
      <c r="B2738" t="s">
        <v>244</v>
      </c>
      <c r="C2738" s="10">
        <v>23.856285</v>
      </c>
      <c r="D2738" s="10">
        <v>23.867598000000001</v>
      </c>
      <c r="E2738" s="10">
        <v>23.953308</v>
      </c>
      <c r="F2738" s="10">
        <v>23.735294</v>
      </c>
      <c r="G2738" s="10">
        <v>23.986435</v>
      </c>
      <c r="H2738" s="10">
        <v>24.487074</v>
      </c>
      <c r="I2738" s="10">
        <v>24.793236</v>
      </c>
      <c r="J2738" s="10">
        <v>25.202572</v>
      </c>
      <c r="K2738" s="10">
        <v>25.696816999999999</v>
      </c>
      <c r="L2738" s="10">
        <v>26.402739</v>
      </c>
      <c r="M2738" s="10">
        <v>27.454080999999999</v>
      </c>
      <c r="N2738" s="10">
        <v>28.216080000000002</v>
      </c>
      <c r="O2738" s="10">
        <v>28.400912999999999</v>
      </c>
      <c r="P2738" s="10">
        <v>28.572758</v>
      </c>
      <c r="Q2738" s="10">
        <v>28.720483999999999</v>
      </c>
      <c r="R2738" s="10">
        <v>28.894575</v>
      </c>
      <c r="S2738" s="10">
        <v>29.087454000000001</v>
      </c>
      <c r="T2738" s="10">
        <v>29.282914999999999</v>
      </c>
      <c r="U2738" s="10">
        <v>29.433876000000001</v>
      </c>
      <c r="V2738" s="10">
        <v>29.576242000000001</v>
      </c>
      <c r="W2738" s="10">
        <v>29.718807000000002</v>
      </c>
      <c r="X2738" s="10">
        <v>29.866454999999998</v>
      </c>
      <c r="Y2738" s="10">
        <v>30.015834999999999</v>
      </c>
      <c r="Z2738" s="10">
        <v>30.158234</v>
      </c>
      <c r="AA2738" s="10">
        <v>30.311411</v>
      </c>
      <c r="AB2738" s="10">
        <v>30.478579</v>
      </c>
      <c r="AC2738" s="10">
        <v>30.635033</v>
      </c>
      <c r="AD2738" s="10">
        <v>30.807549999999999</v>
      </c>
      <c r="AE2738" s="10">
        <v>31.094118000000002</v>
      </c>
      <c r="AF2738" s="7">
        <v>9.8440000000000003E-3</v>
      </c>
    </row>
    <row r="2739" spans="1:32" ht="13">
      <c r="A2739" s="3" t="s">
        <v>338</v>
      </c>
      <c r="B2739" t="s">
        <v>246</v>
      </c>
      <c r="C2739" s="10">
        <v>0</v>
      </c>
      <c r="D2739" s="10">
        <v>0</v>
      </c>
      <c r="E2739" s="10">
        <v>0</v>
      </c>
      <c r="F2739" s="10">
        <v>0</v>
      </c>
      <c r="G2739" s="10">
        <v>0</v>
      </c>
      <c r="H2739" s="10">
        <v>0</v>
      </c>
      <c r="I2739" s="10">
        <v>0</v>
      </c>
      <c r="J2739" s="10">
        <v>0</v>
      </c>
      <c r="K2739" s="10">
        <v>0</v>
      </c>
      <c r="L2739" s="10">
        <v>0</v>
      </c>
      <c r="M2739" s="10">
        <v>0</v>
      </c>
      <c r="N2739" s="10">
        <v>0</v>
      </c>
      <c r="O2739" s="10">
        <v>0</v>
      </c>
      <c r="P2739" s="10">
        <v>0</v>
      </c>
      <c r="Q2739" s="10">
        <v>0</v>
      </c>
      <c r="R2739" s="10">
        <v>0</v>
      </c>
      <c r="S2739" s="10">
        <v>0</v>
      </c>
      <c r="T2739" s="10">
        <v>0</v>
      </c>
      <c r="U2739" s="10">
        <v>0</v>
      </c>
      <c r="V2739" s="10">
        <v>0</v>
      </c>
      <c r="W2739" s="10">
        <v>0</v>
      </c>
      <c r="X2739" s="10">
        <v>0</v>
      </c>
      <c r="Y2739" s="10">
        <v>0</v>
      </c>
      <c r="Z2739" s="10">
        <v>0</v>
      </c>
      <c r="AA2739" s="10">
        <v>0</v>
      </c>
      <c r="AB2739" s="10">
        <v>0</v>
      </c>
      <c r="AC2739" s="10">
        <v>0</v>
      </c>
      <c r="AD2739" s="10">
        <v>0</v>
      </c>
      <c r="AE2739" s="10">
        <v>0</v>
      </c>
      <c r="AF2739" s="15" t="s">
        <v>2584</v>
      </c>
    </row>
    <row r="2740" spans="1:32" ht="13">
      <c r="A2740" s="3" t="s">
        <v>339</v>
      </c>
      <c r="B2740" t="s">
        <v>248</v>
      </c>
      <c r="C2740" s="10">
        <v>0</v>
      </c>
      <c r="D2740" s="10">
        <v>0</v>
      </c>
      <c r="E2740" s="10">
        <v>0</v>
      </c>
      <c r="F2740" s="10">
        <v>0</v>
      </c>
      <c r="G2740" s="10">
        <v>0</v>
      </c>
      <c r="H2740" s="10">
        <v>0</v>
      </c>
      <c r="I2740" s="10">
        <v>0</v>
      </c>
      <c r="J2740" s="10">
        <v>0</v>
      </c>
      <c r="K2740" s="10">
        <v>0</v>
      </c>
      <c r="L2740" s="10">
        <v>0</v>
      </c>
      <c r="M2740" s="10">
        <v>0</v>
      </c>
      <c r="N2740" s="10">
        <v>0</v>
      </c>
      <c r="O2740" s="10">
        <v>0</v>
      </c>
      <c r="P2740" s="10">
        <v>0</v>
      </c>
      <c r="Q2740" s="10">
        <v>0</v>
      </c>
      <c r="R2740" s="10">
        <v>0</v>
      </c>
      <c r="S2740" s="10">
        <v>0</v>
      </c>
      <c r="T2740" s="10">
        <v>0</v>
      </c>
      <c r="U2740" s="10">
        <v>0</v>
      </c>
      <c r="V2740" s="10">
        <v>0</v>
      </c>
      <c r="W2740" s="10">
        <v>0</v>
      </c>
      <c r="X2740" s="10">
        <v>0</v>
      </c>
      <c r="Y2740" s="10">
        <v>0</v>
      </c>
      <c r="Z2740" s="10">
        <v>0</v>
      </c>
      <c r="AA2740" s="10">
        <v>0</v>
      </c>
      <c r="AB2740" s="10">
        <v>0</v>
      </c>
      <c r="AC2740" s="10">
        <v>0</v>
      </c>
      <c r="AD2740" s="10">
        <v>0</v>
      </c>
      <c r="AE2740" s="10">
        <v>0</v>
      </c>
      <c r="AF2740" s="15" t="s">
        <v>2584</v>
      </c>
    </row>
    <row r="2742" spans="1:32" ht="13">
      <c r="B2742" s="2" t="s">
        <v>340</v>
      </c>
    </row>
    <row r="2743" spans="1:32" ht="13">
      <c r="A2743" s="3" t="s">
        <v>341</v>
      </c>
      <c r="B2743" t="s">
        <v>226</v>
      </c>
      <c r="C2743" s="10">
        <v>0</v>
      </c>
      <c r="D2743" s="10">
        <v>0</v>
      </c>
      <c r="E2743" s="10">
        <v>0</v>
      </c>
      <c r="F2743" s="10">
        <v>0</v>
      </c>
      <c r="G2743" s="10">
        <v>0</v>
      </c>
      <c r="H2743" s="10">
        <v>0</v>
      </c>
      <c r="I2743" s="10">
        <v>0</v>
      </c>
      <c r="J2743" s="10">
        <v>0</v>
      </c>
      <c r="K2743" s="10">
        <v>0</v>
      </c>
      <c r="L2743" s="10">
        <v>0</v>
      </c>
      <c r="M2743" s="10">
        <v>0</v>
      </c>
      <c r="N2743" s="10">
        <v>0</v>
      </c>
      <c r="O2743" s="10">
        <v>0</v>
      </c>
      <c r="P2743" s="10">
        <v>0</v>
      </c>
      <c r="Q2743" s="10">
        <v>0</v>
      </c>
      <c r="R2743" s="10">
        <v>0</v>
      </c>
      <c r="S2743" s="10">
        <v>0</v>
      </c>
      <c r="T2743" s="10">
        <v>0</v>
      </c>
      <c r="U2743" s="10">
        <v>0</v>
      </c>
      <c r="V2743" s="10">
        <v>0</v>
      </c>
      <c r="W2743" s="10">
        <v>0</v>
      </c>
      <c r="X2743" s="10">
        <v>0</v>
      </c>
      <c r="Y2743" s="10">
        <v>0</v>
      </c>
      <c r="Z2743" s="10">
        <v>0</v>
      </c>
      <c r="AA2743" s="10">
        <v>0</v>
      </c>
      <c r="AB2743" s="10">
        <v>0</v>
      </c>
      <c r="AC2743" s="10">
        <v>0</v>
      </c>
      <c r="AD2743" s="10">
        <v>0</v>
      </c>
      <c r="AE2743" s="10">
        <v>0</v>
      </c>
      <c r="AF2743" s="15" t="s">
        <v>2584</v>
      </c>
    </row>
    <row r="2744" spans="1:32" ht="13">
      <c r="A2744" s="3" t="s">
        <v>342</v>
      </c>
      <c r="B2744" t="s">
        <v>228</v>
      </c>
      <c r="C2744" s="10">
        <v>0</v>
      </c>
      <c r="D2744" s="10">
        <v>0</v>
      </c>
      <c r="E2744" s="10">
        <v>0</v>
      </c>
      <c r="F2744" s="10">
        <v>0</v>
      </c>
      <c r="G2744" s="10">
        <v>0</v>
      </c>
      <c r="H2744" s="10">
        <v>0</v>
      </c>
      <c r="I2744" s="10">
        <v>0</v>
      </c>
      <c r="J2744" s="10">
        <v>0</v>
      </c>
      <c r="K2744" s="10">
        <v>0</v>
      </c>
      <c r="L2744" s="10">
        <v>0</v>
      </c>
      <c r="M2744" s="10">
        <v>0</v>
      </c>
      <c r="N2744" s="10">
        <v>0</v>
      </c>
      <c r="O2744" s="10">
        <v>0</v>
      </c>
      <c r="P2744" s="10">
        <v>0</v>
      </c>
      <c r="Q2744" s="10">
        <v>0</v>
      </c>
      <c r="R2744" s="10">
        <v>0</v>
      </c>
      <c r="S2744" s="10">
        <v>0</v>
      </c>
      <c r="T2744" s="10">
        <v>0</v>
      </c>
      <c r="U2744" s="10">
        <v>0</v>
      </c>
      <c r="V2744" s="10">
        <v>0</v>
      </c>
      <c r="W2744" s="10">
        <v>0</v>
      </c>
      <c r="X2744" s="10">
        <v>0</v>
      </c>
      <c r="Y2744" s="10">
        <v>0</v>
      </c>
      <c r="Z2744" s="10">
        <v>0</v>
      </c>
      <c r="AA2744" s="10">
        <v>0</v>
      </c>
      <c r="AB2744" s="10">
        <v>0</v>
      </c>
      <c r="AC2744" s="10">
        <v>0</v>
      </c>
      <c r="AD2744" s="10">
        <v>0</v>
      </c>
      <c r="AE2744" s="10">
        <v>0</v>
      </c>
      <c r="AF2744" s="15" t="s">
        <v>2584</v>
      </c>
    </row>
    <row r="2745" spans="1:32" ht="13">
      <c r="A2745" s="3" t="s">
        <v>343</v>
      </c>
      <c r="B2745" t="s">
        <v>230</v>
      </c>
      <c r="C2745" s="10">
        <v>0</v>
      </c>
      <c r="D2745" s="10">
        <v>0</v>
      </c>
      <c r="E2745" s="10">
        <v>0</v>
      </c>
      <c r="F2745" s="10">
        <v>0</v>
      </c>
      <c r="G2745" s="10">
        <v>0</v>
      </c>
      <c r="H2745" s="10">
        <v>0</v>
      </c>
      <c r="I2745" s="10">
        <v>0</v>
      </c>
      <c r="J2745" s="10">
        <v>0</v>
      </c>
      <c r="K2745" s="10">
        <v>0</v>
      </c>
      <c r="L2745" s="10">
        <v>0</v>
      </c>
      <c r="M2745" s="10">
        <v>0</v>
      </c>
      <c r="N2745" s="10">
        <v>0</v>
      </c>
      <c r="O2745" s="10">
        <v>0</v>
      </c>
      <c r="P2745" s="10">
        <v>0</v>
      </c>
      <c r="Q2745" s="10">
        <v>0</v>
      </c>
      <c r="R2745" s="10">
        <v>0</v>
      </c>
      <c r="S2745" s="10">
        <v>0</v>
      </c>
      <c r="T2745" s="10">
        <v>0</v>
      </c>
      <c r="U2745" s="10">
        <v>0</v>
      </c>
      <c r="V2745" s="10">
        <v>0</v>
      </c>
      <c r="W2745" s="10">
        <v>0</v>
      </c>
      <c r="X2745" s="10">
        <v>0</v>
      </c>
      <c r="Y2745" s="10">
        <v>0</v>
      </c>
      <c r="Z2745" s="10">
        <v>0</v>
      </c>
      <c r="AA2745" s="10">
        <v>0</v>
      </c>
      <c r="AB2745" s="10">
        <v>0</v>
      </c>
      <c r="AC2745" s="10">
        <v>0</v>
      </c>
      <c r="AD2745" s="10">
        <v>0</v>
      </c>
      <c r="AE2745" s="10">
        <v>0</v>
      </c>
      <c r="AF2745" s="15" t="s">
        <v>2584</v>
      </c>
    </row>
    <row r="2746" spans="1:32" ht="13">
      <c r="A2746" s="3" t="s">
        <v>344</v>
      </c>
      <c r="B2746" t="s">
        <v>232</v>
      </c>
      <c r="C2746" s="10">
        <v>0</v>
      </c>
      <c r="D2746" s="10">
        <v>0</v>
      </c>
      <c r="E2746" s="10">
        <v>0</v>
      </c>
      <c r="F2746" s="10">
        <v>0</v>
      </c>
      <c r="G2746" s="10">
        <v>0</v>
      </c>
      <c r="H2746" s="10">
        <v>0</v>
      </c>
      <c r="I2746" s="10">
        <v>0</v>
      </c>
      <c r="J2746" s="10">
        <v>0</v>
      </c>
      <c r="K2746" s="10">
        <v>0</v>
      </c>
      <c r="L2746" s="10">
        <v>0</v>
      </c>
      <c r="M2746" s="10">
        <v>0</v>
      </c>
      <c r="N2746" s="10">
        <v>0</v>
      </c>
      <c r="O2746" s="10">
        <v>0</v>
      </c>
      <c r="P2746" s="10">
        <v>0</v>
      </c>
      <c r="Q2746" s="10">
        <v>0</v>
      </c>
      <c r="R2746" s="10">
        <v>0</v>
      </c>
      <c r="S2746" s="10">
        <v>0</v>
      </c>
      <c r="T2746" s="10">
        <v>0</v>
      </c>
      <c r="U2746" s="10">
        <v>0</v>
      </c>
      <c r="V2746" s="10">
        <v>0</v>
      </c>
      <c r="W2746" s="10">
        <v>0</v>
      </c>
      <c r="X2746" s="10">
        <v>0</v>
      </c>
      <c r="Y2746" s="10">
        <v>0</v>
      </c>
      <c r="Z2746" s="10">
        <v>0</v>
      </c>
      <c r="AA2746" s="10">
        <v>0</v>
      </c>
      <c r="AB2746" s="10">
        <v>0</v>
      </c>
      <c r="AC2746" s="10">
        <v>0</v>
      </c>
      <c r="AD2746" s="10">
        <v>0</v>
      </c>
      <c r="AE2746" s="10">
        <v>0</v>
      </c>
      <c r="AF2746" s="15" t="s">
        <v>2584</v>
      </c>
    </row>
    <row r="2747" spans="1:32" ht="13">
      <c r="A2747" s="3" t="s">
        <v>345</v>
      </c>
      <c r="B2747" t="s">
        <v>234</v>
      </c>
      <c r="C2747" s="10">
        <v>0</v>
      </c>
      <c r="D2747" s="10">
        <v>0</v>
      </c>
      <c r="E2747" s="10">
        <v>0</v>
      </c>
      <c r="F2747" s="10">
        <v>0</v>
      </c>
      <c r="G2747" s="10">
        <v>0</v>
      </c>
      <c r="H2747" s="10">
        <v>0</v>
      </c>
      <c r="I2747" s="10">
        <v>0</v>
      </c>
      <c r="J2747" s="10">
        <v>0</v>
      </c>
      <c r="K2747" s="10">
        <v>0</v>
      </c>
      <c r="L2747" s="10">
        <v>0</v>
      </c>
      <c r="M2747" s="10">
        <v>0</v>
      </c>
      <c r="N2747" s="10">
        <v>0</v>
      </c>
      <c r="O2747" s="10">
        <v>0</v>
      </c>
      <c r="P2747" s="10">
        <v>0</v>
      </c>
      <c r="Q2747" s="10">
        <v>0</v>
      </c>
      <c r="R2747" s="10">
        <v>0</v>
      </c>
      <c r="S2747" s="10">
        <v>0</v>
      </c>
      <c r="T2747" s="10">
        <v>0</v>
      </c>
      <c r="U2747" s="10">
        <v>0</v>
      </c>
      <c r="V2747" s="10">
        <v>0</v>
      </c>
      <c r="W2747" s="10">
        <v>0</v>
      </c>
      <c r="X2747" s="10">
        <v>0</v>
      </c>
      <c r="Y2747" s="10">
        <v>0</v>
      </c>
      <c r="Z2747" s="10">
        <v>0</v>
      </c>
      <c r="AA2747" s="10">
        <v>0</v>
      </c>
      <c r="AB2747" s="10">
        <v>0</v>
      </c>
      <c r="AC2747" s="10">
        <v>0</v>
      </c>
      <c r="AD2747" s="10">
        <v>0</v>
      </c>
      <c r="AE2747" s="10">
        <v>0</v>
      </c>
      <c r="AF2747" s="15" t="s">
        <v>2584</v>
      </c>
    </row>
    <row r="2748" spans="1:32" ht="13">
      <c r="A2748" s="3" t="s">
        <v>346</v>
      </c>
      <c r="B2748" t="s">
        <v>236</v>
      </c>
      <c r="C2748" s="10">
        <v>0</v>
      </c>
      <c r="D2748" s="10">
        <v>0</v>
      </c>
      <c r="E2748" s="10">
        <v>0</v>
      </c>
      <c r="F2748" s="10">
        <v>0</v>
      </c>
      <c r="G2748" s="10">
        <v>0</v>
      </c>
      <c r="H2748" s="10">
        <v>0</v>
      </c>
      <c r="I2748" s="10">
        <v>0</v>
      </c>
      <c r="J2748" s="10">
        <v>0</v>
      </c>
      <c r="K2748" s="10">
        <v>0</v>
      </c>
      <c r="L2748" s="10">
        <v>0</v>
      </c>
      <c r="M2748" s="10">
        <v>0</v>
      </c>
      <c r="N2748" s="10">
        <v>0</v>
      </c>
      <c r="O2748" s="10">
        <v>0</v>
      </c>
      <c r="P2748" s="10">
        <v>0</v>
      </c>
      <c r="Q2748" s="10">
        <v>0</v>
      </c>
      <c r="R2748" s="10">
        <v>0</v>
      </c>
      <c r="S2748" s="10">
        <v>0</v>
      </c>
      <c r="T2748" s="10">
        <v>0</v>
      </c>
      <c r="U2748" s="10">
        <v>0</v>
      </c>
      <c r="V2748" s="10">
        <v>0</v>
      </c>
      <c r="W2748" s="10">
        <v>0</v>
      </c>
      <c r="X2748" s="10">
        <v>0</v>
      </c>
      <c r="Y2748" s="10">
        <v>0</v>
      </c>
      <c r="Z2748" s="10">
        <v>0</v>
      </c>
      <c r="AA2748" s="10">
        <v>0</v>
      </c>
      <c r="AB2748" s="10">
        <v>0</v>
      </c>
      <c r="AC2748" s="10">
        <v>0</v>
      </c>
      <c r="AD2748" s="10">
        <v>0</v>
      </c>
      <c r="AE2748" s="10">
        <v>0</v>
      </c>
      <c r="AF2748" s="15" t="s">
        <v>2584</v>
      </c>
    </row>
    <row r="2749" spans="1:32" ht="13">
      <c r="A2749" s="3" t="s">
        <v>347</v>
      </c>
      <c r="B2749" t="s">
        <v>238</v>
      </c>
      <c r="C2749" s="10">
        <v>0</v>
      </c>
      <c r="D2749" s="10">
        <v>0</v>
      </c>
      <c r="E2749" s="10">
        <v>0</v>
      </c>
      <c r="F2749" s="10">
        <v>0</v>
      </c>
      <c r="G2749" s="10">
        <v>0</v>
      </c>
      <c r="H2749" s="10">
        <v>0</v>
      </c>
      <c r="I2749" s="10">
        <v>0</v>
      </c>
      <c r="J2749" s="10">
        <v>0</v>
      </c>
      <c r="K2749" s="10">
        <v>0</v>
      </c>
      <c r="L2749" s="10">
        <v>0</v>
      </c>
      <c r="M2749" s="10">
        <v>0</v>
      </c>
      <c r="N2749" s="10">
        <v>0</v>
      </c>
      <c r="O2749" s="10">
        <v>0</v>
      </c>
      <c r="P2749" s="10">
        <v>0</v>
      </c>
      <c r="Q2749" s="10">
        <v>0</v>
      </c>
      <c r="R2749" s="10">
        <v>0</v>
      </c>
      <c r="S2749" s="10">
        <v>0</v>
      </c>
      <c r="T2749" s="10">
        <v>0</v>
      </c>
      <c r="U2749" s="10">
        <v>0</v>
      </c>
      <c r="V2749" s="10">
        <v>0</v>
      </c>
      <c r="W2749" s="10">
        <v>0</v>
      </c>
      <c r="X2749" s="10">
        <v>0</v>
      </c>
      <c r="Y2749" s="10">
        <v>0</v>
      </c>
      <c r="Z2749" s="10">
        <v>0</v>
      </c>
      <c r="AA2749" s="10">
        <v>0</v>
      </c>
      <c r="AB2749" s="10">
        <v>0</v>
      </c>
      <c r="AC2749" s="10">
        <v>0</v>
      </c>
      <c r="AD2749" s="10">
        <v>0</v>
      </c>
      <c r="AE2749" s="10">
        <v>0</v>
      </c>
      <c r="AF2749" s="15" t="s">
        <v>2584</v>
      </c>
    </row>
    <row r="2750" spans="1:32" ht="13">
      <c r="A2750" s="3" t="s">
        <v>348</v>
      </c>
      <c r="B2750" t="s">
        <v>240</v>
      </c>
      <c r="C2750" s="10">
        <v>23.128890999999999</v>
      </c>
      <c r="D2750" s="10">
        <v>23.077503</v>
      </c>
      <c r="E2750" s="10">
        <v>23.103231000000001</v>
      </c>
      <c r="F2750" s="10">
        <v>23.128819</v>
      </c>
      <c r="G2750" s="10">
        <v>23.326661999999999</v>
      </c>
      <c r="H2750" s="10">
        <v>23.717517999999998</v>
      </c>
      <c r="I2750" s="10">
        <v>23.863168999999999</v>
      </c>
      <c r="J2750" s="10">
        <v>24.161196</v>
      </c>
      <c r="K2750" s="10">
        <v>24.650231999999999</v>
      </c>
      <c r="L2750" s="10">
        <v>25.058765000000001</v>
      </c>
      <c r="M2750" s="10">
        <v>25.738430000000001</v>
      </c>
      <c r="N2750" s="10">
        <v>26.187836000000001</v>
      </c>
      <c r="O2750" s="10">
        <v>26.339088</v>
      </c>
      <c r="P2750" s="10">
        <v>26.498681999999999</v>
      </c>
      <c r="Q2750" s="10">
        <v>26.684792000000002</v>
      </c>
      <c r="R2750" s="10">
        <v>26.887625</v>
      </c>
      <c r="S2750" s="10">
        <v>27.103494999999999</v>
      </c>
      <c r="T2750" s="10">
        <v>27.305150999999999</v>
      </c>
      <c r="U2750" s="10">
        <v>27.499578</v>
      </c>
      <c r="V2750" s="10">
        <v>27.652193</v>
      </c>
      <c r="W2750" s="10">
        <v>27.798185</v>
      </c>
      <c r="X2750" s="10">
        <v>27.944666000000002</v>
      </c>
      <c r="Y2750" s="10">
        <v>28.098883000000001</v>
      </c>
      <c r="Z2750" s="10">
        <v>28.236222999999999</v>
      </c>
      <c r="AA2750" s="10">
        <v>28.395624000000002</v>
      </c>
      <c r="AB2750" s="10">
        <v>28.571117000000001</v>
      </c>
      <c r="AC2750" s="10">
        <v>28.705635000000001</v>
      </c>
      <c r="AD2750" s="10">
        <v>28.848542999999999</v>
      </c>
      <c r="AE2750" s="10">
        <v>29.030723999999999</v>
      </c>
      <c r="AF2750" s="7">
        <v>8.5360000000000002E-3</v>
      </c>
    </row>
    <row r="2751" spans="1:32" ht="13">
      <c r="A2751" s="3" t="s">
        <v>349</v>
      </c>
      <c r="B2751" t="s">
        <v>242</v>
      </c>
      <c r="C2751" s="10">
        <v>0</v>
      </c>
      <c r="D2751" s="10">
        <v>0</v>
      </c>
      <c r="E2751" s="10">
        <v>0</v>
      </c>
      <c r="F2751" s="10">
        <v>0</v>
      </c>
      <c r="G2751" s="10">
        <v>0</v>
      </c>
      <c r="H2751" s="10">
        <v>0</v>
      </c>
      <c r="I2751" s="10">
        <v>0</v>
      </c>
      <c r="J2751" s="10">
        <v>0</v>
      </c>
      <c r="K2751" s="10">
        <v>0</v>
      </c>
      <c r="L2751" s="10">
        <v>0</v>
      </c>
      <c r="M2751" s="10">
        <v>0</v>
      </c>
      <c r="N2751" s="10">
        <v>0</v>
      </c>
      <c r="O2751" s="10">
        <v>0</v>
      </c>
      <c r="P2751" s="10">
        <v>0</v>
      </c>
      <c r="Q2751" s="10">
        <v>0</v>
      </c>
      <c r="R2751" s="10">
        <v>0</v>
      </c>
      <c r="S2751" s="10">
        <v>0</v>
      </c>
      <c r="T2751" s="10">
        <v>0</v>
      </c>
      <c r="U2751" s="10">
        <v>0</v>
      </c>
      <c r="V2751" s="10">
        <v>0</v>
      </c>
      <c r="W2751" s="10">
        <v>0</v>
      </c>
      <c r="X2751" s="10">
        <v>0</v>
      </c>
      <c r="Y2751" s="10">
        <v>0</v>
      </c>
      <c r="Z2751" s="10">
        <v>0</v>
      </c>
      <c r="AA2751" s="10">
        <v>0</v>
      </c>
      <c r="AB2751" s="10">
        <v>0</v>
      </c>
      <c r="AC2751" s="10">
        <v>0</v>
      </c>
      <c r="AD2751" s="10">
        <v>0</v>
      </c>
      <c r="AE2751" s="10">
        <v>0</v>
      </c>
      <c r="AF2751" s="15" t="s">
        <v>2584</v>
      </c>
    </row>
    <row r="2752" spans="1:32" ht="13">
      <c r="A2752" s="3" t="s">
        <v>350</v>
      </c>
      <c r="B2752" t="s">
        <v>244</v>
      </c>
      <c r="C2752" s="10">
        <v>24.803858000000002</v>
      </c>
      <c r="D2752" s="10">
        <v>24.809566</v>
      </c>
      <c r="E2752" s="10">
        <v>24.908085</v>
      </c>
      <c r="F2752" s="10">
        <v>24.710787</v>
      </c>
      <c r="G2752" s="10">
        <v>25.004847000000002</v>
      </c>
      <c r="H2752" s="10">
        <v>25.588813999999999</v>
      </c>
      <c r="I2752" s="10">
        <v>25.939889999999998</v>
      </c>
      <c r="J2752" s="10">
        <v>26.423410000000001</v>
      </c>
      <c r="K2752" s="10">
        <v>27.018982000000001</v>
      </c>
      <c r="L2752" s="10">
        <v>27.890661000000001</v>
      </c>
      <c r="M2752" s="10">
        <v>29.254988000000001</v>
      </c>
      <c r="N2752" s="10">
        <v>30.183512</v>
      </c>
      <c r="O2752" s="10">
        <v>30.302447999999998</v>
      </c>
      <c r="P2752" s="10">
        <v>30.535501</v>
      </c>
      <c r="Q2752" s="10">
        <v>30.711213999999998</v>
      </c>
      <c r="R2752" s="10">
        <v>30.926459999999999</v>
      </c>
      <c r="S2752" s="10">
        <v>31.164797</v>
      </c>
      <c r="T2752" s="10">
        <v>31.393229000000002</v>
      </c>
      <c r="U2752" s="10">
        <v>31.591179</v>
      </c>
      <c r="V2752" s="10">
        <v>31.752682</v>
      </c>
      <c r="W2752" s="10">
        <v>31.906855</v>
      </c>
      <c r="X2752" s="10">
        <v>32.068829000000001</v>
      </c>
      <c r="Y2752" s="10">
        <v>32.236373999999998</v>
      </c>
      <c r="Z2752" s="10">
        <v>32.384326999999999</v>
      </c>
      <c r="AA2752" s="10">
        <v>32.548625999999999</v>
      </c>
      <c r="AB2752" s="10">
        <v>32.728057999999997</v>
      </c>
      <c r="AC2752" s="10">
        <v>32.876362</v>
      </c>
      <c r="AD2752" s="10">
        <v>33.040275999999999</v>
      </c>
      <c r="AE2752" s="10">
        <v>33.298298000000003</v>
      </c>
      <c r="AF2752" s="7">
        <v>1.0959E-2</v>
      </c>
    </row>
    <row r="2753" spans="1:32" ht="13">
      <c r="A2753" s="3" t="s">
        <v>351</v>
      </c>
      <c r="B2753" t="s">
        <v>246</v>
      </c>
      <c r="C2753" s="10">
        <v>0</v>
      </c>
      <c r="D2753" s="10">
        <v>0</v>
      </c>
      <c r="E2753" s="10">
        <v>0</v>
      </c>
      <c r="F2753" s="10">
        <v>0</v>
      </c>
      <c r="G2753" s="10">
        <v>0</v>
      </c>
      <c r="H2753" s="10">
        <v>0</v>
      </c>
      <c r="I2753" s="10">
        <v>0</v>
      </c>
      <c r="J2753" s="10">
        <v>0</v>
      </c>
      <c r="K2753" s="10">
        <v>0</v>
      </c>
      <c r="L2753" s="10">
        <v>0</v>
      </c>
      <c r="M2753" s="10">
        <v>0</v>
      </c>
      <c r="N2753" s="10">
        <v>0</v>
      </c>
      <c r="O2753" s="10">
        <v>0</v>
      </c>
      <c r="P2753" s="10">
        <v>0</v>
      </c>
      <c r="Q2753" s="10">
        <v>0</v>
      </c>
      <c r="R2753" s="10">
        <v>0</v>
      </c>
      <c r="S2753" s="10">
        <v>0</v>
      </c>
      <c r="T2753" s="10">
        <v>0</v>
      </c>
      <c r="U2753" s="10">
        <v>0</v>
      </c>
      <c r="V2753" s="10">
        <v>0</v>
      </c>
      <c r="W2753" s="10">
        <v>0</v>
      </c>
      <c r="X2753" s="10">
        <v>0</v>
      </c>
      <c r="Y2753" s="10">
        <v>0</v>
      </c>
      <c r="Z2753" s="10">
        <v>0</v>
      </c>
      <c r="AA2753" s="10">
        <v>0</v>
      </c>
      <c r="AB2753" s="10">
        <v>0</v>
      </c>
      <c r="AC2753" s="10">
        <v>0</v>
      </c>
      <c r="AD2753" s="10">
        <v>0</v>
      </c>
      <c r="AE2753" s="10">
        <v>0</v>
      </c>
      <c r="AF2753" s="15" t="s">
        <v>2584</v>
      </c>
    </row>
    <row r="2754" spans="1:32" ht="13">
      <c r="A2754" s="3" t="s">
        <v>352</v>
      </c>
      <c r="B2754" t="s">
        <v>248</v>
      </c>
      <c r="C2754" s="10">
        <v>0</v>
      </c>
      <c r="D2754" s="10">
        <v>0</v>
      </c>
      <c r="E2754" s="10">
        <v>0</v>
      </c>
      <c r="F2754" s="10">
        <v>0</v>
      </c>
      <c r="G2754" s="10">
        <v>0</v>
      </c>
      <c r="H2754" s="10">
        <v>0</v>
      </c>
      <c r="I2754" s="10">
        <v>0</v>
      </c>
      <c r="J2754" s="10">
        <v>0</v>
      </c>
      <c r="K2754" s="10">
        <v>0</v>
      </c>
      <c r="L2754" s="10">
        <v>0</v>
      </c>
      <c r="M2754" s="10">
        <v>0</v>
      </c>
      <c r="N2754" s="10">
        <v>0</v>
      </c>
      <c r="O2754" s="10">
        <v>0</v>
      </c>
      <c r="P2754" s="10">
        <v>0</v>
      </c>
      <c r="Q2754" s="10">
        <v>0</v>
      </c>
      <c r="R2754" s="10">
        <v>0</v>
      </c>
      <c r="S2754" s="10">
        <v>0</v>
      </c>
      <c r="T2754" s="10">
        <v>0</v>
      </c>
      <c r="U2754" s="10">
        <v>0</v>
      </c>
      <c r="V2754" s="10">
        <v>0</v>
      </c>
      <c r="W2754" s="10">
        <v>0</v>
      </c>
      <c r="X2754" s="10">
        <v>0</v>
      </c>
      <c r="Y2754" s="10">
        <v>0</v>
      </c>
      <c r="Z2754" s="10">
        <v>0</v>
      </c>
      <c r="AA2754" s="10">
        <v>0</v>
      </c>
      <c r="AB2754" s="10">
        <v>0</v>
      </c>
      <c r="AC2754" s="10">
        <v>0</v>
      </c>
      <c r="AD2754" s="10">
        <v>0</v>
      </c>
      <c r="AE2754" s="10">
        <v>0</v>
      </c>
      <c r="AF2754" s="15" t="s">
        <v>2584</v>
      </c>
    </row>
    <row r="2756" spans="1:32" ht="13">
      <c r="B2756" s="2" t="s">
        <v>353</v>
      </c>
    </row>
    <row r="2757" spans="1:32" ht="13">
      <c r="A2757" s="3" t="s">
        <v>354</v>
      </c>
      <c r="B2757" t="s">
        <v>226</v>
      </c>
      <c r="C2757" s="10">
        <v>0</v>
      </c>
      <c r="D2757" s="10">
        <v>0</v>
      </c>
      <c r="E2757" s="10">
        <v>0</v>
      </c>
      <c r="F2757" s="10">
        <v>0</v>
      </c>
      <c r="G2757" s="10">
        <v>0</v>
      </c>
      <c r="H2757" s="10">
        <v>0</v>
      </c>
      <c r="I2757" s="10">
        <v>0</v>
      </c>
      <c r="J2757" s="10">
        <v>0</v>
      </c>
      <c r="K2757" s="10">
        <v>0</v>
      </c>
      <c r="L2757" s="10">
        <v>0</v>
      </c>
      <c r="M2757" s="10">
        <v>0</v>
      </c>
      <c r="N2757" s="10">
        <v>0</v>
      </c>
      <c r="O2757" s="10">
        <v>0</v>
      </c>
      <c r="P2757" s="10">
        <v>0</v>
      </c>
      <c r="Q2757" s="10">
        <v>0</v>
      </c>
      <c r="R2757" s="10">
        <v>0</v>
      </c>
      <c r="S2757" s="10">
        <v>0</v>
      </c>
      <c r="T2757" s="10">
        <v>0</v>
      </c>
      <c r="U2757" s="10">
        <v>0</v>
      </c>
      <c r="V2757" s="10">
        <v>0</v>
      </c>
      <c r="W2757" s="10">
        <v>0</v>
      </c>
      <c r="X2757" s="10">
        <v>0</v>
      </c>
      <c r="Y2757" s="10">
        <v>0</v>
      </c>
      <c r="Z2757" s="10">
        <v>0</v>
      </c>
      <c r="AA2757" s="10">
        <v>0</v>
      </c>
      <c r="AB2757" s="10">
        <v>0</v>
      </c>
      <c r="AC2757" s="10">
        <v>0</v>
      </c>
      <c r="AD2757" s="10">
        <v>0</v>
      </c>
      <c r="AE2757" s="10">
        <v>0</v>
      </c>
      <c r="AF2757" s="15" t="s">
        <v>2584</v>
      </c>
    </row>
    <row r="2758" spans="1:32" ht="13">
      <c r="A2758" s="3" t="s">
        <v>355</v>
      </c>
      <c r="B2758" t="s">
        <v>228</v>
      </c>
      <c r="C2758" s="10">
        <v>0</v>
      </c>
      <c r="D2758" s="10">
        <v>0</v>
      </c>
      <c r="E2758" s="10">
        <v>0</v>
      </c>
      <c r="F2758" s="10">
        <v>0</v>
      </c>
      <c r="G2758" s="10">
        <v>0</v>
      </c>
      <c r="H2758" s="10">
        <v>0</v>
      </c>
      <c r="I2758" s="10">
        <v>0</v>
      </c>
      <c r="J2758" s="10">
        <v>0</v>
      </c>
      <c r="K2758" s="10">
        <v>0</v>
      </c>
      <c r="L2758" s="10">
        <v>0</v>
      </c>
      <c r="M2758" s="10">
        <v>0</v>
      </c>
      <c r="N2758" s="10">
        <v>0</v>
      </c>
      <c r="O2758" s="10">
        <v>0</v>
      </c>
      <c r="P2758" s="10">
        <v>0</v>
      </c>
      <c r="Q2758" s="10">
        <v>0</v>
      </c>
      <c r="R2758" s="10">
        <v>0</v>
      </c>
      <c r="S2758" s="10">
        <v>0</v>
      </c>
      <c r="T2758" s="10">
        <v>0</v>
      </c>
      <c r="U2758" s="10">
        <v>0</v>
      </c>
      <c r="V2758" s="10">
        <v>0</v>
      </c>
      <c r="W2758" s="10">
        <v>0</v>
      </c>
      <c r="X2758" s="10">
        <v>0</v>
      </c>
      <c r="Y2758" s="10">
        <v>0</v>
      </c>
      <c r="Z2758" s="10">
        <v>0</v>
      </c>
      <c r="AA2758" s="10">
        <v>0</v>
      </c>
      <c r="AB2758" s="10">
        <v>0</v>
      </c>
      <c r="AC2758" s="10">
        <v>0</v>
      </c>
      <c r="AD2758" s="10">
        <v>0</v>
      </c>
      <c r="AE2758" s="10">
        <v>0</v>
      </c>
      <c r="AF2758" s="15" t="s">
        <v>2584</v>
      </c>
    </row>
    <row r="2759" spans="1:32" ht="13">
      <c r="A2759" s="3" t="s">
        <v>356</v>
      </c>
      <c r="B2759" t="s">
        <v>230</v>
      </c>
      <c r="C2759" s="10">
        <v>33.469600999999997</v>
      </c>
      <c r="D2759" s="10">
        <v>33.469627000000003</v>
      </c>
      <c r="E2759" s="10">
        <v>33.650706999999997</v>
      </c>
      <c r="F2759" s="10">
        <v>34.049484</v>
      </c>
      <c r="G2759" s="10">
        <v>34.524619999999999</v>
      </c>
      <c r="H2759" s="10">
        <v>35.219555</v>
      </c>
      <c r="I2759" s="10">
        <v>35.638202999999997</v>
      </c>
      <c r="J2759" s="10">
        <v>36.203243000000001</v>
      </c>
      <c r="K2759" s="10">
        <v>37.017166000000003</v>
      </c>
      <c r="L2759" s="10">
        <v>37.885517</v>
      </c>
      <c r="M2759" s="10">
        <v>39.094653999999998</v>
      </c>
      <c r="N2759" s="10">
        <v>39.632496000000003</v>
      </c>
      <c r="O2759" s="10">
        <v>39.753478999999999</v>
      </c>
      <c r="P2759" s="10">
        <v>39.944611000000002</v>
      </c>
      <c r="Q2759" s="10">
        <v>40.104033999999999</v>
      </c>
      <c r="R2759" s="10">
        <v>40.240684999999999</v>
      </c>
      <c r="S2759" s="10">
        <v>40.349139999999998</v>
      </c>
      <c r="T2759" s="10">
        <v>40.463093000000001</v>
      </c>
      <c r="U2759" s="10">
        <v>40.606647000000002</v>
      </c>
      <c r="V2759" s="10">
        <v>40.759003</v>
      </c>
      <c r="W2759" s="10">
        <v>40.923293999999999</v>
      </c>
      <c r="X2759" s="10">
        <v>41.099918000000002</v>
      </c>
      <c r="Y2759" s="10">
        <v>41.290249000000003</v>
      </c>
      <c r="Z2759" s="10">
        <v>41.494995000000003</v>
      </c>
      <c r="AA2759" s="10">
        <v>41.708754999999996</v>
      </c>
      <c r="AB2759" s="10">
        <v>41.955063000000003</v>
      </c>
      <c r="AC2759" s="10">
        <v>42.180309000000001</v>
      </c>
      <c r="AD2759" s="10">
        <v>42.407725999999997</v>
      </c>
      <c r="AE2759" s="10">
        <v>42.772675</v>
      </c>
      <c r="AF2759" s="7">
        <v>9.1249999999999994E-3</v>
      </c>
    </row>
    <row r="2760" spans="1:32" ht="13">
      <c r="A2760" s="3" t="s">
        <v>357</v>
      </c>
      <c r="B2760" t="s">
        <v>232</v>
      </c>
      <c r="C2760" s="10">
        <v>31.200108</v>
      </c>
      <c r="D2760" s="10">
        <v>31.193207000000001</v>
      </c>
      <c r="E2760" s="10">
        <v>31.356213</v>
      </c>
      <c r="F2760" s="10">
        <v>31.546690000000002</v>
      </c>
      <c r="G2760" s="10">
        <v>31.887239000000001</v>
      </c>
      <c r="H2760" s="10">
        <v>32.555461999999999</v>
      </c>
      <c r="I2760" s="10">
        <v>32.892490000000002</v>
      </c>
      <c r="J2760" s="10">
        <v>33.452843000000001</v>
      </c>
      <c r="K2760" s="10">
        <v>34.288887000000003</v>
      </c>
      <c r="L2760" s="10">
        <v>35.064331000000003</v>
      </c>
      <c r="M2760" s="10">
        <v>36.337195999999999</v>
      </c>
      <c r="N2760" s="10">
        <v>36.856971999999999</v>
      </c>
      <c r="O2760" s="10">
        <v>36.983967</v>
      </c>
      <c r="P2760" s="10">
        <v>37.141964000000002</v>
      </c>
      <c r="Q2760" s="10">
        <v>37.265450000000001</v>
      </c>
      <c r="R2760" s="10">
        <v>37.371071000000001</v>
      </c>
      <c r="S2760" s="10">
        <v>37.482716000000003</v>
      </c>
      <c r="T2760" s="10">
        <v>37.605133000000002</v>
      </c>
      <c r="U2760" s="10">
        <v>37.749363000000002</v>
      </c>
      <c r="V2760" s="10">
        <v>37.895896999999998</v>
      </c>
      <c r="W2760" s="10">
        <v>38.052028999999997</v>
      </c>
      <c r="X2760" s="10">
        <v>38.213557999999999</v>
      </c>
      <c r="Y2760" s="10">
        <v>38.397044999999999</v>
      </c>
      <c r="Z2760" s="10">
        <v>38.558464000000001</v>
      </c>
      <c r="AA2760" s="10">
        <v>38.765667000000001</v>
      </c>
      <c r="AB2760" s="10">
        <v>39.016506</v>
      </c>
      <c r="AC2760" s="10">
        <v>39.255519999999997</v>
      </c>
      <c r="AD2760" s="10">
        <v>39.523777000000003</v>
      </c>
      <c r="AE2760" s="10">
        <v>39.998859000000003</v>
      </c>
      <c r="AF2760" s="7">
        <v>9.2519999999999998E-3</v>
      </c>
    </row>
    <row r="2761" spans="1:32" ht="13">
      <c r="A2761" s="3" t="s">
        <v>358</v>
      </c>
      <c r="B2761" t="s">
        <v>234</v>
      </c>
      <c r="C2761" s="10">
        <v>28.068066000000002</v>
      </c>
      <c r="D2761" s="10">
        <v>28.003729</v>
      </c>
      <c r="E2761" s="10">
        <v>28.033194999999999</v>
      </c>
      <c r="F2761" s="10">
        <v>28.119693999999999</v>
      </c>
      <c r="G2761" s="10">
        <v>28.457134</v>
      </c>
      <c r="H2761" s="10">
        <v>29.161128999999999</v>
      </c>
      <c r="I2761" s="10">
        <v>29.550632</v>
      </c>
      <c r="J2761" s="10">
        <v>30.209515</v>
      </c>
      <c r="K2761" s="10">
        <v>30.879895999999999</v>
      </c>
      <c r="L2761" s="10">
        <v>31.501912999999998</v>
      </c>
      <c r="M2761" s="10">
        <v>32.665035000000003</v>
      </c>
      <c r="N2761" s="10">
        <v>33.239306999999997</v>
      </c>
      <c r="O2761" s="10">
        <v>33.364936999999998</v>
      </c>
      <c r="P2761" s="10">
        <v>33.511817999999998</v>
      </c>
      <c r="Q2761" s="10">
        <v>33.638984999999998</v>
      </c>
      <c r="R2761" s="10">
        <v>33.747363999999997</v>
      </c>
      <c r="S2761" s="10">
        <v>33.860126000000001</v>
      </c>
      <c r="T2761" s="10">
        <v>33.993468999999997</v>
      </c>
      <c r="U2761" s="10">
        <v>34.141407000000001</v>
      </c>
      <c r="V2761" s="10">
        <v>34.290824999999998</v>
      </c>
      <c r="W2761" s="10">
        <v>34.446629000000001</v>
      </c>
      <c r="X2761" s="10">
        <v>34.604488000000003</v>
      </c>
      <c r="Y2761" s="10">
        <v>34.790877999999999</v>
      </c>
      <c r="Z2761" s="10">
        <v>34.94717</v>
      </c>
      <c r="AA2761" s="10">
        <v>35.152298000000002</v>
      </c>
      <c r="AB2761" s="10">
        <v>35.385593</v>
      </c>
      <c r="AC2761" s="10">
        <v>35.548896999999997</v>
      </c>
      <c r="AD2761" s="10">
        <v>35.707272000000003</v>
      </c>
      <c r="AE2761" s="10">
        <v>35.932147999999998</v>
      </c>
      <c r="AF2761" s="7">
        <v>9.2759999999999995E-3</v>
      </c>
    </row>
    <row r="2762" spans="1:32" ht="13">
      <c r="A2762" s="3" t="s">
        <v>359</v>
      </c>
      <c r="B2762" t="s">
        <v>236</v>
      </c>
      <c r="C2762" s="10">
        <v>0</v>
      </c>
      <c r="D2762" s="10">
        <v>0</v>
      </c>
      <c r="E2762" s="10">
        <v>0</v>
      </c>
      <c r="F2762" s="10">
        <v>0</v>
      </c>
      <c r="G2762" s="10">
        <v>0</v>
      </c>
      <c r="H2762" s="10">
        <v>0</v>
      </c>
      <c r="I2762" s="10">
        <v>0</v>
      </c>
      <c r="J2762" s="10">
        <v>0</v>
      </c>
      <c r="K2762" s="10">
        <v>0</v>
      </c>
      <c r="L2762" s="10">
        <v>0</v>
      </c>
      <c r="M2762" s="10">
        <v>0</v>
      </c>
      <c r="N2762" s="10">
        <v>0</v>
      </c>
      <c r="O2762" s="10">
        <v>0</v>
      </c>
      <c r="P2762" s="10">
        <v>0</v>
      </c>
      <c r="Q2762" s="10">
        <v>0</v>
      </c>
      <c r="R2762" s="10">
        <v>0</v>
      </c>
      <c r="S2762" s="10">
        <v>0</v>
      </c>
      <c r="T2762" s="10">
        <v>0</v>
      </c>
      <c r="U2762" s="10">
        <v>0</v>
      </c>
      <c r="V2762" s="10">
        <v>0</v>
      </c>
      <c r="W2762" s="10">
        <v>0</v>
      </c>
      <c r="X2762" s="10">
        <v>0</v>
      </c>
      <c r="Y2762" s="10">
        <v>0</v>
      </c>
      <c r="Z2762" s="10">
        <v>0</v>
      </c>
      <c r="AA2762" s="10">
        <v>0</v>
      </c>
      <c r="AB2762" s="10">
        <v>0</v>
      </c>
      <c r="AC2762" s="10">
        <v>0</v>
      </c>
      <c r="AD2762" s="10">
        <v>0</v>
      </c>
      <c r="AE2762" s="10">
        <v>0</v>
      </c>
      <c r="AF2762" s="15" t="s">
        <v>2584</v>
      </c>
    </row>
    <row r="2763" spans="1:32" ht="13">
      <c r="A2763" s="3" t="s">
        <v>360</v>
      </c>
      <c r="B2763" t="s">
        <v>238</v>
      </c>
      <c r="C2763" s="10">
        <v>0</v>
      </c>
      <c r="D2763" s="10">
        <v>0</v>
      </c>
      <c r="E2763" s="10">
        <v>0</v>
      </c>
      <c r="F2763" s="10">
        <v>0</v>
      </c>
      <c r="G2763" s="10">
        <v>0</v>
      </c>
      <c r="H2763" s="10">
        <v>0</v>
      </c>
      <c r="I2763" s="10">
        <v>0</v>
      </c>
      <c r="J2763" s="10">
        <v>0</v>
      </c>
      <c r="K2763" s="10">
        <v>0</v>
      </c>
      <c r="L2763" s="10">
        <v>0</v>
      </c>
      <c r="M2763" s="10">
        <v>0</v>
      </c>
      <c r="N2763" s="10">
        <v>0</v>
      </c>
      <c r="O2763" s="10">
        <v>0</v>
      </c>
      <c r="P2763" s="10">
        <v>0</v>
      </c>
      <c r="Q2763" s="10">
        <v>0</v>
      </c>
      <c r="R2763" s="10">
        <v>0</v>
      </c>
      <c r="S2763" s="10">
        <v>0</v>
      </c>
      <c r="T2763" s="10">
        <v>0</v>
      </c>
      <c r="U2763" s="10">
        <v>0</v>
      </c>
      <c r="V2763" s="10">
        <v>0</v>
      </c>
      <c r="W2763" s="10">
        <v>0</v>
      </c>
      <c r="X2763" s="10">
        <v>0</v>
      </c>
      <c r="Y2763" s="10">
        <v>0</v>
      </c>
      <c r="Z2763" s="10">
        <v>0</v>
      </c>
      <c r="AA2763" s="10">
        <v>0</v>
      </c>
      <c r="AB2763" s="10">
        <v>0</v>
      </c>
      <c r="AC2763" s="10">
        <v>0</v>
      </c>
      <c r="AD2763" s="10">
        <v>0</v>
      </c>
      <c r="AE2763" s="10">
        <v>0</v>
      </c>
      <c r="AF2763" s="15" t="s">
        <v>2584</v>
      </c>
    </row>
    <row r="2764" spans="1:32" ht="13">
      <c r="A2764" s="3" t="s">
        <v>361</v>
      </c>
      <c r="B2764" t="s">
        <v>240</v>
      </c>
      <c r="C2764" s="10">
        <v>22.244039999999998</v>
      </c>
      <c r="D2764" s="10">
        <v>22.201212000000002</v>
      </c>
      <c r="E2764" s="10">
        <v>22.221674</v>
      </c>
      <c r="F2764" s="10">
        <v>22.254341</v>
      </c>
      <c r="G2764" s="10">
        <v>22.457699000000002</v>
      </c>
      <c r="H2764" s="10">
        <v>22.830109</v>
      </c>
      <c r="I2764" s="10">
        <v>22.973483999999999</v>
      </c>
      <c r="J2764" s="10">
        <v>23.257926999999999</v>
      </c>
      <c r="K2764" s="10">
        <v>23.723652000000001</v>
      </c>
      <c r="L2764" s="10">
        <v>24.118818000000001</v>
      </c>
      <c r="M2764" s="10">
        <v>24.783289</v>
      </c>
      <c r="N2764" s="10">
        <v>25.238530999999998</v>
      </c>
      <c r="O2764" s="10">
        <v>25.390539</v>
      </c>
      <c r="P2764" s="10">
        <v>25.552053000000001</v>
      </c>
      <c r="Q2764" s="10">
        <v>25.745291000000002</v>
      </c>
      <c r="R2764" s="10">
        <v>25.950555999999999</v>
      </c>
      <c r="S2764" s="10">
        <v>26.171970000000002</v>
      </c>
      <c r="T2764" s="10">
        <v>26.377033000000001</v>
      </c>
      <c r="U2764" s="10">
        <v>26.571563999999999</v>
      </c>
      <c r="V2764" s="10">
        <v>26.736861999999999</v>
      </c>
      <c r="W2764" s="10">
        <v>26.895294</v>
      </c>
      <c r="X2764" s="10">
        <v>27.050272</v>
      </c>
      <c r="Y2764" s="10">
        <v>27.205721</v>
      </c>
      <c r="Z2764" s="10">
        <v>27.351960999999999</v>
      </c>
      <c r="AA2764" s="10">
        <v>27.504401999999999</v>
      </c>
      <c r="AB2764" s="10">
        <v>27.678474000000001</v>
      </c>
      <c r="AC2764" s="10">
        <v>27.819672000000001</v>
      </c>
      <c r="AD2764" s="10">
        <v>27.963203</v>
      </c>
      <c r="AE2764" s="10">
        <v>28.1388</v>
      </c>
      <c r="AF2764" s="7">
        <v>8.8159999999999992E-3</v>
      </c>
    </row>
    <row r="2765" spans="1:32" ht="13">
      <c r="A2765" s="3" t="s">
        <v>362</v>
      </c>
      <c r="B2765" t="s">
        <v>242</v>
      </c>
      <c r="C2765" s="10">
        <v>0</v>
      </c>
      <c r="D2765" s="10">
        <v>0</v>
      </c>
      <c r="E2765" s="10">
        <v>0</v>
      </c>
      <c r="F2765" s="10">
        <v>0</v>
      </c>
      <c r="G2765" s="10">
        <v>0</v>
      </c>
      <c r="H2765" s="10">
        <v>0</v>
      </c>
      <c r="I2765" s="10">
        <v>0</v>
      </c>
      <c r="J2765" s="10">
        <v>0</v>
      </c>
      <c r="K2765" s="10">
        <v>0</v>
      </c>
      <c r="L2765" s="10">
        <v>0</v>
      </c>
      <c r="M2765" s="10">
        <v>0</v>
      </c>
      <c r="N2765" s="10">
        <v>0</v>
      </c>
      <c r="O2765" s="10">
        <v>0</v>
      </c>
      <c r="P2765" s="10">
        <v>0</v>
      </c>
      <c r="Q2765" s="10">
        <v>0</v>
      </c>
      <c r="R2765" s="10">
        <v>0</v>
      </c>
      <c r="S2765" s="10">
        <v>0</v>
      </c>
      <c r="T2765" s="10">
        <v>0</v>
      </c>
      <c r="U2765" s="10">
        <v>0</v>
      </c>
      <c r="V2765" s="10">
        <v>0</v>
      </c>
      <c r="W2765" s="10">
        <v>0</v>
      </c>
      <c r="X2765" s="10">
        <v>0</v>
      </c>
      <c r="Y2765" s="10">
        <v>0</v>
      </c>
      <c r="Z2765" s="10">
        <v>0</v>
      </c>
      <c r="AA2765" s="10">
        <v>0</v>
      </c>
      <c r="AB2765" s="10">
        <v>0</v>
      </c>
      <c r="AC2765" s="10">
        <v>0</v>
      </c>
      <c r="AD2765" s="10">
        <v>0</v>
      </c>
      <c r="AE2765" s="10">
        <v>0</v>
      </c>
      <c r="AF2765" s="15" t="s">
        <v>2584</v>
      </c>
    </row>
    <row r="2766" spans="1:32" ht="13">
      <c r="A2766" s="3" t="s">
        <v>363</v>
      </c>
      <c r="B2766" t="s">
        <v>244</v>
      </c>
      <c r="C2766" s="10">
        <v>23.859373000000001</v>
      </c>
      <c r="D2766" s="10">
        <v>23.871555000000001</v>
      </c>
      <c r="E2766" s="10">
        <v>23.961807</v>
      </c>
      <c r="F2766" s="10">
        <v>23.784153</v>
      </c>
      <c r="G2766" s="10">
        <v>24.074601999999999</v>
      </c>
      <c r="H2766" s="10">
        <v>24.627092000000001</v>
      </c>
      <c r="I2766" s="10">
        <v>24.965873999999999</v>
      </c>
      <c r="J2766" s="10">
        <v>25.433886999999999</v>
      </c>
      <c r="K2766" s="10">
        <v>26.012536999999998</v>
      </c>
      <c r="L2766" s="10">
        <v>26.869427000000002</v>
      </c>
      <c r="M2766" s="10">
        <v>28.219525999999998</v>
      </c>
      <c r="N2766" s="10">
        <v>29.177561000000001</v>
      </c>
      <c r="O2766" s="10">
        <v>29.322877999999999</v>
      </c>
      <c r="P2766" s="10">
        <v>29.538675000000001</v>
      </c>
      <c r="Q2766" s="10">
        <v>29.719334</v>
      </c>
      <c r="R2766" s="10">
        <v>29.940086000000001</v>
      </c>
      <c r="S2766" s="10">
        <v>30.187457999999999</v>
      </c>
      <c r="T2766" s="10">
        <v>30.424999</v>
      </c>
      <c r="U2766" s="10">
        <v>30.626455</v>
      </c>
      <c r="V2766" s="10">
        <v>30.786612000000002</v>
      </c>
      <c r="W2766" s="10">
        <v>30.953064000000001</v>
      </c>
      <c r="X2766" s="10">
        <v>31.120989000000002</v>
      </c>
      <c r="Y2766" s="10">
        <v>31.288848999999999</v>
      </c>
      <c r="Z2766" s="10">
        <v>31.447949999999999</v>
      </c>
      <c r="AA2766" s="10">
        <v>31.620134</v>
      </c>
      <c r="AB2766" s="10">
        <v>31.806840999999999</v>
      </c>
      <c r="AC2766" s="10">
        <v>31.956731999999999</v>
      </c>
      <c r="AD2766" s="10">
        <v>32.124775</v>
      </c>
      <c r="AE2766" s="10">
        <v>32.392899</v>
      </c>
      <c r="AF2766" s="7">
        <v>1.137E-2</v>
      </c>
    </row>
    <row r="2767" spans="1:32" ht="13">
      <c r="A2767" s="3" t="s">
        <v>364</v>
      </c>
      <c r="B2767" t="s">
        <v>246</v>
      </c>
      <c r="C2767" s="10">
        <v>0</v>
      </c>
      <c r="D2767" s="10">
        <v>0</v>
      </c>
      <c r="E2767" s="10">
        <v>0</v>
      </c>
      <c r="F2767" s="10">
        <v>0</v>
      </c>
      <c r="G2767" s="10">
        <v>0</v>
      </c>
      <c r="H2767" s="10">
        <v>0</v>
      </c>
      <c r="I2767" s="10">
        <v>0</v>
      </c>
      <c r="J2767" s="10">
        <v>0</v>
      </c>
      <c r="K2767" s="10">
        <v>0</v>
      </c>
      <c r="L2767" s="10">
        <v>0</v>
      </c>
      <c r="M2767" s="10">
        <v>0</v>
      </c>
      <c r="N2767" s="10">
        <v>0</v>
      </c>
      <c r="O2767" s="10">
        <v>0</v>
      </c>
      <c r="P2767" s="10">
        <v>0</v>
      </c>
      <c r="Q2767" s="10">
        <v>0</v>
      </c>
      <c r="R2767" s="10">
        <v>0</v>
      </c>
      <c r="S2767" s="10">
        <v>0</v>
      </c>
      <c r="T2767" s="10">
        <v>0</v>
      </c>
      <c r="U2767" s="10">
        <v>0</v>
      </c>
      <c r="V2767" s="10">
        <v>0</v>
      </c>
      <c r="W2767" s="10">
        <v>0</v>
      </c>
      <c r="X2767" s="10">
        <v>0</v>
      </c>
      <c r="Y2767" s="10">
        <v>0</v>
      </c>
      <c r="Z2767" s="10">
        <v>0</v>
      </c>
      <c r="AA2767" s="10">
        <v>0</v>
      </c>
      <c r="AB2767" s="10">
        <v>0</v>
      </c>
      <c r="AC2767" s="10">
        <v>0</v>
      </c>
      <c r="AD2767" s="10">
        <v>0</v>
      </c>
      <c r="AE2767" s="10">
        <v>0</v>
      </c>
      <c r="AF2767" s="15" t="s">
        <v>2584</v>
      </c>
    </row>
    <row r="2768" spans="1:32" ht="13">
      <c r="A2768" s="3" t="s">
        <v>365</v>
      </c>
      <c r="B2768" t="s">
        <v>248</v>
      </c>
      <c r="C2768" s="10">
        <v>0</v>
      </c>
      <c r="D2768" s="10">
        <v>0</v>
      </c>
      <c r="E2768" s="10">
        <v>0</v>
      </c>
      <c r="F2768" s="10">
        <v>0</v>
      </c>
      <c r="G2768" s="10">
        <v>0</v>
      </c>
      <c r="H2768" s="10">
        <v>0</v>
      </c>
      <c r="I2768" s="10">
        <v>0</v>
      </c>
      <c r="J2768" s="10">
        <v>0</v>
      </c>
      <c r="K2768" s="10">
        <v>0</v>
      </c>
      <c r="L2768" s="10">
        <v>0</v>
      </c>
      <c r="M2768" s="10">
        <v>0</v>
      </c>
      <c r="N2768" s="10">
        <v>0</v>
      </c>
      <c r="O2768" s="10">
        <v>0</v>
      </c>
      <c r="P2768" s="10">
        <v>0</v>
      </c>
      <c r="Q2768" s="10">
        <v>0</v>
      </c>
      <c r="R2768" s="10">
        <v>0</v>
      </c>
      <c r="S2768" s="10">
        <v>0</v>
      </c>
      <c r="T2768" s="10">
        <v>0</v>
      </c>
      <c r="U2768" s="10">
        <v>0</v>
      </c>
      <c r="V2768" s="10">
        <v>0</v>
      </c>
      <c r="W2768" s="10">
        <v>0</v>
      </c>
      <c r="X2768" s="10">
        <v>0</v>
      </c>
      <c r="Y2768" s="10">
        <v>0</v>
      </c>
      <c r="Z2768" s="10">
        <v>0</v>
      </c>
      <c r="AA2768" s="10">
        <v>0</v>
      </c>
      <c r="AB2768" s="10">
        <v>0</v>
      </c>
      <c r="AC2768" s="10">
        <v>0</v>
      </c>
      <c r="AD2768" s="10">
        <v>0</v>
      </c>
      <c r="AE2768" s="10">
        <v>0</v>
      </c>
      <c r="AF2768" s="15" t="s">
        <v>2584</v>
      </c>
    </row>
    <row r="2770" spans="1:32" ht="13">
      <c r="B2770" s="2" t="s">
        <v>366</v>
      </c>
    </row>
    <row r="2771" spans="1:32" ht="13">
      <c r="A2771" s="3" t="s">
        <v>367</v>
      </c>
      <c r="B2771" t="s">
        <v>226</v>
      </c>
      <c r="C2771" s="10">
        <v>0</v>
      </c>
      <c r="D2771" s="10">
        <v>0</v>
      </c>
      <c r="E2771" s="10">
        <v>0</v>
      </c>
      <c r="F2771" s="10">
        <v>0</v>
      </c>
      <c r="G2771" s="10">
        <v>0</v>
      </c>
      <c r="H2771" s="10">
        <v>0</v>
      </c>
      <c r="I2771" s="10">
        <v>0</v>
      </c>
      <c r="J2771" s="10">
        <v>0</v>
      </c>
      <c r="K2771" s="10">
        <v>0</v>
      </c>
      <c r="L2771" s="10">
        <v>0</v>
      </c>
      <c r="M2771" s="10">
        <v>0</v>
      </c>
      <c r="N2771" s="10">
        <v>0</v>
      </c>
      <c r="O2771" s="10">
        <v>0</v>
      </c>
      <c r="P2771" s="10">
        <v>0</v>
      </c>
      <c r="Q2771" s="10">
        <v>0</v>
      </c>
      <c r="R2771" s="10">
        <v>0</v>
      </c>
      <c r="S2771" s="10">
        <v>0</v>
      </c>
      <c r="T2771" s="10">
        <v>0</v>
      </c>
      <c r="U2771" s="10">
        <v>0</v>
      </c>
      <c r="V2771" s="10">
        <v>0</v>
      </c>
      <c r="W2771" s="10">
        <v>0</v>
      </c>
      <c r="X2771" s="10">
        <v>0</v>
      </c>
      <c r="Y2771" s="10">
        <v>0</v>
      </c>
      <c r="Z2771" s="10">
        <v>0</v>
      </c>
      <c r="AA2771" s="10">
        <v>0</v>
      </c>
      <c r="AB2771" s="10">
        <v>0</v>
      </c>
      <c r="AC2771" s="10">
        <v>0</v>
      </c>
      <c r="AD2771" s="10">
        <v>0</v>
      </c>
      <c r="AE2771" s="10">
        <v>0</v>
      </c>
      <c r="AF2771" s="15" t="s">
        <v>2584</v>
      </c>
    </row>
    <row r="2772" spans="1:32" ht="13">
      <c r="A2772" s="3" t="s">
        <v>368</v>
      </c>
      <c r="B2772" t="s">
        <v>228</v>
      </c>
      <c r="C2772" s="10">
        <v>0</v>
      </c>
      <c r="D2772" s="10">
        <v>0</v>
      </c>
      <c r="E2772" s="10">
        <v>0</v>
      </c>
      <c r="F2772" s="10">
        <v>0</v>
      </c>
      <c r="G2772" s="10">
        <v>0</v>
      </c>
      <c r="H2772" s="10">
        <v>0</v>
      </c>
      <c r="I2772" s="10">
        <v>0</v>
      </c>
      <c r="J2772" s="10">
        <v>0</v>
      </c>
      <c r="K2772" s="10">
        <v>0</v>
      </c>
      <c r="L2772" s="10">
        <v>0</v>
      </c>
      <c r="M2772" s="10">
        <v>0</v>
      </c>
      <c r="N2772" s="10">
        <v>0</v>
      </c>
      <c r="O2772" s="10">
        <v>0</v>
      </c>
      <c r="P2772" s="10">
        <v>0</v>
      </c>
      <c r="Q2772" s="10">
        <v>0</v>
      </c>
      <c r="R2772" s="10">
        <v>0</v>
      </c>
      <c r="S2772" s="10">
        <v>0</v>
      </c>
      <c r="T2772" s="10">
        <v>0</v>
      </c>
      <c r="U2772" s="10">
        <v>0</v>
      </c>
      <c r="V2772" s="10">
        <v>0</v>
      </c>
      <c r="W2772" s="10">
        <v>0</v>
      </c>
      <c r="X2772" s="10">
        <v>0</v>
      </c>
      <c r="Y2772" s="10">
        <v>0</v>
      </c>
      <c r="Z2772" s="10">
        <v>0</v>
      </c>
      <c r="AA2772" s="10">
        <v>0</v>
      </c>
      <c r="AB2772" s="10">
        <v>0</v>
      </c>
      <c r="AC2772" s="10">
        <v>0</v>
      </c>
      <c r="AD2772" s="10">
        <v>0</v>
      </c>
      <c r="AE2772" s="10">
        <v>0</v>
      </c>
      <c r="AF2772" s="15" t="s">
        <v>2584</v>
      </c>
    </row>
    <row r="2773" spans="1:32" ht="13">
      <c r="A2773" s="3" t="s">
        <v>369</v>
      </c>
      <c r="B2773" t="s">
        <v>230</v>
      </c>
      <c r="C2773" s="10">
        <v>0</v>
      </c>
      <c r="D2773" s="10">
        <v>0</v>
      </c>
      <c r="E2773" s="10">
        <v>0</v>
      </c>
      <c r="F2773" s="10">
        <v>0</v>
      </c>
      <c r="G2773" s="10">
        <v>0</v>
      </c>
      <c r="H2773" s="10">
        <v>0</v>
      </c>
      <c r="I2773" s="10">
        <v>0</v>
      </c>
      <c r="J2773" s="10">
        <v>0</v>
      </c>
      <c r="K2773" s="10">
        <v>0</v>
      </c>
      <c r="L2773" s="10">
        <v>0</v>
      </c>
      <c r="M2773" s="10">
        <v>0</v>
      </c>
      <c r="N2773" s="10">
        <v>0</v>
      </c>
      <c r="O2773" s="10">
        <v>0</v>
      </c>
      <c r="P2773" s="10">
        <v>0</v>
      </c>
      <c r="Q2773" s="10">
        <v>0</v>
      </c>
      <c r="R2773" s="10">
        <v>0</v>
      </c>
      <c r="S2773" s="10">
        <v>0</v>
      </c>
      <c r="T2773" s="10">
        <v>0</v>
      </c>
      <c r="U2773" s="10">
        <v>0</v>
      </c>
      <c r="V2773" s="10">
        <v>0</v>
      </c>
      <c r="W2773" s="10">
        <v>0</v>
      </c>
      <c r="X2773" s="10">
        <v>0</v>
      </c>
      <c r="Y2773" s="10">
        <v>0</v>
      </c>
      <c r="Z2773" s="10">
        <v>0</v>
      </c>
      <c r="AA2773" s="10">
        <v>0</v>
      </c>
      <c r="AB2773" s="10">
        <v>0</v>
      </c>
      <c r="AC2773" s="10">
        <v>0</v>
      </c>
      <c r="AD2773" s="10">
        <v>0</v>
      </c>
      <c r="AE2773" s="10">
        <v>0</v>
      </c>
      <c r="AF2773" s="15" t="s">
        <v>2584</v>
      </c>
    </row>
    <row r="2774" spans="1:32" ht="13">
      <c r="A2774" s="3" t="s">
        <v>370</v>
      </c>
      <c r="B2774" t="s">
        <v>232</v>
      </c>
      <c r="C2774" s="10">
        <v>0</v>
      </c>
      <c r="D2774" s="10">
        <v>0</v>
      </c>
      <c r="E2774" s="10">
        <v>0</v>
      </c>
      <c r="F2774" s="10">
        <v>0</v>
      </c>
      <c r="G2774" s="10">
        <v>0</v>
      </c>
      <c r="H2774" s="10">
        <v>0</v>
      </c>
      <c r="I2774" s="10">
        <v>0</v>
      </c>
      <c r="J2774" s="10">
        <v>0</v>
      </c>
      <c r="K2774" s="10">
        <v>0</v>
      </c>
      <c r="L2774" s="10">
        <v>0</v>
      </c>
      <c r="M2774" s="10">
        <v>0</v>
      </c>
      <c r="N2774" s="10">
        <v>0</v>
      </c>
      <c r="O2774" s="10">
        <v>0</v>
      </c>
      <c r="P2774" s="10">
        <v>0</v>
      </c>
      <c r="Q2774" s="10">
        <v>0</v>
      </c>
      <c r="R2774" s="10">
        <v>0</v>
      </c>
      <c r="S2774" s="10">
        <v>0</v>
      </c>
      <c r="T2774" s="10">
        <v>0</v>
      </c>
      <c r="U2774" s="10">
        <v>0</v>
      </c>
      <c r="V2774" s="10">
        <v>0</v>
      </c>
      <c r="W2774" s="10">
        <v>0</v>
      </c>
      <c r="X2774" s="10">
        <v>0</v>
      </c>
      <c r="Y2774" s="10">
        <v>0</v>
      </c>
      <c r="Z2774" s="10">
        <v>0</v>
      </c>
      <c r="AA2774" s="10">
        <v>0</v>
      </c>
      <c r="AB2774" s="10">
        <v>0</v>
      </c>
      <c r="AC2774" s="10">
        <v>0</v>
      </c>
      <c r="AD2774" s="10">
        <v>0</v>
      </c>
      <c r="AE2774" s="10">
        <v>0</v>
      </c>
      <c r="AF2774" s="15" t="s">
        <v>2584</v>
      </c>
    </row>
    <row r="2775" spans="1:32" ht="13">
      <c r="A2775" s="3" t="s">
        <v>371</v>
      </c>
      <c r="B2775" t="s">
        <v>234</v>
      </c>
      <c r="C2775" s="10">
        <v>0</v>
      </c>
      <c r="D2775" s="10">
        <v>0</v>
      </c>
      <c r="E2775" s="10">
        <v>0</v>
      </c>
      <c r="F2775" s="10">
        <v>0</v>
      </c>
      <c r="G2775" s="10">
        <v>0</v>
      </c>
      <c r="H2775" s="10">
        <v>0</v>
      </c>
      <c r="I2775" s="10">
        <v>0</v>
      </c>
      <c r="J2775" s="10">
        <v>0</v>
      </c>
      <c r="K2775" s="10">
        <v>0</v>
      </c>
      <c r="L2775" s="10">
        <v>0</v>
      </c>
      <c r="M2775" s="10">
        <v>0</v>
      </c>
      <c r="N2775" s="10">
        <v>0</v>
      </c>
      <c r="O2775" s="10">
        <v>0</v>
      </c>
      <c r="P2775" s="10">
        <v>0</v>
      </c>
      <c r="Q2775" s="10">
        <v>0</v>
      </c>
      <c r="R2775" s="10">
        <v>0</v>
      </c>
      <c r="S2775" s="10">
        <v>0</v>
      </c>
      <c r="T2775" s="10">
        <v>0</v>
      </c>
      <c r="U2775" s="10">
        <v>0</v>
      </c>
      <c r="V2775" s="10">
        <v>0</v>
      </c>
      <c r="W2775" s="10">
        <v>0</v>
      </c>
      <c r="X2775" s="10">
        <v>0</v>
      </c>
      <c r="Y2775" s="10">
        <v>0</v>
      </c>
      <c r="Z2775" s="10">
        <v>0</v>
      </c>
      <c r="AA2775" s="10">
        <v>0</v>
      </c>
      <c r="AB2775" s="10">
        <v>0</v>
      </c>
      <c r="AC2775" s="10">
        <v>0</v>
      </c>
      <c r="AD2775" s="10">
        <v>0</v>
      </c>
      <c r="AE2775" s="10">
        <v>0</v>
      </c>
      <c r="AF2775" s="15" t="s">
        <v>2584</v>
      </c>
    </row>
    <row r="2776" spans="1:32" ht="13">
      <c r="A2776" s="3" t="s">
        <v>372</v>
      </c>
      <c r="B2776" t="s">
        <v>236</v>
      </c>
      <c r="C2776" s="10">
        <v>71.771254999999996</v>
      </c>
      <c r="D2776" s="10">
        <v>68.427895000000007</v>
      </c>
      <c r="E2776" s="10">
        <v>68.071548000000007</v>
      </c>
      <c r="F2776" s="10">
        <v>67.845107999999996</v>
      </c>
      <c r="G2776" s="10">
        <v>68.011627000000004</v>
      </c>
      <c r="H2776" s="10">
        <v>70.653251999999995</v>
      </c>
      <c r="I2776" s="10">
        <v>72.758979999999994</v>
      </c>
      <c r="J2776" s="10">
        <v>75.370063999999999</v>
      </c>
      <c r="K2776" s="10">
        <v>78.452590999999998</v>
      </c>
      <c r="L2776" s="10">
        <v>82.077659999999995</v>
      </c>
      <c r="M2776" s="10">
        <v>86.304885999999996</v>
      </c>
      <c r="N2776" s="10">
        <v>90.184539999999998</v>
      </c>
      <c r="O2776" s="10">
        <v>94.059814000000003</v>
      </c>
      <c r="P2776" s="10">
        <v>98.463775999999996</v>
      </c>
      <c r="Q2776" s="10">
        <v>103.515488</v>
      </c>
      <c r="R2776" s="10">
        <v>109.38558999999999</v>
      </c>
      <c r="S2776" s="10">
        <v>117.42564400000001</v>
      </c>
      <c r="T2776" s="10">
        <v>117.471481</v>
      </c>
      <c r="U2776" s="10">
        <v>117.547241</v>
      </c>
      <c r="V2776" s="10">
        <v>117.61818700000001</v>
      </c>
      <c r="W2776" s="10">
        <v>117.68306699999999</v>
      </c>
      <c r="X2776" s="10">
        <v>117.757248</v>
      </c>
      <c r="Y2776" s="10">
        <v>117.830765</v>
      </c>
      <c r="Z2776" s="10">
        <v>117.852806</v>
      </c>
      <c r="AA2776" s="10">
        <v>117.892624</v>
      </c>
      <c r="AB2776" s="10">
        <v>117.917923</v>
      </c>
      <c r="AC2776" s="10">
        <v>117.86441000000001</v>
      </c>
      <c r="AD2776" s="10">
        <v>117.81424699999999</v>
      </c>
      <c r="AE2776" s="10">
        <v>117.729637</v>
      </c>
      <c r="AF2776" s="7">
        <v>2.0299999999999999E-2</v>
      </c>
    </row>
    <row r="2777" spans="1:32" ht="13">
      <c r="A2777" s="3" t="s">
        <v>373</v>
      </c>
      <c r="B2777" t="s">
        <v>238</v>
      </c>
      <c r="C2777" s="10">
        <v>0</v>
      </c>
      <c r="D2777" s="10">
        <v>0</v>
      </c>
      <c r="E2777" s="10">
        <v>0</v>
      </c>
      <c r="F2777" s="10">
        <v>0</v>
      </c>
      <c r="G2777" s="10">
        <v>0</v>
      </c>
      <c r="H2777" s="10">
        <v>0</v>
      </c>
      <c r="I2777" s="10">
        <v>0</v>
      </c>
      <c r="J2777" s="10">
        <v>0</v>
      </c>
      <c r="K2777" s="10">
        <v>0</v>
      </c>
      <c r="L2777" s="10">
        <v>0</v>
      </c>
      <c r="M2777" s="10">
        <v>0</v>
      </c>
      <c r="N2777" s="10">
        <v>0</v>
      </c>
      <c r="O2777" s="10">
        <v>0</v>
      </c>
      <c r="P2777" s="10">
        <v>0</v>
      </c>
      <c r="Q2777" s="10">
        <v>0</v>
      </c>
      <c r="R2777" s="10">
        <v>0</v>
      </c>
      <c r="S2777" s="10">
        <v>0</v>
      </c>
      <c r="T2777" s="10">
        <v>0</v>
      </c>
      <c r="U2777" s="10">
        <v>0</v>
      </c>
      <c r="V2777" s="10">
        <v>0</v>
      </c>
      <c r="W2777" s="10">
        <v>0</v>
      </c>
      <c r="X2777" s="10">
        <v>0</v>
      </c>
      <c r="Y2777" s="10">
        <v>0</v>
      </c>
      <c r="Z2777" s="10">
        <v>0</v>
      </c>
      <c r="AA2777" s="10">
        <v>0</v>
      </c>
      <c r="AB2777" s="10">
        <v>0</v>
      </c>
      <c r="AC2777" s="10">
        <v>0</v>
      </c>
      <c r="AD2777" s="10">
        <v>0</v>
      </c>
      <c r="AE2777" s="10">
        <v>0</v>
      </c>
      <c r="AF2777" s="15" t="s">
        <v>2584</v>
      </c>
    </row>
    <row r="2778" spans="1:32" ht="13">
      <c r="A2778" s="3" t="s">
        <v>374</v>
      </c>
      <c r="B2778" t="s">
        <v>240</v>
      </c>
      <c r="C2778" s="10">
        <v>0</v>
      </c>
      <c r="D2778" s="10">
        <v>0</v>
      </c>
      <c r="E2778" s="10">
        <v>0</v>
      </c>
      <c r="F2778" s="10">
        <v>0</v>
      </c>
      <c r="G2778" s="10">
        <v>0</v>
      </c>
      <c r="H2778" s="10">
        <v>0</v>
      </c>
      <c r="I2778" s="10">
        <v>0</v>
      </c>
      <c r="J2778" s="10">
        <v>0</v>
      </c>
      <c r="K2778" s="10">
        <v>0</v>
      </c>
      <c r="L2778" s="10">
        <v>0</v>
      </c>
      <c r="M2778" s="10">
        <v>0</v>
      </c>
      <c r="N2778" s="10">
        <v>0</v>
      </c>
      <c r="O2778" s="10">
        <v>0</v>
      </c>
      <c r="P2778" s="10">
        <v>0</v>
      </c>
      <c r="Q2778" s="10">
        <v>0</v>
      </c>
      <c r="R2778" s="10">
        <v>0</v>
      </c>
      <c r="S2778" s="10">
        <v>0</v>
      </c>
      <c r="T2778" s="10">
        <v>0</v>
      </c>
      <c r="U2778" s="10">
        <v>0</v>
      </c>
      <c r="V2778" s="10">
        <v>0</v>
      </c>
      <c r="W2778" s="10">
        <v>0</v>
      </c>
      <c r="X2778" s="10">
        <v>0</v>
      </c>
      <c r="Y2778" s="10">
        <v>0</v>
      </c>
      <c r="Z2778" s="10">
        <v>0</v>
      </c>
      <c r="AA2778" s="10">
        <v>0</v>
      </c>
      <c r="AB2778" s="10">
        <v>0</v>
      </c>
      <c r="AC2778" s="10">
        <v>0</v>
      </c>
      <c r="AD2778" s="10">
        <v>0</v>
      </c>
      <c r="AE2778" s="10">
        <v>0</v>
      </c>
      <c r="AF2778" s="15" t="s">
        <v>2584</v>
      </c>
    </row>
    <row r="2779" spans="1:32" ht="13">
      <c r="A2779" s="3" t="s">
        <v>375</v>
      </c>
      <c r="B2779" t="s">
        <v>242</v>
      </c>
      <c r="C2779" s="10">
        <v>0</v>
      </c>
      <c r="D2779" s="10">
        <v>0</v>
      </c>
      <c r="E2779" s="10">
        <v>0</v>
      </c>
      <c r="F2779" s="10">
        <v>0</v>
      </c>
      <c r="G2779" s="10">
        <v>0</v>
      </c>
      <c r="H2779" s="10">
        <v>0</v>
      </c>
      <c r="I2779" s="10">
        <v>0</v>
      </c>
      <c r="J2779" s="10">
        <v>0</v>
      </c>
      <c r="K2779" s="10">
        <v>0</v>
      </c>
      <c r="L2779" s="10">
        <v>0</v>
      </c>
      <c r="M2779" s="10">
        <v>0</v>
      </c>
      <c r="N2779" s="10">
        <v>0</v>
      </c>
      <c r="O2779" s="10">
        <v>0</v>
      </c>
      <c r="P2779" s="10">
        <v>0</v>
      </c>
      <c r="Q2779" s="10">
        <v>0</v>
      </c>
      <c r="R2779" s="10">
        <v>0</v>
      </c>
      <c r="S2779" s="10">
        <v>0</v>
      </c>
      <c r="T2779" s="10">
        <v>0</v>
      </c>
      <c r="U2779" s="10">
        <v>0</v>
      </c>
      <c r="V2779" s="10">
        <v>0</v>
      </c>
      <c r="W2779" s="10">
        <v>0</v>
      </c>
      <c r="X2779" s="10">
        <v>0</v>
      </c>
      <c r="Y2779" s="10">
        <v>0</v>
      </c>
      <c r="Z2779" s="10">
        <v>0</v>
      </c>
      <c r="AA2779" s="10">
        <v>0</v>
      </c>
      <c r="AB2779" s="10">
        <v>0</v>
      </c>
      <c r="AC2779" s="10">
        <v>0</v>
      </c>
      <c r="AD2779" s="10">
        <v>0</v>
      </c>
      <c r="AE2779" s="10">
        <v>0</v>
      </c>
      <c r="AF2779" s="15" t="s">
        <v>2584</v>
      </c>
    </row>
    <row r="2780" spans="1:32" ht="13">
      <c r="A2780" s="3" t="s">
        <v>376</v>
      </c>
      <c r="B2780" t="s">
        <v>244</v>
      </c>
      <c r="C2780" s="10">
        <v>0</v>
      </c>
      <c r="D2780" s="10">
        <v>0</v>
      </c>
      <c r="E2780" s="10">
        <v>0</v>
      </c>
      <c r="F2780" s="10">
        <v>0</v>
      </c>
      <c r="G2780" s="10">
        <v>0</v>
      </c>
      <c r="H2780" s="10">
        <v>0</v>
      </c>
      <c r="I2780" s="10">
        <v>0</v>
      </c>
      <c r="J2780" s="10">
        <v>0</v>
      </c>
      <c r="K2780" s="10">
        <v>0</v>
      </c>
      <c r="L2780" s="10">
        <v>0</v>
      </c>
      <c r="M2780" s="10">
        <v>0</v>
      </c>
      <c r="N2780" s="10">
        <v>0</v>
      </c>
      <c r="O2780" s="10">
        <v>0</v>
      </c>
      <c r="P2780" s="10">
        <v>0</v>
      </c>
      <c r="Q2780" s="10">
        <v>0</v>
      </c>
      <c r="R2780" s="10">
        <v>0</v>
      </c>
      <c r="S2780" s="10">
        <v>0</v>
      </c>
      <c r="T2780" s="10">
        <v>0</v>
      </c>
      <c r="U2780" s="10">
        <v>0</v>
      </c>
      <c r="V2780" s="10">
        <v>0</v>
      </c>
      <c r="W2780" s="10">
        <v>0</v>
      </c>
      <c r="X2780" s="10">
        <v>0</v>
      </c>
      <c r="Y2780" s="10">
        <v>0</v>
      </c>
      <c r="Z2780" s="10">
        <v>0</v>
      </c>
      <c r="AA2780" s="10">
        <v>0</v>
      </c>
      <c r="AB2780" s="10">
        <v>0</v>
      </c>
      <c r="AC2780" s="10">
        <v>0</v>
      </c>
      <c r="AD2780" s="10">
        <v>0</v>
      </c>
      <c r="AE2780" s="10">
        <v>0</v>
      </c>
      <c r="AF2780" s="15" t="s">
        <v>2584</v>
      </c>
    </row>
    <row r="2781" spans="1:32" ht="13">
      <c r="A2781" s="3" t="s">
        <v>377</v>
      </c>
      <c r="B2781" t="s">
        <v>246</v>
      </c>
      <c r="C2781" s="10">
        <v>51.691676999999999</v>
      </c>
      <c r="D2781" s="10">
        <v>53.426727</v>
      </c>
      <c r="E2781" s="10">
        <v>53.210453000000001</v>
      </c>
      <c r="F2781" s="10">
        <v>53.381542000000003</v>
      </c>
      <c r="G2781" s="10">
        <v>54.008662999999999</v>
      </c>
      <c r="H2781" s="10">
        <v>56.845363999999996</v>
      </c>
      <c r="I2781" s="10">
        <v>58.818736999999999</v>
      </c>
      <c r="J2781" s="10">
        <v>60.950169000000002</v>
      </c>
      <c r="K2781" s="10">
        <v>63.353729000000001</v>
      </c>
      <c r="L2781" s="10">
        <v>65.860496999999995</v>
      </c>
      <c r="M2781" s="10">
        <v>68.898628000000002</v>
      </c>
      <c r="N2781" s="10">
        <v>71.964905000000002</v>
      </c>
      <c r="O2781" s="10">
        <v>75.013878000000005</v>
      </c>
      <c r="P2781" s="10">
        <v>78.405936999999994</v>
      </c>
      <c r="Q2781" s="10">
        <v>82.319953999999996</v>
      </c>
      <c r="R2781" s="10">
        <v>86.828284999999994</v>
      </c>
      <c r="S2781" s="10">
        <v>92.939650999999998</v>
      </c>
      <c r="T2781" s="10">
        <v>92.815376000000001</v>
      </c>
      <c r="U2781" s="10">
        <v>92.717010000000002</v>
      </c>
      <c r="V2781" s="10">
        <v>92.638283000000001</v>
      </c>
      <c r="W2781" s="10">
        <v>92.569580000000002</v>
      </c>
      <c r="X2781" s="10">
        <v>92.508681999999993</v>
      </c>
      <c r="Y2781" s="10">
        <v>92.457725999999994</v>
      </c>
      <c r="Z2781" s="10">
        <v>92.403221000000002</v>
      </c>
      <c r="AA2781" s="10">
        <v>92.359154000000004</v>
      </c>
      <c r="AB2781" s="10">
        <v>92.321579</v>
      </c>
      <c r="AC2781" s="10">
        <v>92.246589999999998</v>
      </c>
      <c r="AD2781" s="10">
        <v>92.166686999999996</v>
      </c>
      <c r="AE2781" s="10">
        <v>92.086951999999997</v>
      </c>
      <c r="AF2781" s="7">
        <v>2.0368000000000001E-2</v>
      </c>
    </row>
    <row r="2782" spans="1:32" ht="13">
      <c r="A2782" s="3" t="s">
        <v>378</v>
      </c>
      <c r="B2782" t="s">
        <v>248</v>
      </c>
      <c r="C2782" s="10">
        <v>0</v>
      </c>
      <c r="D2782" s="10">
        <v>0</v>
      </c>
      <c r="E2782" s="10">
        <v>0</v>
      </c>
      <c r="F2782" s="10">
        <v>0</v>
      </c>
      <c r="G2782" s="10">
        <v>0</v>
      </c>
      <c r="H2782" s="10">
        <v>0</v>
      </c>
      <c r="I2782" s="10">
        <v>0</v>
      </c>
      <c r="J2782" s="10">
        <v>0</v>
      </c>
      <c r="K2782" s="10">
        <v>0</v>
      </c>
      <c r="L2782" s="10">
        <v>0</v>
      </c>
      <c r="M2782" s="10">
        <v>0</v>
      </c>
      <c r="N2782" s="10">
        <v>0</v>
      </c>
      <c r="O2782" s="10">
        <v>0</v>
      </c>
      <c r="P2782" s="10">
        <v>0</v>
      </c>
      <c r="Q2782" s="10">
        <v>0</v>
      </c>
      <c r="R2782" s="10">
        <v>0</v>
      </c>
      <c r="S2782" s="10">
        <v>0</v>
      </c>
      <c r="T2782" s="10">
        <v>0</v>
      </c>
      <c r="U2782" s="10">
        <v>0</v>
      </c>
      <c r="V2782" s="10">
        <v>0</v>
      </c>
      <c r="W2782" s="10">
        <v>0</v>
      </c>
      <c r="X2782" s="10">
        <v>0</v>
      </c>
      <c r="Y2782" s="10">
        <v>0</v>
      </c>
      <c r="Z2782" s="10">
        <v>0</v>
      </c>
      <c r="AA2782" s="10">
        <v>0</v>
      </c>
      <c r="AB2782" s="10">
        <v>0</v>
      </c>
      <c r="AC2782" s="10">
        <v>0</v>
      </c>
      <c r="AD2782" s="10">
        <v>0</v>
      </c>
      <c r="AE2782" s="10">
        <v>0</v>
      </c>
      <c r="AF2782" s="15" t="s">
        <v>2584</v>
      </c>
    </row>
    <row r="2784" spans="1:32" ht="13">
      <c r="B2784" s="2" t="s">
        <v>379</v>
      </c>
    </row>
    <row r="2785" spans="1:32" ht="13">
      <c r="A2785" s="3" t="s">
        <v>380</v>
      </c>
      <c r="B2785" t="s">
        <v>226</v>
      </c>
      <c r="C2785" s="10">
        <v>0</v>
      </c>
      <c r="D2785" s="10">
        <v>0</v>
      </c>
      <c r="E2785" s="10">
        <v>0</v>
      </c>
      <c r="F2785" s="10">
        <v>0</v>
      </c>
      <c r="G2785" s="10">
        <v>0</v>
      </c>
      <c r="H2785" s="10">
        <v>0</v>
      </c>
      <c r="I2785" s="10">
        <v>0</v>
      </c>
      <c r="J2785" s="10">
        <v>0</v>
      </c>
      <c r="K2785" s="10">
        <v>0</v>
      </c>
      <c r="L2785" s="10">
        <v>0</v>
      </c>
      <c r="M2785" s="10">
        <v>0</v>
      </c>
      <c r="N2785" s="10">
        <v>0</v>
      </c>
      <c r="O2785" s="10">
        <v>0</v>
      </c>
      <c r="P2785" s="10">
        <v>0</v>
      </c>
      <c r="Q2785" s="10">
        <v>0</v>
      </c>
      <c r="R2785" s="10">
        <v>0</v>
      </c>
      <c r="S2785" s="10">
        <v>0</v>
      </c>
      <c r="T2785" s="10">
        <v>0</v>
      </c>
      <c r="U2785" s="10">
        <v>0</v>
      </c>
      <c r="V2785" s="10">
        <v>0</v>
      </c>
      <c r="W2785" s="10">
        <v>0</v>
      </c>
      <c r="X2785" s="10">
        <v>0</v>
      </c>
      <c r="Y2785" s="10">
        <v>0</v>
      </c>
      <c r="Z2785" s="10">
        <v>0</v>
      </c>
      <c r="AA2785" s="10">
        <v>0</v>
      </c>
      <c r="AB2785" s="10">
        <v>0</v>
      </c>
      <c r="AC2785" s="10">
        <v>0</v>
      </c>
      <c r="AD2785" s="10">
        <v>0</v>
      </c>
      <c r="AE2785" s="10">
        <v>0</v>
      </c>
      <c r="AF2785" s="15" t="s">
        <v>2584</v>
      </c>
    </row>
    <row r="2786" spans="1:32" ht="13">
      <c r="A2786" s="3" t="s">
        <v>381</v>
      </c>
      <c r="B2786" t="s">
        <v>228</v>
      </c>
      <c r="C2786" s="10">
        <v>0</v>
      </c>
      <c r="D2786" s="10">
        <v>0</v>
      </c>
      <c r="E2786" s="10">
        <v>0</v>
      </c>
      <c r="F2786" s="10">
        <v>0</v>
      </c>
      <c r="G2786" s="10">
        <v>0</v>
      </c>
      <c r="H2786" s="10">
        <v>0</v>
      </c>
      <c r="I2786" s="10">
        <v>0</v>
      </c>
      <c r="J2786" s="10">
        <v>0</v>
      </c>
      <c r="K2786" s="10">
        <v>0</v>
      </c>
      <c r="L2786" s="10">
        <v>0</v>
      </c>
      <c r="M2786" s="10">
        <v>0</v>
      </c>
      <c r="N2786" s="10">
        <v>0</v>
      </c>
      <c r="O2786" s="10">
        <v>0</v>
      </c>
      <c r="P2786" s="10">
        <v>0</v>
      </c>
      <c r="Q2786" s="10">
        <v>0</v>
      </c>
      <c r="R2786" s="10">
        <v>0</v>
      </c>
      <c r="S2786" s="10">
        <v>0</v>
      </c>
      <c r="T2786" s="10">
        <v>0</v>
      </c>
      <c r="U2786" s="10">
        <v>0</v>
      </c>
      <c r="V2786" s="10">
        <v>61.043686000000001</v>
      </c>
      <c r="W2786" s="10">
        <v>61.088242000000001</v>
      </c>
      <c r="X2786" s="10">
        <v>61.143143000000002</v>
      </c>
      <c r="Y2786" s="10">
        <v>61.205257000000003</v>
      </c>
      <c r="Z2786" s="10">
        <v>61.257992000000002</v>
      </c>
      <c r="AA2786" s="10">
        <v>61.304133999999998</v>
      </c>
      <c r="AB2786" s="10">
        <v>61.343468000000001</v>
      </c>
      <c r="AC2786" s="10">
        <v>61.371132000000003</v>
      </c>
      <c r="AD2786" s="10">
        <v>61.392901999999999</v>
      </c>
      <c r="AE2786" s="10">
        <v>61.424697999999999</v>
      </c>
      <c r="AF2786" s="15" t="s">
        <v>2584</v>
      </c>
    </row>
    <row r="2787" spans="1:32" ht="13">
      <c r="A2787" s="3" t="s">
        <v>382</v>
      </c>
      <c r="B2787" t="s">
        <v>230</v>
      </c>
      <c r="C2787" s="10">
        <v>0</v>
      </c>
      <c r="D2787" s="10">
        <v>0</v>
      </c>
      <c r="E2787" s="10">
        <v>0</v>
      </c>
      <c r="F2787" s="10">
        <v>0</v>
      </c>
      <c r="G2787" s="10">
        <v>0</v>
      </c>
      <c r="H2787" s="10">
        <v>0</v>
      </c>
      <c r="I2787" s="10">
        <v>0</v>
      </c>
      <c r="J2787" s="10">
        <v>57.311138</v>
      </c>
      <c r="K2787" s="10">
        <v>57.816901999999999</v>
      </c>
      <c r="L2787" s="10">
        <v>58.428524000000003</v>
      </c>
      <c r="M2787" s="10">
        <v>59.293053</v>
      </c>
      <c r="N2787" s="10">
        <v>59.669486999999997</v>
      </c>
      <c r="O2787" s="10">
        <v>59.705672999999997</v>
      </c>
      <c r="P2787" s="10">
        <v>59.86871</v>
      </c>
      <c r="Q2787" s="10">
        <v>60.049334999999999</v>
      </c>
      <c r="R2787" s="10">
        <v>60.264774000000003</v>
      </c>
      <c r="S2787" s="10">
        <v>60.459629</v>
      </c>
      <c r="T2787" s="10">
        <v>60.575145999999997</v>
      </c>
      <c r="U2787" s="10">
        <v>60.679409</v>
      </c>
      <c r="V2787" s="10">
        <v>60.787739000000002</v>
      </c>
      <c r="W2787" s="10">
        <v>60.901854999999998</v>
      </c>
      <c r="X2787" s="10">
        <v>61.017029000000001</v>
      </c>
      <c r="Y2787" s="10">
        <v>61.131869999999999</v>
      </c>
      <c r="Z2787" s="10">
        <v>61.241298999999998</v>
      </c>
      <c r="AA2787" s="10">
        <v>61.349181999999999</v>
      </c>
      <c r="AB2787" s="10">
        <v>61.451034999999997</v>
      </c>
      <c r="AC2787" s="10">
        <v>61.521110999999998</v>
      </c>
      <c r="AD2787" s="10">
        <v>61.584721000000002</v>
      </c>
      <c r="AE2787" s="10">
        <v>61.642634999999999</v>
      </c>
      <c r="AF2787" s="15" t="s">
        <v>2584</v>
      </c>
    </row>
    <row r="2788" spans="1:32" ht="13">
      <c r="A2788" s="3" t="s">
        <v>383</v>
      </c>
      <c r="B2788" t="s">
        <v>232</v>
      </c>
      <c r="C2788" s="10">
        <v>0</v>
      </c>
      <c r="D2788" s="10">
        <v>0</v>
      </c>
      <c r="E2788" s="10">
        <v>0</v>
      </c>
      <c r="F2788" s="10">
        <v>0</v>
      </c>
      <c r="G2788" s="10">
        <v>0</v>
      </c>
      <c r="H2788" s="10">
        <v>0</v>
      </c>
      <c r="I2788" s="10">
        <v>0</v>
      </c>
      <c r="J2788" s="10">
        <v>0</v>
      </c>
      <c r="K2788" s="10">
        <v>0</v>
      </c>
      <c r="L2788" s="10">
        <v>0</v>
      </c>
      <c r="M2788" s="10">
        <v>0</v>
      </c>
      <c r="N2788" s="10">
        <v>0</v>
      </c>
      <c r="O2788" s="10">
        <v>59.002502</v>
      </c>
      <c r="P2788" s="10">
        <v>59.139659999999999</v>
      </c>
      <c r="Q2788" s="10">
        <v>59.310589</v>
      </c>
      <c r="R2788" s="10">
        <v>59.511307000000002</v>
      </c>
      <c r="S2788" s="10">
        <v>59.649161999999997</v>
      </c>
      <c r="T2788" s="10">
        <v>59.742085000000003</v>
      </c>
      <c r="U2788" s="10">
        <v>59.831851999999998</v>
      </c>
      <c r="V2788" s="10">
        <v>59.917183000000001</v>
      </c>
      <c r="W2788" s="10">
        <v>60.002068000000001</v>
      </c>
      <c r="X2788" s="10">
        <v>60.092022</v>
      </c>
      <c r="Y2788" s="10">
        <v>60.186641999999999</v>
      </c>
      <c r="Z2788" s="10">
        <v>60.271602999999999</v>
      </c>
      <c r="AA2788" s="10">
        <v>60.352947</v>
      </c>
      <c r="AB2788" s="10">
        <v>60.429507999999998</v>
      </c>
      <c r="AC2788" s="10">
        <v>60.484898000000001</v>
      </c>
      <c r="AD2788" s="10">
        <v>60.533974000000001</v>
      </c>
      <c r="AE2788" s="10">
        <v>60.576568999999999</v>
      </c>
      <c r="AF2788" s="15" t="s">
        <v>2584</v>
      </c>
    </row>
    <row r="2789" spans="1:32" ht="13">
      <c r="A2789" s="3" t="s">
        <v>384</v>
      </c>
      <c r="B2789" t="s">
        <v>234</v>
      </c>
      <c r="C2789" s="10">
        <v>0</v>
      </c>
      <c r="D2789" s="10">
        <v>0</v>
      </c>
      <c r="E2789" s="10">
        <v>0</v>
      </c>
      <c r="F2789" s="10">
        <v>0</v>
      </c>
      <c r="G2789" s="10">
        <v>0</v>
      </c>
      <c r="H2789" s="10">
        <v>0</v>
      </c>
      <c r="I2789" s="10">
        <v>0</v>
      </c>
      <c r="J2789" s="10">
        <v>0</v>
      </c>
      <c r="K2789" s="10">
        <v>0</v>
      </c>
      <c r="L2789" s="10">
        <v>0</v>
      </c>
      <c r="M2789" s="10">
        <v>0</v>
      </c>
      <c r="N2789" s="10">
        <v>0</v>
      </c>
      <c r="O2789" s="10">
        <v>0</v>
      </c>
      <c r="P2789" s="10">
        <v>0</v>
      </c>
      <c r="Q2789" s="10">
        <v>0</v>
      </c>
      <c r="R2789" s="10">
        <v>53.865627000000003</v>
      </c>
      <c r="S2789" s="10">
        <v>53.971043000000002</v>
      </c>
      <c r="T2789" s="10">
        <v>54.061844000000001</v>
      </c>
      <c r="U2789" s="10">
        <v>54.145564999999998</v>
      </c>
      <c r="V2789" s="10">
        <v>54.224209000000002</v>
      </c>
      <c r="W2789" s="10">
        <v>54.300612999999998</v>
      </c>
      <c r="X2789" s="10">
        <v>54.373055000000001</v>
      </c>
      <c r="Y2789" s="10">
        <v>54.442805999999997</v>
      </c>
      <c r="Z2789" s="10">
        <v>54.504809999999999</v>
      </c>
      <c r="AA2789" s="10">
        <v>54.567722000000003</v>
      </c>
      <c r="AB2789" s="10">
        <v>54.641086999999999</v>
      </c>
      <c r="AC2789" s="10">
        <v>54.702083999999999</v>
      </c>
      <c r="AD2789" s="10">
        <v>54.764969000000001</v>
      </c>
      <c r="AE2789" s="10">
        <v>54.828712000000003</v>
      </c>
      <c r="AF2789" s="15" t="s">
        <v>2584</v>
      </c>
    </row>
    <row r="2790" spans="1:32" ht="13">
      <c r="A2790" s="3" t="s">
        <v>385</v>
      </c>
      <c r="B2790" t="s">
        <v>236</v>
      </c>
      <c r="C2790" s="10">
        <v>0</v>
      </c>
      <c r="D2790" s="10">
        <v>0</v>
      </c>
      <c r="E2790" s="10">
        <v>0</v>
      </c>
      <c r="F2790" s="10">
        <v>0</v>
      </c>
      <c r="G2790" s="10">
        <v>0</v>
      </c>
      <c r="H2790" s="10">
        <v>0</v>
      </c>
      <c r="I2790" s="10">
        <v>0</v>
      </c>
      <c r="J2790" s="10">
        <v>0</v>
      </c>
      <c r="K2790" s="10">
        <v>0</v>
      </c>
      <c r="L2790" s="10">
        <v>0</v>
      </c>
      <c r="M2790" s="10">
        <v>0</v>
      </c>
      <c r="N2790" s="10">
        <v>0</v>
      </c>
      <c r="O2790" s="10">
        <v>0</v>
      </c>
      <c r="P2790" s="10">
        <v>0</v>
      </c>
      <c r="Q2790" s="10">
        <v>0</v>
      </c>
      <c r="R2790" s="10">
        <v>0</v>
      </c>
      <c r="S2790" s="10">
        <v>0</v>
      </c>
      <c r="T2790" s="10">
        <v>0</v>
      </c>
      <c r="U2790" s="10">
        <v>0</v>
      </c>
      <c r="V2790" s="10">
        <v>0</v>
      </c>
      <c r="W2790" s="10">
        <v>0</v>
      </c>
      <c r="X2790" s="10">
        <v>0</v>
      </c>
      <c r="Y2790" s="10">
        <v>0</v>
      </c>
      <c r="Z2790" s="10">
        <v>0</v>
      </c>
      <c r="AA2790" s="10">
        <v>0</v>
      </c>
      <c r="AB2790" s="10">
        <v>0</v>
      </c>
      <c r="AC2790" s="10">
        <v>0</v>
      </c>
      <c r="AD2790" s="10">
        <v>0</v>
      </c>
      <c r="AE2790" s="10">
        <v>0</v>
      </c>
      <c r="AF2790" s="15" t="s">
        <v>2584</v>
      </c>
    </row>
    <row r="2791" spans="1:32" ht="13">
      <c r="A2791" s="3" t="s">
        <v>386</v>
      </c>
      <c r="B2791" t="s">
        <v>238</v>
      </c>
      <c r="C2791" s="10">
        <v>0</v>
      </c>
      <c r="D2791" s="10">
        <v>0</v>
      </c>
      <c r="E2791" s="10">
        <v>0</v>
      </c>
      <c r="F2791" s="10">
        <v>0</v>
      </c>
      <c r="G2791" s="10">
        <v>0</v>
      </c>
      <c r="H2791" s="10">
        <v>0</v>
      </c>
      <c r="I2791" s="10">
        <v>0</v>
      </c>
      <c r="J2791" s="10">
        <v>0</v>
      </c>
      <c r="K2791" s="10">
        <v>0</v>
      </c>
      <c r="L2791" s="10">
        <v>0</v>
      </c>
      <c r="M2791" s="10">
        <v>0</v>
      </c>
      <c r="N2791" s="10">
        <v>0</v>
      </c>
      <c r="O2791" s="10">
        <v>0</v>
      </c>
      <c r="P2791" s="10">
        <v>0</v>
      </c>
      <c r="Q2791" s="10">
        <v>0</v>
      </c>
      <c r="R2791" s="10">
        <v>0</v>
      </c>
      <c r="S2791" s="10">
        <v>0</v>
      </c>
      <c r="T2791" s="10">
        <v>0</v>
      </c>
      <c r="U2791" s="10">
        <v>0</v>
      </c>
      <c r="V2791" s="10">
        <v>0</v>
      </c>
      <c r="W2791" s="10">
        <v>0</v>
      </c>
      <c r="X2791" s="10">
        <v>0</v>
      </c>
      <c r="Y2791" s="10">
        <v>0</v>
      </c>
      <c r="Z2791" s="10">
        <v>0</v>
      </c>
      <c r="AA2791" s="10">
        <v>0</v>
      </c>
      <c r="AB2791" s="10">
        <v>0</v>
      </c>
      <c r="AC2791" s="10">
        <v>0</v>
      </c>
      <c r="AD2791" s="10">
        <v>0</v>
      </c>
      <c r="AE2791" s="10">
        <v>0</v>
      </c>
      <c r="AF2791" s="15" t="s">
        <v>2584</v>
      </c>
    </row>
    <row r="2792" spans="1:32" ht="13">
      <c r="A2792" s="3" t="s">
        <v>387</v>
      </c>
      <c r="B2792" t="s">
        <v>240</v>
      </c>
      <c r="C2792" s="10">
        <v>0</v>
      </c>
      <c r="D2792" s="10">
        <v>0</v>
      </c>
      <c r="E2792" s="10">
        <v>0</v>
      </c>
      <c r="F2792" s="10">
        <v>0</v>
      </c>
      <c r="G2792" s="10">
        <v>0</v>
      </c>
      <c r="H2792" s="10">
        <v>0</v>
      </c>
      <c r="I2792" s="10">
        <v>0</v>
      </c>
      <c r="J2792" s="10">
        <v>0</v>
      </c>
      <c r="K2792" s="10">
        <v>0</v>
      </c>
      <c r="L2792" s="10">
        <v>0</v>
      </c>
      <c r="M2792" s="10">
        <v>0</v>
      </c>
      <c r="N2792" s="10">
        <v>0</v>
      </c>
      <c r="O2792" s="10">
        <v>0</v>
      </c>
      <c r="P2792" s="10">
        <v>0</v>
      </c>
      <c r="Q2792" s="10">
        <v>0</v>
      </c>
      <c r="R2792" s="10">
        <v>0</v>
      </c>
      <c r="S2792" s="10">
        <v>0</v>
      </c>
      <c r="T2792" s="10">
        <v>0</v>
      </c>
      <c r="U2792" s="10">
        <v>0</v>
      </c>
      <c r="V2792" s="10">
        <v>0</v>
      </c>
      <c r="W2792" s="10">
        <v>0</v>
      </c>
      <c r="X2792" s="10">
        <v>0</v>
      </c>
      <c r="Y2792" s="10">
        <v>0</v>
      </c>
      <c r="Z2792" s="10">
        <v>0</v>
      </c>
      <c r="AA2792" s="10">
        <v>0</v>
      </c>
      <c r="AB2792" s="10">
        <v>0</v>
      </c>
      <c r="AC2792" s="10">
        <v>0</v>
      </c>
      <c r="AD2792" s="10">
        <v>0</v>
      </c>
      <c r="AE2792" s="10">
        <v>0</v>
      </c>
      <c r="AF2792" s="15" t="s">
        <v>2584</v>
      </c>
    </row>
    <row r="2793" spans="1:32" ht="13">
      <c r="A2793" s="3" t="s">
        <v>388</v>
      </c>
      <c r="B2793" t="s">
        <v>242</v>
      </c>
      <c r="C2793" s="10">
        <v>0</v>
      </c>
      <c r="D2793" s="10">
        <v>0</v>
      </c>
      <c r="E2793" s="10">
        <v>0</v>
      </c>
      <c r="F2793" s="10">
        <v>0</v>
      </c>
      <c r="G2793" s="10">
        <v>0</v>
      </c>
      <c r="H2793" s="10">
        <v>0</v>
      </c>
      <c r="I2793" s="10">
        <v>0</v>
      </c>
      <c r="J2793" s="10">
        <v>0</v>
      </c>
      <c r="K2793" s="10">
        <v>45.120243000000002</v>
      </c>
      <c r="L2793" s="10">
        <v>45.525917</v>
      </c>
      <c r="M2793" s="10">
        <v>46.468055999999997</v>
      </c>
      <c r="N2793" s="10">
        <v>46.978198999999996</v>
      </c>
      <c r="O2793" s="10">
        <v>47.014679000000001</v>
      </c>
      <c r="P2793" s="10">
        <v>47.154690000000002</v>
      </c>
      <c r="Q2793" s="10">
        <v>47.334254999999999</v>
      </c>
      <c r="R2793" s="10">
        <v>47.528336000000003</v>
      </c>
      <c r="S2793" s="10">
        <v>47.724716000000001</v>
      </c>
      <c r="T2793" s="10">
        <v>47.932087000000003</v>
      </c>
      <c r="U2793" s="10">
        <v>48.163466999999997</v>
      </c>
      <c r="V2793" s="10">
        <v>48.377766000000001</v>
      </c>
      <c r="W2793" s="10">
        <v>48.565047999999997</v>
      </c>
      <c r="X2793" s="10">
        <v>48.750445999999997</v>
      </c>
      <c r="Y2793" s="10">
        <v>48.919670000000004</v>
      </c>
      <c r="Z2793" s="10">
        <v>49.079140000000002</v>
      </c>
      <c r="AA2793" s="10">
        <v>49.239559</v>
      </c>
      <c r="AB2793" s="10">
        <v>49.395083999999997</v>
      </c>
      <c r="AC2793" s="10">
        <v>49.518932</v>
      </c>
      <c r="AD2793" s="10">
        <v>49.625445999999997</v>
      </c>
      <c r="AE2793" s="10">
        <v>49.697445000000002</v>
      </c>
      <c r="AF2793" s="15" t="s">
        <v>2584</v>
      </c>
    </row>
    <row r="2794" spans="1:32" ht="13">
      <c r="A2794" s="3" t="s">
        <v>389</v>
      </c>
      <c r="B2794" t="s">
        <v>244</v>
      </c>
      <c r="C2794" s="10">
        <v>0</v>
      </c>
      <c r="D2794" s="10">
        <v>0</v>
      </c>
      <c r="E2794" s="10">
        <v>0</v>
      </c>
      <c r="F2794" s="10">
        <v>0</v>
      </c>
      <c r="G2794" s="10">
        <v>0</v>
      </c>
      <c r="H2794" s="10">
        <v>0</v>
      </c>
      <c r="I2794" s="10">
        <v>0</v>
      </c>
      <c r="J2794" s="10">
        <v>0</v>
      </c>
      <c r="K2794" s="10">
        <v>0</v>
      </c>
      <c r="L2794" s="10">
        <v>0</v>
      </c>
      <c r="M2794" s="10">
        <v>0</v>
      </c>
      <c r="N2794" s="10">
        <v>0</v>
      </c>
      <c r="O2794" s="10">
        <v>0</v>
      </c>
      <c r="P2794" s="10">
        <v>0</v>
      </c>
      <c r="Q2794" s="10">
        <v>0</v>
      </c>
      <c r="R2794" s="10">
        <v>0</v>
      </c>
      <c r="S2794" s="10">
        <v>0</v>
      </c>
      <c r="T2794" s="10">
        <v>0</v>
      </c>
      <c r="U2794" s="10">
        <v>0</v>
      </c>
      <c r="V2794" s="10">
        <v>0</v>
      </c>
      <c r="W2794" s="10">
        <v>0</v>
      </c>
      <c r="X2794" s="10">
        <v>0</v>
      </c>
      <c r="Y2794" s="10">
        <v>0</v>
      </c>
      <c r="Z2794" s="10">
        <v>0</v>
      </c>
      <c r="AA2794" s="10">
        <v>0</v>
      </c>
      <c r="AB2794" s="10">
        <v>0</v>
      </c>
      <c r="AC2794" s="10">
        <v>0</v>
      </c>
      <c r="AD2794" s="10">
        <v>0</v>
      </c>
      <c r="AE2794" s="10">
        <v>0</v>
      </c>
      <c r="AF2794" s="15" t="s">
        <v>2584</v>
      </c>
    </row>
    <row r="2795" spans="1:32" ht="13">
      <c r="A2795" s="3" t="s">
        <v>390</v>
      </c>
      <c r="B2795" t="s">
        <v>246</v>
      </c>
      <c r="C2795" s="10">
        <v>0</v>
      </c>
      <c r="D2795" s="10">
        <v>0</v>
      </c>
      <c r="E2795" s="10">
        <v>0</v>
      </c>
      <c r="F2795" s="10">
        <v>0</v>
      </c>
      <c r="G2795" s="10">
        <v>0</v>
      </c>
      <c r="H2795" s="10">
        <v>0</v>
      </c>
      <c r="I2795" s="10">
        <v>0</v>
      </c>
      <c r="J2795" s="10">
        <v>0</v>
      </c>
      <c r="K2795" s="10">
        <v>0</v>
      </c>
      <c r="L2795" s="10">
        <v>0</v>
      </c>
      <c r="M2795" s="10">
        <v>0</v>
      </c>
      <c r="N2795" s="10">
        <v>0</v>
      </c>
      <c r="O2795" s="10">
        <v>0</v>
      </c>
      <c r="P2795" s="10">
        <v>49.873103999999998</v>
      </c>
      <c r="Q2795" s="10">
        <v>49.975845</v>
      </c>
      <c r="R2795" s="10">
        <v>50.130920000000003</v>
      </c>
      <c r="S2795" s="10">
        <v>50.307136999999997</v>
      </c>
      <c r="T2795" s="10">
        <v>50.474533000000001</v>
      </c>
      <c r="U2795" s="10">
        <v>50.650416999999997</v>
      </c>
      <c r="V2795" s="10">
        <v>50.804146000000003</v>
      </c>
      <c r="W2795" s="10">
        <v>50.952869</v>
      </c>
      <c r="X2795" s="10">
        <v>51.090865999999998</v>
      </c>
      <c r="Y2795" s="10">
        <v>51.215530000000001</v>
      </c>
      <c r="Z2795" s="10">
        <v>51.319763000000002</v>
      </c>
      <c r="AA2795" s="10">
        <v>51.424801000000002</v>
      </c>
      <c r="AB2795" s="10">
        <v>51.532387</v>
      </c>
      <c r="AC2795" s="10">
        <v>51.622005000000001</v>
      </c>
      <c r="AD2795" s="10">
        <v>51.711070999999997</v>
      </c>
      <c r="AE2795" s="10">
        <v>51.795414000000001</v>
      </c>
      <c r="AF2795" s="15" t="s">
        <v>2584</v>
      </c>
    </row>
    <row r="2796" spans="1:32" ht="13">
      <c r="A2796" s="3" t="s">
        <v>391</v>
      </c>
      <c r="B2796" t="s">
        <v>248</v>
      </c>
      <c r="C2796" s="10">
        <v>0</v>
      </c>
      <c r="D2796" s="10">
        <v>0</v>
      </c>
      <c r="E2796" s="10">
        <v>0</v>
      </c>
      <c r="F2796" s="10">
        <v>0</v>
      </c>
      <c r="G2796" s="10">
        <v>0</v>
      </c>
      <c r="H2796" s="10">
        <v>0</v>
      </c>
      <c r="I2796" s="10">
        <v>0</v>
      </c>
      <c r="J2796" s="10">
        <v>0</v>
      </c>
      <c r="K2796" s="10">
        <v>0</v>
      </c>
      <c r="L2796" s="10">
        <v>0</v>
      </c>
      <c r="M2796" s="10">
        <v>40.740917000000003</v>
      </c>
      <c r="N2796" s="10">
        <v>41.033607000000003</v>
      </c>
      <c r="O2796" s="10">
        <v>41.08173</v>
      </c>
      <c r="P2796" s="10">
        <v>41.214931</v>
      </c>
      <c r="Q2796" s="10">
        <v>41.359692000000003</v>
      </c>
      <c r="R2796" s="10">
        <v>41.520797999999999</v>
      </c>
      <c r="S2796" s="10">
        <v>41.695965000000001</v>
      </c>
      <c r="T2796" s="10">
        <v>41.868243999999997</v>
      </c>
      <c r="U2796" s="10">
        <v>42.058025000000001</v>
      </c>
      <c r="V2796" s="10">
        <v>42.242516000000002</v>
      </c>
      <c r="W2796" s="10">
        <v>42.383938000000001</v>
      </c>
      <c r="X2796" s="10">
        <v>42.511513000000001</v>
      </c>
      <c r="Y2796" s="10">
        <v>42.648421999999997</v>
      </c>
      <c r="Z2796" s="10">
        <v>42.770870000000002</v>
      </c>
      <c r="AA2796" s="10">
        <v>42.902217999999998</v>
      </c>
      <c r="AB2796" s="10">
        <v>43.037827</v>
      </c>
      <c r="AC2796" s="10">
        <v>43.138103000000001</v>
      </c>
      <c r="AD2796" s="10">
        <v>43.238033000000001</v>
      </c>
      <c r="AE2796" s="10">
        <v>43.316360000000003</v>
      </c>
      <c r="AF2796" s="15" t="s">
        <v>2584</v>
      </c>
    </row>
    <row r="2798" spans="1:32" ht="13">
      <c r="B2798" s="2" t="s">
        <v>392</v>
      </c>
    </row>
    <row r="2799" spans="1:32" ht="13">
      <c r="A2799" s="3" t="s">
        <v>393</v>
      </c>
      <c r="B2799" t="s">
        <v>226</v>
      </c>
      <c r="C2799" s="10">
        <v>0</v>
      </c>
      <c r="D2799" s="10">
        <v>0</v>
      </c>
      <c r="E2799" s="10">
        <v>0</v>
      </c>
      <c r="F2799" s="10">
        <v>0</v>
      </c>
      <c r="G2799" s="10">
        <v>0</v>
      </c>
      <c r="H2799" s="10">
        <v>0</v>
      </c>
      <c r="I2799" s="10">
        <v>0</v>
      </c>
      <c r="J2799" s="10">
        <v>0</v>
      </c>
      <c r="K2799" s="10">
        <v>0</v>
      </c>
      <c r="L2799" s="10">
        <v>0</v>
      </c>
      <c r="M2799" s="10">
        <v>0</v>
      </c>
      <c r="N2799" s="10">
        <v>0</v>
      </c>
      <c r="O2799" s="10">
        <v>0</v>
      </c>
      <c r="P2799" s="10">
        <v>0</v>
      </c>
      <c r="Q2799" s="10">
        <v>0</v>
      </c>
      <c r="R2799" s="10">
        <v>0</v>
      </c>
      <c r="S2799" s="10">
        <v>0</v>
      </c>
      <c r="T2799" s="10">
        <v>0</v>
      </c>
      <c r="U2799" s="10">
        <v>0</v>
      </c>
      <c r="V2799" s="10">
        <v>0</v>
      </c>
      <c r="W2799" s="10">
        <v>0</v>
      </c>
      <c r="X2799" s="10">
        <v>0</v>
      </c>
      <c r="Y2799" s="10">
        <v>0</v>
      </c>
      <c r="Z2799" s="10">
        <v>0</v>
      </c>
      <c r="AA2799" s="10">
        <v>0</v>
      </c>
      <c r="AB2799" s="10">
        <v>0</v>
      </c>
      <c r="AC2799" s="10">
        <v>0</v>
      </c>
      <c r="AD2799" s="10">
        <v>0</v>
      </c>
      <c r="AE2799" s="10">
        <v>0</v>
      </c>
      <c r="AF2799" s="15" t="s">
        <v>2584</v>
      </c>
    </row>
    <row r="2800" spans="1:32" ht="13">
      <c r="A2800" s="3" t="s">
        <v>394</v>
      </c>
      <c r="B2800" t="s">
        <v>228</v>
      </c>
      <c r="C2800" s="10">
        <v>0</v>
      </c>
      <c r="D2800" s="10">
        <v>0</v>
      </c>
      <c r="E2800" s="10">
        <v>0</v>
      </c>
      <c r="F2800" s="10">
        <v>0</v>
      </c>
      <c r="G2800" s="10">
        <v>45.304820999999997</v>
      </c>
      <c r="H2800" s="10">
        <v>45.564678000000001</v>
      </c>
      <c r="I2800" s="10">
        <v>46.207500000000003</v>
      </c>
      <c r="J2800" s="10">
        <v>47.098564000000003</v>
      </c>
      <c r="K2800" s="10">
        <v>47.956496999999999</v>
      </c>
      <c r="L2800" s="10">
        <v>48.653683000000001</v>
      </c>
      <c r="M2800" s="10">
        <v>49.749226</v>
      </c>
      <c r="N2800" s="10">
        <v>50.068438999999998</v>
      </c>
      <c r="O2800" s="10">
        <v>50.113818999999999</v>
      </c>
      <c r="P2800" s="10">
        <v>50.267879000000001</v>
      </c>
      <c r="Q2800" s="10">
        <v>50.423321000000001</v>
      </c>
      <c r="R2800" s="10">
        <v>50.567047000000002</v>
      </c>
      <c r="S2800" s="10">
        <v>50.6982</v>
      </c>
      <c r="T2800" s="10">
        <v>50.849502999999999</v>
      </c>
      <c r="U2800" s="10">
        <v>51.043232000000003</v>
      </c>
      <c r="V2800" s="10">
        <v>51.252903000000003</v>
      </c>
      <c r="W2800" s="10">
        <v>51.476486000000001</v>
      </c>
      <c r="X2800" s="10">
        <v>51.708885000000002</v>
      </c>
      <c r="Y2800" s="10">
        <v>51.951262999999997</v>
      </c>
      <c r="Z2800" s="10">
        <v>52.164234</v>
      </c>
      <c r="AA2800" s="10">
        <v>52.394534999999998</v>
      </c>
      <c r="AB2800" s="10">
        <v>52.634197</v>
      </c>
      <c r="AC2800" s="10">
        <v>52.826537999999999</v>
      </c>
      <c r="AD2800" s="10">
        <v>53.031436999999997</v>
      </c>
      <c r="AE2800" s="10">
        <v>53.312237000000003</v>
      </c>
      <c r="AF2800" s="15" t="s">
        <v>2584</v>
      </c>
    </row>
    <row r="2801" spans="1:32" ht="13">
      <c r="A2801" s="3" t="s">
        <v>395</v>
      </c>
      <c r="B2801" t="s">
        <v>230</v>
      </c>
      <c r="C2801" s="10">
        <v>48.366463000000003</v>
      </c>
      <c r="D2801" s="10">
        <v>48.165028</v>
      </c>
      <c r="E2801" s="10">
        <v>48.127453000000003</v>
      </c>
      <c r="F2801" s="10">
        <v>48.206325999999997</v>
      </c>
      <c r="G2801" s="10">
        <v>48.638969000000003</v>
      </c>
      <c r="H2801" s="10">
        <v>49.740600999999998</v>
      </c>
      <c r="I2801" s="10">
        <v>50.523277</v>
      </c>
      <c r="J2801" s="10">
        <v>51.207847999999998</v>
      </c>
      <c r="K2801" s="10">
        <v>52.229121999999997</v>
      </c>
      <c r="L2801" s="10">
        <v>53.289185000000003</v>
      </c>
      <c r="M2801" s="10">
        <v>54.436176000000003</v>
      </c>
      <c r="N2801" s="10">
        <v>54.756354999999999</v>
      </c>
      <c r="O2801" s="10">
        <v>54.795890999999997</v>
      </c>
      <c r="P2801" s="10">
        <v>54.959750999999997</v>
      </c>
      <c r="Q2801" s="10">
        <v>55.144669</v>
      </c>
      <c r="R2801" s="10">
        <v>55.355083</v>
      </c>
      <c r="S2801" s="10">
        <v>55.554580999999999</v>
      </c>
      <c r="T2801" s="10">
        <v>55.740875000000003</v>
      </c>
      <c r="U2801" s="10">
        <v>55.938305</v>
      </c>
      <c r="V2801" s="10">
        <v>56.120502000000002</v>
      </c>
      <c r="W2801" s="10">
        <v>56.319363000000003</v>
      </c>
      <c r="X2801" s="10">
        <v>56.519824999999997</v>
      </c>
      <c r="Y2801" s="10">
        <v>56.703209000000001</v>
      </c>
      <c r="Z2801" s="10">
        <v>56.880629999999996</v>
      </c>
      <c r="AA2801" s="10">
        <v>57.064301</v>
      </c>
      <c r="AB2801" s="10">
        <v>57.253925000000002</v>
      </c>
      <c r="AC2801" s="10">
        <v>57.421123999999999</v>
      </c>
      <c r="AD2801" s="10">
        <v>57.58934</v>
      </c>
      <c r="AE2801" s="10">
        <v>57.810848</v>
      </c>
      <c r="AF2801" s="7">
        <v>6.7840000000000001E-3</v>
      </c>
    </row>
    <row r="2802" spans="1:32" ht="13">
      <c r="A2802" s="3" t="s">
        <v>396</v>
      </c>
      <c r="B2802" t="s">
        <v>232</v>
      </c>
      <c r="C2802" s="10">
        <v>45.098788999999996</v>
      </c>
      <c r="D2802" s="10">
        <v>44.926566999999999</v>
      </c>
      <c r="E2802" s="10">
        <v>44.852440000000001</v>
      </c>
      <c r="F2802" s="10">
        <v>44.935631000000001</v>
      </c>
      <c r="G2802" s="10">
        <v>45.214474000000003</v>
      </c>
      <c r="H2802" s="10">
        <v>45.913414000000003</v>
      </c>
      <c r="I2802" s="10">
        <v>46.552757</v>
      </c>
      <c r="J2802" s="10">
        <v>47.455292</v>
      </c>
      <c r="K2802" s="10">
        <v>48.534388999999997</v>
      </c>
      <c r="L2802" s="10">
        <v>49.298484999999999</v>
      </c>
      <c r="M2802" s="10">
        <v>50.508366000000002</v>
      </c>
      <c r="N2802" s="10">
        <v>50.763877999999998</v>
      </c>
      <c r="O2802" s="10">
        <v>50.818255999999998</v>
      </c>
      <c r="P2802" s="10">
        <v>50.997149999999998</v>
      </c>
      <c r="Q2802" s="10">
        <v>51.175465000000003</v>
      </c>
      <c r="R2802" s="10">
        <v>51.337704000000002</v>
      </c>
      <c r="S2802" s="10">
        <v>51.509887999999997</v>
      </c>
      <c r="T2802" s="10">
        <v>51.661029999999997</v>
      </c>
      <c r="U2802" s="10">
        <v>51.823864</v>
      </c>
      <c r="V2802" s="10">
        <v>51.990757000000002</v>
      </c>
      <c r="W2802" s="10">
        <v>52.153713000000003</v>
      </c>
      <c r="X2802" s="10">
        <v>52.314785000000001</v>
      </c>
      <c r="Y2802" s="10">
        <v>52.477268000000002</v>
      </c>
      <c r="Z2802" s="10">
        <v>52.633125</v>
      </c>
      <c r="AA2802" s="10">
        <v>52.792858000000003</v>
      </c>
      <c r="AB2802" s="10">
        <v>52.955359999999999</v>
      </c>
      <c r="AC2802" s="10">
        <v>53.105896000000001</v>
      </c>
      <c r="AD2802" s="10">
        <v>53.263579999999997</v>
      </c>
      <c r="AE2802" s="10">
        <v>53.514122</v>
      </c>
      <c r="AF2802" s="7">
        <v>6.4989999999999996E-3</v>
      </c>
    </row>
    <row r="2803" spans="1:32" ht="13">
      <c r="A2803" s="3" t="s">
        <v>397</v>
      </c>
      <c r="B2803" t="s">
        <v>234</v>
      </c>
      <c r="C2803" s="10">
        <v>0</v>
      </c>
      <c r="D2803" s="10">
        <v>0</v>
      </c>
      <c r="E2803" s="10">
        <v>40.477612000000001</v>
      </c>
      <c r="F2803" s="10">
        <v>40.452365999999998</v>
      </c>
      <c r="G2803" s="10">
        <v>40.595233999999998</v>
      </c>
      <c r="H2803" s="10">
        <v>41.057620999999997</v>
      </c>
      <c r="I2803" s="10">
        <v>41.769157</v>
      </c>
      <c r="J2803" s="10">
        <v>42.645302000000001</v>
      </c>
      <c r="K2803" s="10">
        <v>43.193534999999997</v>
      </c>
      <c r="L2803" s="10">
        <v>43.745972000000002</v>
      </c>
      <c r="M2803" s="10">
        <v>44.851920999999997</v>
      </c>
      <c r="N2803" s="10">
        <v>45.273547999999998</v>
      </c>
      <c r="O2803" s="10">
        <v>45.340449999999997</v>
      </c>
      <c r="P2803" s="10">
        <v>45.491363999999997</v>
      </c>
      <c r="Q2803" s="10">
        <v>45.618149000000003</v>
      </c>
      <c r="R2803" s="10">
        <v>45.775761000000003</v>
      </c>
      <c r="S2803" s="10">
        <v>45.913665999999999</v>
      </c>
      <c r="T2803" s="10">
        <v>46.053809999999999</v>
      </c>
      <c r="U2803" s="10">
        <v>46.206252999999997</v>
      </c>
      <c r="V2803" s="10">
        <v>46.364978999999998</v>
      </c>
      <c r="W2803" s="10">
        <v>46.541499999999999</v>
      </c>
      <c r="X2803" s="10">
        <v>46.726173000000003</v>
      </c>
      <c r="Y2803" s="10">
        <v>46.914211000000002</v>
      </c>
      <c r="Z2803" s="10">
        <v>47.075718000000002</v>
      </c>
      <c r="AA2803" s="10">
        <v>47.245724000000003</v>
      </c>
      <c r="AB2803" s="10">
        <v>47.421402</v>
      </c>
      <c r="AC2803" s="10">
        <v>47.566479000000001</v>
      </c>
      <c r="AD2803" s="10">
        <v>47.713051</v>
      </c>
      <c r="AE2803" s="10">
        <v>47.873595999999999</v>
      </c>
      <c r="AF2803" s="15" t="s">
        <v>2584</v>
      </c>
    </row>
    <row r="2804" spans="1:32" ht="13">
      <c r="A2804" s="3" t="s">
        <v>398</v>
      </c>
      <c r="B2804" t="s">
        <v>236</v>
      </c>
      <c r="C2804" s="10">
        <v>0</v>
      </c>
      <c r="D2804" s="10">
        <v>0</v>
      </c>
      <c r="E2804" s="10">
        <v>0</v>
      </c>
      <c r="F2804" s="10">
        <v>0</v>
      </c>
      <c r="G2804" s="10">
        <v>0</v>
      </c>
      <c r="H2804" s="10">
        <v>0</v>
      </c>
      <c r="I2804" s="10">
        <v>0</v>
      </c>
      <c r="J2804" s="10">
        <v>0</v>
      </c>
      <c r="K2804" s="10">
        <v>0</v>
      </c>
      <c r="L2804" s="10">
        <v>0</v>
      </c>
      <c r="M2804" s="10">
        <v>0</v>
      </c>
      <c r="N2804" s="10">
        <v>0</v>
      </c>
      <c r="O2804" s="10">
        <v>0</v>
      </c>
      <c r="P2804" s="10">
        <v>0</v>
      </c>
      <c r="Q2804" s="10">
        <v>0</v>
      </c>
      <c r="R2804" s="10">
        <v>0</v>
      </c>
      <c r="S2804" s="10">
        <v>0</v>
      </c>
      <c r="T2804" s="10">
        <v>0</v>
      </c>
      <c r="U2804" s="10">
        <v>0</v>
      </c>
      <c r="V2804" s="10">
        <v>0</v>
      </c>
      <c r="W2804" s="10">
        <v>0</v>
      </c>
      <c r="X2804" s="10">
        <v>0</v>
      </c>
      <c r="Y2804" s="10">
        <v>0</v>
      </c>
      <c r="Z2804" s="10">
        <v>0</v>
      </c>
      <c r="AA2804" s="10">
        <v>0</v>
      </c>
      <c r="AB2804" s="10">
        <v>0</v>
      </c>
      <c r="AC2804" s="10">
        <v>0</v>
      </c>
      <c r="AD2804" s="10">
        <v>0</v>
      </c>
      <c r="AE2804" s="10">
        <v>0</v>
      </c>
      <c r="AF2804" s="15" t="s">
        <v>2584</v>
      </c>
    </row>
    <row r="2805" spans="1:32" ht="13">
      <c r="A2805" s="3" t="s">
        <v>399</v>
      </c>
      <c r="B2805" t="s">
        <v>238</v>
      </c>
      <c r="C2805" s="10">
        <v>0</v>
      </c>
      <c r="D2805" s="10">
        <v>0</v>
      </c>
      <c r="E2805" s="10">
        <v>0</v>
      </c>
      <c r="F2805" s="10">
        <v>0</v>
      </c>
      <c r="G2805" s="10">
        <v>0</v>
      </c>
      <c r="H2805" s="10">
        <v>0</v>
      </c>
      <c r="I2805" s="10">
        <v>0</v>
      </c>
      <c r="J2805" s="10">
        <v>0</v>
      </c>
      <c r="K2805" s="10">
        <v>0</v>
      </c>
      <c r="L2805" s="10">
        <v>0</v>
      </c>
      <c r="M2805" s="10">
        <v>37.520493000000002</v>
      </c>
      <c r="N2805" s="10">
        <v>38.105953</v>
      </c>
      <c r="O2805" s="10">
        <v>38.178061999999997</v>
      </c>
      <c r="P2805" s="10">
        <v>38.347099</v>
      </c>
      <c r="Q2805" s="10">
        <v>38.508468999999998</v>
      </c>
      <c r="R2805" s="10">
        <v>38.644894000000001</v>
      </c>
      <c r="S2805" s="10">
        <v>38.794941000000001</v>
      </c>
      <c r="T2805" s="10">
        <v>38.927551000000001</v>
      </c>
      <c r="U2805" s="10">
        <v>39.056190000000001</v>
      </c>
      <c r="V2805" s="10">
        <v>39.183951999999998</v>
      </c>
      <c r="W2805" s="10">
        <v>39.314148000000003</v>
      </c>
      <c r="X2805" s="10">
        <v>39.452545000000001</v>
      </c>
      <c r="Y2805" s="10">
        <v>39.598511000000002</v>
      </c>
      <c r="Z2805" s="10">
        <v>39.753422</v>
      </c>
      <c r="AA2805" s="10">
        <v>39.940697</v>
      </c>
      <c r="AB2805" s="10">
        <v>40.152306000000003</v>
      </c>
      <c r="AC2805" s="10">
        <v>40.355727999999999</v>
      </c>
      <c r="AD2805" s="10">
        <v>40.603881999999999</v>
      </c>
      <c r="AE2805" s="10">
        <v>41.023345999999997</v>
      </c>
      <c r="AF2805" s="15" t="s">
        <v>2584</v>
      </c>
    </row>
    <row r="2806" spans="1:32" ht="13">
      <c r="A2806" s="3" t="s">
        <v>400</v>
      </c>
      <c r="B2806" t="s">
        <v>240</v>
      </c>
      <c r="C2806" s="10">
        <v>0</v>
      </c>
      <c r="D2806" s="10">
        <v>0</v>
      </c>
      <c r="E2806" s="10">
        <v>0</v>
      </c>
      <c r="F2806" s="10">
        <v>0</v>
      </c>
      <c r="G2806" s="10">
        <v>0</v>
      </c>
      <c r="H2806" s="10">
        <v>32.697201</v>
      </c>
      <c r="I2806" s="10">
        <v>32.831595999999998</v>
      </c>
      <c r="J2806" s="10">
        <v>33.131062</v>
      </c>
      <c r="K2806" s="10">
        <v>33.687218000000001</v>
      </c>
      <c r="L2806" s="10">
        <v>34.086410999999998</v>
      </c>
      <c r="M2806" s="10">
        <v>34.668770000000002</v>
      </c>
      <c r="N2806" s="10">
        <v>34.980269999999997</v>
      </c>
      <c r="O2806" s="10">
        <v>35.070534000000002</v>
      </c>
      <c r="P2806" s="10">
        <v>35.256363</v>
      </c>
      <c r="Q2806" s="10">
        <v>35.428519999999999</v>
      </c>
      <c r="R2806" s="10">
        <v>35.614677</v>
      </c>
      <c r="S2806" s="10">
        <v>35.849986999999999</v>
      </c>
      <c r="T2806" s="10">
        <v>36.070995000000003</v>
      </c>
      <c r="U2806" s="10">
        <v>36.238796000000001</v>
      </c>
      <c r="V2806" s="10">
        <v>36.420623999999997</v>
      </c>
      <c r="W2806" s="10">
        <v>36.599957000000003</v>
      </c>
      <c r="X2806" s="10">
        <v>36.784019000000001</v>
      </c>
      <c r="Y2806" s="10">
        <v>36.977328999999997</v>
      </c>
      <c r="Z2806" s="10">
        <v>37.151749000000002</v>
      </c>
      <c r="AA2806" s="10">
        <v>37.335514000000003</v>
      </c>
      <c r="AB2806" s="10">
        <v>37.523991000000002</v>
      </c>
      <c r="AC2806" s="10">
        <v>37.665913000000003</v>
      </c>
      <c r="AD2806" s="10">
        <v>37.826115000000001</v>
      </c>
      <c r="AE2806" s="10">
        <v>38.003470999999998</v>
      </c>
      <c r="AF2806" s="15" t="s">
        <v>2584</v>
      </c>
    </row>
    <row r="2807" spans="1:32" ht="13">
      <c r="A2807" s="3" t="s">
        <v>401</v>
      </c>
      <c r="B2807" t="s">
        <v>242</v>
      </c>
      <c r="C2807" s="10">
        <v>0</v>
      </c>
      <c r="D2807" s="10">
        <v>0</v>
      </c>
      <c r="E2807" s="10">
        <v>0</v>
      </c>
      <c r="F2807" s="10">
        <v>37.766460000000002</v>
      </c>
      <c r="G2807" s="10">
        <v>37.920437</v>
      </c>
      <c r="H2807" s="10">
        <v>38.430079999999997</v>
      </c>
      <c r="I2807" s="10">
        <v>38.919066999999998</v>
      </c>
      <c r="J2807" s="10">
        <v>39.664574000000002</v>
      </c>
      <c r="K2807" s="10">
        <v>40.238639999999997</v>
      </c>
      <c r="L2807" s="10">
        <v>40.79974</v>
      </c>
      <c r="M2807" s="10">
        <v>42.122925000000002</v>
      </c>
      <c r="N2807" s="10">
        <v>42.875636999999998</v>
      </c>
      <c r="O2807" s="10">
        <v>42.932853999999999</v>
      </c>
      <c r="P2807" s="10">
        <v>43.177193000000003</v>
      </c>
      <c r="Q2807" s="10">
        <v>43.468142999999998</v>
      </c>
      <c r="R2807" s="10">
        <v>43.753677000000003</v>
      </c>
      <c r="S2807" s="10">
        <v>44.054405000000003</v>
      </c>
      <c r="T2807" s="10">
        <v>44.319225000000003</v>
      </c>
      <c r="U2807" s="10">
        <v>44.580933000000002</v>
      </c>
      <c r="V2807" s="10">
        <v>44.827266999999999</v>
      </c>
      <c r="W2807" s="10">
        <v>45.047848000000002</v>
      </c>
      <c r="X2807" s="10">
        <v>45.230961000000001</v>
      </c>
      <c r="Y2807" s="10">
        <v>45.397263000000002</v>
      </c>
      <c r="Z2807" s="10">
        <v>45.561366999999997</v>
      </c>
      <c r="AA2807" s="10">
        <v>45.738982999999998</v>
      </c>
      <c r="AB2807" s="10">
        <v>45.931465000000003</v>
      </c>
      <c r="AC2807" s="10">
        <v>46.088687999999998</v>
      </c>
      <c r="AD2807" s="10">
        <v>46.237479999999998</v>
      </c>
      <c r="AE2807" s="10">
        <v>46.430672000000001</v>
      </c>
      <c r="AF2807" s="15" t="s">
        <v>2584</v>
      </c>
    </row>
    <row r="2808" spans="1:32" ht="13">
      <c r="A2808" s="3" t="s">
        <v>402</v>
      </c>
      <c r="B2808" t="s">
        <v>244</v>
      </c>
      <c r="C2808" s="10">
        <v>0</v>
      </c>
      <c r="D2808" s="10">
        <v>0</v>
      </c>
      <c r="E2808" s="10">
        <v>0</v>
      </c>
      <c r="F2808" s="10">
        <v>0</v>
      </c>
      <c r="G2808" s="10">
        <v>0</v>
      </c>
      <c r="H2808" s="10">
        <v>0</v>
      </c>
      <c r="I2808" s="10">
        <v>0</v>
      </c>
      <c r="J2808" s="10">
        <v>0</v>
      </c>
      <c r="K2808" s="10">
        <v>37.429381999999997</v>
      </c>
      <c r="L2808" s="10">
        <v>38.242396999999997</v>
      </c>
      <c r="M2808" s="10">
        <v>39.592716000000003</v>
      </c>
      <c r="N2808" s="10">
        <v>40.287365000000001</v>
      </c>
      <c r="O2808" s="10">
        <v>40.354961000000003</v>
      </c>
      <c r="P2808" s="10">
        <v>40.534004000000003</v>
      </c>
      <c r="Q2808" s="10">
        <v>40.726078000000001</v>
      </c>
      <c r="R2808" s="10">
        <v>40.910857999999998</v>
      </c>
      <c r="S2808" s="10">
        <v>41.111908</v>
      </c>
      <c r="T2808" s="10">
        <v>41.314365000000002</v>
      </c>
      <c r="U2808" s="10">
        <v>41.519627</v>
      </c>
      <c r="V2808" s="10">
        <v>41.693817000000003</v>
      </c>
      <c r="W2808" s="10">
        <v>41.852103999999997</v>
      </c>
      <c r="X2808" s="10">
        <v>42.012390000000003</v>
      </c>
      <c r="Y2808" s="10">
        <v>42.178417000000003</v>
      </c>
      <c r="Z2808" s="10">
        <v>42.319552999999999</v>
      </c>
      <c r="AA2808" s="10">
        <v>42.475417999999998</v>
      </c>
      <c r="AB2808" s="10">
        <v>42.637352</v>
      </c>
      <c r="AC2808" s="10">
        <v>42.763157</v>
      </c>
      <c r="AD2808" s="10">
        <v>42.901974000000003</v>
      </c>
      <c r="AE2808" s="10">
        <v>43.085098000000002</v>
      </c>
      <c r="AF2808" s="15" t="s">
        <v>2584</v>
      </c>
    </row>
    <row r="2809" spans="1:32" ht="13">
      <c r="A2809" s="3" t="s">
        <v>403</v>
      </c>
      <c r="B2809" t="s">
        <v>246</v>
      </c>
      <c r="C2809" s="10">
        <v>0</v>
      </c>
      <c r="D2809" s="10">
        <v>36.763500000000001</v>
      </c>
      <c r="E2809" s="10">
        <v>36.757305000000002</v>
      </c>
      <c r="F2809" s="10">
        <v>36.652489000000003</v>
      </c>
      <c r="G2809" s="10">
        <v>37.021793000000002</v>
      </c>
      <c r="H2809" s="10">
        <v>38.082298000000002</v>
      </c>
      <c r="I2809" s="10">
        <v>38.624504000000002</v>
      </c>
      <c r="J2809" s="10">
        <v>39.253132000000001</v>
      </c>
      <c r="K2809" s="10">
        <v>40.124149000000003</v>
      </c>
      <c r="L2809" s="10">
        <v>41.010399</v>
      </c>
      <c r="M2809" s="10">
        <v>42.294415000000001</v>
      </c>
      <c r="N2809" s="10">
        <v>42.927258000000002</v>
      </c>
      <c r="O2809" s="10">
        <v>42.980938000000002</v>
      </c>
      <c r="P2809" s="10">
        <v>43.182701000000002</v>
      </c>
      <c r="Q2809" s="10">
        <v>43.40287</v>
      </c>
      <c r="R2809" s="10">
        <v>43.628292000000002</v>
      </c>
      <c r="S2809" s="10">
        <v>43.858376</v>
      </c>
      <c r="T2809" s="10">
        <v>44.062744000000002</v>
      </c>
      <c r="U2809" s="10">
        <v>44.282356</v>
      </c>
      <c r="V2809" s="10">
        <v>44.480781999999998</v>
      </c>
      <c r="W2809" s="10">
        <v>44.661006999999998</v>
      </c>
      <c r="X2809" s="10">
        <v>44.830207999999999</v>
      </c>
      <c r="Y2809" s="10">
        <v>45.001465000000003</v>
      </c>
      <c r="Z2809" s="10">
        <v>45.174511000000003</v>
      </c>
      <c r="AA2809" s="10">
        <v>45.360657000000003</v>
      </c>
      <c r="AB2809" s="10">
        <v>45.566307000000002</v>
      </c>
      <c r="AC2809" s="10">
        <v>45.750838999999999</v>
      </c>
      <c r="AD2809" s="10">
        <v>45.957458000000003</v>
      </c>
      <c r="AE2809" s="10">
        <v>46.292316</v>
      </c>
      <c r="AF2809" s="7">
        <v>8.5719999999999998E-3</v>
      </c>
    </row>
    <row r="2810" spans="1:32" ht="13">
      <c r="A2810" s="3" t="s">
        <v>404</v>
      </c>
      <c r="B2810" t="s">
        <v>248</v>
      </c>
      <c r="C2810" s="10">
        <v>32.614699999999999</v>
      </c>
      <c r="D2810" s="10">
        <v>32.505656999999999</v>
      </c>
      <c r="E2810" s="10">
        <v>32.530670000000001</v>
      </c>
      <c r="F2810" s="10">
        <v>32.420226999999997</v>
      </c>
      <c r="G2810" s="10">
        <v>32.727688000000001</v>
      </c>
      <c r="H2810" s="10">
        <v>33.294440999999999</v>
      </c>
      <c r="I2810" s="10">
        <v>33.555790000000002</v>
      </c>
      <c r="J2810" s="10">
        <v>34.210545000000003</v>
      </c>
      <c r="K2810" s="10">
        <v>35.071171</v>
      </c>
      <c r="L2810" s="10">
        <v>35.882778000000002</v>
      </c>
      <c r="M2810" s="10">
        <v>36.944583999999999</v>
      </c>
      <c r="N2810" s="10">
        <v>37.365841000000003</v>
      </c>
      <c r="O2810" s="10">
        <v>37.439064000000002</v>
      </c>
      <c r="P2810" s="10">
        <v>37.626384999999999</v>
      </c>
      <c r="Q2810" s="10">
        <v>37.806235999999998</v>
      </c>
      <c r="R2810" s="10">
        <v>37.993622000000002</v>
      </c>
      <c r="S2810" s="10">
        <v>38.208710000000004</v>
      </c>
      <c r="T2810" s="10">
        <v>38.428379</v>
      </c>
      <c r="U2810" s="10">
        <v>38.648055999999997</v>
      </c>
      <c r="V2810" s="10">
        <v>38.837615999999997</v>
      </c>
      <c r="W2810" s="10">
        <v>38.982914000000001</v>
      </c>
      <c r="X2810" s="10">
        <v>39.135677000000001</v>
      </c>
      <c r="Y2810" s="10">
        <v>39.303317999999997</v>
      </c>
      <c r="Z2810" s="10">
        <v>39.465561000000001</v>
      </c>
      <c r="AA2810" s="10">
        <v>39.640689999999999</v>
      </c>
      <c r="AB2810" s="10">
        <v>39.819527000000001</v>
      </c>
      <c r="AC2810" s="10">
        <v>39.960223999999997</v>
      </c>
      <c r="AD2810" s="10">
        <v>40.113425999999997</v>
      </c>
      <c r="AE2810" s="10">
        <v>40.321815000000001</v>
      </c>
      <c r="AF2810" s="7">
        <v>8.0129999999999993E-3</v>
      </c>
    </row>
    <row r="2812" spans="1:32" ht="13">
      <c r="B2812" s="2" t="s">
        <v>405</v>
      </c>
    </row>
    <row r="2813" spans="1:32" ht="13">
      <c r="A2813" s="3" t="s">
        <v>406</v>
      </c>
      <c r="B2813" t="s">
        <v>226</v>
      </c>
      <c r="C2813" s="10">
        <v>0</v>
      </c>
      <c r="D2813" s="10">
        <v>0</v>
      </c>
      <c r="E2813" s="10">
        <v>0</v>
      </c>
      <c r="F2813" s="10">
        <v>0</v>
      </c>
      <c r="G2813" s="10">
        <v>0</v>
      </c>
      <c r="H2813" s="10">
        <v>0</v>
      </c>
      <c r="I2813" s="10">
        <v>0</v>
      </c>
      <c r="J2813" s="10">
        <v>0</v>
      </c>
      <c r="K2813" s="10">
        <v>0</v>
      </c>
      <c r="L2813" s="10">
        <v>0</v>
      </c>
      <c r="M2813" s="10">
        <v>0</v>
      </c>
      <c r="N2813" s="10">
        <v>0</v>
      </c>
      <c r="O2813" s="10">
        <v>0</v>
      </c>
      <c r="P2813" s="10">
        <v>0</v>
      </c>
      <c r="Q2813" s="10">
        <v>0</v>
      </c>
      <c r="R2813" s="10">
        <v>0</v>
      </c>
      <c r="S2813" s="10">
        <v>0</v>
      </c>
      <c r="T2813" s="10">
        <v>0</v>
      </c>
      <c r="U2813" s="10">
        <v>0</v>
      </c>
      <c r="V2813" s="10">
        <v>0</v>
      </c>
      <c r="W2813" s="10">
        <v>0</v>
      </c>
      <c r="X2813" s="10">
        <v>0</v>
      </c>
      <c r="Y2813" s="10">
        <v>0</v>
      </c>
      <c r="Z2813" s="10">
        <v>0</v>
      </c>
      <c r="AA2813" s="10">
        <v>0</v>
      </c>
      <c r="AB2813" s="10">
        <v>0</v>
      </c>
      <c r="AC2813" s="10">
        <v>0</v>
      </c>
      <c r="AD2813" s="10">
        <v>0</v>
      </c>
      <c r="AE2813" s="10">
        <v>0</v>
      </c>
      <c r="AF2813" s="15" t="s">
        <v>2584</v>
      </c>
    </row>
    <row r="2814" spans="1:32" ht="13">
      <c r="A2814" s="3" t="s">
        <v>407</v>
      </c>
      <c r="B2814" t="s">
        <v>228</v>
      </c>
      <c r="C2814" s="10">
        <v>0</v>
      </c>
      <c r="D2814" s="10">
        <v>0</v>
      </c>
      <c r="E2814" s="10">
        <v>0</v>
      </c>
      <c r="F2814" s="10">
        <v>0</v>
      </c>
      <c r="G2814" s="10">
        <v>0</v>
      </c>
      <c r="H2814" s="10">
        <v>0</v>
      </c>
      <c r="I2814" s="10">
        <v>0</v>
      </c>
      <c r="J2814" s="10">
        <v>0</v>
      </c>
      <c r="K2814" s="10">
        <v>0</v>
      </c>
      <c r="L2814" s="10">
        <v>0</v>
      </c>
      <c r="M2814" s="10">
        <v>0</v>
      </c>
      <c r="N2814" s="10">
        <v>0</v>
      </c>
      <c r="O2814" s="10">
        <v>0</v>
      </c>
      <c r="P2814" s="10">
        <v>0</v>
      </c>
      <c r="Q2814" s="10">
        <v>0</v>
      </c>
      <c r="R2814" s="10">
        <v>0</v>
      </c>
      <c r="S2814" s="10">
        <v>0</v>
      </c>
      <c r="T2814" s="10">
        <v>0</v>
      </c>
      <c r="U2814" s="10">
        <v>0</v>
      </c>
      <c r="V2814" s="10">
        <v>0</v>
      </c>
      <c r="W2814" s="10">
        <v>0</v>
      </c>
      <c r="X2814" s="10">
        <v>0</v>
      </c>
      <c r="Y2814" s="10">
        <v>0</v>
      </c>
      <c r="Z2814" s="10">
        <v>0</v>
      </c>
      <c r="AA2814" s="10">
        <v>0</v>
      </c>
      <c r="AB2814" s="10">
        <v>0</v>
      </c>
      <c r="AC2814" s="10">
        <v>0</v>
      </c>
      <c r="AD2814" s="10">
        <v>0</v>
      </c>
      <c r="AE2814" s="10">
        <v>0</v>
      </c>
      <c r="AF2814" s="15" t="s">
        <v>2584</v>
      </c>
    </row>
    <row r="2815" spans="1:32" ht="13">
      <c r="A2815" s="3" t="s">
        <v>408</v>
      </c>
      <c r="B2815" t="s">
        <v>230</v>
      </c>
      <c r="C2815" s="10">
        <v>0</v>
      </c>
      <c r="D2815" s="10">
        <v>0</v>
      </c>
      <c r="E2815" s="10">
        <v>0</v>
      </c>
      <c r="F2815" s="10">
        <v>0</v>
      </c>
      <c r="G2815" s="10">
        <v>0</v>
      </c>
      <c r="H2815" s="10">
        <v>0</v>
      </c>
      <c r="I2815" s="10">
        <v>0</v>
      </c>
      <c r="J2815" s="10">
        <v>0</v>
      </c>
      <c r="K2815" s="10">
        <v>0</v>
      </c>
      <c r="L2815" s="10">
        <v>0</v>
      </c>
      <c r="M2815" s="10">
        <v>0</v>
      </c>
      <c r="N2815" s="10">
        <v>0</v>
      </c>
      <c r="O2815" s="10">
        <v>0</v>
      </c>
      <c r="P2815" s="10">
        <v>0</v>
      </c>
      <c r="Q2815" s="10">
        <v>0</v>
      </c>
      <c r="R2815" s="10">
        <v>0</v>
      </c>
      <c r="S2815" s="10">
        <v>0</v>
      </c>
      <c r="T2815" s="10">
        <v>0</v>
      </c>
      <c r="U2815" s="10">
        <v>0</v>
      </c>
      <c r="V2815" s="10">
        <v>0</v>
      </c>
      <c r="W2815" s="10">
        <v>0</v>
      </c>
      <c r="X2815" s="10">
        <v>0</v>
      </c>
      <c r="Y2815" s="10">
        <v>0</v>
      </c>
      <c r="Z2815" s="10">
        <v>0</v>
      </c>
      <c r="AA2815" s="10">
        <v>0</v>
      </c>
      <c r="AB2815" s="10">
        <v>0</v>
      </c>
      <c r="AC2815" s="10">
        <v>0</v>
      </c>
      <c r="AD2815" s="10">
        <v>0</v>
      </c>
      <c r="AE2815" s="10">
        <v>0</v>
      </c>
      <c r="AF2815" s="15" t="s">
        <v>2584</v>
      </c>
    </row>
    <row r="2816" spans="1:32" ht="13">
      <c r="A2816" s="3" t="s">
        <v>409</v>
      </c>
      <c r="B2816" t="s">
        <v>232</v>
      </c>
      <c r="C2816" s="10">
        <v>0</v>
      </c>
      <c r="D2816" s="10">
        <v>0</v>
      </c>
      <c r="E2816" s="10">
        <v>0</v>
      </c>
      <c r="F2816" s="10">
        <v>0</v>
      </c>
      <c r="G2816" s="10">
        <v>0</v>
      </c>
      <c r="H2816" s="10">
        <v>0</v>
      </c>
      <c r="I2816" s="10">
        <v>0</v>
      </c>
      <c r="J2816" s="10">
        <v>0</v>
      </c>
      <c r="K2816" s="10">
        <v>0</v>
      </c>
      <c r="L2816" s="10">
        <v>0</v>
      </c>
      <c r="M2816" s="10">
        <v>0</v>
      </c>
      <c r="N2816" s="10">
        <v>0</v>
      </c>
      <c r="O2816" s="10">
        <v>0</v>
      </c>
      <c r="P2816" s="10">
        <v>0</v>
      </c>
      <c r="Q2816" s="10">
        <v>0</v>
      </c>
      <c r="R2816" s="10">
        <v>0</v>
      </c>
      <c r="S2816" s="10">
        <v>0</v>
      </c>
      <c r="T2816" s="10">
        <v>0</v>
      </c>
      <c r="U2816" s="10">
        <v>0</v>
      </c>
      <c r="V2816" s="10">
        <v>0</v>
      </c>
      <c r="W2816" s="10">
        <v>0</v>
      </c>
      <c r="X2816" s="10">
        <v>0</v>
      </c>
      <c r="Y2816" s="10">
        <v>0</v>
      </c>
      <c r="Z2816" s="10">
        <v>0</v>
      </c>
      <c r="AA2816" s="10">
        <v>0</v>
      </c>
      <c r="AB2816" s="10">
        <v>0</v>
      </c>
      <c r="AC2816" s="10">
        <v>0</v>
      </c>
      <c r="AD2816" s="10">
        <v>0</v>
      </c>
      <c r="AE2816" s="10">
        <v>0</v>
      </c>
      <c r="AF2816" s="15" t="s">
        <v>2584</v>
      </c>
    </row>
    <row r="2817" spans="1:32" ht="13">
      <c r="A2817" s="3" t="s">
        <v>410</v>
      </c>
      <c r="B2817" t="s">
        <v>234</v>
      </c>
      <c r="C2817" s="10">
        <v>0</v>
      </c>
      <c r="D2817" s="10">
        <v>0</v>
      </c>
      <c r="E2817" s="10">
        <v>0</v>
      </c>
      <c r="F2817" s="10">
        <v>0</v>
      </c>
      <c r="G2817" s="10">
        <v>0</v>
      </c>
      <c r="H2817" s="10">
        <v>0</v>
      </c>
      <c r="I2817" s="10">
        <v>0</v>
      </c>
      <c r="J2817" s="10">
        <v>0</v>
      </c>
      <c r="K2817" s="10">
        <v>0</v>
      </c>
      <c r="L2817" s="10">
        <v>0</v>
      </c>
      <c r="M2817" s="10">
        <v>0</v>
      </c>
      <c r="N2817" s="10">
        <v>0</v>
      </c>
      <c r="O2817" s="10">
        <v>0</v>
      </c>
      <c r="P2817" s="10">
        <v>0</v>
      </c>
      <c r="Q2817" s="10">
        <v>0</v>
      </c>
      <c r="R2817" s="10">
        <v>0</v>
      </c>
      <c r="S2817" s="10">
        <v>0</v>
      </c>
      <c r="T2817" s="10">
        <v>0</v>
      </c>
      <c r="U2817" s="10">
        <v>0</v>
      </c>
      <c r="V2817" s="10">
        <v>0</v>
      </c>
      <c r="W2817" s="10">
        <v>0</v>
      </c>
      <c r="X2817" s="10">
        <v>0</v>
      </c>
      <c r="Y2817" s="10">
        <v>0</v>
      </c>
      <c r="Z2817" s="10">
        <v>0</v>
      </c>
      <c r="AA2817" s="10">
        <v>0</v>
      </c>
      <c r="AB2817" s="10">
        <v>0</v>
      </c>
      <c r="AC2817" s="10">
        <v>0</v>
      </c>
      <c r="AD2817" s="10">
        <v>0</v>
      </c>
      <c r="AE2817" s="10">
        <v>0</v>
      </c>
      <c r="AF2817" s="15" t="s">
        <v>2584</v>
      </c>
    </row>
    <row r="2818" spans="1:32" ht="13">
      <c r="A2818" s="3" t="s">
        <v>411</v>
      </c>
      <c r="B2818" t="s">
        <v>236</v>
      </c>
      <c r="C2818" s="10">
        <v>0</v>
      </c>
      <c r="D2818" s="10">
        <v>0</v>
      </c>
      <c r="E2818" s="10">
        <v>0</v>
      </c>
      <c r="F2818" s="10">
        <v>0</v>
      </c>
      <c r="G2818" s="10">
        <v>0</v>
      </c>
      <c r="H2818" s="10">
        <v>0</v>
      </c>
      <c r="I2818" s="10">
        <v>0</v>
      </c>
      <c r="J2818" s="10">
        <v>0</v>
      </c>
      <c r="K2818" s="10">
        <v>0</v>
      </c>
      <c r="L2818" s="10">
        <v>0</v>
      </c>
      <c r="M2818" s="10">
        <v>0</v>
      </c>
      <c r="N2818" s="10">
        <v>0</v>
      </c>
      <c r="O2818" s="10">
        <v>0</v>
      </c>
      <c r="P2818" s="10">
        <v>0</v>
      </c>
      <c r="Q2818" s="10">
        <v>0</v>
      </c>
      <c r="R2818" s="10">
        <v>0</v>
      </c>
      <c r="S2818" s="10">
        <v>0</v>
      </c>
      <c r="T2818" s="10">
        <v>0</v>
      </c>
      <c r="U2818" s="10">
        <v>0</v>
      </c>
      <c r="V2818" s="10">
        <v>0</v>
      </c>
      <c r="W2818" s="10">
        <v>0</v>
      </c>
      <c r="X2818" s="10">
        <v>0</v>
      </c>
      <c r="Y2818" s="10">
        <v>0</v>
      </c>
      <c r="Z2818" s="10">
        <v>0</v>
      </c>
      <c r="AA2818" s="10">
        <v>0</v>
      </c>
      <c r="AB2818" s="10">
        <v>0</v>
      </c>
      <c r="AC2818" s="10">
        <v>0</v>
      </c>
      <c r="AD2818" s="10">
        <v>0</v>
      </c>
      <c r="AE2818" s="10">
        <v>0</v>
      </c>
      <c r="AF2818" s="15" t="s">
        <v>2584</v>
      </c>
    </row>
    <row r="2819" spans="1:32" ht="13">
      <c r="A2819" s="3" t="s">
        <v>412</v>
      </c>
      <c r="B2819" t="s">
        <v>238</v>
      </c>
      <c r="C2819" s="10">
        <v>0</v>
      </c>
      <c r="D2819" s="10">
        <v>0</v>
      </c>
      <c r="E2819" s="10">
        <v>0</v>
      </c>
      <c r="F2819" s="10">
        <v>0</v>
      </c>
      <c r="G2819" s="10">
        <v>0</v>
      </c>
      <c r="H2819" s="10">
        <v>0</v>
      </c>
      <c r="I2819" s="10">
        <v>0</v>
      </c>
      <c r="J2819" s="10">
        <v>0</v>
      </c>
      <c r="K2819" s="10">
        <v>0</v>
      </c>
      <c r="L2819" s="10">
        <v>0</v>
      </c>
      <c r="M2819" s="10">
        <v>0</v>
      </c>
      <c r="N2819" s="10">
        <v>0</v>
      </c>
      <c r="O2819" s="10">
        <v>0</v>
      </c>
      <c r="P2819" s="10">
        <v>0</v>
      </c>
      <c r="Q2819" s="10">
        <v>0</v>
      </c>
      <c r="R2819" s="10">
        <v>0</v>
      </c>
      <c r="S2819" s="10">
        <v>0</v>
      </c>
      <c r="T2819" s="10">
        <v>0</v>
      </c>
      <c r="U2819" s="10">
        <v>0</v>
      </c>
      <c r="V2819" s="10">
        <v>0</v>
      </c>
      <c r="W2819" s="10">
        <v>0</v>
      </c>
      <c r="X2819" s="10">
        <v>0</v>
      </c>
      <c r="Y2819" s="10">
        <v>0</v>
      </c>
      <c r="Z2819" s="10">
        <v>0</v>
      </c>
      <c r="AA2819" s="10">
        <v>0</v>
      </c>
      <c r="AB2819" s="10">
        <v>0</v>
      </c>
      <c r="AC2819" s="10">
        <v>0</v>
      </c>
      <c r="AD2819" s="10">
        <v>0</v>
      </c>
      <c r="AE2819" s="10">
        <v>0</v>
      </c>
      <c r="AF2819" s="15" t="s">
        <v>2584</v>
      </c>
    </row>
    <row r="2820" spans="1:32" ht="13">
      <c r="A2820" s="3" t="s">
        <v>413</v>
      </c>
      <c r="B2820" t="s">
        <v>240</v>
      </c>
      <c r="C2820" s="10">
        <v>0</v>
      </c>
      <c r="D2820" s="10">
        <v>0</v>
      </c>
      <c r="E2820" s="10">
        <v>0</v>
      </c>
      <c r="F2820" s="10">
        <v>0</v>
      </c>
      <c r="G2820" s="10">
        <v>0</v>
      </c>
      <c r="H2820" s="10">
        <v>0</v>
      </c>
      <c r="I2820" s="10">
        <v>0</v>
      </c>
      <c r="J2820" s="10">
        <v>0</v>
      </c>
      <c r="K2820" s="10">
        <v>0</v>
      </c>
      <c r="L2820" s="10">
        <v>0</v>
      </c>
      <c r="M2820" s="10">
        <v>0</v>
      </c>
      <c r="N2820" s="10">
        <v>0</v>
      </c>
      <c r="O2820" s="10">
        <v>0</v>
      </c>
      <c r="P2820" s="10">
        <v>0</v>
      </c>
      <c r="Q2820" s="10">
        <v>0</v>
      </c>
      <c r="R2820" s="10">
        <v>0</v>
      </c>
      <c r="S2820" s="10">
        <v>0</v>
      </c>
      <c r="T2820" s="10">
        <v>0</v>
      </c>
      <c r="U2820" s="10">
        <v>0</v>
      </c>
      <c r="V2820" s="10">
        <v>0</v>
      </c>
      <c r="W2820" s="10">
        <v>0</v>
      </c>
      <c r="X2820" s="10">
        <v>0</v>
      </c>
      <c r="Y2820" s="10">
        <v>0</v>
      </c>
      <c r="Z2820" s="10">
        <v>0</v>
      </c>
      <c r="AA2820" s="10">
        <v>0</v>
      </c>
      <c r="AB2820" s="10">
        <v>0</v>
      </c>
      <c r="AC2820" s="10">
        <v>0</v>
      </c>
      <c r="AD2820" s="10">
        <v>0</v>
      </c>
      <c r="AE2820" s="10">
        <v>0</v>
      </c>
      <c r="AF2820" s="15" t="s">
        <v>2584</v>
      </c>
    </row>
    <row r="2821" spans="1:32" ht="13">
      <c r="A2821" s="3" t="s">
        <v>414</v>
      </c>
      <c r="B2821" t="s">
        <v>242</v>
      </c>
      <c r="C2821" s="10">
        <v>0</v>
      </c>
      <c r="D2821" s="10">
        <v>0</v>
      </c>
      <c r="E2821" s="10">
        <v>0</v>
      </c>
      <c r="F2821" s="10">
        <v>0</v>
      </c>
      <c r="G2821" s="10">
        <v>0</v>
      </c>
      <c r="H2821" s="10">
        <v>0</v>
      </c>
      <c r="I2821" s="10">
        <v>0</v>
      </c>
      <c r="J2821" s="10">
        <v>0</v>
      </c>
      <c r="K2821" s="10">
        <v>0</v>
      </c>
      <c r="L2821" s="10">
        <v>0</v>
      </c>
      <c r="M2821" s="10">
        <v>0</v>
      </c>
      <c r="N2821" s="10">
        <v>0</v>
      </c>
      <c r="O2821" s="10">
        <v>0</v>
      </c>
      <c r="P2821" s="10">
        <v>0</v>
      </c>
      <c r="Q2821" s="10">
        <v>0</v>
      </c>
      <c r="R2821" s="10">
        <v>0</v>
      </c>
      <c r="S2821" s="10">
        <v>0</v>
      </c>
      <c r="T2821" s="10">
        <v>0</v>
      </c>
      <c r="U2821" s="10">
        <v>0</v>
      </c>
      <c r="V2821" s="10">
        <v>0</v>
      </c>
      <c r="W2821" s="10">
        <v>0</v>
      </c>
      <c r="X2821" s="10">
        <v>0</v>
      </c>
      <c r="Y2821" s="10">
        <v>0</v>
      </c>
      <c r="Z2821" s="10">
        <v>0</v>
      </c>
      <c r="AA2821" s="10">
        <v>0</v>
      </c>
      <c r="AB2821" s="10">
        <v>0</v>
      </c>
      <c r="AC2821" s="10">
        <v>0</v>
      </c>
      <c r="AD2821" s="10">
        <v>0</v>
      </c>
      <c r="AE2821" s="10">
        <v>0</v>
      </c>
      <c r="AF2821" s="15" t="s">
        <v>2584</v>
      </c>
    </row>
    <row r="2822" spans="1:32" ht="13">
      <c r="A2822" s="3" t="s">
        <v>415</v>
      </c>
      <c r="B2822" t="s">
        <v>244</v>
      </c>
      <c r="C2822" s="10">
        <v>0</v>
      </c>
      <c r="D2822" s="10">
        <v>0</v>
      </c>
      <c r="E2822" s="10">
        <v>0</v>
      </c>
      <c r="F2822" s="10">
        <v>0</v>
      </c>
      <c r="G2822" s="10">
        <v>0</v>
      </c>
      <c r="H2822" s="10">
        <v>0</v>
      </c>
      <c r="I2822" s="10">
        <v>0</v>
      </c>
      <c r="J2822" s="10">
        <v>0</v>
      </c>
      <c r="K2822" s="10">
        <v>0</v>
      </c>
      <c r="L2822" s="10">
        <v>0</v>
      </c>
      <c r="M2822" s="10">
        <v>0</v>
      </c>
      <c r="N2822" s="10">
        <v>0</v>
      </c>
      <c r="O2822" s="10">
        <v>0</v>
      </c>
      <c r="P2822" s="10">
        <v>0</v>
      </c>
      <c r="Q2822" s="10">
        <v>0</v>
      </c>
      <c r="R2822" s="10">
        <v>0</v>
      </c>
      <c r="S2822" s="10">
        <v>0</v>
      </c>
      <c r="T2822" s="10">
        <v>0</v>
      </c>
      <c r="U2822" s="10">
        <v>0</v>
      </c>
      <c r="V2822" s="10">
        <v>0</v>
      </c>
      <c r="W2822" s="10">
        <v>0</v>
      </c>
      <c r="X2822" s="10">
        <v>0</v>
      </c>
      <c r="Y2822" s="10">
        <v>0</v>
      </c>
      <c r="Z2822" s="10">
        <v>0</v>
      </c>
      <c r="AA2822" s="10">
        <v>0</v>
      </c>
      <c r="AB2822" s="10">
        <v>0</v>
      </c>
      <c r="AC2822" s="10">
        <v>0</v>
      </c>
      <c r="AD2822" s="10">
        <v>0</v>
      </c>
      <c r="AE2822" s="10">
        <v>0</v>
      </c>
      <c r="AF2822" s="15" t="s">
        <v>2584</v>
      </c>
    </row>
    <row r="2823" spans="1:32" ht="13">
      <c r="A2823" s="3" t="s">
        <v>416</v>
      </c>
      <c r="B2823" t="s">
        <v>246</v>
      </c>
      <c r="C2823" s="10">
        <v>0</v>
      </c>
      <c r="D2823" s="10">
        <v>0</v>
      </c>
      <c r="E2823" s="10">
        <v>0</v>
      </c>
      <c r="F2823" s="10">
        <v>0</v>
      </c>
      <c r="G2823" s="10">
        <v>0</v>
      </c>
      <c r="H2823" s="10">
        <v>0</v>
      </c>
      <c r="I2823" s="10">
        <v>0</v>
      </c>
      <c r="J2823" s="10">
        <v>0</v>
      </c>
      <c r="K2823" s="10">
        <v>0</v>
      </c>
      <c r="L2823" s="10">
        <v>0</v>
      </c>
      <c r="M2823" s="10">
        <v>0</v>
      </c>
      <c r="N2823" s="10">
        <v>0</v>
      </c>
      <c r="O2823" s="10">
        <v>0</v>
      </c>
      <c r="P2823" s="10">
        <v>0</v>
      </c>
      <c r="Q2823" s="10">
        <v>0</v>
      </c>
      <c r="R2823" s="10">
        <v>0</v>
      </c>
      <c r="S2823" s="10">
        <v>0</v>
      </c>
      <c r="T2823" s="10">
        <v>0</v>
      </c>
      <c r="U2823" s="10">
        <v>0</v>
      </c>
      <c r="V2823" s="10">
        <v>0</v>
      </c>
      <c r="W2823" s="10">
        <v>0</v>
      </c>
      <c r="X2823" s="10">
        <v>0</v>
      </c>
      <c r="Y2823" s="10">
        <v>0</v>
      </c>
      <c r="Z2823" s="10">
        <v>0</v>
      </c>
      <c r="AA2823" s="10">
        <v>0</v>
      </c>
      <c r="AB2823" s="10">
        <v>0</v>
      </c>
      <c r="AC2823" s="10">
        <v>0</v>
      </c>
      <c r="AD2823" s="10">
        <v>0</v>
      </c>
      <c r="AE2823" s="10">
        <v>0</v>
      </c>
      <c r="AF2823" s="15" t="s">
        <v>2584</v>
      </c>
    </row>
    <row r="2824" spans="1:32" ht="13">
      <c r="A2824" s="3" t="s">
        <v>417</v>
      </c>
      <c r="B2824" t="s">
        <v>248</v>
      </c>
      <c r="C2824" s="10">
        <v>0</v>
      </c>
      <c r="D2824" s="10">
        <v>0</v>
      </c>
      <c r="E2824" s="10">
        <v>0</v>
      </c>
      <c r="F2824" s="10">
        <v>0</v>
      </c>
      <c r="G2824" s="10">
        <v>0</v>
      </c>
      <c r="H2824" s="10">
        <v>0</v>
      </c>
      <c r="I2824" s="10">
        <v>0</v>
      </c>
      <c r="J2824" s="10">
        <v>0</v>
      </c>
      <c r="K2824" s="10">
        <v>0</v>
      </c>
      <c r="L2824" s="10">
        <v>0</v>
      </c>
      <c r="M2824" s="10">
        <v>0</v>
      </c>
      <c r="N2824" s="10">
        <v>0</v>
      </c>
      <c r="O2824" s="10">
        <v>0</v>
      </c>
      <c r="P2824" s="10">
        <v>0</v>
      </c>
      <c r="Q2824" s="10">
        <v>0</v>
      </c>
      <c r="R2824" s="10">
        <v>0</v>
      </c>
      <c r="S2824" s="10">
        <v>0</v>
      </c>
      <c r="T2824" s="10">
        <v>0</v>
      </c>
      <c r="U2824" s="10">
        <v>0</v>
      </c>
      <c r="V2824" s="10">
        <v>0</v>
      </c>
      <c r="W2824" s="10">
        <v>0</v>
      </c>
      <c r="X2824" s="10">
        <v>0</v>
      </c>
      <c r="Y2824" s="10">
        <v>0</v>
      </c>
      <c r="Z2824" s="10">
        <v>0</v>
      </c>
      <c r="AA2824" s="10">
        <v>0</v>
      </c>
      <c r="AB2824" s="10">
        <v>0</v>
      </c>
      <c r="AC2824" s="10">
        <v>0</v>
      </c>
      <c r="AD2824" s="10">
        <v>0</v>
      </c>
      <c r="AE2824" s="10">
        <v>0</v>
      </c>
      <c r="AF2824" s="15" t="s">
        <v>2584</v>
      </c>
    </row>
    <row r="2826" spans="1:32" ht="13">
      <c r="B2826" s="2" t="s">
        <v>418</v>
      </c>
    </row>
    <row r="2827" spans="1:32" ht="13">
      <c r="A2827" s="3" t="s">
        <v>419</v>
      </c>
      <c r="B2827" t="s">
        <v>226</v>
      </c>
      <c r="C2827" s="10">
        <v>0</v>
      </c>
      <c r="D2827" s="10">
        <v>0</v>
      </c>
      <c r="E2827" s="10">
        <v>0</v>
      </c>
      <c r="F2827" s="10">
        <v>0</v>
      </c>
      <c r="G2827" s="10">
        <v>0</v>
      </c>
      <c r="H2827" s="10">
        <v>0</v>
      </c>
      <c r="I2827" s="10">
        <v>0</v>
      </c>
      <c r="J2827" s="10">
        <v>0</v>
      </c>
      <c r="K2827" s="10">
        <v>0</v>
      </c>
      <c r="L2827" s="10">
        <v>0</v>
      </c>
      <c r="M2827" s="10">
        <v>0</v>
      </c>
      <c r="N2827" s="10">
        <v>0</v>
      </c>
      <c r="O2827" s="10">
        <v>0</v>
      </c>
      <c r="P2827" s="10">
        <v>0</v>
      </c>
      <c r="Q2827" s="10">
        <v>0</v>
      </c>
      <c r="R2827" s="10">
        <v>0</v>
      </c>
      <c r="S2827" s="10">
        <v>0</v>
      </c>
      <c r="T2827" s="10">
        <v>0</v>
      </c>
      <c r="U2827" s="10">
        <v>0</v>
      </c>
      <c r="V2827" s="10">
        <v>0</v>
      </c>
      <c r="W2827" s="10">
        <v>0</v>
      </c>
      <c r="X2827" s="10">
        <v>0</v>
      </c>
      <c r="Y2827" s="10">
        <v>0</v>
      </c>
      <c r="Z2827" s="10">
        <v>0</v>
      </c>
      <c r="AA2827" s="10">
        <v>0</v>
      </c>
      <c r="AB2827" s="10">
        <v>0</v>
      </c>
      <c r="AC2827" s="10">
        <v>0</v>
      </c>
      <c r="AD2827" s="10">
        <v>0</v>
      </c>
      <c r="AE2827" s="10">
        <v>0</v>
      </c>
      <c r="AF2827" s="15" t="s">
        <v>2584</v>
      </c>
    </row>
    <row r="2828" spans="1:32" ht="13">
      <c r="A2828" s="3" t="s">
        <v>420</v>
      </c>
      <c r="B2828" t="s">
        <v>228</v>
      </c>
      <c r="C2828" s="10">
        <v>0</v>
      </c>
      <c r="D2828" s="10">
        <v>58.409911999999998</v>
      </c>
      <c r="E2828" s="10">
        <v>58.128566999999997</v>
      </c>
      <c r="F2828" s="10">
        <v>58.056235999999998</v>
      </c>
      <c r="G2828" s="10">
        <v>58.312592000000002</v>
      </c>
      <c r="H2828" s="10">
        <v>59.146808999999998</v>
      </c>
      <c r="I2828" s="10">
        <v>59.433903000000001</v>
      </c>
      <c r="J2828" s="10">
        <v>60.252654999999997</v>
      </c>
      <c r="K2828" s="10">
        <v>61.028522000000002</v>
      </c>
      <c r="L2828" s="10">
        <v>61.747897999999999</v>
      </c>
      <c r="M2828" s="10">
        <v>62.870460999999999</v>
      </c>
      <c r="N2828" s="10">
        <v>62.842232000000003</v>
      </c>
      <c r="O2828" s="10">
        <v>62.769027999999999</v>
      </c>
      <c r="P2828" s="10">
        <v>62.681198000000002</v>
      </c>
      <c r="Q2828" s="10">
        <v>62.602173000000001</v>
      </c>
      <c r="R2828" s="10">
        <v>62.532612</v>
      </c>
      <c r="S2828" s="10">
        <v>62.505702999999997</v>
      </c>
      <c r="T2828" s="10">
        <v>62.510241999999998</v>
      </c>
      <c r="U2828" s="10">
        <v>62.537185999999998</v>
      </c>
      <c r="V2828" s="10">
        <v>62.560169000000002</v>
      </c>
      <c r="W2828" s="10">
        <v>62.581333000000001</v>
      </c>
      <c r="X2828" s="10">
        <v>62.600113</v>
      </c>
      <c r="Y2828" s="10">
        <v>62.613757999999997</v>
      </c>
      <c r="Z2828" s="10">
        <v>62.607013999999999</v>
      </c>
      <c r="AA2828" s="10">
        <v>62.588904999999997</v>
      </c>
      <c r="AB2828" s="10">
        <v>62.581038999999997</v>
      </c>
      <c r="AC2828" s="10">
        <v>62.542800999999997</v>
      </c>
      <c r="AD2828" s="10">
        <v>62.496592999999997</v>
      </c>
      <c r="AE2828" s="10">
        <v>62.423222000000003</v>
      </c>
      <c r="AF2828" s="7">
        <v>2.464E-3</v>
      </c>
    </row>
    <row r="2829" spans="1:32" ht="13">
      <c r="A2829" s="3" t="s">
        <v>421</v>
      </c>
      <c r="B2829" t="s">
        <v>230</v>
      </c>
      <c r="C2829" s="10">
        <v>0</v>
      </c>
      <c r="D2829" s="10">
        <v>0</v>
      </c>
      <c r="E2829" s="10">
        <v>0</v>
      </c>
      <c r="F2829" s="10">
        <v>0</v>
      </c>
      <c r="G2829" s="10">
        <v>0</v>
      </c>
      <c r="H2829" s="10">
        <v>0</v>
      </c>
      <c r="I2829" s="10">
        <v>0</v>
      </c>
      <c r="J2829" s="10">
        <v>0</v>
      </c>
      <c r="K2829" s="10">
        <v>0</v>
      </c>
      <c r="L2829" s="10">
        <v>0</v>
      </c>
      <c r="M2829" s="10">
        <v>0</v>
      </c>
      <c r="N2829" s="10">
        <v>62.241066000000004</v>
      </c>
      <c r="O2829" s="10">
        <v>62.171925000000002</v>
      </c>
      <c r="P2829" s="10">
        <v>62.083987999999998</v>
      </c>
      <c r="Q2829" s="10">
        <v>62.006577</v>
      </c>
      <c r="R2829" s="10">
        <v>61.933041000000003</v>
      </c>
      <c r="S2829" s="10">
        <v>61.869819999999997</v>
      </c>
      <c r="T2829" s="10">
        <v>61.826565000000002</v>
      </c>
      <c r="U2829" s="10">
        <v>61.820549</v>
      </c>
      <c r="V2829" s="10">
        <v>61.823180999999998</v>
      </c>
      <c r="W2829" s="10">
        <v>61.828823</v>
      </c>
      <c r="X2829" s="10">
        <v>61.833416</v>
      </c>
      <c r="Y2829" s="10">
        <v>61.841895999999998</v>
      </c>
      <c r="Z2829" s="10">
        <v>61.837124000000003</v>
      </c>
      <c r="AA2829" s="10">
        <v>61.835906999999999</v>
      </c>
      <c r="AB2829" s="10">
        <v>61.842865000000003</v>
      </c>
      <c r="AC2829" s="10">
        <v>61.814953000000003</v>
      </c>
      <c r="AD2829" s="10">
        <v>61.780838000000003</v>
      </c>
      <c r="AE2829" s="10">
        <v>61.734428000000001</v>
      </c>
      <c r="AF2829" s="15" t="s">
        <v>2584</v>
      </c>
    </row>
    <row r="2830" spans="1:32" ht="13">
      <c r="A2830" s="3" t="s">
        <v>422</v>
      </c>
      <c r="B2830" t="s">
        <v>232</v>
      </c>
      <c r="C2830" s="10">
        <v>0</v>
      </c>
      <c r="D2830" s="10">
        <v>0</v>
      </c>
      <c r="E2830" s="10">
        <v>0</v>
      </c>
      <c r="F2830" s="10">
        <v>0</v>
      </c>
      <c r="G2830" s="10">
        <v>0</v>
      </c>
      <c r="H2830" s="10">
        <v>0</v>
      </c>
      <c r="I2830" s="10">
        <v>52.481644000000003</v>
      </c>
      <c r="J2830" s="10">
        <v>52.939723999999998</v>
      </c>
      <c r="K2830" s="10">
        <v>53.707222000000002</v>
      </c>
      <c r="L2830" s="10">
        <v>54.254555000000003</v>
      </c>
      <c r="M2830" s="10">
        <v>55.140743000000001</v>
      </c>
      <c r="N2830" s="10">
        <v>55.031489999999998</v>
      </c>
      <c r="O2830" s="10">
        <v>54.964893000000004</v>
      </c>
      <c r="P2830" s="10">
        <v>54.889595</v>
      </c>
      <c r="Q2830" s="10">
        <v>54.823776000000002</v>
      </c>
      <c r="R2830" s="10">
        <v>54.770546000000003</v>
      </c>
      <c r="S2830" s="10">
        <v>54.726008999999998</v>
      </c>
      <c r="T2830" s="10">
        <v>54.688091</v>
      </c>
      <c r="U2830" s="10">
        <v>54.675949000000003</v>
      </c>
      <c r="V2830" s="10">
        <v>54.672103999999997</v>
      </c>
      <c r="W2830" s="10">
        <v>54.666901000000003</v>
      </c>
      <c r="X2830" s="10">
        <v>54.6633</v>
      </c>
      <c r="Y2830" s="10">
        <v>54.661064000000003</v>
      </c>
      <c r="Z2830" s="10">
        <v>54.648029000000001</v>
      </c>
      <c r="AA2830" s="10">
        <v>54.635787999999998</v>
      </c>
      <c r="AB2830" s="10">
        <v>54.623184000000002</v>
      </c>
      <c r="AC2830" s="10">
        <v>54.583485000000003</v>
      </c>
      <c r="AD2830" s="10">
        <v>54.537277000000003</v>
      </c>
      <c r="AE2830" s="10">
        <v>54.486716999999999</v>
      </c>
      <c r="AF2830" s="15" t="s">
        <v>2584</v>
      </c>
    </row>
    <row r="2831" spans="1:32" ht="13">
      <c r="A2831" s="3" t="s">
        <v>423</v>
      </c>
      <c r="B2831" t="s">
        <v>234</v>
      </c>
      <c r="C2831" s="10">
        <v>0</v>
      </c>
      <c r="D2831" s="10">
        <v>0</v>
      </c>
      <c r="E2831" s="10">
        <v>0</v>
      </c>
      <c r="F2831" s="10">
        <v>45.946708999999998</v>
      </c>
      <c r="G2831" s="10">
        <v>46.380169000000002</v>
      </c>
      <c r="H2831" s="10">
        <v>47.440922</v>
      </c>
      <c r="I2831" s="10">
        <v>47.753990000000002</v>
      </c>
      <c r="J2831" s="10">
        <v>48.144646000000002</v>
      </c>
      <c r="K2831" s="10">
        <v>48.541836000000004</v>
      </c>
      <c r="L2831" s="10">
        <v>48.884422000000001</v>
      </c>
      <c r="M2831" s="10">
        <v>49.503779999999999</v>
      </c>
      <c r="N2831" s="10">
        <v>49.427078000000002</v>
      </c>
      <c r="O2831" s="10">
        <v>49.362349999999999</v>
      </c>
      <c r="P2831" s="10">
        <v>49.293598000000003</v>
      </c>
      <c r="Q2831" s="10">
        <v>49.231879999999997</v>
      </c>
      <c r="R2831" s="10">
        <v>49.185471</v>
      </c>
      <c r="S2831" s="10">
        <v>49.143017</v>
      </c>
      <c r="T2831" s="10">
        <v>49.103270999999999</v>
      </c>
      <c r="U2831" s="10">
        <v>49.071148000000001</v>
      </c>
      <c r="V2831" s="10">
        <v>49.045341000000001</v>
      </c>
      <c r="W2831" s="10">
        <v>49.024723000000002</v>
      </c>
      <c r="X2831" s="10">
        <v>49.008518000000002</v>
      </c>
      <c r="Y2831" s="10">
        <v>49.000022999999999</v>
      </c>
      <c r="Z2831" s="10">
        <v>48.992474000000001</v>
      </c>
      <c r="AA2831" s="10">
        <v>48.994987000000002</v>
      </c>
      <c r="AB2831" s="10">
        <v>49.002181999999998</v>
      </c>
      <c r="AC2831" s="10">
        <v>48.980907000000002</v>
      </c>
      <c r="AD2831" s="10">
        <v>48.959988000000003</v>
      </c>
      <c r="AE2831" s="10">
        <v>48.930500000000002</v>
      </c>
      <c r="AF2831" s="15" t="s">
        <v>2584</v>
      </c>
    </row>
    <row r="2832" spans="1:32" ht="13">
      <c r="A2832" s="3" t="s">
        <v>424</v>
      </c>
      <c r="B2832" t="s">
        <v>236</v>
      </c>
      <c r="C2832" s="10">
        <v>0</v>
      </c>
      <c r="D2832" s="10">
        <v>0</v>
      </c>
      <c r="E2832" s="10">
        <v>0</v>
      </c>
      <c r="F2832" s="10">
        <v>0</v>
      </c>
      <c r="G2832" s="10">
        <v>0</v>
      </c>
      <c r="H2832" s="10">
        <v>0</v>
      </c>
      <c r="I2832" s="10">
        <v>0</v>
      </c>
      <c r="J2832" s="10">
        <v>0</v>
      </c>
      <c r="K2832" s="10">
        <v>0</v>
      </c>
      <c r="L2832" s="10">
        <v>0</v>
      </c>
      <c r="M2832" s="10">
        <v>0</v>
      </c>
      <c r="N2832" s="10">
        <v>0</v>
      </c>
      <c r="O2832" s="10">
        <v>0</v>
      </c>
      <c r="P2832" s="10">
        <v>0</v>
      </c>
      <c r="Q2832" s="10">
        <v>0</v>
      </c>
      <c r="R2832" s="10">
        <v>0</v>
      </c>
      <c r="S2832" s="10">
        <v>0</v>
      </c>
      <c r="T2832" s="10">
        <v>0</v>
      </c>
      <c r="U2832" s="10">
        <v>0</v>
      </c>
      <c r="V2832" s="10">
        <v>0</v>
      </c>
      <c r="W2832" s="10">
        <v>0</v>
      </c>
      <c r="X2832" s="10">
        <v>0</v>
      </c>
      <c r="Y2832" s="10">
        <v>0</v>
      </c>
      <c r="Z2832" s="10">
        <v>0</v>
      </c>
      <c r="AA2832" s="10">
        <v>0</v>
      </c>
      <c r="AB2832" s="10">
        <v>0</v>
      </c>
      <c r="AC2832" s="10">
        <v>0</v>
      </c>
      <c r="AD2832" s="10">
        <v>0</v>
      </c>
      <c r="AE2832" s="10">
        <v>0</v>
      </c>
      <c r="AF2832" s="15" t="s">
        <v>2584</v>
      </c>
    </row>
    <row r="2833" spans="1:32" ht="13">
      <c r="A2833" s="3" t="s">
        <v>425</v>
      </c>
      <c r="B2833" t="s">
        <v>238</v>
      </c>
      <c r="C2833" s="10">
        <v>0</v>
      </c>
      <c r="D2833" s="10">
        <v>0</v>
      </c>
      <c r="E2833" s="10">
        <v>0</v>
      </c>
      <c r="F2833" s="10">
        <v>0</v>
      </c>
      <c r="G2833" s="10">
        <v>0</v>
      </c>
      <c r="H2833" s="10">
        <v>0</v>
      </c>
      <c r="I2833" s="10">
        <v>0</v>
      </c>
      <c r="J2833" s="10">
        <v>0</v>
      </c>
      <c r="K2833" s="10">
        <v>0</v>
      </c>
      <c r="L2833" s="10">
        <v>0</v>
      </c>
      <c r="M2833" s="10">
        <v>0</v>
      </c>
      <c r="N2833" s="10">
        <v>0</v>
      </c>
      <c r="O2833" s="10">
        <v>0</v>
      </c>
      <c r="P2833" s="10">
        <v>0</v>
      </c>
      <c r="Q2833" s="10">
        <v>0</v>
      </c>
      <c r="R2833" s="10">
        <v>0</v>
      </c>
      <c r="S2833" s="10">
        <v>0</v>
      </c>
      <c r="T2833" s="10">
        <v>0</v>
      </c>
      <c r="U2833" s="10">
        <v>0</v>
      </c>
      <c r="V2833" s="10">
        <v>0</v>
      </c>
      <c r="W2833" s="10">
        <v>0</v>
      </c>
      <c r="X2833" s="10">
        <v>0</v>
      </c>
      <c r="Y2833" s="10">
        <v>0</v>
      </c>
      <c r="Z2833" s="10">
        <v>0</v>
      </c>
      <c r="AA2833" s="10">
        <v>0</v>
      </c>
      <c r="AB2833" s="10">
        <v>0</v>
      </c>
      <c r="AC2833" s="10">
        <v>0</v>
      </c>
      <c r="AD2833" s="10">
        <v>0</v>
      </c>
      <c r="AE2833" s="10">
        <v>0</v>
      </c>
      <c r="AF2833" s="15" t="s">
        <v>2584</v>
      </c>
    </row>
    <row r="2834" spans="1:32" ht="13">
      <c r="A2834" s="3" t="s">
        <v>426</v>
      </c>
      <c r="B2834" t="s">
        <v>240</v>
      </c>
      <c r="C2834" s="10">
        <v>0</v>
      </c>
      <c r="D2834" s="10">
        <v>0</v>
      </c>
      <c r="E2834" s="10">
        <v>0</v>
      </c>
      <c r="F2834" s="10">
        <v>0</v>
      </c>
      <c r="G2834" s="10">
        <v>0</v>
      </c>
      <c r="H2834" s="10">
        <v>0</v>
      </c>
      <c r="I2834" s="10">
        <v>0</v>
      </c>
      <c r="J2834" s="10">
        <v>0</v>
      </c>
      <c r="K2834" s="10">
        <v>0</v>
      </c>
      <c r="L2834" s="10">
        <v>0</v>
      </c>
      <c r="M2834" s="10">
        <v>0</v>
      </c>
      <c r="N2834" s="10">
        <v>0</v>
      </c>
      <c r="O2834" s="10">
        <v>0</v>
      </c>
      <c r="P2834" s="10">
        <v>0</v>
      </c>
      <c r="Q2834" s="10">
        <v>0</v>
      </c>
      <c r="R2834" s="10">
        <v>0</v>
      </c>
      <c r="S2834" s="10">
        <v>0</v>
      </c>
      <c r="T2834" s="10">
        <v>0</v>
      </c>
      <c r="U2834" s="10">
        <v>0</v>
      </c>
      <c r="V2834" s="10">
        <v>0</v>
      </c>
      <c r="W2834" s="10">
        <v>0</v>
      </c>
      <c r="X2834" s="10">
        <v>0</v>
      </c>
      <c r="Y2834" s="10">
        <v>0</v>
      </c>
      <c r="Z2834" s="10">
        <v>0</v>
      </c>
      <c r="AA2834" s="10">
        <v>0</v>
      </c>
      <c r="AB2834" s="10">
        <v>0</v>
      </c>
      <c r="AC2834" s="10">
        <v>0</v>
      </c>
      <c r="AD2834" s="10">
        <v>0</v>
      </c>
      <c r="AE2834" s="10">
        <v>0</v>
      </c>
      <c r="AF2834" s="15" t="s">
        <v>2584</v>
      </c>
    </row>
    <row r="2835" spans="1:32" ht="13">
      <c r="A2835" s="3" t="s">
        <v>427</v>
      </c>
      <c r="B2835" t="s">
        <v>242</v>
      </c>
      <c r="C2835" s="10">
        <v>0</v>
      </c>
      <c r="D2835" s="10">
        <v>0</v>
      </c>
      <c r="E2835" s="10">
        <v>0</v>
      </c>
      <c r="F2835" s="10">
        <v>0</v>
      </c>
      <c r="G2835" s="10">
        <v>0</v>
      </c>
      <c r="H2835" s="10">
        <v>0</v>
      </c>
      <c r="I2835" s="10">
        <v>0</v>
      </c>
      <c r="J2835" s="10">
        <v>40.487685999999997</v>
      </c>
      <c r="K2835" s="10">
        <v>40.702632999999999</v>
      </c>
      <c r="L2835" s="10">
        <v>40.832256000000001</v>
      </c>
      <c r="M2835" s="10">
        <v>41.176524999999998</v>
      </c>
      <c r="N2835" s="10">
        <v>41.308951999999998</v>
      </c>
      <c r="O2835" s="10">
        <v>41.259189999999997</v>
      </c>
      <c r="P2835" s="10">
        <v>41.190829999999998</v>
      </c>
      <c r="Q2835" s="10">
        <v>41.139912000000002</v>
      </c>
      <c r="R2835" s="10">
        <v>41.089382000000001</v>
      </c>
      <c r="S2835" s="10">
        <v>41.049435000000003</v>
      </c>
      <c r="T2835" s="10">
        <v>41.008750999999997</v>
      </c>
      <c r="U2835" s="10">
        <v>40.970492999999998</v>
      </c>
      <c r="V2835" s="10">
        <v>40.939391999999998</v>
      </c>
      <c r="W2835" s="10">
        <v>40.911445999999998</v>
      </c>
      <c r="X2835" s="10">
        <v>40.88335</v>
      </c>
      <c r="Y2835" s="10">
        <v>40.856079000000001</v>
      </c>
      <c r="Z2835" s="10">
        <v>40.827686</v>
      </c>
      <c r="AA2835" s="10">
        <v>40.802394999999997</v>
      </c>
      <c r="AB2835" s="10">
        <v>40.786563999999998</v>
      </c>
      <c r="AC2835" s="10">
        <v>40.759422000000001</v>
      </c>
      <c r="AD2835" s="10">
        <v>40.734378999999997</v>
      </c>
      <c r="AE2835" s="10">
        <v>40.701202000000002</v>
      </c>
      <c r="AF2835" s="15" t="s">
        <v>2584</v>
      </c>
    </row>
    <row r="2836" spans="1:32" ht="13">
      <c r="A2836" s="3" t="s">
        <v>428</v>
      </c>
      <c r="B2836" t="s">
        <v>244</v>
      </c>
      <c r="C2836" s="10">
        <v>0</v>
      </c>
      <c r="D2836" s="10">
        <v>0</v>
      </c>
      <c r="E2836" s="10">
        <v>0</v>
      </c>
      <c r="F2836" s="10">
        <v>0</v>
      </c>
      <c r="G2836" s="10">
        <v>0</v>
      </c>
      <c r="H2836" s="10">
        <v>0</v>
      </c>
      <c r="I2836" s="10">
        <v>0</v>
      </c>
      <c r="J2836" s="10">
        <v>0</v>
      </c>
      <c r="K2836" s="10">
        <v>0</v>
      </c>
      <c r="L2836" s="10">
        <v>0</v>
      </c>
      <c r="M2836" s="10">
        <v>0</v>
      </c>
      <c r="N2836" s="10">
        <v>0</v>
      </c>
      <c r="O2836" s="10">
        <v>0</v>
      </c>
      <c r="P2836" s="10">
        <v>0</v>
      </c>
      <c r="Q2836" s="10">
        <v>0</v>
      </c>
      <c r="R2836" s="10">
        <v>0</v>
      </c>
      <c r="S2836" s="10">
        <v>0</v>
      </c>
      <c r="T2836" s="10">
        <v>0</v>
      </c>
      <c r="U2836" s="10">
        <v>0</v>
      </c>
      <c r="V2836" s="10">
        <v>0</v>
      </c>
      <c r="W2836" s="10">
        <v>0</v>
      </c>
      <c r="X2836" s="10">
        <v>0</v>
      </c>
      <c r="Y2836" s="10">
        <v>0</v>
      </c>
      <c r="Z2836" s="10">
        <v>0</v>
      </c>
      <c r="AA2836" s="10">
        <v>0</v>
      </c>
      <c r="AB2836" s="10">
        <v>0</v>
      </c>
      <c r="AC2836" s="10">
        <v>0</v>
      </c>
      <c r="AD2836" s="10">
        <v>0</v>
      </c>
      <c r="AE2836" s="10">
        <v>0</v>
      </c>
      <c r="AF2836" s="15" t="s">
        <v>2584</v>
      </c>
    </row>
    <row r="2837" spans="1:32" ht="13">
      <c r="A2837" s="3" t="s">
        <v>429</v>
      </c>
      <c r="B2837" t="s">
        <v>246</v>
      </c>
      <c r="C2837" s="10">
        <v>0</v>
      </c>
      <c r="D2837" s="10">
        <v>0</v>
      </c>
      <c r="E2837" s="10">
        <v>0</v>
      </c>
      <c r="F2837" s="10">
        <v>0</v>
      </c>
      <c r="G2837" s="10">
        <v>0</v>
      </c>
      <c r="H2837" s="10">
        <v>0</v>
      </c>
      <c r="I2837" s="10">
        <v>0</v>
      </c>
      <c r="J2837" s="10">
        <v>0</v>
      </c>
      <c r="K2837" s="10">
        <v>44.591698000000001</v>
      </c>
      <c r="L2837" s="10">
        <v>44.776648999999999</v>
      </c>
      <c r="M2837" s="10">
        <v>45.121398999999997</v>
      </c>
      <c r="N2837" s="10">
        <v>45.282393999999996</v>
      </c>
      <c r="O2837" s="10">
        <v>45.223998999999999</v>
      </c>
      <c r="P2837" s="10">
        <v>45.132216999999997</v>
      </c>
      <c r="Q2837" s="10">
        <v>45.060775999999997</v>
      </c>
      <c r="R2837" s="10">
        <v>44.990105</v>
      </c>
      <c r="S2837" s="10">
        <v>44.933281000000001</v>
      </c>
      <c r="T2837" s="10">
        <v>44.878155</v>
      </c>
      <c r="U2837" s="10">
        <v>44.834515000000003</v>
      </c>
      <c r="V2837" s="10">
        <v>44.799579999999999</v>
      </c>
      <c r="W2837" s="10">
        <v>44.769084999999997</v>
      </c>
      <c r="X2837" s="10">
        <v>44.742058</v>
      </c>
      <c r="Y2837" s="10">
        <v>44.719439999999999</v>
      </c>
      <c r="Z2837" s="10">
        <v>44.695244000000002</v>
      </c>
      <c r="AA2837" s="10">
        <v>44.675674000000001</v>
      </c>
      <c r="AB2837" s="10">
        <v>44.658996999999999</v>
      </c>
      <c r="AC2837" s="10">
        <v>44.625698</v>
      </c>
      <c r="AD2837" s="10">
        <v>44.590206000000002</v>
      </c>
      <c r="AE2837" s="10">
        <v>44.554797999999998</v>
      </c>
      <c r="AF2837" s="15" t="s">
        <v>2584</v>
      </c>
    </row>
    <row r="2838" spans="1:32" ht="13">
      <c r="A2838" s="3" t="s">
        <v>430</v>
      </c>
      <c r="B2838" t="s">
        <v>248</v>
      </c>
      <c r="C2838" s="10">
        <v>0</v>
      </c>
      <c r="D2838" s="10">
        <v>0</v>
      </c>
      <c r="E2838" s="10">
        <v>0</v>
      </c>
      <c r="F2838" s="10">
        <v>0</v>
      </c>
      <c r="G2838" s="10">
        <v>0</v>
      </c>
      <c r="H2838" s="10">
        <v>0</v>
      </c>
      <c r="I2838" s="10">
        <v>0</v>
      </c>
      <c r="J2838" s="10">
        <v>0</v>
      </c>
      <c r="K2838" s="10">
        <v>0</v>
      </c>
      <c r="L2838" s="10">
        <v>0</v>
      </c>
      <c r="M2838" s="10">
        <v>0</v>
      </c>
      <c r="N2838" s="10">
        <v>0</v>
      </c>
      <c r="O2838" s="10">
        <v>0</v>
      </c>
      <c r="P2838" s="10">
        <v>0</v>
      </c>
      <c r="Q2838" s="10">
        <v>0</v>
      </c>
      <c r="R2838" s="10">
        <v>0</v>
      </c>
      <c r="S2838" s="10">
        <v>0</v>
      </c>
      <c r="T2838" s="10">
        <v>0</v>
      </c>
      <c r="U2838" s="10">
        <v>33.416245000000004</v>
      </c>
      <c r="V2838" s="10">
        <v>33.408085</v>
      </c>
      <c r="W2838" s="10">
        <v>33.399920999999999</v>
      </c>
      <c r="X2838" s="10">
        <v>33.394302000000003</v>
      </c>
      <c r="Y2838" s="10">
        <v>33.393383</v>
      </c>
      <c r="Z2838" s="10">
        <v>33.386322</v>
      </c>
      <c r="AA2838" s="10">
        <v>33.389026999999999</v>
      </c>
      <c r="AB2838" s="10">
        <v>33.390357999999999</v>
      </c>
      <c r="AC2838" s="10">
        <v>33.368186999999999</v>
      </c>
      <c r="AD2838" s="10">
        <v>33.346569000000002</v>
      </c>
      <c r="AE2838" s="10">
        <v>33.315829999999998</v>
      </c>
      <c r="AF2838" s="15" t="s">
        <v>2584</v>
      </c>
    </row>
    <row r="2840" spans="1:32" ht="13">
      <c r="B2840" s="2" t="s">
        <v>431</v>
      </c>
    </row>
    <row r="2841" spans="1:32" ht="13">
      <c r="A2841" s="3" t="s">
        <v>432</v>
      </c>
      <c r="B2841" t="s">
        <v>226</v>
      </c>
      <c r="C2841" s="10">
        <v>0</v>
      </c>
      <c r="D2841" s="10">
        <v>0</v>
      </c>
      <c r="E2841" s="10">
        <v>0</v>
      </c>
      <c r="F2841" s="10">
        <v>0</v>
      </c>
      <c r="G2841" s="10">
        <v>0</v>
      </c>
      <c r="H2841" s="10">
        <v>0</v>
      </c>
      <c r="I2841" s="10">
        <v>0</v>
      </c>
      <c r="J2841" s="10">
        <v>0</v>
      </c>
      <c r="K2841" s="10">
        <v>0</v>
      </c>
      <c r="L2841" s="10">
        <v>0</v>
      </c>
      <c r="M2841" s="10">
        <v>0</v>
      </c>
      <c r="N2841" s="10">
        <v>0</v>
      </c>
      <c r="O2841" s="10">
        <v>0</v>
      </c>
      <c r="P2841" s="10">
        <v>0</v>
      </c>
      <c r="Q2841" s="10">
        <v>0</v>
      </c>
      <c r="R2841" s="10">
        <v>0</v>
      </c>
      <c r="S2841" s="10">
        <v>0</v>
      </c>
      <c r="T2841" s="10">
        <v>0</v>
      </c>
      <c r="U2841" s="10">
        <v>0</v>
      </c>
      <c r="V2841" s="10">
        <v>0</v>
      </c>
      <c r="W2841" s="10">
        <v>0</v>
      </c>
      <c r="X2841" s="10">
        <v>0</v>
      </c>
      <c r="Y2841" s="10">
        <v>0</v>
      </c>
      <c r="Z2841" s="10">
        <v>0</v>
      </c>
      <c r="AA2841" s="10">
        <v>0</v>
      </c>
      <c r="AB2841" s="10">
        <v>0</v>
      </c>
      <c r="AC2841" s="10">
        <v>0</v>
      </c>
      <c r="AD2841" s="10">
        <v>0</v>
      </c>
      <c r="AE2841" s="10">
        <v>0</v>
      </c>
      <c r="AF2841" s="15" t="s">
        <v>2584</v>
      </c>
    </row>
    <row r="2842" spans="1:32" ht="13">
      <c r="A2842" s="3" t="s">
        <v>433</v>
      </c>
      <c r="B2842" t="s">
        <v>228</v>
      </c>
      <c r="C2842" s="10">
        <v>0</v>
      </c>
      <c r="D2842" s="10">
        <v>0</v>
      </c>
      <c r="E2842" s="10">
        <v>0</v>
      </c>
      <c r="F2842" s="10">
        <v>0</v>
      </c>
      <c r="G2842" s="10">
        <v>0</v>
      </c>
      <c r="H2842" s="10">
        <v>0</v>
      </c>
      <c r="I2842" s="10">
        <v>0</v>
      </c>
      <c r="J2842" s="10">
        <v>0</v>
      </c>
      <c r="K2842" s="10">
        <v>0</v>
      </c>
      <c r="L2842" s="10">
        <v>0</v>
      </c>
      <c r="M2842" s="10">
        <v>0</v>
      </c>
      <c r="N2842" s="10">
        <v>0</v>
      </c>
      <c r="O2842" s="10">
        <v>0</v>
      </c>
      <c r="P2842" s="10">
        <v>0</v>
      </c>
      <c r="Q2842" s="10">
        <v>0</v>
      </c>
      <c r="R2842" s="10">
        <v>0</v>
      </c>
      <c r="S2842" s="10">
        <v>0</v>
      </c>
      <c r="T2842" s="10">
        <v>0</v>
      </c>
      <c r="U2842" s="10">
        <v>0</v>
      </c>
      <c r="V2842" s="10">
        <v>0</v>
      </c>
      <c r="W2842" s="10">
        <v>0</v>
      </c>
      <c r="X2842" s="10">
        <v>0</v>
      </c>
      <c r="Y2842" s="10">
        <v>0</v>
      </c>
      <c r="Z2842" s="10">
        <v>0</v>
      </c>
      <c r="AA2842" s="10">
        <v>0</v>
      </c>
      <c r="AB2842" s="10">
        <v>0</v>
      </c>
      <c r="AC2842" s="10">
        <v>0</v>
      </c>
      <c r="AD2842" s="10">
        <v>0</v>
      </c>
      <c r="AE2842" s="10">
        <v>0</v>
      </c>
      <c r="AF2842" s="15" t="s">
        <v>2584</v>
      </c>
    </row>
    <row r="2843" spans="1:32" ht="13">
      <c r="A2843" s="3" t="s">
        <v>434</v>
      </c>
      <c r="B2843" t="s">
        <v>230</v>
      </c>
      <c r="C2843" s="10">
        <v>0</v>
      </c>
      <c r="D2843" s="10">
        <v>0</v>
      </c>
      <c r="E2843" s="10">
        <v>0</v>
      </c>
      <c r="F2843" s="10">
        <v>0</v>
      </c>
      <c r="G2843" s="10">
        <v>0</v>
      </c>
      <c r="H2843" s="10">
        <v>0</v>
      </c>
      <c r="I2843" s="10">
        <v>0</v>
      </c>
      <c r="J2843" s="10">
        <v>0</v>
      </c>
      <c r="K2843" s="10">
        <v>0</v>
      </c>
      <c r="L2843" s="10">
        <v>0</v>
      </c>
      <c r="M2843" s="10">
        <v>0</v>
      </c>
      <c r="N2843" s="10">
        <v>0</v>
      </c>
      <c r="O2843" s="10">
        <v>0</v>
      </c>
      <c r="P2843" s="10">
        <v>0</v>
      </c>
      <c r="Q2843" s="10">
        <v>0</v>
      </c>
      <c r="R2843" s="10">
        <v>0</v>
      </c>
      <c r="S2843" s="10">
        <v>0</v>
      </c>
      <c r="T2843" s="10">
        <v>0</v>
      </c>
      <c r="U2843" s="10">
        <v>0</v>
      </c>
      <c r="V2843" s="10">
        <v>0</v>
      </c>
      <c r="W2843" s="10">
        <v>0</v>
      </c>
      <c r="X2843" s="10">
        <v>0</v>
      </c>
      <c r="Y2843" s="10">
        <v>0</v>
      </c>
      <c r="Z2843" s="10">
        <v>0</v>
      </c>
      <c r="AA2843" s="10">
        <v>0</v>
      </c>
      <c r="AB2843" s="10">
        <v>0</v>
      </c>
      <c r="AC2843" s="10">
        <v>0</v>
      </c>
      <c r="AD2843" s="10">
        <v>0</v>
      </c>
      <c r="AE2843" s="10">
        <v>0</v>
      </c>
      <c r="AF2843" s="15" t="s">
        <v>2584</v>
      </c>
    </row>
    <row r="2844" spans="1:32" ht="13">
      <c r="A2844" s="3" t="s">
        <v>435</v>
      </c>
      <c r="B2844" t="s">
        <v>232</v>
      </c>
      <c r="C2844" s="10">
        <v>0</v>
      </c>
      <c r="D2844" s="10">
        <v>0</v>
      </c>
      <c r="E2844" s="10">
        <v>0</v>
      </c>
      <c r="F2844" s="10">
        <v>0</v>
      </c>
      <c r="G2844" s="10">
        <v>0</v>
      </c>
      <c r="H2844" s="10">
        <v>0</v>
      </c>
      <c r="I2844" s="10">
        <v>0</v>
      </c>
      <c r="J2844" s="10">
        <v>0</v>
      </c>
      <c r="K2844" s="10">
        <v>0</v>
      </c>
      <c r="L2844" s="10">
        <v>0</v>
      </c>
      <c r="M2844" s="10">
        <v>0</v>
      </c>
      <c r="N2844" s="10">
        <v>0</v>
      </c>
      <c r="O2844" s="10">
        <v>0</v>
      </c>
      <c r="P2844" s="10">
        <v>0</v>
      </c>
      <c r="Q2844" s="10">
        <v>0</v>
      </c>
      <c r="R2844" s="10">
        <v>0</v>
      </c>
      <c r="S2844" s="10">
        <v>0</v>
      </c>
      <c r="T2844" s="10">
        <v>0</v>
      </c>
      <c r="U2844" s="10">
        <v>0</v>
      </c>
      <c r="V2844" s="10">
        <v>0</v>
      </c>
      <c r="W2844" s="10">
        <v>0</v>
      </c>
      <c r="X2844" s="10">
        <v>0</v>
      </c>
      <c r="Y2844" s="10">
        <v>0</v>
      </c>
      <c r="Z2844" s="10">
        <v>0</v>
      </c>
      <c r="AA2844" s="10">
        <v>0</v>
      </c>
      <c r="AB2844" s="10">
        <v>0</v>
      </c>
      <c r="AC2844" s="10">
        <v>0</v>
      </c>
      <c r="AD2844" s="10">
        <v>0</v>
      </c>
      <c r="AE2844" s="10">
        <v>0</v>
      </c>
      <c r="AF2844" s="15" t="s">
        <v>2584</v>
      </c>
    </row>
    <row r="2845" spans="1:32" ht="13">
      <c r="A2845" s="3" t="s">
        <v>436</v>
      </c>
      <c r="B2845" t="s">
        <v>234</v>
      </c>
      <c r="C2845" s="10">
        <v>0</v>
      </c>
      <c r="D2845" s="10">
        <v>0</v>
      </c>
      <c r="E2845" s="10">
        <v>0</v>
      </c>
      <c r="F2845" s="10">
        <v>0</v>
      </c>
      <c r="G2845" s="10">
        <v>0</v>
      </c>
      <c r="H2845" s="10">
        <v>0</v>
      </c>
      <c r="I2845" s="10">
        <v>0</v>
      </c>
      <c r="J2845" s="10">
        <v>0</v>
      </c>
      <c r="K2845" s="10">
        <v>0</v>
      </c>
      <c r="L2845" s="10">
        <v>0</v>
      </c>
      <c r="M2845" s="10">
        <v>0</v>
      </c>
      <c r="N2845" s="10">
        <v>0</v>
      </c>
      <c r="O2845" s="10">
        <v>0</v>
      </c>
      <c r="P2845" s="10">
        <v>0</v>
      </c>
      <c r="Q2845" s="10">
        <v>0</v>
      </c>
      <c r="R2845" s="10">
        <v>0</v>
      </c>
      <c r="S2845" s="10">
        <v>0</v>
      </c>
      <c r="T2845" s="10">
        <v>0</v>
      </c>
      <c r="U2845" s="10">
        <v>0</v>
      </c>
      <c r="V2845" s="10">
        <v>0</v>
      </c>
      <c r="W2845" s="10">
        <v>0</v>
      </c>
      <c r="X2845" s="10">
        <v>0</v>
      </c>
      <c r="Y2845" s="10">
        <v>0</v>
      </c>
      <c r="Z2845" s="10">
        <v>0</v>
      </c>
      <c r="AA2845" s="10">
        <v>0</v>
      </c>
      <c r="AB2845" s="10">
        <v>0</v>
      </c>
      <c r="AC2845" s="10">
        <v>0</v>
      </c>
      <c r="AD2845" s="10">
        <v>0</v>
      </c>
      <c r="AE2845" s="10">
        <v>0</v>
      </c>
      <c r="AF2845" s="15" t="s">
        <v>2584</v>
      </c>
    </row>
    <row r="2846" spans="1:32" ht="13">
      <c r="A2846" s="3" t="s">
        <v>437</v>
      </c>
      <c r="B2846" t="s">
        <v>236</v>
      </c>
      <c r="C2846" s="10">
        <v>0</v>
      </c>
      <c r="D2846" s="10">
        <v>0</v>
      </c>
      <c r="E2846" s="10">
        <v>0</v>
      </c>
      <c r="F2846" s="10">
        <v>0</v>
      </c>
      <c r="G2846" s="10">
        <v>0</v>
      </c>
      <c r="H2846" s="10">
        <v>0</v>
      </c>
      <c r="I2846" s="10">
        <v>0</v>
      </c>
      <c r="J2846" s="10">
        <v>0</v>
      </c>
      <c r="K2846" s="10">
        <v>0</v>
      </c>
      <c r="L2846" s="10">
        <v>0</v>
      </c>
      <c r="M2846" s="10">
        <v>0</v>
      </c>
      <c r="N2846" s="10">
        <v>0</v>
      </c>
      <c r="O2846" s="10">
        <v>0</v>
      </c>
      <c r="P2846" s="10">
        <v>0</v>
      </c>
      <c r="Q2846" s="10">
        <v>0</v>
      </c>
      <c r="R2846" s="10">
        <v>0</v>
      </c>
      <c r="S2846" s="10">
        <v>0</v>
      </c>
      <c r="T2846" s="10">
        <v>0</v>
      </c>
      <c r="U2846" s="10">
        <v>0</v>
      </c>
      <c r="V2846" s="10">
        <v>0</v>
      </c>
      <c r="W2846" s="10">
        <v>0</v>
      </c>
      <c r="X2846" s="10">
        <v>0</v>
      </c>
      <c r="Y2846" s="10">
        <v>0</v>
      </c>
      <c r="Z2846" s="10">
        <v>0</v>
      </c>
      <c r="AA2846" s="10">
        <v>0</v>
      </c>
      <c r="AB2846" s="10">
        <v>0</v>
      </c>
      <c r="AC2846" s="10">
        <v>0</v>
      </c>
      <c r="AD2846" s="10">
        <v>0</v>
      </c>
      <c r="AE2846" s="10">
        <v>0</v>
      </c>
      <c r="AF2846" s="15" t="s">
        <v>2584</v>
      </c>
    </row>
    <row r="2847" spans="1:32" ht="13">
      <c r="A2847" s="3" t="s">
        <v>438</v>
      </c>
      <c r="B2847" t="s">
        <v>238</v>
      </c>
      <c r="C2847" s="10">
        <v>0</v>
      </c>
      <c r="D2847" s="10">
        <v>0</v>
      </c>
      <c r="E2847" s="10">
        <v>0</v>
      </c>
      <c r="F2847" s="10">
        <v>0</v>
      </c>
      <c r="G2847" s="10">
        <v>0</v>
      </c>
      <c r="H2847" s="10">
        <v>0</v>
      </c>
      <c r="I2847" s="10">
        <v>0</v>
      </c>
      <c r="J2847" s="10">
        <v>0</v>
      </c>
      <c r="K2847" s="10">
        <v>0</v>
      </c>
      <c r="L2847" s="10">
        <v>0</v>
      </c>
      <c r="M2847" s="10">
        <v>0</v>
      </c>
      <c r="N2847" s="10">
        <v>0</v>
      </c>
      <c r="O2847" s="10">
        <v>0</v>
      </c>
      <c r="P2847" s="10">
        <v>0</v>
      </c>
      <c r="Q2847" s="10">
        <v>0</v>
      </c>
      <c r="R2847" s="10">
        <v>0</v>
      </c>
      <c r="S2847" s="10">
        <v>0</v>
      </c>
      <c r="T2847" s="10">
        <v>0</v>
      </c>
      <c r="U2847" s="10">
        <v>0</v>
      </c>
      <c r="V2847" s="10">
        <v>0</v>
      </c>
      <c r="W2847" s="10">
        <v>0</v>
      </c>
      <c r="X2847" s="10">
        <v>0</v>
      </c>
      <c r="Y2847" s="10">
        <v>0</v>
      </c>
      <c r="Z2847" s="10">
        <v>0</v>
      </c>
      <c r="AA2847" s="10">
        <v>0</v>
      </c>
      <c r="AB2847" s="10">
        <v>0</v>
      </c>
      <c r="AC2847" s="10">
        <v>0</v>
      </c>
      <c r="AD2847" s="10">
        <v>0</v>
      </c>
      <c r="AE2847" s="10">
        <v>0</v>
      </c>
      <c r="AF2847" s="15" t="s">
        <v>2584</v>
      </c>
    </row>
    <row r="2848" spans="1:32" ht="13">
      <c r="A2848" s="3" t="s">
        <v>439</v>
      </c>
      <c r="B2848" t="s">
        <v>240</v>
      </c>
      <c r="C2848" s="10">
        <v>0</v>
      </c>
      <c r="D2848" s="10">
        <v>0</v>
      </c>
      <c r="E2848" s="10">
        <v>0</v>
      </c>
      <c r="F2848" s="10">
        <v>0</v>
      </c>
      <c r="G2848" s="10">
        <v>0</v>
      </c>
      <c r="H2848" s="10">
        <v>0</v>
      </c>
      <c r="I2848" s="10">
        <v>0</v>
      </c>
      <c r="J2848" s="10">
        <v>0</v>
      </c>
      <c r="K2848" s="10">
        <v>0</v>
      </c>
      <c r="L2848" s="10">
        <v>0</v>
      </c>
      <c r="M2848" s="10">
        <v>0</v>
      </c>
      <c r="N2848" s="10">
        <v>0</v>
      </c>
      <c r="O2848" s="10">
        <v>0</v>
      </c>
      <c r="P2848" s="10">
        <v>0</v>
      </c>
      <c r="Q2848" s="10">
        <v>0</v>
      </c>
      <c r="R2848" s="10">
        <v>0</v>
      </c>
      <c r="S2848" s="10">
        <v>0</v>
      </c>
      <c r="T2848" s="10">
        <v>0</v>
      </c>
      <c r="U2848" s="10">
        <v>0</v>
      </c>
      <c r="V2848" s="10">
        <v>0</v>
      </c>
      <c r="W2848" s="10">
        <v>0</v>
      </c>
      <c r="X2848" s="10">
        <v>0</v>
      </c>
      <c r="Y2848" s="10">
        <v>0</v>
      </c>
      <c r="Z2848" s="10">
        <v>0</v>
      </c>
      <c r="AA2848" s="10">
        <v>0</v>
      </c>
      <c r="AB2848" s="10">
        <v>0</v>
      </c>
      <c r="AC2848" s="10">
        <v>0</v>
      </c>
      <c r="AD2848" s="10">
        <v>0</v>
      </c>
      <c r="AE2848" s="10">
        <v>0</v>
      </c>
      <c r="AF2848" s="15" t="s">
        <v>2584</v>
      </c>
    </row>
    <row r="2849" spans="1:32" ht="13">
      <c r="A2849" s="3" t="s">
        <v>440</v>
      </c>
      <c r="B2849" t="s">
        <v>242</v>
      </c>
      <c r="C2849" s="10">
        <v>0</v>
      </c>
      <c r="D2849" s="10">
        <v>0</v>
      </c>
      <c r="E2849" s="10">
        <v>0</v>
      </c>
      <c r="F2849" s="10">
        <v>0</v>
      </c>
      <c r="G2849" s="10">
        <v>0</v>
      </c>
      <c r="H2849" s="10">
        <v>0</v>
      </c>
      <c r="I2849" s="10">
        <v>0</v>
      </c>
      <c r="J2849" s="10">
        <v>0</v>
      </c>
      <c r="K2849" s="10">
        <v>0</v>
      </c>
      <c r="L2849" s="10">
        <v>0</v>
      </c>
      <c r="M2849" s="10">
        <v>0</v>
      </c>
      <c r="N2849" s="10">
        <v>0</v>
      </c>
      <c r="O2849" s="10">
        <v>0</v>
      </c>
      <c r="P2849" s="10">
        <v>0</v>
      </c>
      <c r="Q2849" s="10">
        <v>0</v>
      </c>
      <c r="R2849" s="10">
        <v>0</v>
      </c>
      <c r="S2849" s="10">
        <v>0</v>
      </c>
      <c r="T2849" s="10">
        <v>0</v>
      </c>
      <c r="U2849" s="10">
        <v>0</v>
      </c>
      <c r="V2849" s="10">
        <v>0</v>
      </c>
      <c r="W2849" s="10">
        <v>0</v>
      </c>
      <c r="X2849" s="10">
        <v>0</v>
      </c>
      <c r="Y2849" s="10">
        <v>0</v>
      </c>
      <c r="Z2849" s="10">
        <v>0</v>
      </c>
      <c r="AA2849" s="10">
        <v>0</v>
      </c>
      <c r="AB2849" s="10">
        <v>0</v>
      </c>
      <c r="AC2849" s="10">
        <v>0</v>
      </c>
      <c r="AD2849" s="10">
        <v>0</v>
      </c>
      <c r="AE2849" s="10">
        <v>0</v>
      </c>
      <c r="AF2849" s="15" t="s">
        <v>2584</v>
      </c>
    </row>
    <row r="2850" spans="1:32" ht="13">
      <c r="A2850" s="3" t="s">
        <v>441</v>
      </c>
      <c r="B2850" t="s">
        <v>244</v>
      </c>
      <c r="C2850" s="10">
        <v>0</v>
      </c>
      <c r="D2850" s="10">
        <v>0</v>
      </c>
      <c r="E2850" s="10">
        <v>0</v>
      </c>
      <c r="F2850" s="10">
        <v>0</v>
      </c>
      <c r="G2850" s="10">
        <v>0</v>
      </c>
      <c r="H2850" s="10">
        <v>0</v>
      </c>
      <c r="I2850" s="10">
        <v>0</v>
      </c>
      <c r="J2850" s="10">
        <v>0</v>
      </c>
      <c r="K2850" s="10">
        <v>0</v>
      </c>
      <c r="L2850" s="10">
        <v>0</v>
      </c>
      <c r="M2850" s="10">
        <v>0</v>
      </c>
      <c r="N2850" s="10">
        <v>0</v>
      </c>
      <c r="O2850" s="10">
        <v>0</v>
      </c>
      <c r="P2850" s="10">
        <v>0</v>
      </c>
      <c r="Q2850" s="10">
        <v>0</v>
      </c>
      <c r="R2850" s="10">
        <v>0</v>
      </c>
      <c r="S2850" s="10">
        <v>0</v>
      </c>
      <c r="T2850" s="10">
        <v>0</v>
      </c>
      <c r="U2850" s="10">
        <v>0</v>
      </c>
      <c r="V2850" s="10">
        <v>0</v>
      </c>
      <c r="W2850" s="10">
        <v>0</v>
      </c>
      <c r="X2850" s="10">
        <v>0</v>
      </c>
      <c r="Y2850" s="10">
        <v>0</v>
      </c>
      <c r="Z2850" s="10">
        <v>0</v>
      </c>
      <c r="AA2850" s="10">
        <v>0</v>
      </c>
      <c r="AB2850" s="10">
        <v>0</v>
      </c>
      <c r="AC2850" s="10">
        <v>0</v>
      </c>
      <c r="AD2850" s="10">
        <v>0</v>
      </c>
      <c r="AE2850" s="10">
        <v>0</v>
      </c>
      <c r="AF2850" s="15" t="s">
        <v>2584</v>
      </c>
    </row>
    <row r="2851" spans="1:32" ht="13">
      <c r="A2851" s="3" t="s">
        <v>442</v>
      </c>
      <c r="B2851" t="s">
        <v>246</v>
      </c>
      <c r="C2851" s="10">
        <v>0</v>
      </c>
      <c r="D2851" s="10">
        <v>0</v>
      </c>
      <c r="E2851" s="10">
        <v>0</v>
      </c>
      <c r="F2851" s="10">
        <v>0</v>
      </c>
      <c r="G2851" s="10">
        <v>0</v>
      </c>
      <c r="H2851" s="10">
        <v>0</v>
      </c>
      <c r="I2851" s="10">
        <v>0</v>
      </c>
      <c r="J2851" s="10">
        <v>0</v>
      </c>
      <c r="K2851" s="10">
        <v>0</v>
      </c>
      <c r="L2851" s="10">
        <v>0</v>
      </c>
      <c r="M2851" s="10">
        <v>0</v>
      </c>
      <c r="N2851" s="10">
        <v>0</v>
      </c>
      <c r="O2851" s="10">
        <v>0</v>
      </c>
      <c r="P2851" s="10">
        <v>0</v>
      </c>
      <c r="Q2851" s="10">
        <v>0</v>
      </c>
      <c r="R2851" s="10">
        <v>0</v>
      </c>
      <c r="S2851" s="10">
        <v>0</v>
      </c>
      <c r="T2851" s="10">
        <v>0</v>
      </c>
      <c r="U2851" s="10">
        <v>0</v>
      </c>
      <c r="V2851" s="10">
        <v>0</v>
      </c>
      <c r="W2851" s="10">
        <v>0</v>
      </c>
      <c r="X2851" s="10">
        <v>0</v>
      </c>
      <c r="Y2851" s="10">
        <v>0</v>
      </c>
      <c r="Z2851" s="10">
        <v>0</v>
      </c>
      <c r="AA2851" s="10">
        <v>0</v>
      </c>
      <c r="AB2851" s="10">
        <v>0</v>
      </c>
      <c r="AC2851" s="10">
        <v>0</v>
      </c>
      <c r="AD2851" s="10">
        <v>0</v>
      </c>
      <c r="AE2851" s="10">
        <v>0</v>
      </c>
      <c r="AF2851" s="15" t="s">
        <v>2584</v>
      </c>
    </row>
    <row r="2852" spans="1:32" ht="13">
      <c r="A2852" s="3" t="s">
        <v>443</v>
      </c>
      <c r="B2852" t="s">
        <v>248</v>
      </c>
      <c r="C2852" s="10">
        <v>0</v>
      </c>
      <c r="D2852" s="10">
        <v>0</v>
      </c>
      <c r="E2852" s="10">
        <v>0</v>
      </c>
      <c r="F2852" s="10">
        <v>0</v>
      </c>
      <c r="G2852" s="10">
        <v>0</v>
      </c>
      <c r="H2852" s="10">
        <v>0</v>
      </c>
      <c r="I2852" s="10">
        <v>0</v>
      </c>
      <c r="J2852" s="10">
        <v>0</v>
      </c>
      <c r="K2852" s="10">
        <v>0</v>
      </c>
      <c r="L2852" s="10">
        <v>0</v>
      </c>
      <c r="M2852" s="10">
        <v>0</v>
      </c>
      <c r="N2852" s="10">
        <v>0</v>
      </c>
      <c r="O2852" s="10">
        <v>0</v>
      </c>
      <c r="P2852" s="10">
        <v>0</v>
      </c>
      <c r="Q2852" s="10">
        <v>0</v>
      </c>
      <c r="R2852" s="10">
        <v>0</v>
      </c>
      <c r="S2852" s="10">
        <v>0</v>
      </c>
      <c r="T2852" s="10">
        <v>0</v>
      </c>
      <c r="U2852" s="10">
        <v>0</v>
      </c>
      <c r="V2852" s="10">
        <v>0</v>
      </c>
      <c r="W2852" s="10">
        <v>0</v>
      </c>
      <c r="X2852" s="10">
        <v>0</v>
      </c>
      <c r="Y2852" s="10">
        <v>0</v>
      </c>
      <c r="Z2852" s="10">
        <v>0</v>
      </c>
      <c r="AA2852" s="10">
        <v>0</v>
      </c>
      <c r="AB2852" s="10">
        <v>0</v>
      </c>
      <c r="AC2852" s="10">
        <v>0</v>
      </c>
      <c r="AD2852" s="10">
        <v>0</v>
      </c>
      <c r="AE2852" s="10">
        <v>0</v>
      </c>
      <c r="AF2852" s="15" t="s">
        <v>2584</v>
      </c>
    </row>
    <row r="2857" spans="1:32" ht="11" customHeight="1">
      <c r="B2857" s="3" t="s">
        <v>1640</v>
      </c>
    </row>
    <row r="2858" spans="1:32" ht="11" customHeight="1">
      <c r="B2858" s="3"/>
    </row>
    <row r="2859" spans="1:32" ht="11" customHeight="1">
      <c r="B2859" s="3"/>
    </row>
    <row r="2875" spans="1:32" ht="15.75" customHeight="1">
      <c r="A2875" s="3" t="s">
        <v>444</v>
      </c>
      <c r="B2875" s="1" t="s">
        <v>2711</v>
      </c>
    </row>
    <row r="2876" spans="1:32" ht="13">
      <c r="B2876" s="2" t="s">
        <v>445</v>
      </c>
    </row>
    <row r="2877" spans="1:32" ht="13">
      <c r="B2877" s="2" t="s">
        <v>1035</v>
      </c>
      <c r="C2877" s="4" t="s">
        <v>1035</v>
      </c>
      <c r="D2877" s="4" t="s">
        <v>1035</v>
      </c>
      <c r="E2877" s="4" t="s">
        <v>1035</v>
      </c>
      <c r="F2877" s="4" t="s">
        <v>1035</v>
      </c>
      <c r="G2877" s="4" t="s">
        <v>1035</v>
      </c>
      <c r="H2877" s="4" t="s">
        <v>1035</v>
      </c>
      <c r="I2877" s="4" t="s">
        <v>1035</v>
      </c>
      <c r="J2877" s="4" t="s">
        <v>1035</v>
      </c>
      <c r="K2877" s="4" t="s">
        <v>1035</v>
      </c>
      <c r="L2877" s="4" t="s">
        <v>1035</v>
      </c>
      <c r="M2877" s="4" t="s">
        <v>1035</v>
      </c>
      <c r="N2877" s="4" t="s">
        <v>1035</v>
      </c>
      <c r="O2877" s="4" t="s">
        <v>1035</v>
      </c>
      <c r="P2877" s="4" t="s">
        <v>1035</v>
      </c>
      <c r="Q2877" s="4" t="s">
        <v>1035</v>
      </c>
      <c r="R2877" s="4" t="s">
        <v>1035</v>
      </c>
      <c r="S2877" s="4" t="s">
        <v>1035</v>
      </c>
      <c r="T2877" s="4" t="s">
        <v>1035</v>
      </c>
      <c r="U2877" s="4" t="s">
        <v>1035</v>
      </c>
      <c r="V2877" s="4" t="s">
        <v>1035</v>
      </c>
      <c r="W2877" s="4" t="s">
        <v>1035</v>
      </c>
      <c r="X2877" s="4" t="s">
        <v>1035</v>
      </c>
      <c r="Y2877" s="4" t="s">
        <v>1035</v>
      </c>
      <c r="Z2877" s="4" t="s">
        <v>1035</v>
      </c>
      <c r="AA2877" s="4" t="s">
        <v>1035</v>
      </c>
      <c r="AB2877" s="4" t="s">
        <v>1035</v>
      </c>
      <c r="AC2877" s="4" t="s">
        <v>1035</v>
      </c>
      <c r="AD2877" s="4" t="s">
        <v>1035</v>
      </c>
      <c r="AE2877" s="4" t="s">
        <v>1035</v>
      </c>
      <c r="AF2877" s="4" t="s">
        <v>1036</v>
      </c>
    </row>
    <row r="2878" spans="1:32" ht="13">
      <c r="B2878" s="5" t="s">
        <v>1035</v>
      </c>
      <c r="C2878" s="2">
        <v>2007</v>
      </c>
      <c r="D2878" s="2">
        <v>2008</v>
      </c>
      <c r="E2878" s="2">
        <v>2009</v>
      </c>
      <c r="F2878" s="2">
        <v>2010</v>
      </c>
      <c r="G2878" s="2">
        <v>2011</v>
      </c>
      <c r="H2878" s="2">
        <v>2012</v>
      </c>
      <c r="I2878" s="2">
        <v>2013</v>
      </c>
      <c r="J2878" s="2">
        <v>2014</v>
      </c>
      <c r="K2878" s="2">
        <v>2015</v>
      </c>
      <c r="L2878" s="2">
        <v>2016</v>
      </c>
      <c r="M2878" s="2">
        <v>2017</v>
      </c>
      <c r="N2878" s="2">
        <v>2018</v>
      </c>
      <c r="O2878" s="2">
        <v>2019</v>
      </c>
      <c r="P2878" s="2">
        <v>2020</v>
      </c>
      <c r="Q2878" s="2">
        <v>2021</v>
      </c>
      <c r="R2878" s="2">
        <v>2022</v>
      </c>
      <c r="S2878" s="2">
        <v>2023</v>
      </c>
      <c r="T2878" s="2">
        <v>2024</v>
      </c>
      <c r="U2878" s="2">
        <v>2025</v>
      </c>
      <c r="V2878" s="2">
        <v>2026</v>
      </c>
      <c r="W2878" s="2">
        <v>2027</v>
      </c>
      <c r="X2878" s="2">
        <v>2028</v>
      </c>
      <c r="Y2878" s="2">
        <v>2029</v>
      </c>
      <c r="Z2878" s="2">
        <v>2030</v>
      </c>
      <c r="AA2878" s="2">
        <v>2031</v>
      </c>
      <c r="AB2878" s="2">
        <v>2032</v>
      </c>
      <c r="AC2878" s="2">
        <v>2033</v>
      </c>
      <c r="AD2878" s="2">
        <v>2034</v>
      </c>
      <c r="AE2878" s="2">
        <v>2035</v>
      </c>
      <c r="AF2878" s="2">
        <v>2035</v>
      </c>
    </row>
    <row r="2880" spans="1:32" ht="13">
      <c r="B2880" s="2" t="s">
        <v>224</v>
      </c>
    </row>
    <row r="2881" spans="1:32" ht="13">
      <c r="A2881" s="3" t="s">
        <v>446</v>
      </c>
      <c r="B2881" t="s">
        <v>226</v>
      </c>
      <c r="C2881" s="6">
        <v>48.876801</v>
      </c>
      <c r="D2881" s="6">
        <v>48.932701000000002</v>
      </c>
      <c r="E2881" s="6">
        <v>48.993243999999997</v>
      </c>
      <c r="F2881" s="6">
        <v>49.046523999999998</v>
      </c>
      <c r="G2881" s="6">
        <v>49.087994000000002</v>
      </c>
      <c r="H2881" s="6">
        <v>49.232703999999998</v>
      </c>
      <c r="I2881" s="6">
        <v>49.264294</v>
      </c>
      <c r="J2881" s="6">
        <v>49.319397000000002</v>
      </c>
      <c r="K2881" s="6">
        <v>49.444735999999999</v>
      </c>
      <c r="L2881" s="6">
        <v>49.686993000000001</v>
      </c>
      <c r="M2881" s="6">
        <v>49.776221999999997</v>
      </c>
      <c r="N2881" s="6">
        <v>49.834933999999997</v>
      </c>
      <c r="O2881" s="6">
        <v>49.840041999999997</v>
      </c>
      <c r="P2881" s="6">
        <v>49.851112000000001</v>
      </c>
      <c r="Q2881" s="6">
        <v>49.864227</v>
      </c>
      <c r="R2881" s="6">
        <v>49.882556999999998</v>
      </c>
      <c r="S2881" s="6">
        <v>49.906455999999999</v>
      </c>
      <c r="T2881" s="6">
        <v>49.932983</v>
      </c>
      <c r="U2881" s="6">
        <v>49.962218999999997</v>
      </c>
      <c r="V2881" s="6">
        <v>49.99239</v>
      </c>
      <c r="W2881" s="6">
        <v>50.024639000000001</v>
      </c>
      <c r="X2881" s="6">
        <v>50.058349999999997</v>
      </c>
      <c r="Y2881" s="6">
        <v>50.095516000000003</v>
      </c>
      <c r="Z2881" s="6">
        <v>50.134101999999999</v>
      </c>
      <c r="AA2881" s="6">
        <v>50.175742999999997</v>
      </c>
      <c r="AB2881" s="6">
        <v>50.217627999999998</v>
      </c>
      <c r="AC2881" s="6">
        <v>50.251368999999997</v>
      </c>
      <c r="AD2881" s="6">
        <v>50.284514999999999</v>
      </c>
      <c r="AE2881" s="6">
        <v>50.322181999999998</v>
      </c>
      <c r="AF2881" s="7">
        <v>1.0380000000000001E-3</v>
      </c>
    </row>
    <row r="2882" spans="1:32" ht="13">
      <c r="A2882" s="3" t="s">
        <v>447</v>
      </c>
      <c r="B2882" t="s">
        <v>228</v>
      </c>
      <c r="C2882" s="6">
        <v>20.718540000000001</v>
      </c>
      <c r="D2882" s="6">
        <v>20.769407000000001</v>
      </c>
      <c r="E2882" s="6">
        <v>20.822835999999999</v>
      </c>
      <c r="F2882" s="6">
        <v>20.879905999999998</v>
      </c>
      <c r="G2882" s="6">
        <v>20.920217999999998</v>
      </c>
      <c r="H2882" s="6">
        <v>21.030787</v>
      </c>
      <c r="I2882" s="6">
        <v>21.104292000000001</v>
      </c>
      <c r="J2882" s="6">
        <v>21.249725000000002</v>
      </c>
      <c r="K2882" s="6">
        <v>21.394639999999999</v>
      </c>
      <c r="L2882" s="6">
        <v>21.553280000000001</v>
      </c>
      <c r="M2882" s="6">
        <v>21.778048999999999</v>
      </c>
      <c r="N2882" s="6">
        <v>21.812891</v>
      </c>
      <c r="O2882" s="6">
        <v>21.816116000000001</v>
      </c>
      <c r="P2882" s="6">
        <v>21.824947000000002</v>
      </c>
      <c r="Q2882" s="6">
        <v>21.834156</v>
      </c>
      <c r="R2882" s="6">
        <v>21.844023</v>
      </c>
      <c r="S2882" s="6">
        <v>21.859182000000001</v>
      </c>
      <c r="T2882" s="6">
        <v>21.879541</v>
      </c>
      <c r="U2882" s="6">
        <v>21.905262</v>
      </c>
      <c r="V2882" s="6">
        <v>21.931849</v>
      </c>
      <c r="W2882" s="6">
        <v>21.959485999999998</v>
      </c>
      <c r="X2882" s="6">
        <v>21.989090000000001</v>
      </c>
      <c r="Y2882" s="6">
        <v>22.021802999999998</v>
      </c>
      <c r="Z2882" s="6">
        <v>22.057320000000001</v>
      </c>
      <c r="AA2882" s="6">
        <v>22.09075</v>
      </c>
      <c r="AB2882" s="6">
        <v>22.132175</v>
      </c>
      <c r="AC2882" s="6">
        <v>22.169993999999999</v>
      </c>
      <c r="AD2882" s="6">
        <v>22.209599000000001</v>
      </c>
      <c r="AE2882" s="6">
        <v>22.263344</v>
      </c>
      <c r="AF2882" s="7">
        <v>2.5760000000000002E-3</v>
      </c>
    </row>
    <row r="2883" spans="1:32" ht="13">
      <c r="A2883" s="3" t="s">
        <v>448</v>
      </c>
      <c r="B2883" t="s">
        <v>230</v>
      </c>
      <c r="C2883" s="6">
        <v>21.003159</v>
      </c>
      <c r="D2883" s="6">
        <v>21.058418</v>
      </c>
      <c r="E2883" s="6">
        <v>21.106663000000001</v>
      </c>
      <c r="F2883" s="6">
        <v>21.166712</v>
      </c>
      <c r="G2883" s="6">
        <v>21.203796000000001</v>
      </c>
      <c r="H2883" s="6">
        <v>21.264866000000001</v>
      </c>
      <c r="I2883" s="6">
        <v>21.303975999999999</v>
      </c>
      <c r="J2883" s="6">
        <v>21.405224</v>
      </c>
      <c r="K2883" s="6">
        <v>21.563032</v>
      </c>
      <c r="L2883" s="6">
        <v>21.730740000000001</v>
      </c>
      <c r="M2883" s="6">
        <v>21.952345000000001</v>
      </c>
      <c r="N2883" s="6">
        <v>21.991323000000001</v>
      </c>
      <c r="O2883" s="6">
        <v>21.994629</v>
      </c>
      <c r="P2883" s="6">
        <v>22.004867999999998</v>
      </c>
      <c r="Q2883" s="6">
        <v>22.014088000000001</v>
      </c>
      <c r="R2883" s="6">
        <v>22.023185999999999</v>
      </c>
      <c r="S2883" s="6">
        <v>22.034855</v>
      </c>
      <c r="T2883" s="6">
        <v>22.050446000000001</v>
      </c>
      <c r="U2883" s="6">
        <v>22.070941999999999</v>
      </c>
      <c r="V2883" s="6">
        <v>22.093392999999999</v>
      </c>
      <c r="W2883" s="6">
        <v>22.117956</v>
      </c>
      <c r="X2883" s="6">
        <v>22.144725999999999</v>
      </c>
      <c r="Y2883" s="6">
        <v>22.174047000000002</v>
      </c>
      <c r="Z2883" s="6">
        <v>22.205490000000001</v>
      </c>
      <c r="AA2883" s="6">
        <v>22.237625000000001</v>
      </c>
      <c r="AB2883" s="6">
        <v>22.271072</v>
      </c>
      <c r="AC2883" s="6">
        <v>22.299019000000001</v>
      </c>
      <c r="AD2883" s="6">
        <v>22.328524000000002</v>
      </c>
      <c r="AE2883" s="6">
        <v>22.366325</v>
      </c>
      <c r="AF2883" s="7">
        <v>2.2339999999999999E-3</v>
      </c>
    </row>
    <row r="2884" spans="1:32" ht="13">
      <c r="A2884" s="3" t="s">
        <v>449</v>
      </c>
      <c r="B2884" t="s">
        <v>232</v>
      </c>
      <c r="C2884" s="6">
        <v>25.774902000000001</v>
      </c>
      <c r="D2884" s="6">
        <v>25.827106000000001</v>
      </c>
      <c r="E2884" s="6">
        <v>25.877379999999999</v>
      </c>
      <c r="F2884" s="6">
        <v>25.924143000000001</v>
      </c>
      <c r="G2884" s="6">
        <v>25.957571000000002</v>
      </c>
      <c r="H2884" s="6">
        <v>26.047066000000001</v>
      </c>
      <c r="I2884" s="6">
        <v>26.090247999999999</v>
      </c>
      <c r="J2884" s="6">
        <v>26.2209</v>
      </c>
      <c r="K2884" s="6">
        <v>26.421216999999999</v>
      </c>
      <c r="L2884" s="6">
        <v>26.572839999999999</v>
      </c>
      <c r="M2884" s="6">
        <v>26.817017</v>
      </c>
      <c r="N2884" s="6">
        <v>26.861826000000001</v>
      </c>
      <c r="O2884" s="6">
        <v>26.865364</v>
      </c>
      <c r="P2884" s="6">
        <v>26.875064999999999</v>
      </c>
      <c r="Q2884" s="6">
        <v>26.882861999999999</v>
      </c>
      <c r="R2884" s="6">
        <v>26.893737999999999</v>
      </c>
      <c r="S2884" s="6">
        <v>26.909285000000001</v>
      </c>
      <c r="T2884" s="6">
        <v>26.928408000000001</v>
      </c>
      <c r="U2884" s="6">
        <v>26.951481000000001</v>
      </c>
      <c r="V2884" s="6">
        <v>26.976033999999999</v>
      </c>
      <c r="W2884" s="6">
        <v>27.002517999999998</v>
      </c>
      <c r="X2884" s="6">
        <v>27.030318999999999</v>
      </c>
      <c r="Y2884" s="6">
        <v>27.062242999999999</v>
      </c>
      <c r="Z2884" s="6">
        <v>27.092455000000001</v>
      </c>
      <c r="AA2884" s="6">
        <v>27.129366000000001</v>
      </c>
      <c r="AB2884" s="6">
        <v>27.170746000000001</v>
      </c>
      <c r="AC2884" s="6">
        <v>27.207991</v>
      </c>
      <c r="AD2884" s="6">
        <v>27.247150000000001</v>
      </c>
      <c r="AE2884" s="6">
        <v>27.291077000000001</v>
      </c>
      <c r="AF2884" s="7">
        <v>2.0439999999999998E-3</v>
      </c>
    </row>
    <row r="2885" spans="1:32" ht="13">
      <c r="A2885" s="3" t="s">
        <v>450</v>
      </c>
      <c r="B2885" t="s">
        <v>234</v>
      </c>
      <c r="C2885" s="6">
        <v>31.269850000000002</v>
      </c>
      <c r="D2885" s="6">
        <v>31.324808000000001</v>
      </c>
      <c r="E2885" s="6">
        <v>31.363530999999998</v>
      </c>
      <c r="F2885" s="6">
        <v>31.404693999999999</v>
      </c>
      <c r="G2885" s="6">
        <v>31.443247</v>
      </c>
      <c r="H2885" s="6">
        <v>31.538898</v>
      </c>
      <c r="I2885" s="6">
        <v>31.592203000000001</v>
      </c>
      <c r="J2885" s="6">
        <v>31.705649999999999</v>
      </c>
      <c r="K2885" s="6">
        <v>31.848143</v>
      </c>
      <c r="L2885" s="6">
        <v>31.977914999999999</v>
      </c>
      <c r="M2885" s="6">
        <v>32.204963999999997</v>
      </c>
      <c r="N2885" s="6">
        <v>32.260269000000001</v>
      </c>
      <c r="O2885" s="6">
        <v>32.264541999999999</v>
      </c>
      <c r="P2885" s="6">
        <v>32.273837999999998</v>
      </c>
      <c r="Q2885" s="6">
        <v>32.286648</v>
      </c>
      <c r="R2885" s="6">
        <v>32.300910999999999</v>
      </c>
      <c r="S2885" s="6">
        <v>32.318835999999997</v>
      </c>
      <c r="T2885" s="6">
        <v>32.342571</v>
      </c>
      <c r="U2885" s="6">
        <v>32.367953999999997</v>
      </c>
      <c r="V2885" s="6">
        <v>32.393718999999997</v>
      </c>
      <c r="W2885" s="6">
        <v>32.421332999999997</v>
      </c>
      <c r="X2885" s="6">
        <v>32.449756999999998</v>
      </c>
      <c r="Y2885" s="6">
        <v>32.483882999999999</v>
      </c>
      <c r="Z2885" s="6">
        <v>32.513981000000001</v>
      </c>
      <c r="AA2885" s="6">
        <v>32.551597999999998</v>
      </c>
      <c r="AB2885" s="6">
        <v>32.593646999999997</v>
      </c>
      <c r="AC2885" s="6">
        <v>32.626880999999997</v>
      </c>
      <c r="AD2885" s="6">
        <v>32.660057000000002</v>
      </c>
      <c r="AE2885" s="6">
        <v>32.702961000000002</v>
      </c>
      <c r="AF2885" s="7">
        <v>1.596E-3</v>
      </c>
    </row>
    <row r="2886" spans="1:32" ht="13">
      <c r="A2886" s="3" t="s">
        <v>451</v>
      </c>
      <c r="B2886" t="s">
        <v>236</v>
      </c>
      <c r="C2886" s="6">
        <v>48.620190000000001</v>
      </c>
      <c r="D2886" s="6">
        <v>48.674221000000003</v>
      </c>
      <c r="E2886" s="6">
        <v>48.719383000000001</v>
      </c>
      <c r="F2886" s="6">
        <v>48.768082</v>
      </c>
      <c r="G2886" s="6">
        <v>48.803921000000003</v>
      </c>
      <c r="H2886" s="6">
        <v>48.910091000000001</v>
      </c>
      <c r="I2886" s="6">
        <v>48.975307000000001</v>
      </c>
      <c r="J2886" s="6">
        <v>49.081417000000002</v>
      </c>
      <c r="K2886" s="6">
        <v>49.192309999999999</v>
      </c>
      <c r="L2886" s="6">
        <v>49.326725000000003</v>
      </c>
      <c r="M2886" s="6">
        <v>49.505062000000002</v>
      </c>
      <c r="N2886" s="6">
        <v>49.579227000000003</v>
      </c>
      <c r="O2886" s="6">
        <v>49.584305000000001</v>
      </c>
      <c r="P2886" s="6">
        <v>49.593338000000003</v>
      </c>
      <c r="Q2886" s="6">
        <v>49.604168000000001</v>
      </c>
      <c r="R2886" s="6">
        <v>49.619624999999999</v>
      </c>
      <c r="S2886" s="6">
        <v>49.646881</v>
      </c>
      <c r="T2886" s="6">
        <v>49.678406000000003</v>
      </c>
      <c r="U2886" s="6">
        <v>49.711604999999999</v>
      </c>
      <c r="V2886" s="6">
        <v>49.744689999999999</v>
      </c>
      <c r="W2886" s="6">
        <v>49.779369000000003</v>
      </c>
      <c r="X2886" s="6">
        <v>49.816688999999997</v>
      </c>
      <c r="Y2886" s="6">
        <v>49.860176000000003</v>
      </c>
      <c r="Z2886" s="6">
        <v>49.899310999999997</v>
      </c>
      <c r="AA2886" s="6">
        <v>49.944851</v>
      </c>
      <c r="AB2886" s="6">
        <v>49.993797000000001</v>
      </c>
      <c r="AC2886" s="6">
        <v>50.035300999999997</v>
      </c>
      <c r="AD2886" s="6">
        <v>50.077278</v>
      </c>
      <c r="AE2886" s="6">
        <v>50.130867000000002</v>
      </c>
      <c r="AF2886" s="7">
        <v>1.093E-3</v>
      </c>
    </row>
    <row r="2887" spans="1:32" ht="13">
      <c r="A2887" s="3" t="s">
        <v>452</v>
      </c>
      <c r="B2887" t="s">
        <v>238</v>
      </c>
      <c r="C2887" s="6">
        <v>16.552606999999998</v>
      </c>
      <c r="D2887" s="6">
        <v>16.621072999999999</v>
      </c>
      <c r="E2887" s="6">
        <v>16.676577000000002</v>
      </c>
      <c r="F2887" s="6">
        <v>16.670389</v>
      </c>
      <c r="G2887" s="6">
        <v>16.727139999999999</v>
      </c>
      <c r="H2887" s="6">
        <v>16.816977999999999</v>
      </c>
      <c r="I2887" s="6">
        <v>16.889203999999999</v>
      </c>
      <c r="J2887" s="6">
        <v>16.975006</v>
      </c>
      <c r="K2887" s="6">
        <v>17.110067000000001</v>
      </c>
      <c r="L2887" s="6">
        <v>17.265329000000001</v>
      </c>
      <c r="M2887" s="6">
        <v>17.544411</v>
      </c>
      <c r="N2887" s="6">
        <v>17.758188000000001</v>
      </c>
      <c r="O2887" s="6">
        <v>17.774137</v>
      </c>
      <c r="P2887" s="6">
        <v>17.784603000000001</v>
      </c>
      <c r="Q2887" s="6">
        <v>17.801908000000001</v>
      </c>
      <c r="R2887" s="6">
        <v>17.830347</v>
      </c>
      <c r="S2887" s="6">
        <v>17.868362000000001</v>
      </c>
      <c r="T2887" s="6">
        <v>17.907858000000001</v>
      </c>
      <c r="U2887" s="6">
        <v>17.949455</v>
      </c>
      <c r="V2887" s="6">
        <v>17.987463000000002</v>
      </c>
      <c r="W2887" s="6">
        <v>18.028618000000002</v>
      </c>
      <c r="X2887" s="6">
        <v>18.071674000000002</v>
      </c>
      <c r="Y2887" s="6">
        <v>18.118922999999999</v>
      </c>
      <c r="Z2887" s="6">
        <v>18.163639</v>
      </c>
      <c r="AA2887" s="6">
        <v>18.211838</v>
      </c>
      <c r="AB2887" s="6">
        <v>18.262232000000001</v>
      </c>
      <c r="AC2887" s="6">
        <v>18.300436000000001</v>
      </c>
      <c r="AD2887" s="6">
        <v>18.338004999999999</v>
      </c>
      <c r="AE2887" s="6">
        <v>18.379124000000001</v>
      </c>
      <c r="AF2887" s="7">
        <v>3.7309999999999999E-3</v>
      </c>
    </row>
    <row r="2888" spans="1:32" ht="13">
      <c r="A2888" s="3" t="s">
        <v>453</v>
      </c>
      <c r="B2888" t="s">
        <v>240</v>
      </c>
      <c r="C2888" s="6">
        <v>21.174106999999999</v>
      </c>
      <c r="D2888" s="6">
        <v>21.241209000000001</v>
      </c>
      <c r="E2888" s="6">
        <v>21.288979999999999</v>
      </c>
      <c r="F2888" s="6">
        <v>21.330109</v>
      </c>
      <c r="G2888" s="6">
        <v>21.3736</v>
      </c>
      <c r="H2888" s="6">
        <v>21.468214</v>
      </c>
      <c r="I2888" s="6">
        <v>21.497717000000002</v>
      </c>
      <c r="J2888" s="6">
        <v>21.563786</v>
      </c>
      <c r="K2888" s="6">
        <v>21.678736000000001</v>
      </c>
      <c r="L2888" s="6">
        <v>21.776011</v>
      </c>
      <c r="M2888" s="6">
        <v>21.936077000000001</v>
      </c>
      <c r="N2888" s="6">
        <v>22.028676999999998</v>
      </c>
      <c r="O2888" s="6">
        <v>22.038191000000001</v>
      </c>
      <c r="P2888" s="6">
        <v>22.052078000000002</v>
      </c>
      <c r="Q2888" s="6">
        <v>22.078146</v>
      </c>
      <c r="R2888" s="6">
        <v>22.109003000000001</v>
      </c>
      <c r="S2888" s="6">
        <v>22.146719000000001</v>
      </c>
      <c r="T2888" s="6">
        <v>22.184950000000001</v>
      </c>
      <c r="U2888" s="6">
        <v>22.227678000000001</v>
      </c>
      <c r="V2888" s="6">
        <v>22.265955000000002</v>
      </c>
      <c r="W2888" s="6">
        <v>22.303967</v>
      </c>
      <c r="X2888" s="6">
        <v>22.341819999999998</v>
      </c>
      <c r="Y2888" s="6">
        <v>22.380219</v>
      </c>
      <c r="Z2888" s="6">
        <v>22.415817000000001</v>
      </c>
      <c r="AA2888" s="6">
        <v>22.451138</v>
      </c>
      <c r="AB2888" s="6">
        <v>22.492073000000001</v>
      </c>
      <c r="AC2888" s="6">
        <v>22.527623999999999</v>
      </c>
      <c r="AD2888" s="6">
        <v>22.561634000000002</v>
      </c>
      <c r="AE2888" s="6">
        <v>22.600536000000002</v>
      </c>
      <c r="AF2888" s="7">
        <v>2.3E-3</v>
      </c>
    </row>
    <row r="2889" spans="1:32" ht="13">
      <c r="A2889" s="3" t="s">
        <v>454</v>
      </c>
      <c r="B2889" t="s">
        <v>242</v>
      </c>
      <c r="C2889" s="6">
        <v>23.268128999999998</v>
      </c>
      <c r="D2889" s="6">
        <v>23.335336999999999</v>
      </c>
      <c r="E2889" s="6">
        <v>23.388574999999999</v>
      </c>
      <c r="F2889" s="6">
        <v>23.378654000000001</v>
      </c>
      <c r="G2889" s="6">
        <v>23.419778999999998</v>
      </c>
      <c r="H2889" s="6">
        <v>23.501064</v>
      </c>
      <c r="I2889" s="6">
        <v>23.558786000000001</v>
      </c>
      <c r="J2889" s="6">
        <v>23.661175</v>
      </c>
      <c r="K2889" s="6">
        <v>23.767941</v>
      </c>
      <c r="L2889" s="6">
        <v>23.886854</v>
      </c>
      <c r="M2889" s="6">
        <v>24.128014</v>
      </c>
      <c r="N2889" s="6">
        <v>24.258858</v>
      </c>
      <c r="O2889" s="6">
        <v>24.260024999999999</v>
      </c>
      <c r="P2889" s="6">
        <v>24.268564000000001</v>
      </c>
      <c r="Q2889" s="6">
        <v>24.275912999999999</v>
      </c>
      <c r="R2889" s="6">
        <v>24.286186000000001</v>
      </c>
      <c r="S2889" s="6">
        <v>24.307413</v>
      </c>
      <c r="T2889" s="6">
        <v>24.329091999999999</v>
      </c>
      <c r="U2889" s="6">
        <v>24.351925000000001</v>
      </c>
      <c r="V2889" s="6">
        <v>24.374876</v>
      </c>
      <c r="W2889" s="6">
        <v>24.405201000000002</v>
      </c>
      <c r="X2889" s="6">
        <v>24.438787000000001</v>
      </c>
      <c r="Y2889" s="6">
        <v>24.475474999999999</v>
      </c>
      <c r="Z2889" s="6">
        <v>24.509944999999998</v>
      </c>
      <c r="AA2889" s="6">
        <v>24.543194</v>
      </c>
      <c r="AB2889" s="6">
        <v>24.567364000000001</v>
      </c>
      <c r="AC2889" s="6">
        <v>24.599271999999999</v>
      </c>
      <c r="AD2889" s="6">
        <v>24.634253999999999</v>
      </c>
      <c r="AE2889" s="6">
        <v>24.680167999999998</v>
      </c>
      <c r="AF2889" s="7">
        <v>2.0769999999999999E-3</v>
      </c>
    </row>
    <row r="2890" spans="1:32" ht="13">
      <c r="A2890" s="3" t="s">
        <v>455</v>
      </c>
      <c r="B2890" t="s">
        <v>244</v>
      </c>
      <c r="C2890" s="6">
        <v>25.474609000000001</v>
      </c>
      <c r="D2890" s="6">
        <v>25.549212000000001</v>
      </c>
      <c r="E2890" s="6">
        <v>25.601459999999999</v>
      </c>
      <c r="F2890" s="6">
        <v>25.567173</v>
      </c>
      <c r="G2890" s="6">
        <v>25.615879</v>
      </c>
      <c r="H2890" s="6">
        <v>25.745089</v>
      </c>
      <c r="I2890" s="6">
        <v>25.814696999999999</v>
      </c>
      <c r="J2890" s="6">
        <v>25.918095000000001</v>
      </c>
      <c r="K2890" s="6">
        <v>26.045290000000001</v>
      </c>
      <c r="L2890" s="6">
        <v>26.246880999999998</v>
      </c>
      <c r="M2890" s="6">
        <v>26.535357000000001</v>
      </c>
      <c r="N2890" s="6">
        <v>26.716169000000001</v>
      </c>
      <c r="O2890" s="6">
        <v>26.723680000000002</v>
      </c>
      <c r="P2890" s="6">
        <v>26.737814</v>
      </c>
      <c r="Q2890" s="6">
        <v>26.754223</v>
      </c>
      <c r="R2890" s="6">
        <v>26.781258000000001</v>
      </c>
      <c r="S2890" s="6">
        <v>26.813606</v>
      </c>
      <c r="T2890" s="6">
        <v>26.846955999999999</v>
      </c>
      <c r="U2890" s="6">
        <v>26.881346000000001</v>
      </c>
      <c r="V2890" s="6">
        <v>26.909738999999998</v>
      </c>
      <c r="W2890" s="6">
        <v>26.941008</v>
      </c>
      <c r="X2890" s="6">
        <v>26.973122</v>
      </c>
      <c r="Y2890" s="6">
        <v>27.006266</v>
      </c>
      <c r="Z2890" s="6">
        <v>27.039618999999998</v>
      </c>
      <c r="AA2890" s="6">
        <v>27.074981999999999</v>
      </c>
      <c r="AB2890" s="6">
        <v>27.112691999999999</v>
      </c>
      <c r="AC2890" s="6">
        <v>27.143276</v>
      </c>
      <c r="AD2890" s="6">
        <v>27.176348000000001</v>
      </c>
      <c r="AE2890" s="6">
        <v>27.218675999999999</v>
      </c>
      <c r="AF2890" s="7">
        <v>2.3470000000000001E-3</v>
      </c>
    </row>
    <row r="2891" spans="1:32" ht="13">
      <c r="A2891" s="3" t="s">
        <v>456</v>
      </c>
      <c r="B2891" t="s">
        <v>246</v>
      </c>
      <c r="C2891" s="6">
        <v>23.954374000000001</v>
      </c>
      <c r="D2891" s="6">
        <v>24.024792000000001</v>
      </c>
      <c r="E2891" s="6">
        <v>24.073768999999999</v>
      </c>
      <c r="F2891" s="6">
        <v>24.082526999999999</v>
      </c>
      <c r="G2891" s="6">
        <v>24.141455000000001</v>
      </c>
      <c r="H2891" s="6">
        <v>24.238142</v>
      </c>
      <c r="I2891" s="6">
        <v>24.307673999999999</v>
      </c>
      <c r="J2891" s="6">
        <v>24.399201999999999</v>
      </c>
      <c r="K2891" s="6">
        <v>24.542771999999999</v>
      </c>
      <c r="L2891" s="6">
        <v>24.711147</v>
      </c>
      <c r="M2891" s="6">
        <v>24.974205000000001</v>
      </c>
      <c r="N2891" s="6">
        <v>25.128133999999999</v>
      </c>
      <c r="O2891" s="6">
        <v>25.133178999999998</v>
      </c>
      <c r="P2891" s="6">
        <v>25.150991000000001</v>
      </c>
      <c r="Q2891" s="6">
        <v>25.167334</v>
      </c>
      <c r="R2891" s="6">
        <v>25.189948999999999</v>
      </c>
      <c r="S2891" s="6">
        <v>25.223372000000001</v>
      </c>
      <c r="T2891" s="6">
        <v>25.257739999999998</v>
      </c>
      <c r="U2891" s="6">
        <v>25.296194</v>
      </c>
      <c r="V2891" s="6">
        <v>25.331258999999999</v>
      </c>
      <c r="W2891" s="6">
        <v>25.368523</v>
      </c>
      <c r="X2891" s="6">
        <v>25.40645</v>
      </c>
      <c r="Y2891" s="6">
        <v>25.448933</v>
      </c>
      <c r="Z2891" s="6">
        <v>25.490326</v>
      </c>
      <c r="AA2891" s="6">
        <v>25.535855999999999</v>
      </c>
      <c r="AB2891" s="6">
        <v>25.585121000000001</v>
      </c>
      <c r="AC2891" s="6">
        <v>25.616955000000001</v>
      </c>
      <c r="AD2891" s="6">
        <v>25.655148000000001</v>
      </c>
      <c r="AE2891" s="6">
        <v>25.687619999999999</v>
      </c>
      <c r="AF2891" s="7">
        <v>2.4819999999999998E-3</v>
      </c>
    </row>
    <row r="2892" spans="1:32" ht="13">
      <c r="A2892" s="3" t="s">
        <v>457</v>
      </c>
      <c r="B2892" t="s">
        <v>248</v>
      </c>
      <c r="C2892" s="6">
        <v>34.084403999999999</v>
      </c>
      <c r="D2892" s="6">
        <v>34.151119000000001</v>
      </c>
      <c r="E2892" s="6">
        <v>34.204628</v>
      </c>
      <c r="F2892" s="6">
        <v>34.207321</v>
      </c>
      <c r="G2892" s="6">
        <v>34.249465999999998</v>
      </c>
      <c r="H2892" s="6">
        <v>34.374195</v>
      </c>
      <c r="I2892" s="6">
        <v>34.416587999999997</v>
      </c>
      <c r="J2892" s="6">
        <v>34.509995000000004</v>
      </c>
      <c r="K2892" s="6">
        <v>34.657874999999997</v>
      </c>
      <c r="L2892" s="6">
        <v>34.808044000000002</v>
      </c>
      <c r="M2892" s="6">
        <v>35.028441999999998</v>
      </c>
      <c r="N2892" s="6">
        <v>35.146557000000001</v>
      </c>
      <c r="O2892" s="6">
        <v>35.160305000000001</v>
      </c>
      <c r="P2892" s="6">
        <v>35.173991999999998</v>
      </c>
      <c r="Q2892" s="6">
        <v>35.197921999999998</v>
      </c>
      <c r="R2892" s="6">
        <v>35.229897000000001</v>
      </c>
      <c r="S2892" s="6">
        <v>35.269523999999997</v>
      </c>
      <c r="T2892" s="6">
        <v>35.311171999999999</v>
      </c>
      <c r="U2892" s="6">
        <v>35.353062000000001</v>
      </c>
      <c r="V2892" s="6">
        <v>35.391002999999998</v>
      </c>
      <c r="W2892" s="6">
        <v>35.431666999999997</v>
      </c>
      <c r="X2892" s="6">
        <v>35.473385</v>
      </c>
      <c r="Y2892" s="6">
        <v>35.518562000000003</v>
      </c>
      <c r="Z2892" s="6">
        <v>35.560550999999997</v>
      </c>
      <c r="AA2892" s="6">
        <v>35.607868000000003</v>
      </c>
      <c r="AB2892" s="6">
        <v>35.659222</v>
      </c>
      <c r="AC2892" s="6">
        <v>35.703978999999997</v>
      </c>
      <c r="AD2892" s="6">
        <v>35.752223999999998</v>
      </c>
      <c r="AE2892" s="6">
        <v>35.818359000000001</v>
      </c>
      <c r="AF2892" s="7">
        <v>1.7669999999999999E-3</v>
      </c>
    </row>
    <row r="2894" spans="1:32" ht="13">
      <c r="B2894" s="2" t="s">
        <v>249</v>
      </c>
    </row>
    <row r="2895" spans="1:32" ht="13">
      <c r="A2895" s="3" t="s">
        <v>458</v>
      </c>
      <c r="B2895" t="s">
        <v>226</v>
      </c>
      <c r="C2895" s="6">
        <v>0</v>
      </c>
      <c r="D2895" s="6">
        <v>0</v>
      </c>
      <c r="E2895" s="6">
        <v>0</v>
      </c>
      <c r="F2895" s="6">
        <v>0</v>
      </c>
      <c r="G2895" s="6">
        <v>0</v>
      </c>
      <c r="H2895" s="6">
        <v>0</v>
      </c>
      <c r="I2895" s="6">
        <v>0</v>
      </c>
      <c r="J2895" s="6">
        <v>0</v>
      </c>
      <c r="K2895" s="6">
        <v>0</v>
      </c>
      <c r="L2895" s="6">
        <v>0</v>
      </c>
      <c r="M2895" s="6">
        <v>0</v>
      </c>
      <c r="N2895" s="6">
        <v>0</v>
      </c>
      <c r="O2895" s="6">
        <v>0</v>
      </c>
      <c r="P2895" s="6">
        <v>0</v>
      </c>
      <c r="Q2895" s="6">
        <v>0</v>
      </c>
      <c r="R2895" s="6">
        <v>0</v>
      </c>
      <c r="S2895" s="6">
        <v>0</v>
      </c>
      <c r="T2895" s="6">
        <v>0</v>
      </c>
      <c r="U2895" s="6">
        <v>0</v>
      </c>
      <c r="V2895" s="6">
        <v>0</v>
      </c>
      <c r="W2895" s="6">
        <v>0</v>
      </c>
      <c r="X2895" s="6">
        <v>0</v>
      </c>
      <c r="Y2895" s="6">
        <v>0</v>
      </c>
      <c r="Z2895" s="6">
        <v>0</v>
      </c>
      <c r="AA2895" s="6">
        <v>0</v>
      </c>
      <c r="AB2895" s="6">
        <v>0</v>
      </c>
      <c r="AC2895" s="6">
        <v>0</v>
      </c>
      <c r="AD2895" s="6">
        <v>0</v>
      </c>
      <c r="AE2895" s="6">
        <v>0</v>
      </c>
      <c r="AF2895" s="15" t="s">
        <v>2584</v>
      </c>
    </row>
    <row r="2896" spans="1:32" ht="13">
      <c r="A2896" s="3" t="s">
        <v>459</v>
      </c>
      <c r="B2896" t="s">
        <v>228</v>
      </c>
      <c r="C2896" s="6">
        <v>0</v>
      </c>
      <c r="D2896" s="6">
        <v>0</v>
      </c>
      <c r="E2896" s="6">
        <v>0</v>
      </c>
      <c r="F2896" s="6">
        <v>26.297751999999999</v>
      </c>
      <c r="G2896" s="6">
        <v>26.306574000000001</v>
      </c>
      <c r="H2896" s="6">
        <v>26.350679</v>
      </c>
      <c r="I2896" s="6">
        <v>26.397181</v>
      </c>
      <c r="J2896" s="6">
        <v>26.499102000000001</v>
      </c>
      <c r="K2896" s="6">
        <v>26.590446</v>
      </c>
      <c r="L2896" s="6">
        <v>26.664928</v>
      </c>
      <c r="M2896" s="6">
        <v>26.821242999999999</v>
      </c>
      <c r="N2896" s="6">
        <v>26.844473000000001</v>
      </c>
      <c r="O2896" s="6">
        <v>26.846684</v>
      </c>
      <c r="P2896" s="6">
        <v>26.852591</v>
      </c>
      <c r="Q2896" s="6">
        <v>26.857780000000002</v>
      </c>
      <c r="R2896" s="6">
        <v>26.862521999999998</v>
      </c>
      <c r="S2896" s="6">
        <v>26.871777999999999</v>
      </c>
      <c r="T2896" s="6">
        <v>26.884943</v>
      </c>
      <c r="U2896" s="6">
        <v>26.902471999999999</v>
      </c>
      <c r="V2896" s="6">
        <v>26.921075999999999</v>
      </c>
      <c r="W2896" s="6">
        <v>26.937740000000002</v>
      </c>
      <c r="X2896" s="6">
        <v>26.954885000000001</v>
      </c>
      <c r="Y2896" s="6">
        <v>26.973071999999998</v>
      </c>
      <c r="Z2896" s="6">
        <v>26.990568</v>
      </c>
      <c r="AA2896" s="6">
        <v>27.007066999999999</v>
      </c>
      <c r="AB2896" s="6">
        <v>27.024055000000001</v>
      </c>
      <c r="AC2896" s="6">
        <v>27.033327</v>
      </c>
      <c r="AD2896" s="6">
        <v>27.043704999999999</v>
      </c>
      <c r="AE2896" s="6">
        <v>27.053840999999998</v>
      </c>
      <c r="AF2896" s="15" t="s">
        <v>2584</v>
      </c>
    </row>
    <row r="2897" spans="1:32" ht="13">
      <c r="A2897" s="3" t="s">
        <v>460</v>
      </c>
      <c r="B2897" t="s">
        <v>230</v>
      </c>
      <c r="C2897" s="6">
        <v>26.447741000000001</v>
      </c>
      <c r="D2897" s="6">
        <v>26.498138000000001</v>
      </c>
      <c r="E2897" s="6">
        <v>26.540973999999999</v>
      </c>
      <c r="F2897" s="6">
        <v>26.580929000000001</v>
      </c>
      <c r="G2897" s="6">
        <v>26.613178000000001</v>
      </c>
      <c r="H2897" s="6">
        <v>26.663857</v>
      </c>
      <c r="I2897" s="6">
        <v>26.691296000000001</v>
      </c>
      <c r="J2897" s="6">
        <v>26.786871000000001</v>
      </c>
      <c r="K2897" s="6">
        <v>26.943985000000001</v>
      </c>
      <c r="L2897" s="6">
        <v>27.108944000000001</v>
      </c>
      <c r="M2897" s="6">
        <v>27.324228000000002</v>
      </c>
      <c r="N2897" s="6">
        <v>27.344740000000002</v>
      </c>
      <c r="O2897" s="6">
        <v>27.199086999999999</v>
      </c>
      <c r="P2897" s="6">
        <v>27.010145000000001</v>
      </c>
      <c r="Q2897" s="6">
        <v>26.886776000000001</v>
      </c>
      <c r="R2897" s="6">
        <v>26.764063</v>
      </c>
      <c r="S2897" s="6">
        <v>26.639026999999999</v>
      </c>
      <c r="T2897" s="6">
        <v>26.523291</v>
      </c>
      <c r="U2897" s="6">
        <v>26.415476000000002</v>
      </c>
      <c r="V2897" s="6">
        <v>26.325711999999999</v>
      </c>
      <c r="W2897" s="6">
        <v>26.255555999999999</v>
      </c>
      <c r="X2897" s="6">
        <v>26.177353</v>
      </c>
      <c r="Y2897" s="6">
        <v>26.131226000000002</v>
      </c>
      <c r="Z2897" s="6">
        <v>26.112335000000002</v>
      </c>
      <c r="AA2897" s="6">
        <v>26.088571999999999</v>
      </c>
      <c r="AB2897" s="6">
        <v>26.066953999999999</v>
      </c>
      <c r="AC2897" s="6">
        <v>26.067003</v>
      </c>
      <c r="AD2897" s="6">
        <v>26.083811000000001</v>
      </c>
      <c r="AE2897" s="6">
        <v>26.107855000000001</v>
      </c>
      <c r="AF2897" s="7">
        <v>-5.4900000000000001E-4</v>
      </c>
    </row>
    <row r="2898" spans="1:32" ht="13">
      <c r="A2898" s="3" t="s">
        <v>461</v>
      </c>
      <c r="B2898" t="s">
        <v>232</v>
      </c>
      <c r="C2898" s="6">
        <v>31.219988000000001</v>
      </c>
      <c r="D2898" s="6">
        <v>31.268063999999999</v>
      </c>
      <c r="E2898" s="6">
        <v>31.312882999999999</v>
      </c>
      <c r="F2898" s="6">
        <v>31.351590999999999</v>
      </c>
      <c r="G2898" s="6">
        <v>31.265467000000001</v>
      </c>
      <c r="H2898" s="6">
        <v>30.977816000000001</v>
      </c>
      <c r="I2898" s="6">
        <v>30.638950000000001</v>
      </c>
      <c r="J2898" s="6">
        <v>30.502565000000001</v>
      </c>
      <c r="K2898" s="6">
        <v>30.527794</v>
      </c>
      <c r="L2898" s="6">
        <v>30.477872999999999</v>
      </c>
      <c r="M2898" s="6">
        <v>30.585445</v>
      </c>
      <c r="N2898" s="6">
        <v>30.485593999999999</v>
      </c>
      <c r="O2898" s="6">
        <v>30.330964999999999</v>
      </c>
      <c r="P2898" s="6">
        <v>30.154662999999999</v>
      </c>
      <c r="Q2898" s="6">
        <v>30.034502</v>
      </c>
      <c r="R2898" s="6">
        <v>29.928308000000001</v>
      </c>
      <c r="S2898" s="6">
        <v>29.844474999999999</v>
      </c>
      <c r="T2898" s="6">
        <v>29.855208999999999</v>
      </c>
      <c r="U2898" s="6">
        <v>29.868351000000001</v>
      </c>
      <c r="V2898" s="6">
        <v>29.879584999999999</v>
      </c>
      <c r="W2898" s="6">
        <v>29.890802000000001</v>
      </c>
      <c r="X2898" s="6">
        <v>29.901821000000002</v>
      </c>
      <c r="Y2898" s="6">
        <v>29.912476000000002</v>
      </c>
      <c r="Z2898" s="6">
        <v>29.922878000000001</v>
      </c>
      <c r="AA2898" s="6">
        <v>29.931868000000001</v>
      </c>
      <c r="AB2898" s="6">
        <v>29.940517</v>
      </c>
      <c r="AC2898" s="6">
        <v>29.946694999999998</v>
      </c>
      <c r="AD2898" s="6">
        <v>29.950747</v>
      </c>
      <c r="AE2898" s="6">
        <v>29.954618</v>
      </c>
      <c r="AF2898" s="7">
        <v>-1.588E-3</v>
      </c>
    </row>
    <row r="2899" spans="1:32" ht="13">
      <c r="A2899" s="3" t="s">
        <v>462</v>
      </c>
      <c r="B2899" t="s">
        <v>234</v>
      </c>
      <c r="C2899" s="6">
        <v>36.715454000000001</v>
      </c>
      <c r="D2899" s="6">
        <v>36.768036000000002</v>
      </c>
      <c r="E2899" s="6">
        <v>36.803317999999997</v>
      </c>
      <c r="F2899" s="6">
        <v>36.837550999999998</v>
      </c>
      <c r="G2899" s="6">
        <v>36.851222999999997</v>
      </c>
      <c r="H2899" s="6">
        <v>36.916888999999998</v>
      </c>
      <c r="I2899" s="6">
        <v>36.936852000000002</v>
      </c>
      <c r="J2899" s="6">
        <v>36.747540000000001</v>
      </c>
      <c r="K2899" s="6">
        <v>36.697659000000002</v>
      </c>
      <c r="L2899" s="6">
        <v>36.647979999999997</v>
      </c>
      <c r="M2899" s="6">
        <v>36.733829</v>
      </c>
      <c r="N2899" s="6">
        <v>36.626755000000003</v>
      </c>
      <c r="O2899" s="6">
        <v>36.461360999999997</v>
      </c>
      <c r="P2899" s="6">
        <v>36.294735000000003</v>
      </c>
      <c r="Q2899" s="6">
        <v>36.165916000000003</v>
      </c>
      <c r="R2899" s="6">
        <v>36.059891</v>
      </c>
      <c r="S2899" s="6">
        <v>35.941307000000002</v>
      </c>
      <c r="T2899" s="6">
        <v>35.827869</v>
      </c>
      <c r="U2899" s="6">
        <v>35.735550000000003</v>
      </c>
      <c r="V2899" s="6">
        <v>35.644539000000002</v>
      </c>
      <c r="W2899" s="6">
        <v>35.568187999999999</v>
      </c>
      <c r="X2899" s="6">
        <v>35.496735000000001</v>
      </c>
      <c r="Y2899" s="6">
        <v>35.436649000000003</v>
      </c>
      <c r="Z2899" s="6">
        <v>35.383709000000003</v>
      </c>
      <c r="AA2899" s="6">
        <v>35.364902000000001</v>
      </c>
      <c r="AB2899" s="6">
        <v>35.357353000000003</v>
      </c>
      <c r="AC2899" s="6">
        <v>35.365302999999997</v>
      </c>
      <c r="AD2899" s="6">
        <v>35.373714</v>
      </c>
      <c r="AE2899" s="6">
        <v>35.382061</v>
      </c>
      <c r="AF2899" s="7">
        <v>-1.4220000000000001E-3</v>
      </c>
    </row>
    <row r="2900" spans="1:32" ht="13">
      <c r="A2900" s="3" t="s">
        <v>463</v>
      </c>
      <c r="B2900" t="s">
        <v>236</v>
      </c>
      <c r="C2900" s="6">
        <v>0</v>
      </c>
      <c r="D2900" s="6">
        <v>0</v>
      </c>
      <c r="E2900" s="6">
        <v>0</v>
      </c>
      <c r="F2900" s="6">
        <v>0</v>
      </c>
      <c r="G2900" s="6">
        <v>0</v>
      </c>
      <c r="H2900" s="6">
        <v>0</v>
      </c>
      <c r="I2900" s="6">
        <v>0</v>
      </c>
      <c r="J2900" s="6">
        <v>0</v>
      </c>
      <c r="K2900" s="6">
        <v>0</v>
      </c>
      <c r="L2900" s="6">
        <v>0</v>
      </c>
      <c r="M2900" s="6">
        <v>0</v>
      </c>
      <c r="N2900" s="6">
        <v>0</v>
      </c>
      <c r="O2900" s="6">
        <v>0</v>
      </c>
      <c r="P2900" s="6">
        <v>0</v>
      </c>
      <c r="Q2900" s="6">
        <v>0</v>
      </c>
      <c r="R2900" s="6">
        <v>0</v>
      </c>
      <c r="S2900" s="6">
        <v>0</v>
      </c>
      <c r="T2900" s="6">
        <v>0</v>
      </c>
      <c r="U2900" s="6">
        <v>0</v>
      </c>
      <c r="V2900" s="6">
        <v>0</v>
      </c>
      <c r="W2900" s="6">
        <v>0</v>
      </c>
      <c r="X2900" s="6">
        <v>0</v>
      </c>
      <c r="Y2900" s="6">
        <v>0</v>
      </c>
      <c r="Z2900" s="6">
        <v>0</v>
      </c>
      <c r="AA2900" s="6">
        <v>0</v>
      </c>
      <c r="AB2900" s="6">
        <v>0</v>
      </c>
      <c r="AC2900" s="6">
        <v>0</v>
      </c>
      <c r="AD2900" s="6">
        <v>0</v>
      </c>
      <c r="AE2900" s="6">
        <v>0</v>
      </c>
      <c r="AF2900" s="15" t="s">
        <v>2584</v>
      </c>
    </row>
    <row r="2901" spans="1:32" ht="13">
      <c r="A2901" s="3" t="s">
        <v>464</v>
      </c>
      <c r="B2901" t="s">
        <v>238</v>
      </c>
      <c r="C2901" s="6">
        <v>24.803728</v>
      </c>
      <c r="D2901" s="6">
        <v>24.868866000000001</v>
      </c>
      <c r="E2901" s="6">
        <v>24.917352999999999</v>
      </c>
      <c r="F2901" s="6">
        <v>24.896322000000001</v>
      </c>
      <c r="G2901" s="6">
        <v>24.923110999999999</v>
      </c>
      <c r="H2901" s="6">
        <v>24.995054</v>
      </c>
      <c r="I2901" s="6">
        <v>25.058582000000001</v>
      </c>
      <c r="J2901" s="6">
        <v>25.128878</v>
      </c>
      <c r="K2901" s="6">
        <v>25.234461</v>
      </c>
      <c r="L2901" s="6">
        <v>25.359697000000001</v>
      </c>
      <c r="M2901" s="6">
        <v>25.572765</v>
      </c>
      <c r="N2901" s="6">
        <v>25.697315</v>
      </c>
      <c r="O2901" s="6">
        <v>25.699614</v>
      </c>
      <c r="P2901" s="6">
        <v>25.710761999999999</v>
      </c>
      <c r="Q2901" s="6">
        <v>25.713688000000001</v>
      </c>
      <c r="R2901" s="6">
        <v>25.719624</v>
      </c>
      <c r="S2901" s="6">
        <v>25.731933999999999</v>
      </c>
      <c r="T2901" s="6">
        <v>25.747271999999999</v>
      </c>
      <c r="U2901" s="6">
        <v>25.765917000000002</v>
      </c>
      <c r="V2901" s="6">
        <v>25.785269</v>
      </c>
      <c r="W2901" s="6">
        <v>25.802962999999998</v>
      </c>
      <c r="X2901" s="6">
        <v>25.819040000000001</v>
      </c>
      <c r="Y2901" s="6">
        <v>25.836300000000001</v>
      </c>
      <c r="Z2901" s="6">
        <v>25.853624</v>
      </c>
      <c r="AA2901" s="6">
        <v>25.870374999999999</v>
      </c>
      <c r="AB2901" s="6">
        <v>25.888127999999998</v>
      </c>
      <c r="AC2901" s="6">
        <v>25.899806999999999</v>
      </c>
      <c r="AD2901" s="6">
        <v>25.910865999999999</v>
      </c>
      <c r="AE2901" s="6">
        <v>25.921738000000001</v>
      </c>
      <c r="AF2901" s="7">
        <v>1.537E-3</v>
      </c>
    </row>
    <row r="2902" spans="1:32" ht="13">
      <c r="A2902" s="3" t="s">
        <v>465</v>
      </c>
      <c r="B2902" t="s">
        <v>240</v>
      </c>
      <c r="C2902" s="6">
        <v>29.423739999999999</v>
      </c>
      <c r="D2902" s="6">
        <v>29.487362000000001</v>
      </c>
      <c r="E2902" s="6">
        <v>29.533289</v>
      </c>
      <c r="F2902" s="6">
        <v>29.565363000000001</v>
      </c>
      <c r="G2902" s="6">
        <v>29.585056000000002</v>
      </c>
      <c r="H2902" s="6">
        <v>29.638909999999999</v>
      </c>
      <c r="I2902" s="6">
        <v>29.662474</v>
      </c>
      <c r="J2902" s="6">
        <v>29.714464</v>
      </c>
      <c r="K2902" s="6">
        <v>29.810086999999999</v>
      </c>
      <c r="L2902" s="6">
        <v>29.890820999999999</v>
      </c>
      <c r="M2902" s="6">
        <v>30.009723999999999</v>
      </c>
      <c r="N2902" s="6">
        <v>30.069056</v>
      </c>
      <c r="O2902" s="6">
        <v>30.075251000000002</v>
      </c>
      <c r="P2902" s="6">
        <v>30.081016999999999</v>
      </c>
      <c r="Q2902" s="6">
        <v>30.088135000000001</v>
      </c>
      <c r="R2902" s="6">
        <v>30.097432999999999</v>
      </c>
      <c r="S2902" s="6">
        <v>30.11055</v>
      </c>
      <c r="T2902" s="6">
        <v>30.126048999999998</v>
      </c>
      <c r="U2902" s="6">
        <v>30.144715999999999</v>
      </c>
      <c r="V2902" s="6">
        <v>30.163889000000001</v>
      </c>
      <c r="W2902" s="6">
        <v>30.182542999999999</v>
      </c>
      <c r="X2902" s="6">
        <v>30.197975</v>
      </c>
      <c r="Y2902" s="6">
        <v>30.215702</v>
      </c>
      <c r="Z2902" s="6">
        <v>30.231054</v>
      </c>
      <c r="AA2902" s="6">
        <v>30.248512000000002</v>
      </c>
      <c r="AB2902" s="6">
        <v>30.267182999999999</v>
      </c>
      <c r="AC2902" s="6">
        <v>30.280390000000001</v>
      </c>
      <c r="AD2902" s="6">
        <v>30.292764999999999</v>
      </c>
      <c r="AE2902" s="6">
        <v>30.303936</v>
      </c>
      <c r="AF2902" s="7">
        <v>1.0120000000000001E-3</v>
      </c>
    </row>
    <row r="2903" spans="1:32" ht="13">
      <c r="A2903" s="3" t="s">
        <v>466</v>
      </c>
      <c r="B2903" t="s">
        <v>242</v>
      </c>
      <c r="C2903" s="6">
        <v>0</v>
      </c>
      <c r="D2903" s="6">
        <v>0</v>
      </c>
      <c r="E2903" s="6">
        <v>0</v>
      </c>
      <c r="F2903" s="6">
        <v>31.605383</v>
      </c>
      <c r="G2903" s="6">
        <v>31.618704000000001</v>
      </c>
      <c r="H2903" s="6">
        <v>31.659685</v>
      </c>
      <c r="I2903" s="6">
        <v>31.699093000000001</v>
      </c>
      <c r="J2903" s="6">
        <v>31.769506</v>
      </c>
      <c r="K2903" s="6">
        <v>31.828291</v>
      </c>
      <c r="L2903" s="6">
        <v>31.891667999999999</v>
      </c>
      <c r="M2903" s="6">
        <v>32.028095</v>
      </c>
      <c r="N2903" s="6">
        <v>32.115676999999998</v>
      </c>
      <c r="O2903" s="6">
        <v>32.119377</v>
      </c>
      <c r="P2903" s="6">
        <v>32.125565000000002</v>
      </c>
      <c r="Q2903" s="6">
        <v>32.127510000000001</v>
      </c>
      <c r="R2903" s="6">
        <v>32.130023999999999</v>
      </c>
      <c r="S2903" s="6">
        <v>32.132491999999999</v>
      </c>
      <c r="T2903" s="6">
        <v>32.138973</v>
      </c>
      <c r="U2903" s="6">
        <v>32.150841</v>
      </c>
      <c r="V2903" s="6">
        <v>32.165717999999998</v>
      </c>
      <c r="W2903" s="6">
        <v>32.180827999999998</v>
      </c>
      <c r="X2903" s="6">
        <v>32.196609000000002</v>
      </c>
      <c r="Y2903" s="6">
        <v>32.211685000000003</v>
      </c>
      <c r="Z2903" s="6">
        <v>32.228630000000003</v>
      </c>
      <c r="AA2903" s="6">
        <v>32.244830999999998</v>
      </c>
      <c r="AB2903" s="6">
        <v>32.269359999999999</v>
      </c>
      <c r="AC2903" s="6">
        <v>32.293266000000003</v>
      </c>
      <c r="AD2903" s="6">
        <v>32.317141999999997</v>
      </c>
      <c r="AE2903" s="6">
        <v>32.34066</v>
      </c>
      <c r="AF2903" s="15" t="s">
        <v>2584</v>
      </c>
    </row>
    <row r="2904" spans="1:32" ht="13">
      <c r="A2904" s="3" t="s">
        <v>467</v>
      </c>
      <c r="B2904" t="s">
        <v>244</v>
      </c>
      <c r="C2904" s="6">
        <v>33.725689000000003</v>
      </c>
      <c r="D2904" s="6">
        <v>33.794319000000002</v>
      </c>
      <c r="E2904" s="6">
        <v>33.842857000000002</v>
      </c>
      <c r="F2904" s="6">
        <v>33.797241</v>
      </c>
      <c r="G2904" s="6">
        <v>33.829422000000001</v>
      </c>
      <c r="H2904" s="6">
        <v>33.943702999999999</v>
      </c>
      <c r="I2904" s="6">
        <v>34.008194000000003</v>
      </c>
      <c r="J2904" s="6">
        <v>34.097538</v>
      </c>
      <c r="K2904" s="6">
        <v>34.208305000000003</v>
      </c>
      <c r="L2904" s="6">
        <v>34.379623000000002</v>
      </c>
      <c r="M2904" s="6">
        <v>34.614967</v>
      </c>
      <c r="N2904" s="6">
        <v>34.719357000000002</v>
      </c>
      <c r="O2904" s="6">
        <v>34.721541999999999</v>
      </c>
      <c r="P2904" s="6">
        <v>34.727097000000001</v>
      </c>
      <c r="Q2904" s="6">
        <v>34.734927999999996</v>
      </c>
      <c r="R2904" s="6">
        <v>34.746265000000001</v>
      </c>
      <c r="S2904" s="6">
        <v>34.761364</v>
      </c>
      <c r="T2904" s="6">
        <v>34.779591000000003</v>
      </c>
      <c r="U2904" s="6">
        <v>34.799816</v>
      </c>
      <c r="V2904" s="6">
        <v>34.820315999999998</v>
      </c>
      <c r="W2904" s="6">
        <v>34.841732</v>
      </c>
      <c r="X2904" s="6">
        <v>34.859856000000001</v>
      </c>
      <c r="Y2904" s="6">
        <v>34.878512999999998</v>
      </c>
      <c r="Z2904" s="6">
        <v>34.89761</v>
      </c>
      <c r="AA2904" s="6">
        <v>34.914402000000003</v>
      </c>
      <c r="AB2904" s="6">
        <v>34.934601000000001</v>
      </c>
      <c r="AC2904" s="6">
        <v>34.950038999999997</v>
      </c>
      <c r="AD2904" s="6">
        <v>34.964740999999997</v>
      </c>
      <c r="AE2904" s="6">
        <v>34.978713999999997</v>
      </c>
      <c r="AF2904" s="7">
        <v>1.2769999999999999E-3</v>
      </c>
    </row>
    <row r="2905" spans="1:32" ht="13">
      <c r="A2905" s="3" t="s">
        <v>468</v>
      </c>
      <c r="B2905" t="s">
        <v>246</v>
      </c>
      <c r="C2905" s="6">
        <v>0</v>
      </c>
      <c r="D2905" s="6">
        <v>0</v>
      </c>
      <c r="E2905" s="6">
        <v>0</v>
      </c>
      <c r="F2905" s="6">
        <v>32.301777000000001</v>
      </c>
      <c r="G2905" s="6">
        <v>32.315029000000003</v>
      </c>
      <c r="H2905" s="6">
        <v>32.382281999999996</v>
      </c>
      <c r="I2905" s="6">
        <v>30.326941000000001</v>
      </c>
      <c r="J2905" s="6">
        <v>30.153888999999999</v>
      </c>
      <c r="K2905" s="6">
        <v>30.102502999999999</v>
      </c>
      <c r="L2905" s="6">
        <v>30.08746</v>
      </c>
      <c r="M2905" s="6">
        <v>30.212444000000001</v>
      </c>
      <c r="N2905" s="6">
        <v>30.279914999999999</v>
      </c>
      <c r="O2905" s="6">
        <v>30.187816999999999</v>
      </c>
      <c r="P2905" s="6">
        <v>30.067898</v>
      </c>
      <c r="Q2905" s="6">
        <v>29.988171000000001</v>
      </c>
      <c r="R2905" s="6">
        <v>29.922567000000001</v>
      </c>
      <c r="S2905" s="6">
        <v>29.839922000000001</v>
      </c>
      <c r="T2905" s="6">
        <v>29.765191999999999</v>
      </c>
      <c r="U2905" s="6">
        <v>29.709416999999998</v>
      </c>
      <c r="V2905" s="6">
        <v>29.659459999999999</v>
      </c>
      <c r="W2905" s="6">
        <v>29.632645</v>
      </c>
      <c r="X2905" s="6">
        <v>29.608198000000002</v>
      </c>
      <c r="Y2905" s="6">
        <v>29.607652999999999</v>
      </c>
      <c r="Z2905" s="6">
        <v>29.62105</v>
      </c>
      <c r="AA2905" s="6">
        <v>29.658484000000001</v>
      </c>
      <c r="AB2905" s="6">
        <v>29.697042</v>
      </c>
      <c r="AC2905" s="6">
        <v>29.745853</v>
      </c>
      <c r="AD2905" s="6">
        <v>29.804535000000001</v>
      </c>
      <c r="AE2905" s="6">
        <v>29.883306999999999</v>
      </c>
      <c r="AF2905" s="15" t="s">
        <v>2584</v>
      </c>
    </row>
    <row r="2906" spans="1:32" ht="13">
      <c r="A2906" s="3" t="s">
        <v>469</v>
      </c>
      <c r="B2906" t="s">
        <v>248</v>
      </c>
      <c r="C2906" s="6">
        <v>42.334198000000001</v>
      </c>
      <c r="D2906" s="6">
        <v>42.398277</v>
      </c>
      <c r="E2906" s="6">
        <v>42.445160000000001</v>
      </c>
      <c r="F2906" s="6">
        <v>42.440593999999997</v>
      </c>
      <c r="G2906" s="6">
        <v>42.469836999999998</v>
      </c>
      <c r="H2906" s="6">
        <v>42.546604000000002</v>
      </c>
      <c r="I2906" s="6">
        <v>40.546497000000002</v>
      </c>
      <c r="J2906" s="6">
        <v>40.397540999999997</v>
      </c>
      <c r="K2906" s="6">
        <v>40.424869999999999</v>
      </c>
      <c r="L2906" s="6">
        <v>40.487701000000001</v>
      </c>
      <c r="M2906" s="6">
        <v>40.672012000000002</v>
      </c>
      <c r="N2906" s="6">
        <v>40.711818999999998</v>
      </c>
      <c r="O2906" s="6">
        <v>40.619357999999998</v>
      </c>
      <c r="P2906" s="6">
        <v>40.490822000000001</v>
      </c>
      <c r="Q2906" s="6">
        <v>40.412452999999999</v>
      </c>
      <c r="R2906" s="6">
        <v>40.372374999999998</v>
      </c>
      <c r="S2906" s="6">
        <v>40.296734000000001</v>
      </c>
      <c r="T2906" s="6">
        <v>40.225451999999997</v>
      </c>
      <c r="U2906" s="6">
        <v>40.174694000000002</v>
      </c>
      <c r="V2906" s="6">
        <v>40.129299000000003</v>
      </c>
      <c r="W2906" s="6">
        <v>40.107852999999999</v>
      </c>
      <c r="X2906" s="6">
        <v>40.085101999999999</v>
      </c>
      <c r="Y2906" s="6">
        <v>40.092593999999998</v>
      </c>
      <c r="Z2906" s="6">
        <v>40.113525000000003</v>
      </c>
      <c r="AA2906" s="6">
        <v>40.156170000000003</v>
      </c>
      <c r="AB2906" s="6">
        <v>40.201279</v>
      </c>
      <c r="AC2906" s="6">
        <v>40.250900000000001</v>
      </c>
      <c r="AD2906" s="6">
        <v>40.312305000000002</v>
      </c>
      <c r="AE2906" s="6">
        <v>40.386501000000003</v>
      </c>
      <c r="AF2906" s="7">
        <v>-1.799E-3</v>
      </c>
    </row>
    <row r="2908" spans="1:32" ht="13">
      <c r="B2908" s="2" t="s">
        <v>262</v>
      </c>
    </row>
    <row r="2909" spans="1:32" ht="13">
      <c r="A2909" s="3" t="s">
        <v>470</v>
      </c>
      <c r="B2909" t="s">
        <v>226</v>
      </c>
      <c r="C2909" s="6">
        <v>0</v>
      </c>
      <c r="D2909" s="6">
        <v>0</v>
      </c>
      <c r="E2909" s="6">
        <v>0</v>
      </c>
      <c r="F2909" s="6">
        <v>0</v>
      </c>
      <c r="G2909" s="6">
        <v>0</v>
      </c>
      <c r="H2909" s="6">
        <v>0</v>
      </c>
      <c r="I2909" s="6">
        <v>0</v>
      </c>
      <c r="J2909" s="6">
        <v>0</v>
      </c>
      <c r="K2909" s="6">
        <v>0</v>
      </c>
      <c r="L2909" s="6">
        <v>0</v>
      </c>
      <c r="M2909" s="6">
        <v>0</v>
      </c>
      <c r="N2909" s="6">
        <v>0</v>
      </c>
      <c r="O2909" s="6">
        <v>0</v>
      </c>
      <c r="P2909" s="6">
        <v>0</v>
      </c>
      <c r="Q2909" s="6">
        <v>0</v>
      </c>
      <c r="R2909" s="6">
        <v>0</v>
      </c>
      <c r="S2909" s="6">
        <v>0</v>
      </c>
      <c r="T2909" s="6">
        <v>0</v>
      </c>
      <c r="U2909" s="6">
        <v>0</v>
      </c>
      <c r="V2909" s="6">
        <v>0</v>
      </c>
      <c r="W2909" s="6">
        <v>0</v>
      </c>
      <c r="X2909" s="6">
        <v>0</v>
      </c>
      <c r="Y2909" s="6">
        <v>0</v>
      </c>
      <c r="Z2909" s="6">
        <v>0</v>
      </c>
      <c r="AA2909" s="6">
        <v>0</v>
      </c>
      <c r="AB2909" s="6">
        <v>0</v>
      </c>
      <c r="AC2909" s="6">
        <v>0</v>
      </c>
      <c r="AD2909" s="6">
        <v>0</v>
      </c>
      <c r="AE2909" s="6">
        <v>0</v>
      </c>
      <c r="AF2909" s="15" t="s">
        <v>2584</v>
      </c>
    </row>
    <row r="2910" spans="1:32" ht="13">
      <c r="A2910" s="3" t="s">
        <v>471</v>
      </c>
      <c r="B2910" t="s">
        <v>228</v>
      </c>
      <c r="C2910" s="6">
        <v>0</v>
      </c>
      <c r="D2910" s="6">
        <v>0</v>
      </c>
      <c r="E2910" s="6">
        <v>0</v>
      </c>
      <c r="F2910" s="6">
        <v>0</v>
      </c>
      <c r="G2910" s="6">
        <v>0</v>
      </c>
      <c r="H2910" s="6">
        <v>0</v>
      </c>
      <c r="I2910" s="6">
        <v>0</v>
      </c>
      <c r="J2910" s="6">
        <v>0</v>
      </c>
      <c r="K2910" s="6">
        <v>0</v>
      </c>
      <c r="L2910" s="6">
        <v>0</v>
      </c>
      <c r="M2910" s="6">
        <v>0</v>
      </c>
      <c r="N2910" s="6">
        <v>0</v>
      </c>
      <c r="O2910" s="6">
        <v>0</v>
      </c>
      <c r="P2910" s="6">
        <v>0</v>
      </c>
      <c r="Q2910" s="6">
        <v>0</v>
      </c>
      <c r="R2910" s="6">
        <v>0</v>
      </c>
      <c r="S2910" s="6">
        <v>0</v>
      </c>
      <c r="T2910" s="6">
        <v>0</v>
      </c>
      <c r="U2910" s="6">
        <v>0</v>
      </c>
      <c r="V2910" s="6">
        <v>0</v>
      </c>
      <c r="W2910" s="6">
        <v>0</v>
      </c>
      <c r="X2910" s="6">
        <v>0</v>
      </c>
      <c r="Y2910" s="6">
        <v>0</v>
      </c>
      <c r="Z2910" s="6">
        <v>0</v>
      </c>
      <c r="AA2910" s="6">
        <v>0</v>
      </c>
      <c r="AB2910" s="6">
        <v>0</v>
      </c>
      <c r="AC2910" s="6">
        <v>0</v>
      </c>
      <c r="AD2910" s="6">
        <v>0</v>
      </c>
      <c r="AE2910" s="6">
        <v>0</v>
      </c>
      <c r="AF2910" s="15" t="s">
        <v>2584</v>
      </c>
    </row>
    <row r="2911" spans="1:32" ht="13">
      <c r="A2911" s="3" t="s">
        <v>472</v>
      </c>
      <c r="B2911" t="s">
        <v>230</v>
      </c>
      <c r="C2911" s="6">
        <v>0</v>
      </c>
      <c r="D2911" s="6">
        <v>0</v>
      </c>
      <c r="E2911" s="6">
        <v>0</v>
      </c>
      <c r="F2911" s="6">
        <v>0</v>
      </c>
      <c r="G2911" s="6">
        <v>27.916606999999999</v>
      </c>
      <c r="H2911" s="6">
        <v>27.641268</v>
      </c>
      <c r="I2911" s="6">
        <v>27.368189000000001</v>
      </c>
      <c r="J2911" s="6">
        <v>27.120047</v>
      </c>
      <c r="K2911" s="6">
        <v>26.937269000000001</v>
      </c>
      <c r="L2911" s="6">
        <v>26.697005999999998</v>
      </c>
      <c r="M2911" s="6">
        <v>26.761628999999999</v>
      </c>
      <c r="N2911" s="6">
        <v>26.719389</v>
      </c>
      <c r="O2911" s="6">
        <v>26.634125000000001</v>
      </c>
      <c r="P2911" s="6">
        <v>26.585875999999999</v>
      </c>
      <c r="Q2911" s="6">
        <v>26.413443000000001</v>
      </c>
      <c r="R2911" s="6">
        <v>26.309954000000001</v>
      </c>
      <c r="S2911" s="6">
        <v>26.169031</v>
      </c>
      <c r="T2911" s="6">
        <v>26.081911000000002</v>
      </c>
      <c r="U2911" s="6">
        <v>25.928221000000001</v>
      </c>
      <c r="V2911" s="6">
        <v>25.774303</v>
      </c>
      <c r="W2911" s="6">
        <v>25.674683000000002</v>
      </c>
      <c r="X2911" s="6">
        <v>25.641594000000001</v>
      </c>
      <c r="Y2911" s="6">
        <v>25.625302999999999</v>
      </c>
      <c r="Z2911" s="6">
        <v>25.611004000000001</v>
      </c>
      <c r="AA2911" s="6">
        <v>25.624935000000001</v>
      </c>
      <c r="AB2911" s="6">
        <v>25.640808</v>
      </c>
      <c r="AC2911" s="6">
        <v>25.655633999999999</v>
      </c>
      <c r="AD2911" s="6">
        <v>25.67145</v>
      </c>
      <c r="AE2911" s="6">
        <v>25.689827000000001</v>
      </c>
      <c r="AF2911" s="15" t="s">
        <v>2584</v>
      </c>
    </row>
    <row r="2912" spans="1:32" ht="13">
      <c r="A2912" s="3" t="s">
        <v>473</v>
      </c>
      <c r="B2912" t="s">
        <v>232</v>
      </c>
      <c r="C2912" s="6">
        <v>0</v>
      </c>
      <c r="D2912" s="6">
        <v>0</v>
      </c>
      <c r="E2912" s="6">
        <v>0</v>
      </c>
      <c r="F2912" s="6">
        <v>0</v>
      </c>
      <c r="G2912" s="6">
        <v>0</v>
      </c>
      <c r="H2912" s="6">
        <v>0</v>
      </c>
      <c r="I2912" s="6">
        <v>0</v>
      </c>
      <c r="J2912" s="6">
        <v>0</v>
      </c>
      <c r="K2912" s="6">
        <v>31.104956000000001</v>
      </c>
      <c r="L2912" s="6">
        <v>31.445260999999999</v>
      </c>
      <c r="M2912" s="6">
        <v>31.812477000000001</v>
      </c>
      <c r="N2912" s="6">
        <v>31.705551</v>
      </c>
      <c r="O2912" s="6">
        <v>32.023933</v>
      </c>
      <c r="P2912" s="6">
        <v>32.152358999999997</v>
      </c>
      <c r="Q2912" s="6">
        <v>32.011561999999998</v>
      </c>
      <c r="R2912" s="6">
        <v>31.916563</v>
      </c>
      <c r="S2912" s="6">
        <v>31.804068000000001</v>
      </c>
      <c r="T2912" s="6">
        <v>31.737946999999998</v>
      </c>
      <c r="U2912" s="6">
        <v>31.078606000000001</v>
      </c>
      <c r="V2912" s="6">
        <v>30.911425000000001</v>
      </c>
      <c r="W2912" s="6">
        <v>30.805153000000001</v>
      </c>
      <c r="X2912" s="6">
        <v>30.77261</v>
      </c>
      <c r="Y2912" s="6">
        <v>30.757641</v>
      </c>
      <c r="Z2912" s="6">
        <v>30.745004999999999</v>
      </c>
      <c r="AA2912" s="6">
        <v>30.763527</v>
      </c>
      <c r="AB2912" s="6">
        <v>30.784012000000001</v>
      </c>
      <c r="AC2912" s="6">
        <v>30.803391999999999</v>
      </c>
      <c r="AD2912" s="6">
        <v>30.823419999999999</v>
      </c>
      <c r="AE2912" s="6">
        <v>30.848223000000001</v>
      </c>
      <c r="AF2912" s="15" t="s">
        <v>2584</v>
      </c>
    </row>
    <row r="2913" spans="1:32" ht="13">
      <c r="A2913" s="3" t="s">
        <v>474</v>
      </c>
      <c r="B2913" t="s">
        <v>234</v>
      </c>
      <c r="C2913" s="6">
        <v>0</v>
      </c>
      <c r="D2913" s="6">
        <v>0</v>
      </c>
      <c r="E2913" s="6">
        <v>0</v>
      </c>
      <c r="F2913" s="6">
        <v>0</v>
      </c>
      <c r="G2913" s="6">
        <v>0</v>
      </c>
      <c r="H2913" s="6">
        <v>0</v>
      </c>
      <c r="I2913" s="6">
        <v>0</v>
      </c>
      <c r="J2913" s="6">
        <v>0</v>
      </c>
      <c r="K2913" s="6">
        <v>0</v>
      </c>
      <c r="L2913" s="6">
        <v>0</v>
      </c>
      <c r="M2913" s="6">
        <v>0</v>
      </c>
      <c r="N2913" s="6">
        <v>0</v>
      </c>
      <c r="O2913" s="6">
        <v>0</v>
      </c>
      <c r="P2913" s="6">
        <v>37.948734000000002</v>
      </c>
      <c r="Q2913" s="6">
        <v>37.807589999999998</v>
      </c>
      <c r="R2913" s="6">
        <v>37.712643</v>
      </c>
      <c r="S2913" s="6">
        <v>37.599037000000003</v>
      </c>
      <c r="T2913" s="6">
        <v>37.528140999999998</v>
      </c>
      <c r="U2913" s="6">
        <v>37.110916000000003</v>
      </c>
      <c r="V2913" s="6">
        <v>36.918739000000002</v>
      </c>
      <c r="W2913" s="6">
        <v>36.793331000000002</v>
      </c>
      <c r="X2913" s="6">
        <v>36.755057999999998</v>
      </c>
      <c r="Y2913" s="6">
        <v>36.738681999999997</v>
      </c>
      <c r="Z2913" s="6">
        <v>36.726353000000003</v>
      </c>
      <c r="AA2913" s="6">
        <v>36.742995999999998</v>
      </c>
      <c r="AB2913" s="6">
        <v>36.762436000000001</v>
      </c>
      <c r="AC2913" s="6">
        <v>36.782558000000002</v>
      </c>
      <c r="AD2913" s="6">
        <v>36.803642000000004</v>
      </c>
      <c r="AE2913" s="6">
        <v>36.828460999999997</v>
      </c>
      <c r="AF2913" s="15" t="s">
        <v>2584</v>
      </c>
    </row>
    <row r="2914" spans="1:32" ht="13">
      <c r="A2914" s="3" t="s">
        <v>475</v>
      </c>
      <c r="B2914" t="s">
        <v>236</v>
      </c>
      <c r="C2914" s="6">
        <v>0</v>
      </c>
      <c r="D2914" s="6">
        <v>0</v>
      </c>
      <c r="E2914" s="6">
        <v>0</v>
      </c>
      <c r="F2914" s="6">
        <v>0</v>
      </c>
      <c r="G2914" s="6">
        <v>0</v>
      </c>
      <c r="H2914" s="6">
        <v>0</v>
      </c>
      <c r="I2914" s="6">
        <v>0</v>
      </c>
      <c r="J2914" s="6">
        <v>0</v>
      </c>
      <c r="K2914" s="6">
        <v>0</v>
      </c>
      <c r="L2914" s="6">
        <v>0</v>
      </c>
      <c r="M2914" s="6">
        <v>0</v>
      </c>
      <c r="N2914" s="6">
        <v>0</v>
      </c>
      <c r="O2914" s="6">
        <v>0</v>
      </c>
      <c r="P2914" s="6">
        <v>0</v>
      </c>
      <c r="Q2914" s="6">
        <v>0</v>
      </c>
      <c r="R2914" s="6">
        <v>0</v>
      </c>
      <c r="S2914" s="6">
        <v>0</v>
      </c>
      <c r="T2914" s="6">
        <v>0</v>
      </c>
      <c r="U2914" s="6">
        <v>0</v>
      </c>
      <c r="V2914" s="6">
        <v>0</v>
      </c>
      <c r="W2914" s="6">
        <v>0</v>
      </c>
      <c r="X2914" s="6">
        <v>0</v>
      </c>
      <c r="Y2914" s="6">
        <v>0</v>
      </c>
      <c r="Z2914" s="6">
        <v>0</v>
      </c>
      <c r="AA2914" s="6">
        <v>0</v>
      </c>
      <c r="AB2914" s="6">
        <v>0</v>
      </c>
      <c r="AC2914" s="6">
        <v>0</v>
      </c>
      <c r="AD2914" s="6">
        <v>0</v>
      </c>
      <c r="AE2914" s="6">
        <v>0</v>
      </c>
      <c r="AF2914" s="15" t="s">
        <v>2584</v>
      </c>
    </row>
    <row r="2915" spans="1:32" ht="13">
      <c r="A2915" s="3" t="s">
        <v>476</v>
      </c>
      <c r="B2915" t="s">
        <v>238</v>
      </c>
      <c r="C2915" s="6">
        <v>0</v>
      </c>
      <c r="D2915" s="6">
        <v>0</v>
      </c>
      <c r="E2915" s="6">
        <v>0</v>
      </c>
      <c r="F2915" s="6">
        <v>0</v>
      </c>
      <c r="G2915" s="6">
        <v>0</v>
      </c>
      <c r="H2915" s="6">
        <v>0</v>
      </c>
      <c r="I2915" s="6">
        <v>0</v>
      </c>
      <c r="J2915" s="6">
        <v>0</v>
      </c>
      <c r="K2915" s="6">
        <v>0</v>
      </c>
      <c r="L2915" s="6">
        <v>0</v>
      </c>
      <c r="M2915" s="6">
        <v>0</v>
      </c>
      <c r="N2915" s="6">
        <v>0</v>
      </c>
      <c r="O2915" s="6">
        <v>0</v>
      </c>
      <c r="P2915" s="6">
        <v>0</v>
      </c>
      <c r="Q2915" s="6">
        <v>0</v>
      </c>
      <c r="R2915" s="6">
        <v>0</v>
      </c>
      <c r="S2915" s="6">
        <v>0</v>
      </c>
      <c r="T2915" s="6">
        <v>0</v>
      </c>
      <c r="U2915" s="6">
        <v>0</v>
      </c>
      <c r="V2915" s="6">
        <v>0</v>
      </c>
      <c r="W2915" s="6">
        <v>0</v>
      </c>
      <c r="X2915" s="6">
        <v>0</v>
      </c>
      <c r="Y2915" s="6">
        <v>0</v>
      </c>
      <c r="Z2915" s="6">
        <v>0</v>
      </c>
      <c r="AA2915" s="6">
        <v>0</v>
      </c>
      <c r="AB2915" s="6">
        <v>0</v>
      </c>
      <c r="AC2915" s="6">
        <v>0</v>
      </c>
      <c r="AD2915" s="6">
        <v>0</v>
      </c>
      <c r="AE2915" s="6">
        <v>0</v>
      </c>
      <c r="AF2915" s="15" t="s">
        <v>2584</v>
      </c>
    </row>
    <row r="2916" spans="1:32" ht="13">
      <c r="A2916" s="3" t="s">
        <v>477</v>
      </c>
      <c r="B2916" t="s">
        <v>240</v>
      </c>
      <c r="C2916" s="6">
        <v>0</v>
      </c>
      <c r="D2916" s="6">
        <v>0</v>
      </c>
      <c r="E2916" s="6">
        <v>0</v>
      </c>
      <c r="F2916" s="6">
        <v>0</v>
      </c>
      <c r="G2916" s="6">
        <v>0</v>
      </c>
      <c r="H2916" s="6">
        <v>0</v>
      </c>
      <c r="I2916" s="6">
        <v>0</v>
      </c>
      <c r="J2916" s="6">
        <v>0</v>
      </c>
      <c r="K2916" s="6">
        <v>0</v>
      </c>
      <c r="L2916" s="6">
        <v>0</v>
      </c>
      <c r="M2916" s="6">
        <v>0</v>
      </c>
      <c r="N2916" s="6">
        <v>0</v>
      </c>
      <c r="O2916" s="6">
        <v>0</v>
      </c>
      <c r="P2916" s="6">
        <v>0</v>
      </c>
      <c r="Q2916" s="6">
        <v>0</v>
      </c>
      <c r="R2916" s="6">
        <v>0</v>
      </c>
      <c r="S2916" s="6">
        <v>0</v>
      </c>
      <c r="T2916" s="6">
        <v>0</v>
      </c>
      <c r="U2916" s="6">
        <v>0</v>
      </c>
      <c r="V2916" s="6">
        <v>0</v>
      </c>
      <c r="W2916" s="6">
        <v>0</v>
      </c>
      <c r="X2916" s="6">
        <v>0</v>
      </c>
      <c r="Y2916" s="6">
        <v>0</v>
      </c>
      <c r="Z2916" s="6">
        <v>0</v>
      </c>
      <c r="AA2916" s="6">
        <v>0</v>
      </c>
      <c r="AB2916" s="6">
        <v>0</v>
      </c>
      <c r="AC2916" s="6">
        <v>0</v>
      </c>
      <c r="AD2916" s="6">
        <v>0</v>
      </c>
      <c r="AE2916" s="6">
        <v>0</v>
      </c>
      <c r="AF2916" s="15" t="s">
        <v>2584</v>
      </c>
    </row>
    <row r="2917" spans="1:32" ht="13">
      <c r="A2917" s="3" t="s">
        <v>478</v>
      </c>
      <c r="B2917" t="s">
        <v>242</v>
      </c>
      <c r="C2917" s="6">
        <v>0</v>
      </c>
      <c r="D2917" s="6">
        <v>0</v>
      </c>
      <c r="E2917" s="6">
        <v>0</v>
      </c>
      <c r="F2917" s="6">
        <v>0</v>
      </c>
      <c r="G2917" s="6">
        <v>0</v>
      </c>
      <c r="H2917" s="6">
        <v>0</v>
      </c>
      <c r="I2917" s="6">
        <v>0</v>
      </c>
      <c r="J2917" s="6">
        <v>0</v>
      </c>
      <c r="K2917" s="6">
        <v>0</v>
      </c>
      <c r="L2917" s="6">
        <v>0</v>
      </c>
      <c r="M2917" s="6">
        <v>29.530003000000001</v>
      </c>
      <c r="N2917" s="6">
        <v>29.442119999999999</v>
      </c>
      <c r="O2917" s="6">
        <v>29.775791000000002</v>
      </c>
      <c r="P2917" s="6">
        <v>29.910488000000001</v>
      </c>
      <c r="Q2917" s="6">
        <v>29.761229</v>
      </c>
      <c r="R2917" s="6">
        <v>29.662527000000001</v>
      </c>
      <c r="S2917" s="6">
        <v>29.544222000000001</v>
      </c>
      <c r="T2917" s="6">
        <v>29.473337000000001</v>
      </c>
      <c r="U2917" s="6">
        <v>29.358919</v>
      </c>
      <c r="V2917" s="6">
        <v>29.141396</v>
      </c>
      <c r="W2917" s="6">
        <v>29.008742999999999</v>
      </c>
      <c r="X2917" s="6">
        <v>28.979282000000001</v>
      </c>
      <c r="Y2917" s="6">
        <v>28.974964</v>
      </c>
      <c r="Z2917" s="6">
        <v>28.974384000000001</v>
      </c>
      <c r="AA2917" s="6">
        <v>29.001194000000002</v>
      </c>
      <c r="AB2917" s="6">
        <v>29.029523999999999</v>
      </c>
      <c r="AC2917" s="6">
        <v>29.056328000000001</v>
      </c>
      <c r="AD2917" s="6">
        <v>29.080009</v>
      </c>
      <c r="AE2917" s="6">
        <v>29.096026999999999</v>
      </c>
      <c r="AF2917" s="15" t="s">
        <v>2584</v>
      </c>
    </row>
    <row r="2918" spans="1:32" ht="13">
      <c r="A2918" s="3" t="s">
        <v>479</v>
      </c>
      <c r="B2918" t="s">
        <v>244</v>
      </c>
      <c r="C2918" s="6">
        <v>0</v>
      </c>
      <c r="D2918" s="6">
        <v>0</v>
      </c>
      <c r="E2918" s="6">
        <v>0</v>
      </c>
      <c r="F2918" s="6">
        <v>0</v>
      </c>
      <c r="G2918" s="6">
        <v>0</v>
      </c>
      <c r="H2918" s="6">
        <v>0</v>
      </c>
      <c r="I2918" s="6">
        <v>0</v>
      </c>
      <c r="J2918" s="6">
        <v>0</v>
      </c>
      <c r="K2918" s="6">
        <v>0</v>
      </c>
      <c r="L2918" s="6">
        <v>0</v>
      </c>
      <c r="M2918" s="6">
        <v>0</v>
      </c>
      <c r="N2918" s="6">
        <v>0</v>
      </c>
      <c r="O2918" s="6">
        <v>0</v>
      </c>
      <c r="P2918" s="6">
        <v>0</v>
      </c>
      <c r="Q2918" s="6">
        <v>0</v>
      </c>
      <c r="R2918" s="6">
        <v>0</v>
      </c>
      <c r="S2918" s="6">
        <v>0</v>
      </c>
      <c r="T2918" s="6">
        <v>0</v>
      </c>
      <c r="U2918" s="6">
        <v>0</v>
      </c>
      <c r="V2918" s="6">
        <v>0</v>
      </c>
      <c r="W2918" s="6">
        <v>0</v>
      </c>
      <c r="X2918" s="6">
        <v>32.066482999999998</v>
      </c>
      <c r="Y2918" s="6">
        <v>32.038944000000001</v>
      </c>
      <c r="Z2918" s="6">
        <v>32.013058000000001</v>
      </c>
      <c r="AA2918" s="6">
        <v>32.012585000000001</v>
      </c>
      <c r="AB2918" s="6">
        <v>32.012093</v>
      </c>
      <c r="AC2918" s="6">
        <v>32.013461999999997</v>
      </c>
      <c r="AD2918" s="6">
        <v>32.016075000000001</v>
      </c>
      <c r="AE2918" s="6">
        <v>32.020099999999999</v>
      </c>
      <c r="AF2918" s="15" t="s">
        <v>2584</v>
      </c>
    </row>
    <row r="2919" spans="1:32" ht="13">
      <c r="A2919" s="3" t="s">
        <v>480</v>
      </c>
      <c r="B2919" t="s">
        <v>246</v>
      </c>
      <c r="C2919" s="6">
        <v>0</v>
      </c>
      <c r="D2919" s="6">
        <v>0</v>
      </c>
      <c r="E2919" s="6">
        <v>0</v>
      </c>
      <c r="F2919" s="6">
        <v>0</v>
      </c>
      <c r="G2919" s="6">
        <v>30.255775</v>
      </c>
      <c r="H2919" s="6">
        <v>29.976209999999998</v>
      </c>
      <c r="I2919" s="6">
        <v>29.656141000000002</v>
      </c>
      <c r="J2919" s="6">
        <v>29.386431000000002</v>
      </c>
      <c r="K2919" s="6">
        <v>29.178916999999998</v>
      </c>
      <c r="L2919" s="6">
        <v>29.539770000000001</v>
      </c>
      <c r="M2919" s="6">
        <v>29.934405999999999</v>
      </c>
      <c r="N2919" s="6">
        <v>29.904527999999999</v>
      </c>
      <c r="O2919" s="6">
        <v>30.225079999999998</v>
      </c>
      <c r="P2919" s="6">
        <v>30.354199999999999</v>
      </c>
      <c r="Q2919" s="6">
        <v>30.220787000000001</v>
      </c>
      <c r="R2919" s="6">
        <v>30.137122999999999</v>
      </c>
      <c r="S2919" s="6">
        <v>30.037942999999999</v>
      </c>
      <c r="T2919" s="6">
        <v>29.984922000000001</v>
      </c>
      <c r="U2919" s="6">
        <v>29.822004</v>
      </c>
      <c r="V2919" s="6">
        <v>29.638086000000001</v>
      </c>
      <c r="W2919" s="6">
        <v>29.529413000000002</v>
      </c>
      <c r="X2919" s="6">
        <v>29.510818</v>
      </c>
      <c r="Y2919" s="6">
        <v>29.51343</v>
      </c>
      <c r="Z2919" s="6">
        <v>29.515509000000002</v>
      </c>
      <c r="AA2919" s="6">
        <v>29.543990999999998</v>
      </c>
      <c r="AB2919" s="6">
        <v>29.573656</v>
      </c>
      <c r="AC2919" s="6">
        <v>29.598960999999999</v>
      </c>
      <c r="AD2919" s="6">
        <v>29.625333999999999</v>
      </c>
      <c r="AE2919" s="6">
        <v>29.656283999999999</v>
      </c>
      <c r="AF2919" s="15" t="s">
        <v>2584</v>
      </c>
    </row>
    <row r="2920" spans="1:32" ht="13">
      <c r="A2920" s="3" t="s">
        <v>481</v>
      </c>
      <c r="B2920" t="s">
        <v>248</v>
      </c>
      <c r="C2920" s="6">
        <v>0</v>
      </c>
      <c r="D2920" s="6">
        <v>0</v>
      </c>
      <c r="E2920" s="6">
        <v>0</v>
      </c>
      <c r="F2920" s="6">
        <v>0</v>
      </c>
      <c r="G2920" s="6">
        <v>0</v>
      </c>
      <c r="H2920" s="6">
        <v>0</v>
      </c>
      <c r="I2920" s="6">
        <v>0</v>
      </c>
      <c r="J2920" s="6">
        <v>0</v>
      </c>
      <c r="K2920" s="6">
        <v>0</v>
      </c>
      <c r="L2920" s="6">
        <v>0</v>
      </c>
      <c r="M2920" s="6">
        <v>0</v>
      </c>
      <c r="N2920" s="6">
        <v>0</v>
      </c>
      <c r="O2920" s="6">
        <v>0</v>
      </c>
      <c r="P2920" s="6">
        <v>0</v>
      </c>
      <c r="Q2920" s="6">
        <v>0</v>
      </c>
      <c r="R2920" s="6">
        <v>41.589649000000001</v>
      </c>
      <c r="S2920" s="6">
        <v>41.441254000000001</v>
      </c>
      <c r="T2920" s="6">
        <v>41.355961000000001</v>
      </c>
      <c r="U2920" s="6">
        <v>41.222617999999997</v>
      </c>
      <c r="V2920" s="6">
        <v>40.959000000000003</v>
      </c>
      <c r="W2920" s="6">
        <v>40.793380999999997</v>
      </c>
      <c r="X2920" s="6">
        <v>40.747345000000003</v>
      </c>
      <c r="Y2920" s="6">
        <v>40.730251000000003</v>
      </c>
      <c r="Z2920" s="6">
        <v>40.718307000000003</v>
      </c>
      <c r="AA2920" s="6">
        <v>40.734943000000001</v>
      </c>
      <c r="AB2920" s="6">
        <v>40.754672999999997</v>
      </c>
      <c r="AC2920" s="6">
        <v>40.778281999999997</v>
      </c>
      <c r="AD2920" s="6">
        <v>40.808163</v>
      </c>
      <c r="AE2920" s="6">
        <v>40.845241999999999</v>
      </c>
      <c r="AF2920" s="15" t="s">
        <v>2584</v>
      </c>
    </row>
    <row r="2922" spans="1:32" ht="13">
      <c r="B2922" s="2" t="s">
        <v>275</v>
      </c>
    </row>
    <row r="2923" spans="1:32" ht="13">
      <c r="A2923" s="3" t="s">
        <v>482</v>
      </c>
      <c r="B2923" t="s">
        <v>226</v>
      </c>
      <c r="C2923" s="6">
        <v>0</v>
      </c>
      <c r="D2923" s="6">
        <v>0</v>
      </c>
      <c r="E2923" s="6">
        <v>0</v>
      </c>
      <c r="F2923" s="6">
        <v>0</v>
      </c>
      <c r="G2923" s="6">
        <v>0</v>
      </c>
      <c r="H2923" s="6">
        <v>0</v>
      </c>
      <c r="I2923" s="6">
        <v>0</v>
      </c>
      <c r="J2923" s="6">
        <v>0</v>
      </c>
      <c r="K2923" s="6">
        <v>0</v>
      </c>
      <c r="L2923" s="6">
        <v>0</v>
      </c>
      <c r="M2923" s="6">
        <v>0</v>
      </c>
      <c r="N2923" s="6">
        <v>0</v>
      </c>
      <c r="O2923" s="6">
        <v>0</v>
      </c>
      <c r="P2923" s="6">
        <v>0</v>
      </c>
      <c r="Q2923" s="6">
        <v>0</v>
      </c>
      <c r="R2923" s="6">
        <v>0</v>
      </c>
      <c r="S2923" s="6">
        <v>0</v>
      </c>
      <c r="T2923" s="6">
        <v>0</v>
      </c>
      <c r="U2923" s="6">
        <v>0</v>
      </c>
      <c r="V2923" s="6">
        <v>0</v>
      </c>
      <c r="W2923" s="6">
        <v>0</v>
      </c>
      <c r="X2923" s="6">
        <v>0</v>
      </c>
      <c r="Y2923" s="6">
        <v>0</v>
      </c>
      <c r="Z2923" s="6">
        <v>0</v>
      </c>
      <c r="AA2923" s="6">
        <v>0</v>
      </c>
      <c r="AB2923" s="6">
        <v>0</v>
      </c>
      <c r="AC2923" s="6">
        <v>0</v>
      </c>
      <c r="AD2923" s="6">
        <v>0</v>
      </c>
      <c r="AE2923" s="6">
        <v>0</v>
      </c>
      <c r="AF2923" s="15" t="s">
        <v>2584</v>
      </c>
    </row>
    <row r="2924" spans="1:32" ht="13">
      <c r="A2924" s="3" t="s">
        <v>483</v>
      </c>
      <c r="B2924" t="s">
        <v>228</v>
      </c>
      <c r="C2924" s="6">
        <v>0</v>
      </c>
      <c r="D2924" s="6">
        <v>0</v>
      </c>
      <c r="E2924" s="6">
        <v>0</v>
      </c>
      <c r="F2924" s="6">
        <v>0</v>
      </c>
      <c r="G2924" s="6">
        <v>0</v>
      </c>
      <c r="H2924" s="6">
        <v>0</v>
      </c>
      <c r="I2924" s="6">
        <v>0</v>
      </c>
      <c r="J2924" s="6">
        <v>0</v>
      </c>
      <c r="K2924" s="6">
        <v>0</v>
      </c>
      <c r="L2924" s="6">
        <v>0</v>
      </c>
      <c r="M2924" s="6">
        <v>0</v>
      </c>
      <c r="N2924" s="6">
        <v>0</v>
      </c>
      <c r="O2924" s="6">
        <v>0</v>
      </c>
      <c r="P2924" s="6">
        <v>0</v>
      </c>
      <c r="Q2924" s="6">
        <v>0</v>
      </c>
      <c r="R2924" s="6">
        <v>0</v>
      </c>
      <c r="S2924" s="6">
        <v>0</v>
      </c>
      <c r="T2924" s="6">
        <v>0</v>
      </c>
      <c r="U2924" s="6">
        <v>0</v>
      </c>
      <c r="V2924" s="6">
        <v>0</v>
      </c>
      <c r="W2924" s="6">
        <v>0</v>
      </c>
      <c r="X2924" s="6">
        <v>0</v>
      </c>
      <c r="Y2924" s="6">
        <v>0</v>
      </c>
      <c r="Z2924" s="6">
        <v>0</v>
      </c>
      <c r="AA2924" s="6">
        <v>0</v>
      </c>
      <c r="AB2924" s="6">
        <v>0</v>
      </c>
      <c r="AC2924" s="6">
        <v>0</v>
      </c>
      <c r="AD2924" s="6">
        <v>0</v>
      </c>
      <c r="AE2924" s="6">
        <v>0</v>
      </c>
      <c r="AF2924" s="15" t="s">
        <v>2584</v>
      </c>
    </row>
    <row r="2925" spans="1:32" ht="13">
      <c r="A2925" s="3" t="s">
        <v>484</v>
      </c>
      <c r="B2925" t="s">
        <v>230</v>
      </c>
      <c r="C2925" s="6">
        <v>0</v>
      </c>
      <c r="D2925" s="6">
        <v>0</v>
      </c>
      <c r="E2925" s="6">
        <v>0</v>
      </c>
      <c r="F2925" s="6">
        <v>0</v>
      </c>
      <c r="G2925" s="6">
        <v>0</v>
      </c>
      <c r="H2925" s="6">
        <v>0</v>
      </c>
      <c r="I2925" s="6">
        <v>0</v>
      </c>
      <c r="J2925" s="6">
        <v>0</v>
      </c>
      <c r="K2925" s="6">
        <v>0</v>
      </c>
      <c r="L2925" s="6">
        <v>0</v>
      </c>
      <c r="M2925" s="6">
        <v>0</v>
      </c>
      <c r="N2925" s="6">
        <v>0</v>
      </c>
      <c r="O2925" s="6">
        <v>0</v>
      </c>
      <c r="P2925" s="6">
        <v>35.613883999999999</v>
      </c>
      <c r="Q2925" s="6">
        <v>35.093924999999999</v>
      </c>
      <c r="R2925" s="6">
        <v>34.783076999999999</v>
      </c>
      <c r="S2925" s="6">
        <v>34.371791999999999</v>
      </c>
      <c r="T2925" s="6">
        <v>34.142814999999999</v>
      </c>
      <c r="U2925" s="6">
        <v>33.821643999999999</v>
      </c>
      <c r="V2925" s="6">
        <v>33.166232999999998</v>
      </c>
      <c r="W2925" s="6">
        <v>32.759411</v>
      </c>
      <c r="X2925" s="6">
        <v>32.658661000000002</v>
      </c>
      <c r="Y2925" s="6">
        <v>32.627121000000002</v>
      </c>
      <c r="Z2925" s="6">
        <v>32.600571000000002</v>
      </c>
      <c r="AA2925" s="6">
        <v>32.607948</v>
      </c>
      <c r="AB2925" s="6">
        <v>32.619038000000003</v>
      </c>
      <c r="AC2925" s="6">
        <v>32.634678000000001</v>
      </c>
      <c r="AD2925" s="6">
        <v>32.651561999999998</v>
      </c>
      <c r="AE2925" s="6">
        <v>32.672344000000002</v>
      </c>
      <c r="AF2925" s="15" t="s">
        <v>2584</v>
      </c>
    </row>
    <row r="2926" spans="1:32" ht="13">
      <c r="A2926" s="3" t="s">
        <v>485</v>
      </c>
      <c r="B2926" t="s">
        <v>232</v>
      </c>
      <c r="C2926" s="6">
        <v>0</v>
      </c>
      <c r="D2926" s="6">
        <v>0</v>
      </c>
      <c r="E2926" s="6">
        <v>0</v>
      </c>
      <c r="F2926" s="6">
        <v>0</v>
      </c>
      <c r="G2926" s="6">
        <v>45.160294</v>
      </c>
      <c r="H2926" s="6">
        <v>43.824795000000002</v>
      </c>
      <c r="I2926" s="6">
        <v>42.433182000000002</v>
      </c>
      <c r="J2926" s="6">
        <v>41.174885000000003</v>
      </c>
      <c r="K2926" s="6">
        <v>40.070495999999999</v>
      </c>
      <c r="L2926" s="6">
        <v>40.187728999999997</v>
      </c>
      <c r="M2926" s="6">
        <v>40.826068999999997</v>
      </c>
      <c r="N2926" s="6">
        <v>40.559837000000002</v>
      </c>
      <c r="O2926" s="6">
        <v>41.240004999999996</v>
      </c>
      <c r="P2926" s="6">
        <v>41.522342999999999</v>
      </c>
      <c r="Q2926" s="6">
        <v>40.938236000000003</v>
      </c>
      <c r="R2926" s="6">
        <v>40.590248000000003</v>
      </c>
      <c r="S2926" s="6">
        <v>40.128216000000002</v>
      </c>
      <c r="T2926" s="6">
        <v>39.875221000000003</v>
      </c>
      <c r="U2926" s="6">
        <v>39.520736999999997</v>
      </c>
      <c r="V2926" s="6">
        <v>38.785355000000003</v>
      </c>
      <c r="W2926" s="6">
        <v>38.331268000000001</v>
      </c>
      <c r="X2926" s="6">
        <v>38.223564000000003</v>
      </c>
      <c r="Y2926" s="6">
        <v>38.192565999999999</v>
      </c>
      <c r="Z2926" s="6">
        <v>38.167079999999999</v>
      </c>
      <c r="AA2926" s="6">
        <v>38.175426000000002</v>
      </c>
      <c r="AB2926" s="6">
        <v>38.187598999999999</v>
      </c>
      <c r="AC2926" s="6">
        <v>38.203082999999999</v>
      </c>
      <c r="AD2926" s="6">
        <v>38.220317999999999</v>
      </c>
      <c r="AE2926" s="6">
        <v>38.241607999999999</v>
      </c>
      <c r="AF2926" s="15" t="s">
        <v>2584</v>
      </c>
    </row>
    <row r="2927" spans="1:32" ht="13">
      <c r="A2927" s="3" t="s">
        <v>486</v>
      </c>
      <c r="B2927" t="s">
        <v>234</v>
      </c>
      <c r="C2927" s="6">
        <v>0</v>
      </c>
      <c r="D2927" s="6">
        <v>0</v>
      </c>
      <c r="E2927" s="6">
        <v>0</v>
      </c>
      <c r="F2927" s="6">
        <v>0</v>
      </c>
      <c r="G2927" s="6">
        <v>0</v>
      </c>
      <c r="H2927" s="6">
        <v>0</v>
      </c>
      <c r="I2927" s="6">
        <v>0</v>
      </c>
      <c r="J2927" s="6">
        <v>0</v>
      </c>
      <c r="K2927" s="6">
        <v>46.931873000000003</v>
      </c>
      <c r="L2927" s="6">
        <v>47.014431000000002</v>
      </c>
      <c r="M2927" s="6">
        <v>47.709488</v>
      </c>
      <c r="N2927" s="6">
        <v>47.417797</v>
      </c>
      <c r="O2927" s="6">
        <v>48.159148999999999</v>
      </c>
      <c r="P2927" s="6">
        <v>48.465682999999999</v>
      </c>
      <c r="Q2927" s="6">
        <v>47.814171000000002</v>
      </c>
      <c r="R2927" s="6">
        <v>47.425747000000001</v>
      </c>
      <c r="S2927" s="6">
        <v>46.910656000000003</v>
      </c>
      <c r="T2927" s="6">
        <v>46.634608999999998</v>
      </c>
      <c r="U2927" s="6">
        <v>46.252220000000001</v>
      </c>
      <c r="V2927" s="6">
        <v>45.444744</v>
      </c>
      <c r="W2927" s="6">
        <v>44.948689000000002</v>
      </c>
      <c r="X2927" s="6">
        <v>44.835419000000002</v>
      </c>
      <c r="Y2927" s="6">
        <v>44.806786000000002</v>
      </c>
      <c r="Z2927" s="6">
        <v>44.781055000000002</v>
      </c>
      <c r="AA2927" s="6">
        <v>44.787739000000002</v>
      </c>
      <c r="AB2927" s="6">
        <v>44.797058</v>
      </c>
      <c r="AC2927" s="6">
        <v>44.810702999999997</v>
      </c>
      <c r="AD2927" s="6">
        <v>44.825428000000002</v>
      </c>
      <c r="AE2927" s="6">
        <v>44.845267999999997</v>
      </c>
      <c r="AF2927" s="15" t="s">
        <v>2584</v>
      </c>
    </row>
    <row r="2928" spans="1:32" ht="13">
      <c r="A2928" s="3" t="s">
        <v>487</v>
      </c>
      <c r="B2928" t="s">
        <v>236</v>
      </c>
      <c r="C2928" s="6">
        <v>0</v>
      </c>
      <c r="D2928" s="6">
        <v>0</v>
      </c>
      <c r="E2928" s="6">
        <v>0</v>
      </c>
      <c r="F2928" s="6">
        <v>0</v>
      </c>
      <c r="G2928" s="6">
        <v>0</v>
      </c>
      <c r="H2928" s="6">
        <v>0</v>
      </c>
      <c r="I2928" s="6">
        <v>0</v>
      </c>
      <c r="J2928" s="6">
        <v>0</v>
      </c>
      <c r="K2928" s="6">
        <v>0</v>
      </c>
      <c r="L2928" s="6">
        <v>0</v>
      </c>
      <c r="M2928" s="6">
        <v>0</v>
      </c>
      <c r="N2928" s="6">
        <v>0</v>
      </c>
      <c r="O2928" s="6">
        <v>0</v>
      </c>
      <c r="P2928" s="6">
        <v>0</v>
      </c>
      <c r="Q2928" s="6">
        <v>0</v>
      </c>
      <c r="R2928" s="6">
        <v>0</v>
      </c>
      <c r="S2928" s="6">
        <v>0</v>
      </c>
      <c r="T2928" s="6">
        <v>0</v>
      </c>
      <c r="U2928" s="6">
        <v>0</v>
      </c>
      <c r="V2928" s="6">
        <v>0</v>
      </c>
      <c r="W2928" s="6">
        <v>0</v>
      </c>
      <c r="X2928" s="6">
        <v>0</v>
      </c>
      <c r="Y2928" s="6">
        <v>0</v>
      </c>
      <c r="Z2928" s="6">
        <v>0</v>
      </c>
      <c r="AA2928" s="6">
        <v>0</v>
      </c>
      <c r="AB2928" s="6">
        <v>0</v>
      </c>
      <c r="AC2928" s="6">
        <v>0</v>
      </c>
      <c r="AD2928" s="6">
        <v>0</v>
      </c>
      <c r="AE2928" s="6">
        <v>0</v>
      </c>
      <c r="AF2928" s="15" t="s">
        <v>2584</v>
      </c>
    </row>
    <row r="2929" spans="1:32" ht="13">
      <c r="A2929" s="3" t="s">
        <v>488</v>
      </c>
      <c r="B2929" t="s">
        <v>238</v>
      </c>
      <c r="C2929" s="6">
        <v>0</v>
      </c>
      <c r="D2929" s="6">
        <v>0</v>
      </c>
      <c r="E2929" s="6">
        <v>0</v>
      </c>
      <c r="F2929" s="6">
        <v>0</v>
      </c>
      <c r="G2929" s="6">
        <v>0</v>
      </c>
      <c r="H2929" s="6">
        <v>0</v>
      </c>
      <c r="I2929" s="6">
        <v>0</v>
      </c>
      <c r="J2929" s="6">
        <v>0</v>
      </c>
      <c r="K2929" s="6">
        <v>0</v>
      </c>
      <c r="L2929" s="6">
        <v>0</v>
      </c>
      <c r="M2929" s="6">
        <v>0</v>
      </c>
      <c r="N2929" s="6">
        <v>0</v>
      </c>
      <c r="O2929" s="6">
        <v>0</v>
      </c>
      <c r="P2929" s="6">
        <v>0</v>
      </c>
      <c r="Q2929" s="6">
        <v>0</v>
      </c>
      <c r="R2929" s="6">
        <v>0</v>
      </c>
      <c r="S2929" s="6">
        <v>0</v>
      </c>
      <c r="T2929" s="6">
        <v>0</v>
      </c>
      <c r="U2929" s="6">
        <v>0</v>
      </c>
      <c r="V2929" s="6">
        <v>0</v>
      </c>
      <c r="W2929" s="6">
        <v>0</v>
      </c>
      <c r="X2929" s="6">
        <v>0</v>
      </c>
      <c r="Y2929" s="6">
        <v>0</v>
      </c>
      <c r="Z2929" s="6">
        <v>0</v>
      </c>
      <c r="AA2929" s="6">
        <v>0</v>
      </c>
      <c r="AB2929" s="6">
        <v>0</v>
      </c>
      <c r="AC2929" s="6">
        <v>0</v>
      </c>
      <c r="AD2929" s="6">
        <v>0</v>
      </c>
      <c r="AE2929" s="6">
        <v>0</v>
      </c>
      <c r="AF2929" s="15" t="s">
        <v>2584</v>
      </c>
    </row>
    <row r="2930" spans="1:32" ht="13">
      <c r="A2930" s="3" t="s">
        <v>489</v>
      </c>
      <c r="B2930" t="s">
        <v>240</v>
      </c>
      <c r="C2930" s="6">
        <v>0</v>
      </c>
      <c r="D2930" s="6">
        <v>0</v>
      </c>
      <c r="E2930" s="6">
        <v>0</v>
      </c>
      <c r="F2930" s="6">
        <v>0</v>
      </c>
      <c r="G2930" s="6">
        <v>0</v>
      </c>
      <c r="H2930" s="6">
        <v>0</v>
      </c>
      <c r="I2930" s="6">
        <v>0</v>
      </c>
      <c r="J2930" s="6">
        <v>0</v>
      </c>
      <c r="K2930" s="6">
        <v>0</v>
      </c>
      <c r="L2930" s="6">
        <v>0</v>
      </c>
      <c r="M2930" s="6">
        <v>0</v>
      </c>
      <c r="N2930" s="6">
        <v>0</v>
      </c>
      <c r="O2930" s="6">
        <v>0</v>
      </c>
      <c r="P2930" s="6">
        <v>0</v>
      </c>
      <c r="Q2930" s="6">
        <v>0</v>
      </c>
      <c r="R2930" s="6">
        <v>0</v>
      </c>
      <c r="S2930" s="6">
        <v>0</v>
      </c>
      <c r="T2930" s="6">
        <v>0</v>
      </c>
      <c r="U2930" s="6">
        <v>0</v>
      </c>
      <c r="V2930" s="6">
        <v>0</v>
      </c>
      <c r="W2930" s="6">
        <v>0</v>
      </c>
      <c r="X2930" s="6">
        <v>0</v>
      </c>
      <c r="Y2930" s="6">
        <v>0</v>
      </c>
      <c r="Z2930" s="6">
        <v>0</v>
      </c>
      <c r="AA2930" s="6">
        <v>0</v>
      </c>
      <c r="AB2930" s="6">
        <v>0</v>
      </c>
      <c r="AC2930" s="6">
        <v>0</v>
      </c>
      <c r="AD2930" s="6">
        <v>0</v>
      </c>
      <c r="AE2930" s="6">
        <v>0</v>
      </c>
      <c r="AF2930" s="15" t="s">
        <v>2584</v>
      </c>
    </row>
    <row r="2931" spans="1:32" ht="13">
      <c r="A2931" s="3" t="s">
        <v>490</v>
      </c>
      <c r="B2931" t="s">
        <v>242</v>
      </c>
      <c r="C2931" s="6">
        <v>0</v>
      </c>
      <c r="D2931" s="6">
        <v>0</v>
      </c>
      <c r="E2931" s="6">
        <v>0</v>
      </c>
      <c r="F2931" s="6">
        <v>0</v>
      </c>
      <c r="G2931" s="6">
        <v>0</v>
      </c>
      <c r="H2931" s="6">
        <v>0</v>
      </c>
      <c r="I2931" s="6">
        <v>0</v>
      </c>
      <c r="J2931" s="6">
        <v>0</v>
      </c>
      <c r="K2931" s="6">
        <v>0</v>
      </c>
      <c r="L2931" s="6">
        <v>0</v>
      </c>
      <c r="M2931" s="6">
        <v>0</v>
      </c>
      <c r="N2931" s="6">
        <v>0</v>
      </c>
      <c r="O2931" s="6">
        <v>0</v>
      </c>
      <c r="P2931" s="6">
        <v>0</v>
      </c>
      <c r="Q2931" s="6">
        <v>0</v>
      </c>
      <c r="R2931" s="6">
        <v>0</v>
      </c>
      <c r="S2931" s="6">
        <v>0</v>
      </c>
      <c r="T2931" s="6">
        <v>0</v>
      </c>
      <c r="U2931" s="6">
        <v>0</v>
      </c>
      <c r="V2931" s="6">
        <v>0</v>
      </c>
      <c r="W2931" s="6">
        <v>0</v>
      </c>
      <c r="X2931" s="6">
        <v>0</v>
      </c>
      <c r="Y2931" s="6">
        <v>0</v>
      </c>
      <c r="Z2931" s="6">
        <v>0</v>
      </c>
      <c r="AA2931" s="6">
        <v>0</v>
      </c>
      <c r="AB2931" s="6">
        <v>0</v>
      </c>
      <c r="AC2931" s="6">
        <v>0</v>
      </c>
      <c r="AD2931" s="6">
        <v>0</v>
      </c>
      <c r="AE2931" s="6">
        <v>0</v>
      </c>
      <c r="AF2931" s="15" t="s">
        <v>2584</v>
      </c>
    </row>
    <row r="2932" spans="1:32" ht="13">
      <c r="A2932" s="3" t="s">
        <v>491</v>
      </c>
      <c r="B2932" t="s">
        <v>244</v>
      </c>
      <c r="C2932" s="6">
        <v>0</v>
      </c>
      <c r="D2932" s="6">
        <v>0</v>
      </c>
      <c r="E2932" s="6">
        <v>0</v>
      </c>
      <c r="F2932" s="6">
        <v>0</v>
      </c>
      <c r="G2932" s="6">
        <v>0</v>
      </c>
      <c r="H2932" s="6">
        <v>0</v>
      </c>
      <c r="I2932" s="6">
        <v>0</v>
      </c>
      <c r="J2932" s="6">
        <v>0</v>
      </c>
      <c r="K2932" s="6">
        <v>0</v>
      </c>
      <c r="L2932" s="6">
        <v>0</v>
      </c>
      <c r="M2932" s="6">
        <v>0</v>
      </c>
      <c r="N2932" s="6">
        <v>0</v>
      </c>
      <c r="O2932" s="6">
        <v>0</v>
      </c>
      <c r="P2932" s="6">
        <v>0</v>
      </c>
      <c r="Q2932" s="6">
        <v>0</v>
      </c>
      <c r="R2932" s="6">
        <v>0</v>
      </c>
      <c r="S2932" s="6">
        <v>0</v>
      </c>
      <c r="T2932" s="6">
        <v>0</v>
      </c>
      <c r="U2932" s="6">
        <v>0</v>
      </c>
      <c r="V2932" s="6">
        <v>0</v>
      </c>
      <c r="W2932" s="6">
        <v>0</v>
      </c>
      <c r="X2932" s="6">
        <v>0</v>
      </c>
      <c r="Y2932" s="6">
        <v>0</v>
      </c>
      <c r="Z2932" s="6">
        <v>0</v>
      </c>
      <c r="AA2932" s="6">
        <v>0</v>
      </c>
      <c r="AB2932" s="6">
        <v>0</v>
      </c>
      <c r="AC2932" s="6">
        <v>0</v>
      </c>
      <c r="AD2932" s="6">
        <v>0</v>
      </c>
      <c r="AE2932" s="6">
        <v>0</v>
      </c>
      <c r="AF2932" s="15" t="s">
        <v>2584</v>
      </c>
    </row>
    <row r="2933" spans="1:32" ht="13">
      <c r="A2933" s="3" t="s">
        <v>492</v>
      </c>
      <c r="B2933" t="s">
        <v>246</v>
      </c>
      <c r="C2933" s="6">
        <v>0</v>
      </c>
      <c r="D2933" s="6">
        <v>0</v>
      </c>
      <c r="E2933" s="6">
        <v>0</v>
      </c>
      <c r="F2933" s="6">
        <v>0</v>
      </c>
      <c r="G2933" s="6">
        <v>0</v>
      </c>
      <c r="H2933" s="6">
        <v>0</v>
      </c>
      <c r="I2933" s="6">
        <v>0</v>
      </c>
      <c r="J2933" s="6">
        <v>0</v>
      </c>
      <c r="K2933" s="6">
        <v>0</v>
      </c>
      <c r="L2933" s="6">
        <v>0</v>
      </c>
      <c r="M2933" s="6">
        <v>0</v>
      </c>
      <c r="N2933" s="6">
        <v>0</v>
      </c>
      <c r="O2933" s="6">
        <v>0</v>
      </c>
      <c r="P2933" s="6">
        <v>0</v>
      </c>
      <c r="Q2933" s="6">
        <v>0</v>
      </c>
      <c r="R2933" s="6">
        <v>0</v>
      </c>
      <c r="S2933" s="6">
        <v>0</v>
      </c>
      <c r="T2933" s="6">
        <v>0</v>
      </c>
      <c r="U2933" s="6">
        <v>0</v>
      </c>
      <c r="V2933" s="6">
        <v>0</v>
      </c>
      <c r="W2933" s="6">
        <v>0</v>
      </c>
      <c r="X2933" s="6">
        <v>0</v>
      </c>
      <c r="Y2933" s="6">
        <v>0</v>
      </c>
      <c r="Z2933" s="6">
        <v>0</v>
      </c>
      <c r="AA2933" s="6">
        <v>0</v>
      </c>
      <c r="AB2933" s="6">
        <v>0</v>
      </c>
      <c r="AC2933" s="6">
        <v>0</v>
      </c>
      <c r="AD2933" s="6">
        <v>0</v>
      </c>
      <c r="AE2933" s="6">
        <v>0</v>
      </c>
      <c r="AF2933" s="15" t="s">
        <v>2584</v>
      </c>
    </row>
    <row r="2934" spans="1:32" ht="13">
      <c r="A2934" s="3" t="s">
        <v>493</v>
      </c>
      <c r="B2934" t="s">
        <v>248</v>
      </c>
      <c r="C2934" s="6">
        <v>0</v>
      </c>
      <c r="D2934" s="6">
        <v>0</v>
      </c>
      <c r="E2934" s="6">
        <v>0</v>
      </c>
      <c r="F2934" s="6">
        <v>0</v>
      </c>
      <c r="G2934" s="6">
        <v>0</v>
      </c>
      <c r="H2934" s="6">
        <v>0</v>
      </c>
      <c r="I2934" s="6">
        <v>0</v>
      </c>
      <c r="J2934" s="6">
        <v>0</v>
      </c>
      <c r="K2934" s="6">
        <v>0</v>
      </c>
      <c r="L2934" s="6">
        <v>0</v>
      </c>
      <c r="M2934" s="6">
        <v>0</v>
      </c>
      <c r="N2934" s="6">
        <v>0</v>
      </c>
      <c r="O2934" s="6">
        <v>0</v>
      </c>
      <c r="P2934" s="6">
        <v>0</v>
      </c>
      <c r="Q2934" s="6">
        <v>0</v>
      </c>
      <c r="R2934" s="6">
        <v>0</v>
      </c>
      <c r="S2934" s="6">
        <v>0</v>
      </c>
      <c r="T2934" s="6">
        <v>0</v>
      </c>
      <c r="U2934" s="6">
        <v>0</v>
      </c>
      <c r="V2934" s="6">
        <v>0</v>
      </c>
      <c r="W2934" s="6">
        <v>0</v>
      </c>
      <c r="X2934" s="6">
        <v>0</v>
      </c>
      <c r="Y2934" s="6">
        <v>0</v>
      </c>
      <c r="Z2934" s="6">
        <v>0</v>
      </c>
      <c r="AA2934" s="6">
        <v>0</v>
      </c>
      <c r="AB2934" s="6">
        <v>0</v>
      </c>
      <c r="AC2934" s="6">
        <v>0</v>
      </c>
      <c r="AD2934" s="6">
        <v>0</v>
      </c>
      <c r="AE2934" s="6">
        <v>0</v>
      </c>
      <c r="AF2934" s="15" t="s">
        <v>2584</v>
      </c>
    </row>
    <row r="2936" spans="1:32" ht="13">
      <c r="B2936" s="2" t="s">
        <v>288</v>
      </c>
    </row>
    <row r="2937" spans="1:32" ht="13">
      <c r="A2937" s="3" t="s">
        <v>494</v>
      </c>
      <c r="B2937" t="s">
        <v>226</v>
      </c>
      <c r="C2937" s="6">
        <v>0</v>
      </c>
      <c r="D2937" s="6">
        <v>0</v>
      </c>
      <c r="E2937" s="6">
        <v>0</v>
      </c>
      <c r="F2937" s="6">
        <v>0</v>
      </c>
      <c r="G2937" s="6">
        <v>0</v>
      </c>
      <c r="H2937" s="6">
        <v>0</v>
      </c>
      <c r="I2937" s="6">
        <v>0</v>
      </c>
      <c r="J2937" s="6">
        <v>0</v>
      </c>
      <c r="K2937" s="6">
        <v>0</v>
      </c>
      <c r="L2937" s="6">
        <v>0</v>
      </c>
      <c r="M2937" s="6">
        <v>0</v>
      </c>
      <c r="N2937" s="6">
        <v>0</v>
      </c>
      <c r="O2937" s="6">
        <v>0</v>
      </c>
      <c r="P2937" s="6">
        <v>0</v>
      </c>
      <c r="Q2937" s="6">
        <v>0</v>
      </c>
      <c r="R2937" s="6">
        <v>0</v>
      </c>
      <c r="S2937" s="6">
        <v>0</v>
      </c>
      <c r="T2937" s="6">
        <v>0</v>
      </c>
      <c r="U2937" s="6">
        <v>0</v>
      </c>
      <c r="V2937" s="6">
        <v>0</v>
      </c>
      <c r="W2937" s="6">
        <v>0</v>
      </c>
      <c r="X2937" s="6">
        <v>0</v>
      </c>
      <c r="Y2937" s="6">
        <v>0</v>
      </c>
      <c r="Z2937" s="6">
        <v>0</v>
      </c>
      <c r="AA2937" s="6">
        <v>0</v>
      </c>
      <c r="AB2937" s="6">
        <v>0</v>
      </c>
      <c r="AC2937" s="6">
        <v>0</v>
      </c>
      <c r="AD2937" s="6">
        <v>0</v>
      </c>
      <c r="AE2937" s="6">
        <v>0</v>
      </c>
      <c r="AF2937" s="15" t="s">
        <v>2584</v>
      </c>
    </row>
    <row r="2938" spans="1:32" ht="13">
      <c r="A2938" s="3" t="s">
        <v>495</v>
      </c>
      <c r="B2938" t="s">
        <v>228</v>
      </c>
      <c r="C2938" s="6">
        <v>0</v>
      </c>
      <c r="D2938" s="6">
        <v>0</v>
      </c>
      <c r="E2938" s="6">
        <v>0</v>
      </c>
      <c r="F2938" s="6">
        <v>0</v>
      </c>
      <c r="G2938" s="6">
        <v>0</v>
      </c>
      <c r="H2938" s="6">
        <v>0</v>
      </c>
      <c r="I2938" s="6">
        <v>0</v>
      </c>
      <c r="J2938" s="6">
        <v>0</v>
      </c>
      <c r="K2938" s="6">
        <v>0</v>
      </c>
      <c r="L2938" s="6">
        <v>0</v>
      </c>
      <c r="M2938" s="6">
        <v>0</v>
      </c>
      <c r="N2938" s="6">
        <v>0</v>
      </c>
      <c r="O2938" s="6">
        <v>0</v>
      </c>
      <c r="P2938" s="6">
        <v>0</v>
      </c>
      <c r="Q2938" s="6">
        <v>0</v>
      </c>
      <c r="R2938" s="6">
        <v>0</v>
      </c>
      <c r="S2938" s="6">
        <v>0</v>
      </c>
      <c r="T2938" s="6">
        <v>0</v>
      </c>
      <c r="U2938" s="6">
        <v>0</v>
      </c>
      <c r="V2938" s="6">
        <v>0</v>
      </c>
      <c r="W2938" s="6">
        <v>0</v>
      </c>
      <c r="X2938" s="6">
        <v>0</v>
      </c>
      <c r="Y2938" s="6">
        <v>0</v>
      </c>
      <c r="Z2938" s="6">
        <v>0</v>
      </c>
      <c r="AA2938" s="6">
        <v>0</v>
      </c>
      <c r="AB2938" s="6">
        <v>0</v>
      </c>
      <c r="AC2938" s="6">
        <v>0</v>
      </c>
      <c r="AD2938" s="6">
        <v>0</v>
      </c>
      <c r="AE2938" s="6">
        <v>0</v>
      </c>
      <c r="AF2938" s="15" t="s">
        <v>2584</v>
      </c>
    </row>
    <row r="2939" spans="1:32" ht="13">
      <c r="A2939" s="3" t="s">
        <v>496</v>
      </c>
      <c r="B2939" t="s">
        <v>230</v>
      </c>
      <c r="C2939" s="6">
        <v>0</v>
      </c>
      <c r="D2939" s="6">
        <v>0</v>
      </c>
      <c r="E2939" s="6">
        <v>0</v>
      </c>
      <c r="F2939" s="6">
        <v>0</v>
      </c>
      <c r="G2939" s="6">
        <v>0</v>
      </c>
      <c r="H2939" s="6">
        <v>0</v>
      </c>
      <c r="I2939" s="6">
        <v>0</v>
      </c>
      <c r="J2939" s="6">
        <v>0</v>
      </c>
      <c r="K2939" s="6">
        <v>0</v>
      </c>
      <c r="L2939" s="6">
        <v>0</v>
      </c>
      <c r="M2939" s="6">
        <v>0</v>
      </c>
      <c r="N2939" s="6">
        <v>0</v>
      </c>
      <c r="O2939" s="6">
        <v>0</v>
      </c>
      <c r="P2939" s="6">
        <v>0</v>
      </c>
      <c r="Q2939" s="6">
        <v>0</v>
      </c>
      <c r="R2939" s="6">
        <v>0</v>
      </c>
      <c r="S2939" s="6">
        <v>0</v>
      </c>
      <c r="T2939" s="6">
        <v>0</v>
      </c>
      <c r="U2939" s="6">
        <v>0</v>
      </c>
      <c r="V2939" s="6">
        <v>0</v>
      </c>
      <c r="W2939" s="6">
        <v>0</v>
      </c>
      <c r="X2939" s="6">
        <v>0</v>
      </c>
      <c r="Y2939" s="6">
        <v>0</v>
      </c>
      <c r="Z2939" s="6">
        <v>0</v>
      </c>
      <c r="AA2939" s="6">
        <v>0</v>
      </c>
      <c r="AB2939" s="6">
        <v>0</v>
      </c>
      <c r="AC2939" s="6">
        <v>0</v>
      </c>
      <c r="AD2939" s="6">
        <v>0</v>
      </c>
      <c r="AE2939" s="6">
        <v>0</v>
      </c>
      <c r="AF2939" s="15" t="s">
        <v>2584</v>
      </c>
    </row>
    <row r="2940" spans="1:32" ht="13">
      <c r="A2940" s="3" t="s">
        <v>497</v>
      </c>
      <c r="B2940" t="s">
        <v>232</v>
      </c>
      <c r="C2940" s="6">
        <v>0</v>
      </c>
      <c r="D2940" s="6">
        <v>0</v>
      </c>
      <c r="E2940" s="6">
        <v>0</v>
      </c>
      <c r="F2940" s="6">
        <v>0</v>
      </c>
      <c r="G2940" s="6">
        <v>0</v>
      </c>
      <c r="H2940" s="6">
        <v>0</v>
      </c>
      <c r="I2940" s="6">
        <v>0</v>
      </c>
      <c r="J2940" s="6">
        <v>0</v>
      </c>
      <c r="K2940" s="6">
        <v>0</v>
      </c>
      <c r="L2940" s="6">
        <v>0</v>
      </c>
      <c r="M2940" s="6">
        <v>0</v>
      </c>
      <c r="N2940" s="6">
        <v>0</v>
      </c>
      <c r="O2940" s="6">
        <v>0</v>
      </c>
      <c r="P2940" s="6">
        <v>0</v>
      </c>
      <c r="Q2940" s="6">
        <v>0</v>
      </c>
      <c r="R2940" s="6">
        <v>0</v>
      </c>
      <c r="S2940" s="6">
        <v>0</v>
      </c>
      <c r="T2940" s="6">
        <v>0</v>
      </c>
      <c r="U2940" s="6">
        <v>0</v>
      </c>
      <c r="V2940" s="6">
        <v>0</v>
      </c>
      <c r="W2940" s="6">
        <v>0</v>
      </c>
      <c r="X2940" s="6">
        <v>0</v>
      </c>
      <c r="Y2940" s="6">
        <v>0</v>
      </c>
      <c r="Z2940" s="6">
        <v>0</v>
      </c>
      <c r="AA2940" s="6">
        <v>0</v>
      </c>
      <c r="AB2940" s="6">
        <v>0</v>
      </c>
      <c r="AC2940" s="6">
        <v>0</v>
      </c>
      <c r="AD2940" s="6">
        <v>0</v>
      </c>
      <c r="AE2940" s="6">
        <v>0</v>
      </c>
      <c r="AF2940" s="15" t="s">
        <v>2584</v>
      </c>
    </row>
    <row r="2941" spans="1:32" ht="13">
      <c r="A2941" s="3" t="s">
        <v>498</v>
      </c>
      <c r="B2941" t="s">
        <v>234</v>
      </c>
      <c r="C2941" s="6">
        <v>0</v>
      </c>
      <c r="D2941" s="6">
        <v>0</v>
      </c>
      <c r="E2941" s="6">
        <v>0</v>
      </c>
      <c r="F2941" s="6">
        <v>0</v>
      </c>
      <c r="G2941" s="6">
        <v>0</v>
      </c>
      <c r="H2941" s="6">
        <v>0</v>
      </c>
      <c r="I2941" s="6">
        <v>0</v>
      </c>
      <c r="J2941" s="6">
        <v>0</v>
      </c>
      <c r="K2941" s="6">
        <v>0</v>
      </c>
      <c r="L2941" s="6">
        <v>0</v>
      </c>
      <c r="M2941" s="6">
        <v>0</v>
      </c>
      <c r="N2941" s="6">
        <v>0</v>
      </c>
      <c r="O2941" s="6">
        <v>0</v>
      </c>
      <c r="P2941" s="6">
        <v>0</v>
      </c>
      <c r="Q2941" s="6">
        <v>0</v>
      </c>
      <c r="R2941" s="6">
        <v>0</v>
      </c>
      <c r="S2941" s="6">
        <v>0</v>
      </c>
      <c r="T2941" s="6">
        <v>0</v>
      </c>
      <c r="U2941" s="6">
        <v>0</v>
      </c>
      <c r="V2941" s="6">
        <v>0</v>
      </c>
      <c r="W2941" s="6">
        <v>0</v>
      </c>
      <c r="X2941" s="6">
        <v>0</v>
      </c>
      <c r="Y2941" s="6">
        <v>0</v>
      </c>
      <c r="Z2941" s="6">
        <v>0</v>
      </c>
      <c r="AA2941" s="6">
        <v>0</v>
      </c>
      <c r="AB2941" s="6">
        <v>0</v>
      </c>
      <c r="AC2941" s="6">
        <v>0</v>
      </c>
      <c r="AD2941" s="6">
        <v>0</v>
      </c>
      <c r="AE2941" s="6">
        <v>0</v>
      </c>
      <c r="AF2941" s="15" t="s">
        <v>2584</v>
      </c>
    </row>
    <row r="2942" spans="1:32" ht="13">
      <c r="A2942" s="3" t="s">
        <v>499</v>
      </c>
      <c r="B2942" t="s">
        <v>236</v>
      </c>
      <c r="C2942" s="6">
        <v>0</v>
      </c>
      <c r="D2942" s="6">
        <v>0</v>
      </c>
      <c r="E2942" s="6">
        <v>0</v>
      </c>
      <c r="F2942" s="6">
        <v>0</v>
      </c>
      <c r="G2942" s="6">
        <v>0</v>
      </c>
      <c r="H2942" s="6">
        <v>0</v>
      </c>
      <c r="I2942" s="6">
        <v>0</v>
      </c>
      <c r="J2942" s="6">
        <v>0</v>
      </c>
      <c r="K2942" s="6">
        <v>0</v>
      </c>
      <c r="L2942" s="6">
        <v>0</v>
      </c>
      <c r="M2942" s="6">
        <v>0</v>
      </c>
      <c r="N2942" s="6">
        <v>0</v>
      </c>
      <c r="O2942" s="6">
        <v>0</v>
      </c>
      <c r="P2942" s="6">
        <v>0</v>
      </c>
      <c r="Q2942" s="6">
        <v>0</v>
      </c>
      <c r="R2942" s="6">
        <v>0</v>
      </c>
      <c r="S2942" s="6">
        <v>0</v>
      </c>
      <c r="T2942" s="6">
        <v>0</v>
      </c>
      <c r="U2942" s="6">
        <v>0</v>
      </c>
      <c r="V2942" s="6">
        <v>0</v>
      </c>
      <c r="W2942" s="6">
        <v>0</v>
      </c>
      <c r="X2942" s="6">
        <v>0</v>
      </c>
      <c r="Y2942" s="6">
        <v>0</v>
      </c>
      <c r="Z2942" s="6">
        <v>0</v>
      </c>
      <c r="AA2942" s="6">
        <v>0</v>
      </c>
      <c r="AB2942" s="6">
        <v>0</v>
      </c>
      <c r="AC2942" s="6">
        <v>0</v>
      </c>
      <c r="AD2942" s="6">
        <v>0</v>
      </c>
      <c r="AE2942" s="6">
        <v>0</v>
      </c>
      <c r="AF2942" s="15" t="s">
        <v>2584</v>
      </c>
    </row>
    <row r="2943" spans="1:32" ht="13">
      <c r="A2943" s="3" t="s">
        <v>500</v>
      </c>
      <c r="B2943" t="s">
        <v>238</v>
      </c>
      <c r="C2943" s="6">
        <v>0</v>
      </c>
      <c r="D2943" s="6">
        <v>0</v>
      </c>
      <c r="E2943" s="6">
        <v>0</v>
      </c>
      <c r="F2943" s="6">
        <v>0</v>
      </c>
      <c r="G2943" s="6">
        <v>0</v>
      </c>
      <c r="H2943" s="6">
        <v>0</v>
      </c>
      <c r="I2943" s="6">
        <v>0</v>
      </c>
      <c r="J2943" s="6">
        <v>0</v>
      </c>
      <c r="K2943" s="6">
        <v>0</v>
      </c>
      <c r="L2943" s="6">
        <v>0</v>
      </c>
      <c r="M2943" s="6">
        <v>0</v>
      </c>
      <c r="N2943" s="6">
        <v>0</v>
      </c>
      <c r="O2943" s="6">
        <v>0</v>
      </c>
      <c r="P2943" s="6">
        <v>0</v>
      </c>
      <c r="Q2943" s="6">
        <v>0</v>
      </c>
      <c r="R2943" s="6">
        <v>0</v>
      </c>
      <c r="S2943" s="6">
        <v>0</v>
      </c>
      <c r="T2943" s="6">
        <v>0</v>
      </c>
      <c r="U2943" s="6">
        <v>0</v>
      </c>
      <c r="V2943" s="6">
        <v>0</v>
      </c>
      <c r="W2943" s="6">
        <v>0</v>
      </c>
      <c r="X2943" s="6">
        <v>0</v>
      </c>
      <c r="Y2943" s="6">
        <v>0</v>
      </c>
      <c r="Z2943" s="6">
        <v>0</v>
      </c>
      <c r="AA2943" s="6">
        <v>0</v>
      </c>
      <c r="AB2943" s="6">
        <v>0</v>
      </c>
      <c r="AC2943" s="6">
        <v>0</v>
      </c>
      <c r="AD2943" s="6">
        <v>0</v>
      </c>
      <c r="AE2943" s="6">
        <v>0</v>
      </c>
      <c r="AF2943" s="15" t="s">
        <v>2584</v>
      </c>
    </row>
    <row r="2944" spans="1:32" ht="13">
      <c r="A2944" s="3" t="s">
        <v>501</v>
      </c>
      <c r="B2944" t="s">
        <v>240</v>
      </c>
      <c r="C2944" s="6">
        <v>0</v>
      </c>
      <c r="D2944" s="6">
        <v>0</v>
      </c>
      <c r="E2944" s="6">
        <v>0</v>
      </c>
      <c r="F2944" s="6">
        <v>0</v>
      </c>
      <c r="G2944" s="6">
        <v>0</v>
      </c>
      <c r="H2944" s="6">
        <v>0</v>
      </c>
      <c r="I2944" s="6">
        <v>0</v>
      </c>
      <c r="J2944" s="6">
        <v>0</v>
      </c>
      <c r="K2944" s="6">
        <v>0</v>
      </c>
      <c r="L2944" s="6">
        <v>0</v>
      </c>
      <c r="M2944" s="6">
        <v>0</v>
      </c>
      <c r="N2944" s="6">
        <v>0</v>
      </c>
      <c r="O2944" s="6">
        <v>0</v>
      </c>
      <c r="P2944" s="6">
        <v>0</v>
      </c>
      <c r="Q2944" s="6">
        <v>0</v>
      </c>
      <c r="R2944" s="6">
        <v>0</v>
      </c>
      <c r="S2944" s="6">
        <v>0</v>
      </c>
      <c r="T2944" s="6">
        <v>0</v>
      </c>
      <c r="U2944" s="6">
        <v>0</v>
      </c>
      <c r="V2944" s="6">
        <v>0</v>
      </c>
      <c r="W2944" s="6">
        <v>0</v>
      </c>
      <c r="X2944" s="6">
        <v>0</v>
      </c>
      <c r="Y2944" s="6">
        <v>0</v>
      </c>
      <c r="Z2944" s="6">
        <v>0</v>
      </c>
      <c r="AA2944" s="6">
        <v>0</v>
      </c>
      <c r="AB2944" s="6">
        <v>0</v>
      </c>
      <c r="AC2944" s="6">
        <v>0</v>
      </c>
      <c r="AD2944" s="6">
        <v>0</v>
      </c>
      <c r="AE2944" s="6">
        <v>0</v>
      </c>
      <c r="AF2944" s="15" t="s">
        <v>2584</v>
      </c>
    </row>
    <row r="2945" spans="1:32" ht="13">
      <c r="A2945" s="3" t="s">
        <v>502</v>
      </c>
      <c r="B2945" t="s">
        <v>242</v>
      </c>
      <c r="C2945" s="6">
        <v>0</v>
      </c>
      <c r="D2945" s="6">
        <v>0</v>
      </c>
      <c r="E2945" s="6">
        <v>0</v>
      </c>
      <c r="F2945" s="6">
        <v>0</v>
      </c>
      <c r="G2945" s="6">
        <v>0</v>
      </c>
      <c r="H2945" s="6">
        <v>0</v>
      </c>
      <c r="I2945" s="6">
        <v>0</v>
      </c>
      <c r="J2945" s="6">
        <v>0</v>
      </c>
      <c r="K2945" s="6">
        <v>0</v>
      </c>
      <c r="L2945" s="6">
        <v>0</v>
      </c>
      <c r="M2945" s="6">
        <v>0</v>
      </c>
      <c r="N2945" s="6">
        <v>0</v>
      </c>
      <c r="O2945" s="6">
        <v>0</v>
      </c>
      <c r="P2945" s="6">
        <v>0</v>
      </c>
      <c r="Q2945" s="6">
        <v>0</v>
      </c>
      <c r="R2945" s="6">
        <v>0</v>
      </c>
      <c r="S2945" s="6">
        <v>0</v>
      </c>
      <c r="T2945" s="6">
        <v>0</v>
      </c>
      <c r="U2945" s="6">
        <v>0</v>
      </c>
      <c r="V2945" s="6">
        <v>0</v>
      </c>
      <c r="W2945" s="6">
        <v>0</v>
      </c>
      <c r="X2945" s="6">
        <v>0</v>
      </c>
      <c r="Y2945" s="6">
        <v>0</v>
      </c>
      <c r="Z2945" s="6">
        <v>0</v>
      </c>
      <c r="AA2945" s="6">
        <v>0</v>
      </c>
      <c r="AB2945" s="6">
        <v>0</v>
      </c>
      <c r="AC2945" s="6">
        <v>0</v>
      </c>
      <c r="AD2945" s="6">
        <v>0</v>
      </c>
      <c r="AE2945" s="6">
        <v>0</v>
      </c>
      <c r="AF2945" s="15" t="s">
        <v>2584</v>
      </c>
    </row>
    <row r="2946" spans="1:32" ht="13">
      <c r="A2946" s="3" t="s">
        <v>503</v>
      </c>
      <c r="B2946" t="s">
        <v>244</v>
      </c>
      <c r="C2946" s="6">
        <v>0</v>
      </c>
      <c r="D2946" s="6">
        <v>0</v>
      </c>
      <c r="E2946" s="6">
        <v>0</v>
      </c>
      <c r="F2946" s="6">
        <v>0</v>
      </c>
      <c r="G2946" s="6">
        <v>0</v>
      </c>
      <c r="H2946" s="6">
        <v>0</v>
      </c>
      <c r="I2946" s="6">
        <v>0</v>
      </c>
      <c r="J2946" s="6">
        <v>0</v>
      </c>
      <c r="K2946" s="6">
        <v>0</v>
      </c>
      <c r="L2946" s="6">
        <v>0</v>
      </c>
      <c r="M2946" s="6">
        <v>0</v>
      </c>
      <c r="N2946" s="6">
        <v>0</v>
      </c>
      <c r="O2946" s="6">
        <v>0</v>
      </c>
      <c r="P2946" s="6">
        <v>0</v>
      </c>
      <c r="Q2946" s="6">
        <v>0</v>
      </c>
      <c r="R2946" s="6">
        <v>0</v>
      </c>
      <c r="S2946" s="6">
        <v>0</v>
      </c>
      <c r="T2946" s="6">
        <v>0</v>
      </c>
      <c r="U2946" s="6">
        <v>0</v>
      </c>
      <c r="V2946" s="6">
        <v>0</v>
      </c>
      <c r="W2946" s="6">
        <v>0</v>
      </c>
      <c r="X2946" s="6">
        <v>0</v>
      </c>
      <c r="Y2946" s="6">
        <v>0</v>
      </c>
      <c r="Z2946" s="6">
        <v>0</v>
      </c>
      <c r="AA2946" s="6">
        <v>0</v>
      </c>
      <c r="AB2946" s="6">
        <v>0</v>
      </c>
      <c r="AC2946" s="6">
        <v>0</v>
      </c>
      <c r="AD2946" s="6">
        <v>0</v>
      </c>
      <c r="AE2946" s="6">
        <v>0</v>
      </c>
      <c r="AF2946" s="15" t="s">
        <v>2584</v>
      </c>
    </row>
    <row r="2947" spans="1:32" ht="13">
      <c r="A2947" s="3" t="s">
        <v>504</v>
      </c>
      <c r="B2947" t="s">
        <v>246</v>
      </c>
      <c r="C2947" s="6">
        <v>0</v>
      </c>
      <c r="D2947" s="6">
        <v>0</v>
      </c>
      <c r="E2947" s="6">
        <v>0</v>
      </c>
      <c r="F2947" s="6">
        <v>0</v>
      </c>
      <c r="G2947" s="6">
        <v>0</v>
      </c>
      <c r="H2947" s="6">
        <v>0</v>
      </c>
      <c r="I2947" s="6">
        <v>0</v>
      </c>
      <c r="J2947" s="6">
        <v>0</v>
      </c>
      <c r="K2947" s="6">
        <v>0</v>
      </c>
      <c r="L2947" s="6">
        <v>0</v>
      </c>
      <c r="M2947" s="6">
        <v>0</v>
      </c>
      <c r="N2947" s="6">
        <v>0</v>
      </c>
      <c r="O2947" s="6">
        <v>0</v>
      </c>
      <c r="P2947" s="6">
        <v>0</v>
      </c>
      <c r="Q2947" s="6">
        <v>0</v>
      </c>
      <c r="R2947" s="6">
        <v>0</v>
      </c>
      <c r="S2947" s="6">
        <v>0</v>
      </c>
      <c r="T2947" s="6">
        <v>0</v>
      </c>
      <c r="U2947" s="6">
        <v>0</v>
      </c>
      <c r="V2947" s="6">
        <v>0</v>
      </c>
      <c r="W2947" s="6">
        <v>0</v>
      </c>
      <c r="X2947" s="6">
        <v>0</v>
      </c>
      <c r="Y2947" s="6">
        <v>0</v>
      </c>
      <c r="Z2947" s="6">
        <v>0</v>
      </c>
      <c r="AA2947" s="6">
        <v>0</v>
      </c>
      <c r="AB2947" s="6">
        <v>0</v>
      </c>
      <c r="AC2947" s="6">
        <v>0</v>
      </c>
      <c r="AD2947" s="6">
        <v>0</v>
      </c>
      <c r="AE2947" s="6">
        <v>0</v>
      </c>
      <c r="AF2947" s="15" t="s">
        <v>2584</v>
      </c>
    </row>
    <row r="2948" spans="1:32" ht="13">
      <c r="A2948" s="3" t="s">
        <v>505</v>
      </c>
      <c r="B2948" t="s">
        <v>248</v>
      </c>
      <c r="C2948" s="6">
        <v>0</v>
      </c>
      <c r="D2948" s="6">
        <v>0</v>
      </c>
      <c r="E2948" s="6">
        <v>0</v>
      </c>
      <c r="F2948" s="6">
        <v>0</v>
      </c>
      <c r="G2948" s="6">
        <v>0</v>
      </c>
      <c r="H2948" s="6">
        <v>0</v>
      </c>
      <c r="I2948" s="6">
        <v>0</v>
      </c>
      <c r="J2948" s="6">
        <v>0</v>
      </c>
      <c r="K2948" s="6">
        <v>0</v>
      </c>
      <c r="L2948" s="6">
        <v>0</v>
      </c>
      <c r="M2948" s="6">
        <v>0</v>
      </c>
      <c r="N2948" s="6">
        <v>0</v>
      </c>
      <c r="O2948" s="6">
        <v>0</v>
      </c>
      <c r="P2948" s="6">
        <v>0</v>
      </c>
      <c r="Q2948" s="6">
        <v>0</v>
      </c>
      <c r="R2948" s="6">
        <v>0</v>
      </c>
      <c r="S2948" s="6">
        <v>0</v>
      </c>
      <c r="T2948" s="6">
        <v>0</v>
      </c>
      <c r="U2948" s="6">
        <v>0</v>
      </c>
      <c r="V2948" s="6">
        <v>0</v>
      </c>
      <c r="W2948" s="6">
        <v>0</v>
      </c>
      <c r="X2948" s="6">
        <v>0</v>
      </c>
      <c r="Y2948" s="6">
        <v>0</v>
      </c>
      <c r="Z2948" s="6">
        <v>0</v>
      </c>
      <c r="AA2948" s="6">
        <v>0</v>
      </c>
      <c r="AB2948" s="6">
        <v>0</v>
      </c>
      <c r="AC2948" s="6">
        <v>0</v>
      </c>
      <c r="AD2948" s="6">
        <v>0</v>
      </c>
      <c r="AE2948" s="6">
        <v>0</v>
      </c>
      <c r="AF2948" s="15" t="s">
        <v>2584</v>
      </c>
    </row>
    <row r="2950" spans="1:32" ht="13">
      <c r="B2950" s="2" t="s">
        <v>301</v>
      </c>
    </row>
    <row r="2951" spans="1:32" ht="13">
      <c r="A2951" s="3" t="s">
        <v>506</v>
      </c>
      <c r="B2951" t="s">
        <v>226</v>
      </c>
      <c r="C2951" s="6">
        <v>0</v>
      </c>
      <c r="D2951" s="6">
        <v>0</v>
      </c>
      <c r="E2951" s="6">
        <v>0</v>
      </c>
      <c r="F2951" s="6">
        <v>0</v>
      </c>
      <c r="G2951" s="6">
        <v>0</v>
      </c>
      <c r="H2951" s="6">
        <v>0</v>
      </c>
      <c r="I2951" s="6">
        <v>0</v>
      </c>
      <c r="J2951" s="6">
        <v>0</v>
      </c>
      <c r="K2951" s="6">
        <v>51.812320999999997</v>
      </c>
      <c r="L2951" s="6">
        <v>51.873157999999997</v>
      </c>
      <c r="M2951" s="6">
        <v>51.905731000000003</v>
      </c>
      <c r="N2951" s="6">
        <v>51.928626999999999</v>
      </c>
      <c r="O2951" s="6">
        <v>51.931975999999999</v>
      </c>
      <c r="P2951" s="6">
        <v>51.919739</v>
      </c>
      <c r="Q2951" s="6">
        <v>51.872233999999999</v>
      </c>
      <c r="R2951" s="6">
        <v>51.825436000000003</v>
      </c>
      <c r="S2951" s="6">
        <v>51.816688999999997</v>
      </c>
      <c r="T2951" s="6">
        <v>51.809834000000002</v>
      </c>
      <c r="U2951" s="6">
        <v>51.803561999999999</v>
      </c>
      <c r="V2951" s="6">
        <v>51.807537000000004</v>
      </c>
      <c r="W2951" s="6">
        <v>51.813766000000001</v>
      </c>
      <c r="X2951" s="6">
        <v>51.815544000000003</v>
      </c>
      <c r="Y2951" s="6">
        <v>51.822417999999999</v>
      </c>
      <c r="Z2951" s="6">
        <v>51.825481000000003</v>
      </c>
      <c r="AA2951" s="6">
        <v>51.813316</v>
      </c>
      <c r="AB2951" s="6">
        <v>51.804786999999997</v>
      </c>
      <c r="AC2951" s="6">
        <v>51.784171999999998</v>
      </c>
      <c r="AD2951" s="6">
        <v>51.752499</v>
      </c>
      <c r="AE2951" s="6">
        <v>51.721744999999999</v>
      </c>
      <c r="AF2951" s="15" t="s">
        <v>2584</v>
      </c>
    </row>
    <row r="2952" spans="1:32" ht="13">
      <c r="A2952" s="3" t="s">
        <v>507</v>
      </c>
      <c r="B2952" t="s">
        <v>228</v>
      </c>
      <c r="C2952" s="6">
        <v>0</v>
      </c>
      <c r="D2952" s="6">
        <v>0</v>
      </c>
      <c r="E2952" s="6">
        <v>0</v>
      </c>
      <c r="F2952" s="6">
        <v>0</v>
      </c>
      <c r="G2952" s="6">
        <v>22.227523999999999</v>
      </c>
      <c r="H2952" s="6">
        <v>21.655897</v>
      </c>
      <c r="I2952" s="6">
        <v>21.563828999999998</v>
      </c>
      <c r="J2952" s="6">
        <v>21.602250999999999</v>
      </c>
      <c r="K2952" s="6">
        <v>21.628405000000001</v>
      </c>
      <c r="L2952" s="6">
        <v>21.726305</v>
      </c>
      <c r="M2952" s="6">
        <v>21.836808999999999</v>
      </c>
      <c r="N2952" s="6">
        <v>21.862960999999999</v>
      </c>
      <c r="O2952" s="6">
        <v>21.858820000000001</v>
      </c>
      <c r="P2952" s="6">
        <v>21.853462</v>
      </c>
      <c r="Q2952" s="6">
        <v>21.871092000000001</v>
      </c>
      <c r="R2952" s="6">
        <v>21.887685999999999</v>
      </c>
      <c r="S2952" s="6">
        <v>21.923787999999998</v>
      </c>
      <c r="T2952" s="6">
        <v>21.958739999999999</v>
      </c>
      <c r="U2952" s="6">
        <v>21.993561</v>
      </c>
      <c r="V2952" s="6">
        <v>22.036702999999999</v>
      </c>
      <c r="W2952" s="6">
        <v>22.079505999999999</v>
      </c>
      <c r="X2952" s="6">
        <v>22.120735</v>
      </c>
      <c r="Y2952" s="6">
        <v>22.167003999999999</v>
      </c>
      <c r="Z2952" s="6">
        <v>22.209454000000001</v>
      </c>
      <c r="AA2952" s="6">
        <v>22.250011000000001</v>
      </c>
      <c r="AB2952" s="6">
        <v>22.300454999999999</v>
      </c>
      <c r="AC2952" s="6">
        <v>22.346416000000001</v>
      </c>
      <c r="AD2952" s="6">
        <v>22.391794000000001</v>
      </c>
      <c r="AE2952" s="6">
        <v>22.453264000000001</v>
      </c>
      <c r="AF2952" s="15" t="s">
        <v>2584</v>
      </c>
    </row>
    <row r="2953" spans="1:32" ht="13">
      <c r="A2953" s="3" t="s">
        <v>508</v>
      </c>
      <c r="B2953" t="s">
        <v>230</v>
      </c>
      <c r="C2953" s="6">
        <v>0</v>
      </c>
      <c r="D2953" s="6">
        <v>0</v>
      </c>
      <c r="E2953" s="6">
        <v>22.148409000000001</v>
      </c>
      <c r="F2953" s="6">
        <v>21.704619999999998</v>
      </c>
      <c r="G2953" s="6">
        <v>21.611243999999999</v>
      </c>
      <c r="H2953" s="6">
        <v>21.61054</v>
      </c>
      <c r="I2953" s="6">
        <v>21.635854999999999</v>
      </c>
      <c r="J2953" s="6">
        <v>21.699366000000001</v>
      </c>
      <c r="K2953" s="6">
        <v>21.805700000000002</v>
      </c>
      <c r="L2953" s="6">
        <v>21.914529999999999</v>
      </c>
      <c r="M2953" s="6">
        <v>22.102795</v>
      </c>
      <c r="N2953" s="6">
        <v>22.135445000000001</v>
      </c>
      <c r="O2953" s="6">
        <v>22.139617999999999</v>
      </c>
      <c r="P2953" s="6">
        <v>22.152279</v>
      </c>
      <c r="Q2953" s="6">
        <v>22.164427</v>
      </c>
      <c r="R2953" s="6">
        <v>22.177309000000001</v>
      </c>
      <c r="S2953" s="6">
        <v>22.195639</v>
      </c>
      <c r="T2953" s="6">
        <v>22.220869</v>
      </c>
      <c r="U2953" s="6">
        <v>22.249701999999999</v>
      </c>
      <c r="V2953" s="6">
        <v>22.279928000000002</v>
      </c>
      <c r="W2953" s="6">
        <v>22.312055999999998</v>
      </c>
      <c r="X2953" s="6">
        <v>22.346143999999999</v>
      </c>
      <c r="Y2953" s="6">
        <v>22.382341</v>
      </c>
      <c r="Z2953" s="6">
        <v>22.419004000000001</v>
      </c>
      <c r="AA2953" s="6">
        <v>22.456634999999999</v>
      </c>
      <c r="AB2953" s="6">
        <v>22.496473000000002</v>
      </c>
      <c r="AC2953" s="6">
        <v>22.527094000000002</v>
      </c>
      <c r="AD2953" s="6">
        <v>22.559694</v>
      </c>
      <c r="AE2953" s="6">
        <v>22.601181</v>
      </c>
      <c r="AF2953" s="15" t="s">
        <v>2584</v>
      </c>
    </row>
    <row r="2954" spans="1:32" ht="13">
      <c r="A2954" s="3" t="s">
        <v>509</v>
      </c>
      <c r="B2954" t="s">
        <v>232</v>
      </c>
      <c r="C2954" s="6">
        <v>26.150043</v>
      </c>
      <c r="D2954" s="6">
        <v>26.202141000000001</v>
      </c>
      <c r="E2954" s="6">
        <v>26.252407000000002</v>
      </c>
      <c r="F2954" s="6">
        <v>26.298950000000001</v>
      </c>
      <c r="G2954" s="6">
        <v>26.332270000000001</v>
      </c>
      <c r="H2954" s="6">
        <v>26.420383000000001</v>
      </c>
      <c r="I2954" s="6">
        <v>26.465116999999999</v>
      </c>
      <c r="J2954" s="6">
        <v>26.595631000000001</v>
      </c>
      <c r="K2954" s="6">
        <v>26.797155</v>
      </c>
      <c r="L2954" s="6">
        <v>26.949303</v>
      </c>
      <c r="M2954" s="6">
        <v>27.194326</v>
      </c>
      <c r="N2954" s="6">
        <v>27.238157000000001</v>
      </c>
      <c r="O2954" s="6">
        <v>27.24164</v>
      </c>
      <c r="P2954" s="6">
        <v>27.251332999999999</v>
      </c>
      <c r="Q2954" s="6">
        <v>27.259096</v>
      </c>
      <c r="R2954" s="6">
        <v>27.269772</v>
      </c>
      <c r="S2954" s="6">
        <v>27.284775</v>
      </c>
      <c r="T2954" s="6">
        <v>27.303529999999999</v>
      </c>
      <c r="U2954" s="6">
        <v>27.325921999999998</v>
      </c>
      <c r="V2954" s="6">
        <v>27.349993000000001</v>
      </c>
      <c r="W2954" s="6">
        <v>27.376083000000001</v>
      </c>
      <c r="X2954" s="6">
        <v>27.403448000000001</v>
      </c>
      <c r="Y2954" s="6">
        <v>27.434801</v>
      </c>
      <c r="Z2954" s="6">
        <v>27.464511999999999</v>
      </c>
      <c r="AA2954" s="6">
        <v>27.500826</v>
      </c>
      <c r="AB2954" s="6">
        <v>27.541875999999998</v>
      </c>
      <c r="AC2954" s="6">
        <v>27.578568000000001</v>
      </c>
      <c r="AD2954" s="6">
        <v>27.617125999999999</v>
      </c>
      <c r="AE2954" s="6">
        <v>27.66086</v>
      </c>
      <c r="AF2954" s="7">
        <v>2.0089999999999999E-3</v>
      </c>
    </row>
    <row r="2955" spans="1:32" ht="13">
      <c r="A2955" s="3" t="s">
        <v>510</v>
      </c>
      <c r="B2955" t="s">
        <v>234</v>
      </c>
      <c r="C2955" s="6">
        <v>32.186047000000002</v>
      </c>
      <c r="D2955" s="6">
        <v>31.840164000000001</v>
      </c>
      <c r="E2955" s="6">
        <v>32.090794000000002</v>
      </c>
      <c r="F2955" s="6">
        <v>31.930937</v>
      </c>
      <c r="G2955" s="6">
        <v>31.833756999999999</v>
      </c>
      <c r="H2955" s="6">
        <v>31.912025</v>
      </c>
      <c r="I2955" s="6">
        <v>31.96611</v>
      </c>
      <c r="J2955" s="6">
        <v>32.080044000000001</v>
      </c>
      <c r="K2955" s="6">
        <v>32.223351000000001</v>
      </c>
      <c r="L2955" s="6">
        <v>32.353233000000003</v>
      </c>
      <c r="M2955" s="6">
        <v>32.580482000000003</v>
      </c>
      <c r="N2955" s="6">
        <v>32.634644000000002</v>
      </c>
      <c r="O2955" s="6">
        <v>32.638824</v>
      </c>
      <c r="P2955" s="6">
        <v>32.648079000000003</v>
      </c>
      <c r="Q2955" s="6">
        <v>32.660727999999999</v>
      </c>
      <c r="R2955" s="6">
        <v>32.674858</v>
      </c>
      <c r="S2955" s="6">
        <v>32.692157999999999</v>
      </c>
      <c r="T2955" s="6">
        <v>32.714882000000003</v>
      </c>
      <c r="U2955" s="6">
        <v>32.741717999999999</v>
      </c>
      <c r="V2955" s="6">
        <v>32.766818999999998</v>
      </c>
      <c r="W2955" s="6">
        <v>32.793156000000003</v>
      </c>
      <c r="X2955" s="6">
        <v>32.820427000000002</v>
      </c>
      <c r="Y2955" s="6">
        <v>32.853454999999997</v>
      </c>
      <c r="Z2955" s="6">
        <v>32.882534</v>
      </c>
      <c r="AA2955" s="6">
        <v>32.919356999999998</v>
      </c>
      <c r="AB2955" s="6">
        <v>32.960872999999999</v>
      </c>
      <c r="AC2955" s="6">
        <v>32.993949999999998</v>
      </c>
      <c r="AD2955" s="6">
        <v>33.028064999999998</v>
      </c>
      <c r="AE2955" s="6">
        <v>33.070889000000001</v>
      </c>
      <c r="AF2955" s="7">
        <v>1.4059999999999999E-3</v>
      </c>
    </row>
    <row r="2956" spans="1:32" ht="13">
      <c r="A2956" s="3" t="s">
        <v>511</v>
      </c>
      <c r="B2956" t="s">
        <v>236</v>
      </c>
      <c r="C2956" s="6">
        <v>0</v>
      </c>
      <c r="D2956" s="6">
        <v>0</v>
      </c>
      <c r="E2956" s="6">
        <v>0</v>
      </c>
      <c r="F2956" s="6">
        <v>0</v>
      </c>
      <c r="G2956" s="6">
        <v>0</v>
      </c>
      <c r="H2956" s="6">
        <v>0</v>
      </c>
      <c r="I2956" s="6">
        <v>51.401561999999998</v>
      </c>
      <c r="J2956" s="6">
        <v>51.404778</v>
      </c>
      <c r="K2956" s="6">
        <v>51.275936000000002</v>
      </c>
      <c r="L2956" s="6">
        <v>51.408259999999999</v>
      </c>
      <c r="M2956" s="6">
        <v>51.469104999999999</v>
      </c>
      <c r="N2956" s="6">
        <v>51.506458000000002</v>
      </c>
      <c r="O2956" s="6">
        <v>51.479163999999997</v>
      </c>
      <c r="P2956" s="6">
        <v>51.446933999999999</v>
      </c>
      <c r="Q2956" s="6">
        <v>51.455565999999997</v>
      </c>
      <c r="R2956" s="6">
        <v>51.472309000000003</v>
      </c>
      <c r="S2956" s="6">
        <v>51.527301999999999</v>
      </c>
      <c r="T2956" s="6">
        <v>51.576282999999997</v>
      </c>
      <c r="U2956" s="6">
        <v>51.629371999999996</v>
      </c>
      <c r="V2956" s="6">
        <v>51.682831</v>
      </c>
      <c r="W2956" s="6">
        <v>51.732723</v>
      </c>
      <c r="X2956" s="6">
        <v>51.787250999999998</v>
      </c>
      <c r="Y2956" s="6">
        <v>51.841583</v>
      </c>
      <c r="Z2956" s="6">
        <v>51.888236999999997</v>
      </c>
      <c r="AA2956" s="6">
        <v>51.938659999999999</v>
      </c>
      <c r="AB2956" s="6">
        <v>51.99044</v>
      </c>
      <c r="AC2956" s="6">
        <v>52.026096000000003</v>
      </c>
      <c r="AD2956" s="6">
        <v>52.058537000000001</v>
      </c>
      <c r="AE2956" s="6">
        <v>52.099434000000002</v>
      </c>
      <c r="AF2956" s="15" t="s">
        <v>2584</v>
      </c>
    </row>
    <row r="2957" spans="1:32" ht="13">
      <c r="A2957" s="3" t="s">
        <v>512</v>
      </c>
      <c r="B2957" t="s">
        <v>238</v>
      </c>
      <c r="C2957" s="6">
        <v>19.327662</v>
      </c>
      <c r="D2957" s="6">
        <v>19.571629999999999</v>
      </c>
      <c r="E2957" s="6">
        <v>19.678822</v>
      </c>
      <c r="F2957" s="6">
        <v>19.531390999999999</v>
      </c>
      <c r="G2957" s="6">
        <v>19.563129</v>
      </c>
      <c r="H2957" s="6">
        <v>19.476706</v>
      </c>
      <c r="I2957" s="6">
        <v>19.366513999999999</v>
      </c>
      <c r="J2957" s="6">
        <v>19.240694000000001</v>
      </c>
      <c r="K2957" s="6">
        <v>19.160489999999999</v>
      </c>
      <c r="L2957" s="6">
        <v>19.160153999999999</v>
      </c>
      <c r="M2957" s="6">
        <v>19.363164999999999</v>
      </c>
      <c r="N2957" s="6">
        <v>19.432843999999999</v>
      </c>
      <c r="O2957" s="6">
        <v>19.441047999999999</v>
      </c>
      <c r="P2957" s="6">
        <v>19.461652999999998</v>
      </c>
      <c r="Q2957" s="6">
        <v>19.496158999999999</v>
      </c>
      <c r="R2957" s="6">
        <v>19.537984999999999</v>
      </c>
      <c r="S2957" s="6">
        <v>19.60211</v>
      </c>
      <c r="T2957" s="6">
        <v>19.639502</v>
      </c>
      <c r="U2957" s="6">
        <v>19.682525999999999</v>
      </c>
      <c r="V2957" s="6">
        <v>19.718712</v>
      </c>
      <c r="W2957" s="6">
        <v>19.754370000000002</v>
      </c>
      <c r="X2957" s="6">
        <v>19.803493</v>
      </c>
      <c r="Y2957" s="6">
        <v>19.849917999999999</v>
      </c>
      <c r="Z2957" s="6">
        <v>19.883253</v>
      </c>
      <c r="AA2957" s="6">
        <v>19.93347</v>
      </c>
      <c r="AB2957" s="6">
        <v>19.984518000000001</v>
      </c>
      <c r="AC2957" s="6">
        <v>20.013081</v>
      </c>
      <c r="AD2957" s="6">
        <v>20.046648000000001</v>
      </c>
      <c r="AE2957" s="6">
        <v>20.084755000000001</v>
      </c>
      <c r="AF2957" s="7">
        <v>9.59E-4</v>
      </c>
    </row>
    <row r="2958" spans="1:32" ht="13">
      <c r="A2958" s="3" t="s">
        <v>513</v>
      </c>
      <c r="B2958" t="s">
        <v>240</v>
      </c>
      <c r="C2958" s="6">
        <v>22.320982000000001</v>
      </c>
      <c r="D2958" s="6">
        <v>22.459154000000002</v>
      </c>
      <c r="E2958" s="6">
        <v>22.900998999999999</v>
      </c>
      <c r="F2958" s="6">
        <v>22.704436999999999</v>
      </c>
      <c r="G2958" s="6">
        <v>22.564689999999999</v>
      </c>
      <c r="H2958" s="6">
        <v>22.475902999999999</v>
      </c>
      <c r="I2958" s="6">
        <v>22.297156999999999</v>
      </c>
      <c r="J2958" s="6">
        <v>22.200130000000001</v>
      </c>
      <c r="K2958" s="6">
        <v>22.128056999999998</v>
      </c>
      <c r="L2958" s="6">
        <v>22.225318999999999</v>
      </c>
      <c r="M2958" s="6">
        <v>22.384829</v>
      </c>
      <c r="N2958" s="6">
        <v>22.476101</v>
      </c>
      <c r="O2958" s="6">
        <v>22.485443</v>
      </c>
      <c r="P2958" s="6">
        <v>22.499105</v>
      </c>
      <c r="Q2958" s="6">
        <v>22.524557000000001</v>
      </c>
      <c r="R2958" s="6">
        <v>22.555069</v>
      </c>
      <c r="S2958" s="6">
        <v>22.59235</v>
      </c>
      <c r="T2958" s="6">
        <v>22.6311</v>
      </c>
      <c r="U2958" s="6">
        <v>22.672705000000001</v>
      </c>
      <c r="V2958" s="6">
        <v>22.710688000000001</v>
      </c>
      <c r="W2958" s="6">
        <v>22.747779999999999</v>
      </c>
      <c r="X2958" s="6">
        <v>22.785229000000001</v>
      </c>
      <c r="Y2958" s="6">
        <v>22.823336000000001</v>
      </c>
      <c r="Z2958" s="6">
        <v>22.859034999999999</v>
      </c>
      <c r="AA2958" s="6">
        <v>22.894304000000002</v>
      </c>
      <c r="AB2958" s="6">
        <v>22.934688999999999</v>
      </c>
      <c r="AC2958" s="6">
        <v>22.969736000000001</v>
      </c>
      <c r="AD2958" s="6">
        <v>23.004086000000001</v>
      </c>
      <c r="AE2958" s="6">
        <v>23.042984000000001</v>
      </c>
      <c r="AF2958" s="7">
        <v>9.5100000000000002E-4</v>
      </c>
    </row>
    <row r="2959" spans="1:32" ht="13">
      <c r="A2959" s="3" t="s">
        <v>514</v>
      </c>
      <c r="B2959" t="s">
        <v>242</v>
      </c>
      <c r="C2959" s="6">
        <v>25.963298999999999</v>
      </c>
      <c r="D2959" s="6">
        <v>26.028399</v>
      </c>
      <c r="E2959" s="6">
        <v>26.390377000000001</v>
      </c>
      <c r="F2959" s="6">
        <v>26.380061999999999</v>
      </c>
      <c r="G2959" s="6">
        <v>26.197683000000001</v>
      </c>
      <c r="H2959" s="6">
        <v>26.046486000000002</v>
      </c>
      <c r="I2959" s="6">
        <v>25.880474</v>
      </c>
      <c r="J2959" s="6">
        <v>25.858688000000001</v>
      </c>
      <c r="K2959" s="6">
        <v>25.795594999999999</v>
      </c>
      <c r="L2959" s="6">
        <v>25.759423999999999</v>
      </c>
      <c r="M2959" s="6">
        <v>25.914721</v>
      </c>
      <c r="N2959" s="6">
        <v>25.904233999999999</v>
      </c>
      <c r="O2959" s="6">
        <v>25.916177999999999</v>
      </c>
      <c r="P2959" s="6">
        <v>25.931818</v>
      </c>
      <c r="Q2959" s="6">
        <v>25.968636</v>
      </c>
      <c r="R2959" s="6">
        <v>25.992751999999999</v>
      </c>
      <c r="S2959" s="6">
        <v>26.04344</v>
      </c>
      <c r="T2959" s="6">
        <v>26.070053000000001</v>
      </c>
      <c r="U2959" s="6">
        <v>26.086818999999998</v>
      </c>
      <c r="V2959" s="6">
        <v>26.109760000000001</v>
      </c>
      <c r="W2959" s="6">
        <v>26.141860999999999</v>
      </c>
      <c r="X2959" s="6">
        <v>26.174091000000001</v>
      </c>
      <c r="Y2959" s="6">
        <v>26.214452999999999</v>
      </c>
      <c r="Z2959" s="6">
        <v>26.253187</v>
      </c>
      <c r="AA2959" s="6">
        <v>26.279340999999999</v>
      </c>
      <c r="AB2959" s="6">
        <v>26.300813999999999</v>
      </c>
      <c r="AC2959" s="6">
        <v>26.331146</v>
      </c>
      <c r="AD2959" s="6">
        <v>26.358260999999999</v>
      </c>
      <c r="AE2959" s="6">
        <v>26.397725999999999</v>
      </c>
      <c r="AF2959" s="7">
        <v>5.22E-4</v>
      </c>
    </row>
    <row r="2960" spans="1:32" ht="13">
      <c r="A2960" s="3" t="s">
        <v>515</v>
      </c>
      <c r="B2960" t="s">
        <v>244</v>
      </c>
      <c r="C2960" s="6">
        <v>27.237345000000001</v>
      </c>
      <c r="D2960" s="6">
        <v>27.407392999999999</v>
      </c>
      <c r="E2960" s="6">
        <v>27.827255000000001</v>
      </c>
      <c r="F2960" s="6">
        <v>27.546303000000002</v>
      </c>
      <c r="G2960" s="6">
        <v>27.426356999999999</v>
      </c>
      <c r="H2960" s="6">
        <v>27.358930999999998</v>
      </c>
      <c r="I2960" s="6">
        <v>27.218523000000001</v>
      </c>
      <c r="J2960" s="6">
        <v>27.159272999999999</v>
      </c>
      <c r="K2960" s="6">
        <v>27.164959</v>
      </c>
      <c r="L2960" s="6">
        <v>27.21977</v>
      </c>
      <c r="M2960" s="6">
        <v>27.399944000000001</v>
      </c>
      <c r="N2960" s="6">
        <v>27.443069000000001</v>
      </c>
      <c r="O2960" s="6">
        <v>27.453379000000002</v>
      </c>
      <c r="P2960" s="6">
        <v>27.480419000000001</v>
      </c>
      <c r="Q2960" s="6">
        <v>27.524956</v>
      </c>
      <c r="R2960" s="6">
        <v>27.567336999999998</v>
      </c>
      <c r="S2960" s="6">
        <v>27.625157999999999</v>
      </c>
      <c r="T2960" s="6">
        <v>27.657667</v>
      </c>
      <c r="U2960" s="6">
        <v>27.691914000000001</v>
      </c>
      <c r="V2960" s="6">
        <v>27.717813</v>
      </c>
      <c r="W2960" s="6">
        <v>27.747616000000001</v>
      </c>
      <c r="X2960" s="6">
        <v>27.801629999999999</v>
      </c>
      <c r="Y2960" s="6">
        <v>27.837633</v>
      </c>
      <c r="Z2960" s="6">
        <v>27.867419999999999</v>
      </c>
      <c r="AA2960" s="6">
        <v>27.901036999999999</v>
      </c>
      <c r="AB2960" s="6">
        <v>27.940531</v>
      </c>
      <c r="AC2960" s="6">
        <v>27.967137999999998</v>
      </c>
      <c r="AD2960" s="6">
        <v>27.995287000000001</v>
      </c>
      <c r="AE2960" s="6">
        <v>28.033562</v>
      </c>
      <c r="AF2960" s="7">
        <v>8.3699999999999996E-4</v>
      </c>
    </row>
    <row r="2961" spans="1:32" ht="13">
      <c r="A2961" s="3" t="s">
        <v>516</v>
      </c>
      <c r="B2961" t="s">
        <v>246</v>
      </c>
      <c r="C2961" s="6">
        <v>24.403835000000001</v>
      </c>
      <c r="D2961" s="6">
        <v>24.472321000000001</v>
      </c>
      <c r="E2961" s="6">
        <v>24.523392000000001</v>
      </c>
      <c r="F2961" s="6">
        <v>24.531271</v>
      </c>
      <c r="G2961" s="6">
        <v>24.589956000000001</v>
      </c>
      <c r="H2961" s="6">
        <v>24.687159999999999</v>
      </c>
      <c r="I2961" s="6">
        <v>24.756951999999998</v>
      </c>
      <c r="J2961" s="6">
        <v>24.848476000000002</v>
      </c>
      <c r="K2961" s="6">
        <v>24.992215999999999</v>
      </c>
      <c r="L2961" s="6">
        <v>25.160862000000002</v>
      </c>
      <c r="M2961" s="6">
        <v>25.423897</v>
      </c>
      <c r="N2961" s="6">
        <v>25.575845999999999</v>
      </c>
      <c r="O2961" s="6">
        <v>25.580416</v>
      </c>
      <c r="P2961" s="6">
        <v>25.598181</v>
      </c>
      <c r="Q2961" s="6">
        <v>25.614269</v>
      </c>
      <c r="R2961" s="6">
        <v>25.636047000000001</v>
      </c>
      <c r="S2961" s="6">
        <v>25.668925999999999</v>
      </c>
      <c r="T2961" s="6">
        <v>25.702850000000002</v>
      </c>
      <c r="U2961" s="6">
        <v>25.740803</v>
      </c>
      <c r="V2961" s="6">
        <v>25.776896000000001</v>
      </c>
      <c r="W2961" s="6">
        <v>25.812441</v>
      </c>
      <c r="X2961" s="6">
        <v>25.849501</v>
      </c>
      <c r="Y2961" s="6">
        <v>25.891490999999998</v>
      </c>
      <c r="Z2961" s="6">
        <v>25.932192000000001</v>
      </c>
      <c r="AA2961" s="6">
        <v>25.9771</v>
      </c>
      <c r="AB2961" s="6">
        <v>26.025943999999999</v>
      </c>
      <c r="AC2961" s="6">
        <v>26.059522999999999</v>
      </c>
      <c r="AD2961" s="6">
        <v>26.095086999999999</v>
      </c>
      <c r="AE2961" s="6">
        <v>26.128648999999999</v>
      </c>
      <c r="AF2961" s="7">
        <v>2.4290000000000002E-3</v>
      </c>
    </row>
    <row r="2962" spans="1:32" ht="13">
      <c r="A2962" s="3" t="s">
        <v>517</v>
      </c>
      <c r="B2962" t="s">
        <v>248</v>
      </c>
      <c r="C2962" s="6">
        <v>34.534649000000002</v>
      </c>
      <c r="D2962" s="6">
        <v>34.601208</v>
      </c>
      <c r="E2962" s="6">
        <v>34.654648000000002</v>
      </c>
      <c r="F2962" s="6">
        <v>34.657088999999999</v>
      </c>
      <c r="G2962" s="6">
        <v>34.698799000000001</v>
      </c>
      <c r="H2962" s="6">
        <v>34.822578</v>
      </c>
      <c r="I2962" s="6">
        <v>34.864758000000002</v>
      </c>
      <c r="J2962" s="6">
        <v>34.958075999999998</v>
      </c>
      <c r="K2962" s="6">
        <v>35.106178</v>
      </c>
      <c r="L2962" s="6">
        <v>35.256706000000001</v>
      </c>
      <c r="M2962" s="6">
        <v>35.476711000000002</v>
      </c>
      <c r="N2962" s="6">
        <v>35.593108999999998</v>
      </c>
      <c r="O2962" s="6">
        <v>35.606636000000002</v>
      </c>
      <c r="P2962" s="6">
        <v>35.620131999999998</v>
      </c>
      <c r="Q2962" s="6">
        <v>35.643627000000002</v>
      </c>
      <c r="R2962" s="6">
        <v>35.675170999999999</v>
      </c>
      <c r="S2962" s="6">
        <v>35.713943</v>
      </c>
      <c r="T2962" s="6">
        <v>35.754654000000002</v>
      </c>
      <c r="U2962" s="6">
        <v>35.795822000000001</v>
      </c>
      <c r="V2962" s="6">
        <v>35.833159999999999</v>
      </c>
      <c r="W2962" s="6">
        <v>35.873446999999999</v>
      </c>
      <c r="X2962" s="6">
        <v>35.914741999999997</v>
      </c>
      <c r="Y2962" s="6">
        <v>35.959476000000002</v>
      </c>
      <c r="Z2962" s="6">
        <v>36.001213</v>
      </c>
      <c r="AA2962" s="6">
        <v>36.048198999999997</v>
      </c>
      <c r="AB2962" s="6">
        <v>36.099246999999998</v>
      </c>
      <c r="AC2962" s="6">
        <v>36.143501000000001</v>
      </c>
      <c r="AD2962" s="6">
        <v>36.191456000000002</v>
      </c>
      <c r="AE2962" s="6">
        <v>36.257289999999998</v>
      </c>
      <c r="AF2962" s="7">
        <v>1.7329999999999999E-3</v>
      </c>
    </row>
    <row r="2964" spans="1:32" ht="13">
      <c r="B2964" s="2" t="s">
        <v>314</v>
      </c>
    </row>
    <row r="2965" spans="1:32" ht="13">
      <c r="A2965" s="3" t="s">
        <v>518</v>
      </c>
      <c r="B2965" t="s">
        <v>226</v>
      </c>
      <c r="C2965" s="6">
        <v>0</v>
      </c>
      <c r="D2965" s="6">
        <v>0</v>
      </c>
      <c r="E2965" s="6">
        <v>0</v>
      </c>
      <c r="F2965" s="6">
        <v>0</v>
      </c>
      <c r="G2965" s="6">
        <v>0</v>
      </c>
      <c r="H2965" s="6">
        <v>0</v>
      </c>
      <c r="I2965" s="6">
        <v>0</v>
      </c>
      <c r="J2965" s="6">
        <v>0</v>
      </c>
      <c r="K2965" s="6">
        <v>0</v>
      </c>
      <c r="L2965" s="6">
        <v>0</v>
      </c>
      <c r="M2965" s="6">
        <v>0</v>
      </c>
      <c r="N2965" s="6">
        <v>0</v>
      </c>
      <c r="O2965" s="6">
        <v>0</v>
      </c>
      <c r="P2965" s="6">
        <v>0</v>
      </c>
      <c r="Q2965" s="6">
        <v>0</v>
      </c>
      <c r="R2965" s="6">
        <v>0</v>
      </c>
      <c r="S2965" s="6">
        <v>0</v>
      </c>
      <c r="T2965" s="6">
        <v>0</v>
      </c>
      <c r="U2965" s="6">
        <v>0</v>
      </c>
      <c r="V2965" s="6">
        <v>0</v>
      </c>
      <c r="W2965" s="6">
        <v>0</v>
      </c>
      <c r="X2965" s="6">
        <v>0</v>
      </c>
      <c r="Y2965" s="6">
        <v>0</v>
      </c>
      <c r="Z2965" s="6">
        <v>0</v>
      </c>
      <c r="AA2965" s="6">
        <v>0</v>
      </c>
      <c r="AB2965" s="6">
        <v>0</v>
      </c>
      <c r="AC2965" s="6">
        <v>0</v>
      </c>
      <c r="AD2965" s="6">
        <v>0</v>
      </c>
      <c r="AE2965" s="6">
        <v>0</v>
      </c>
      <c r="AF2965" s="15" t="s">
        <v>2584</v>
      </c>
    </row>
    <row r="2966" spans="1:32" ht="13">
      <c r="A2966" s="3" t="s">
        <v>519</v>
      </c>
      <c r="B2966" t="s">
        <v>228</v>
      </c>
      <c r="C2966" s="6">
        <v>0</v>
      </c>
      <c r="D2966" s="6">
        <v>0</v>
      </c>
      <c r="E2966" s="6">
        <v>0</v>
      </c>
      <c r="F2966" s="6">
        <v>0</v>
      </c>
      <c r="G2966" s="6">
        <v>0</v>
      </c>
      <c r="H2966" s="6">
        <v>0</v>
      </c>
      <c r="I2966" s="6">
        <v>0</v>
      </c>
      <c r="J2966" s="6">
        <v>0</v>
      </c>
      <c r="K2966" s="6">
        <v>0</v>
      </c>
      <c r="L2966" s="6">
        <v>0</v>
      </c>
      <c r="M2966" s="6">
        <v>0</v>
      </c>
      <c r="N2966" s="6">
        <v>0</v>
      </c>
      <c r="O2966" s="6">
        <v>0</v>
      </c>
      <c r="P2966" s="6">
        <v>0</v>
      </c>
      <c r="Q2966" s="6">
        <v>0</v>
      </c>
      <c r="R2966" s="6">
        <v>0</v>
      </c>
      <c r="S2966" s="6">
        <v>0</v>
      </c>
      <c r="T2966" s="6">
        <v>0</v>
      </c>
      <c r="U2966" s="6">
        <v>0</v>
      </c>
      <c r="V2966" s="6">
        <v>0</v>
      </c>
      <c r="W2966" s="6">
        <v>0</v>
      </c>
      <c r="X2966" s="6">
        <v>0</v>
      </c>
      <c r="Y2966" s="6">
        <v>0</v>
      </c>
      <c r="Z2966" s="6">
        <v>0</v>
      </c>
      <c r="AA2966" s="6">
        <v>0</v>
      </c>
      <c r="AB2966" s="6">
        <v>0</v>
      </c>
      <c r="AC2966" s="6">
        <v>0</v>
      </c>
      <c r="AD2966" s="6">
        <v>0</v>
      </c>
      <c r="AE2966" s="6">
        <v>0</v>
      </c>
      <c r="AF2966" s="15" t="s">
        <v>2584</v>
      </c>
    </row>
    <row r="2967" spans="1:32" ht="13">
      <c r="A2967" s="3" t="s">
        <v>520</v>
      </c>
      <c r="B2967" t="s">
        <v>230</v>
      </c>
      <c r="C2967" s="6">
        <v>28.266929999999999</v>
      </c>
      <c r="D2967" s="6">
        <v>28.320108000000001</v>
      </c>
      <c r="E2967" s="6">
        <v>28.366879999999998</v>
      </c>
      <c r="F2967" s="6">
        <v>28.419992000000001</v>
      </c>
      <c r="G2967" s="6">
        <v>28.457944999999999</v>
      </c>
      <c r="H2967" s="6">
        <v>28.522442000000002</v>
      </c>
      <c r="I2967" s="6">
        <v>28.563686000000001</v>
      </c>
      <c r="J2967" s="6">
        <v>28.661902999999999</v>
      </c>
      <c r="K2967" s="6">
        <v>28.835867</v>
      </c>
      <c r="L2967" s="6">
        <v>29.015751000000002</v>
      </c>
      <c r="M2967" s="6">
        <v>29.244319999999998</v>
      </c>
      <c r="N2967" s="6">
        <v>29.275435999999999</v>
      </c>
      <c r="O2967" s="6">
        <v>29.278084</v>
      </c>
      <c r="P2967" s="6">
        <v>29.288298000000001</v>
      </c>
      <c r="Q2967" s="6">
        <v>29.296510999999999</v>
      </c>
      <c r="R2967" s="6">
        <v>29.305413999999999</v>
      </c>
      <c r="S2967" s="6">
        <v>29.317429000000001</v>
      </c>
      <c r="T2967" s="6">
        <v>29.332889999999999</v>
      </c>
      <c r="U2967" s="6">
        <v>29.350815000000001</v>
      </c>
      <c r="V2967" s="6">
        <v>29.369114</v>
      </c>
      <c r="W2967" s="6">
        <v>29.389658000000001</v>
      </c>
      <c r="X2967" s="6">
        <v>29.412393999999999</v>
      </c>
      <c r="Y2967" s="6">
        <v>29.438423</v>
      </c>
      <c r="Z2967" s="6">
        <v>29.465070999999998</v>
      </c>
      <c r="AA2967" s="6">
        <v>29.49464</v>
      </c>
      <c r="AB2967" s="6">
        <v>29.531531999999999</v>
      </c>
      <c r="AC2967" s="6">
        <v>29.573284000000001</v>
      </c>
      <c r="AD2967" s="6">
        <v>29.614671999999999</v>
      </c>
      <c r="AE2967" s="6">
        <v>29.668206999999999</v>
      </c>
      <c r="AF2967" s="7">
        <v>1.7240000000000001E-3</v>
      </c>
    </row>
    <row r="2968" spans="1:32" ht="13">
      <c r="A2968" s="3" t="s">
        <v>521</v>
      </c>
      <c r="B2968" t="s">
        <v>232</v>
      </c>
      <c r="C2968" s="6">
        <v>0</v>
      </c>
      <c r="D2968" s="6">
        <v>0</v>
      </c>
      <c r="E2968" s="6">
        <v>0</v>
      </c>
      <c r="F2968" s="6">
        <v>0</v>
      </c>
      <c r="G2968" s="6">
        <v>0</v>
      </c>
      <c r="H2968" s="6">
        <v>0</v>
      </c>
      <c r="I2968" s="6">
        <v>0</v>
      </c>
      <c r="J2968" s="6">
        <v>0</v>
      </c>
      <c r="K2968" s="6">
        <v>0</v>
      </c>
      <c r="L2968" s="6">
        <v>0</v>
      </c>
      <c r="M2968" s="6">
        <v>0</v>
      </c>
      <c r="N2968" s="6">
        <v>0</v>
      </c>
      <c r="O2968" s="6">
        <v>0</v>
      </c>
      <c r="P2968" s="6">
        <v>0</v>
      </c>
      <c r="Q2968" s="6">
        <v>0</v>
      </c>
      <c r="R2968" s="6">
        <v>0</v>
      </c>
      <c r="S2968" s="6">
        <v>0</v>
      </c>
      <c r="T2968" s="6">
        <v>0</v>
      </c>
      <c r="U2968" s="6">
        <v>0</v>
      </c>
      <c r="V2968" s="6">
        <v>0</v>
      </c>
      <c r="W2968" s="6">
        <v>0</v>
      </c>
      <c r="X2968" s="6">
        <v>0</v>
      </c>
      <c r="Y2968" s="6">
        <v>0</v>
      </c>
      <c r="Z2968" s="6">
        <v>0</v>
      </c>
      <c r="AA2968" s="6">
        <v>0</v>
      </c>
      <c r="AB2968" s="6">
        <v>0</v>
      </c>
      <c r="AC2968" s="6">
        <v>0</v>
      </c>
      <c r="AD2968" s="6">
        <v>0</v>
      </c>
      <c r="AE2968" s="6">
        <v>0</v>
      </c>
      <c r="AF2968" s="15" t="s">
        <v>2584</v>
      </c>
    </row>
    <row r="2969" spans="1:32" ht="13">
      <c r="A2969" s="3" t="s">
        <v>522</v>
      </c>
      <c r="B2969" t="s">
        <v>234</v>
      </c>
      <c r="C2969" s="6">
        <v>38.533672000000003</v>
      </c>
      <c r="D2969" s="6">
        <v>38.588394000000001</v>
      </c>
      <c r="E2969" s="6">
        <v>38.626255</v>
      </c>
      <c r="F2969" s="6">
        <v>38.662941000000004</v>
      </c>
      <c r="G2969" s="6">
        <v>38.690680999999998</v>
      </c>
      <c r="H2969" s="6">
        <v>38.783607000000003</v>
      </c>
      <c r="I2969" s="6">
        <v>38.845058000000002</v>
      </c>
      <c r="J2969" s="6">
        <v>38.963127</v>
      </c>
      <c r="K2969" s="6">
        <v>39.105578999999999</v>
      </c>
      <c r="L2969" s="6">
        <v>39.241314000000003</v>
      </c>
      <c r="M2969" s="6">
        <v>39.479897000000001</v>
      </c>
      <c r="N2969" s="6">
        <v>39.525379000000001</v>
      </c>
      <c r="O2969" s="6">
        <v>39.528950000000002</v>
      </c>
      <c r="P2969" s="6">
        <v>39.53783</v>
      </c>
      <c r="Q2969" s="6">
        <v>39.550468000000002</v>
      </c>
      <c r="R2969" s="6">
        <v>39.563952999999998</v>
      </c>
      <c r="S2969" s="6">
        <v>39.580199999999998</v>
      </c>
      <c r="T2969" s="6">
        <v>39.598007000000003</v>
      </c>
      <c r="U2969" s="6">
        <v>39.618980000000001</v>
      </c>
      <c r="V2969" s="6">
        <v>39.642482999999999</v>
      </c>
      <c r="W2969" s="6">
        <v>39.666279000000003</v>
      </c>
      <c r="X2969" s="6">
        <v>39.691974999999999</v>
      </c>
      <c r="Y2969" s="6">
        <v>39.720123000000001</v>
      </c>
      <c r="Z2969" s="6">
        <v>39.749518999999999</v>
      </c>
      <c r="AA2969" s="6">
        <v>39.777790000000003</v>
      </c>
      <c r="AB2969" s="6">
        <v>39.812041999999998</v>
      </c>
      <c r="AC2969" s="6">
        <v>39.840946000000002</v>
      </c>
      <c r="AD2969" s="6">
        <v>39.871555000000001</v>
      </c>
      <c r="AE2969" s="6">
        <v>39.910953999999997</v>
      </c>
      <c r="AF2969" s="7">
        <v>1.2489999999999999E-3</v>
      </c>
    </row>
    <row r="2970" spans="1:32" ht="13">
      <c r="A2970" s="3" t="s">
        <v>523</v>
      </c>
      <c r="B2970" t="s">
        <v>236</v>
      </c>
      <c r="C2970" s="6">
        <v>0</v>
      </c>
      <c r="D2970" s="6">
        <v>0</v>
      </c>
      <c r="E2970" s="6">
        <v>0</v>
      </c>
      <c r="F2970" s="6">
        <v>0</v>
      </c>
      <c r="G2970" s="6">
        <v>0</v>
      </c>
      <c r="H2970" s="6">
        <v>0</v>
      </c>
      <c r="I2970" s="6">
        <v>0</v>
      </c>
      <c r="J2970" s="6">
        <v>0</v>
      </c>
      <c r="K2970" s="6">
        <v>0</v>
      </c>
      <c r="L2970" s="6">
        <v>0</v>
      </c>
      <c r="M2970" s="6">
        <v>0</v>
      </c>
      <c r="N2970" s="6">
        <v>0</v>
      </c>
      <c r="O2970" s="6">
        <v>0</v>
      </c>
      <c r="P2970" s="6">
        <v>0</v>
      </c>
      <c r="Q2970" s="6">
        <v>0</v>
      </c>
      <c r="R2970" s="6">
        <v>0</v>
      </c>
      <c r="S2970" s="6">
        <v>0</v>
      </c>
      <c r="T2970" s="6">
        <v>0</v>
      </c>
      <c r="U2970" s="6">
        <v>0</v>
      </c>
      <c r="V2970" s="6">
        <v>0</v>
      </c>
      <c r="W2970" s="6">
        <v>0</v>
      </c>
      <c r="X2970" s="6">
        <v>0</v>
      </c>
      <c r="Y2970" s="6">
        <v>0</v>
      </c>
      <c r="Z2970" s="6">
        <v>0</v>
      </c>
      <c r="AA2970" s="6">
        <v>0</v>
      </c>
      <c r="AB2970" s="6">
        <v>0</v>
      </c>
      <c r="AC2970" s="6">
        <v>0</v>
      </c>
      <c r="AD2970" s="6">
        <v>0</v>
      </c>
      <c r="AE2970" s="6">
        <v>0</v>
      </c>
      <c r="AF2970" s="15" t="s">
        <v>2584</v>
      </c>
    </row>
    <row r="2971" spans="1:32" ht="13">
      <c r="A2971" s="3" t="s">
        <v>524</v>
      </c>
      <c r="B2971" t="s">
        <v>238</v>
      </c>
      <c r="C2971" s="6">
        <v>0</v>
      </c>
      <c r="D2971" s="6">
        <v>0</v>
      </c>
      <c r="E2971" s="6">
        <v>0</v>
      </c>
      <c r="F2971" s="6">
        <v>0</v>
      </c>
      <c r="G2971" s="6">
        <v>0</v>
      </c>
      <c r="H2971" s="6">
        <v>0</v>
      </c>
      <c r="I2971" s="6">
        <v>0</v>
      </c>
      <c r="J2971" s="6">
        <v>0</v>
      </c>
      <c r="K2971" s="6">
        <v>0</v>
      </c>
      <c r="L2971" s="6">
        <v>0</v>
      </c>
      <c r="M2971" s="6">
        <v>0</v>
      </c>
      <c r="N2971" s="6">
        <v>0</v>
      </c>
      <c r="O2971" s="6">
        <v>0</v>
      </c>
      <c r="P2971" s="6">
        <v>0</v>
      </c>
      <c r="Q2971" s="6">
        <v>0</v>
      </c>
      <c r="R2971" s="6">
        <v>0</v>
      </c>
      <c r="S2971" s="6">
        <v>0</v>
      </c>
      <c r="T2971" s="6">
        <v>0</v>
      </c>
      <c r="U2971" s="6">
        <v>0</v>
      </c>
      <c r="V2971" s="6">
        <v>0</v>
      </c>
      <c r="W2971" s="6">
        <v>0</v>
      </c>
      <c r="X2971" s="6">
        <v>0</v>
      </c>
      <c r="Y2971" s="6">
        <v>0</v>
      </c>
      <c r="Z2971" s="6">
        <v>0</v>
      </c>
      <c r="AA2971" s="6">
        <v>0</v>
      </c>
      <c r="AB2971" s="6">
        <v>0</v>
      </c>
      <c r="AC2971" s="6">
        <v>0</v>
      </c>
      <c r="AD2971" s="6">
        <v>0</v>
      </c>
      <c r="AE2971" s="6">
        <v>0</v>
      </c>
      <c r="AF2971" s="15" t="s">
        <v>2584</v>
      </c>
    </row>
    <row r="2972" spans="1:32" ht="13">
      <c r="A2972" s="3" t="s">
        <v>525</v>
      </c>
      <c r="B2972" t="s">
        <v>240</v>
      </c>
      <c r="C2972" s="6">
        <v>29.200541000000001</v>
      </c>
      <c r="D2972" s="6">
        <v>29.265846</v>
      </c>
      <c r="E2972" s="6">
        <v>29.313599</v>
      </c>
      <c r="F2972" s="6">
        <v>29.347857999999999</v>
      </c>
      <c r="G2972" s="6">
        <v>29.377548000000001</v>
      </c>
      <c r="H2972" s="6">
        <v>29.464293999999999</v>
      </c>
      <c r="I2972" s="6">
        <v>29.490985999999999</v>
      </c>
      <c r="J2972" s="6">
        <v>29.551088</v>
      </c>
      <c r="K2972" s="6">
        <v>29.663456</v>
      </c>
      <c r="L2972" s="6">
        <v>29.754681000000001</v>
      </c>
      <c r="M2972" s="6">
        <v>29.891378</v>
      </c>
      <c r="N2972" s="6">
        <v>29.966304999999998</v>
      </c>
      <c r="O2972" s="6">
        <v>29.975266000000001</v>
      </c>
      <c r="P2972" s="6">
        <v>29.987988999999999</v>
      </c>
      <c r="Q2972" s="6">
        <v>30.006176</v>
      </c>
      <c r="R2972" s="6">
        <v>30.028296000000001</v>
      </c>
      <c r="S2972" s="6">
        <v>30.055983999999999</v>
      </c>
      <c r="T2972" s="6">
        <v>30.087544999999999</v>
      </c>
      <c r="U2972" s="6">
        <v>30.122468999999999</v>
      </c>
      <c r="V2972" s="6">
        <v>30.153662000000001</v>
      </c>
      <c r="W2972" s="6">
        <v>30.186691</v>
      </c>
      <c r="X2972" s="6">
        <v>30.219802999999999</v>
      </c>
      <c r="Y2972" s="6">
        <v>30.255057999999998</v>
      </c>
      <c r="Z2972" s="6">
        <v>30.286754999999999</v>
      </c>
      <c r="AA2972" s="6">
        <v>30.320209999999999</v>
      </c>
      <c r="AB2972" s="6">
        <v>30.355710999999999</v>
      </c>
      <c r="AC2972" s="6">
        <v>30.388971000000002</v>
      </c>
      <c r="AD2972" s="6">
        <v>30.423456000000002</v>
      </c>
      <c r="AE2972" s="6">
        <v>30.462834999999998</v>
      </c>
      <c r="AF2972" s="7">
        <v>1.4859999999999999E-3</v>
      </c>
    </row>
    <row r="2973" spans="1:32" ht="13">
      <c r="A2973" s="3" t="s">
        <v>526</v>
      </c>
      <c r="B2973" t="s">
        <v>242</v>
      </c>
      <c r="C2973" s="6">
        <v>0</v>
      </c>
      <c r="D2973" s="6">
        <v>0</v>
      </c>
      <c r="E2973" s="6">
        <v>0</v>
      </c>
      <c r="F2973" s="6">
        <v>0</v>
      </c>
      <c r="G2973" s="6">
        <v>0</v>
      </c>
      <c r="H2973" s="6">
        <v>0</v>
      </c>
      <c r="I2973" s="6">
        <v>0</v>
      </c>
      <c r="J2973" s="6">
        <v>0</v>
      </c>
      <c r="K2973" s="6">
        <v>0</v>
      </c>
      <c r="L2973" s="6">
        <v>0</v>
      </c>
      <c r="M2973" s="6">
        <v>0</v>
      </c>
      <c r="N2973" s="6">
        <v>0</v>
      </c>
      <c r="O2973" s="6">
        <v>0</v>
      </c>
      <c r="P2973" s="6">
        <v>0</v>
      </c>
      <c r="Q2973" s="6">
        <v>0</v>
      </c>
      <c r="R2973" s="6">
        <v>0</v>
      </c>
      <c r="S2973" s="6">
        <v>0</v>
      </c>
      <c r="T2973" s="6">
        <v>0</v>
      </c>
      <c r="U2973" s="6">
        <v>0</v>
      </c>
      <c r="V2973" s="6">
        <v>0</v>
      </c>
      <c r="W2973" s="6">
        <v>0</v>
      </c>
      <c r="X2973" s="6">
        <v>0</v>
      </c>
      <c r="Y2973" s="6">
        <v>0</v>
      </c>
      <c r="Z2973" s="6">
        <v>0</v>
      </c>
      <c r="AA2973" s="6">
        <v>0</v>
      </c>
      <c r="AB2973" s="6">
        <v>0</v>
      </c>
      <c r="AC2973" s="6">
        <v>0</v>
      </c>
      <c r="AD2973" s="6">
        <v>0</v>
      </c>
      <c r="AE2973" s="6">
        <v>0</v>
      </c>
      <c r="AF2973" s="15" t="s">
        <v>2584</v>
      </c>
    </row>
    <row r="2974" spans="1:32" ht="13">
      <c r="A2974" s="3" t="s">
        <v>527</v>
      </c>
      <c r="B2974" t="s">
        <v>244</v>
      </c>
      <c r="C2974" s="6">
        <v>33.502831</v>
      </c>
      <c r="D2974" s="6">
        <v>33.575496999999999</v>
      </c>
      <c r="E2974" s="6">
        <v>33.626347000000003</v>
      </c>
      <c r="F2974" s="6">
        <v>33.583942</v>
      </c>
      <c r="G2974" s="6">
        <v>33.623100000000001</v>
      </c>
      <c r="H2974" s="6">
        <v>33.745739</v>
      </c>
      <c r="I2974" s="6">
        <v>33.811691000000003</v>
      </c>
      <c r="J2974" s="6">
        <v>33.907555000000002</v>
      </c>
      <c r="K2974" s="6">
        <v>34.025950999999999</v>
      </c>
      <c r="L2974" s="6">
        <v>34.208289999999998</v>
      </c>
      <c r="M2974" s="6">
        <v>34.463104000000001</v>
      </c>
      <c r="N2974" s="6">
        <v>34.611114999999998</v>
      </c>
      <c r="O2974" s="6">
        <v>34.615101000000003</v>
      </c>
      <c r="P2974" s="6">
        <v>34.630299000000001</v>
      </c>
      <c r="Q2974" s="6">
        <v>34.642963000000002</v>
      </c>
      <c r="R2974" s="6">
        <v>34.663738000000002</v>
      </c>
      <c r="S2974" s="6">
        <v>34.691406000000001</v>
      </c>
      <c r="T2974" s="6">
        <v>34.718800000000002</v>
      </c>
      <c r="U2974" s="6">
        <v>34.749274999999997</v>
      </c>
      <c r="V2974" s="6">
        <v>34.776169000000003</v>
      </c>
      <c r="W2974" s="6">
        <v>34.804862999999997</v>
      </c>
      <c r="X2974" s="6">
        <v>34.83522</v>
      </c>
      <c r="Y2974" s="6">
        <v>34.867106999999997</v>
      </c>
      <c r="Z2974" s="6">
        <v>34.897632999999999</v>
      </c>
      <c r="AA2974" s="6">
        <v>34.930191000000001</v>
      </c>
      <c r="AB2974" s="6">
        <v>34.964953999999999</v>
      </c>
      <c r="AC2974" s="6">
        <v>34.993724999999998</v>
      </c>
      <c r="AD2974" s="6">
        <v>35.024315000000001</v>
      </c>
      <c r="AE2974" s="6">
        <v>35.064158999999997</v>
      </c>
      <c r="AF2974" s="7">
        <v>1.6080000000000001E-3</v>
      </c>
    </row>
    <row r="2975" spans="1:32" ht="13">
      <c r="A2975" s="3" t="s">
        <v>528</v>
      </c>
      <c r="B2975" t="s">
        <v>246</v>
      </c>
      <c r="C2975" s="6">
        <v>0</v>
      </c>
      <c r="D2975" s="6">
        <v>0</v>
      </c>
      <c r="E2975" s="6">
        <v>0</v>
      </c>
      <c r="F2975" s="6">
        <v>0</v>
      </c>
      <c r="G2975" s="6">
        <v>0</v>
      </c>
      <c r="H2975" s="6">
        <v>0</v>
      </c>
      <c r="I2975" s="6">
        <v>0</v>
      </c>
      <c r="J2975" s="6">
        <v>0</v>
      </c>
      <c r="K2975" s="6">
        <v>0</v>
      </c>
      <c r="L2975" s="6">
        <v>0</v>
      </c>
      <c r="M2975" s="6">
        <v>0</v>
      </c>
      <c r="N2975" s="6">
        <v>0</v>
      </c>
      <c r="O2975" s="6">
        <v>0</v>
      </c>
      <c r="P2975" s="6">
        <v>0</v>
      </c>
      <c r="Q2975" s="6">
        <v>0</v>
      </c>
      <c r="R2975" s="6">
        <v>0</v>
      </c>
      <c r="S2975" s="6">
        <v>0</v>
      </c>
      <c r="T2975" s="6">
        <v>0</v>
      </c>
      <c r="U2975" s="6">
        <v>0</v>
      </c>
      <c r="V2975" s="6">
        <v>0</v>
      </c>
      <c r="W2975" s="6">
        <v>0</v>
      </c>
      <c r="X2975" s="6">
        <v>0</v>
      </c>
      <c r="Y2975" s="6">
        <v>0</v>
      </c>
      <c r="Z2975" s="6">
        <v>0</v>
      </c>
      <c r="AA2975" s="6">
        <v>0</v>
      </c>
      <c r="AB2975" s="6">
        <v>0</v>
      </c>
      <c r="AC2975" s="6">
        <v>0</v>
      </c>
      <c r="AD2975" s="6">
        <v>0</v>
      </c>
      <c r="AE2975" s="6">
        <v>0</v>
      </c>
      <c r="AF2975" s="15" t="s">
        <v>2584</v>
      </c>
    </row>
    <row r="2976" spans="1:32" ht="13">
      <c r="A2976" s="3" t="s">
        <v>529</v>
      </c>
      <c r="B2976" t="s">
        <v>248</v>
      </c>
      <c r="C2976" s="6">
        <v>0</v>
      </c>
      <c r="D2976" s="6">
        <v>0</v>
      </c>
      <c r="E2976" s="6">
        <v>0</v>
      </c>
      <c r="F2976" s="6">
        <v>0</v>
      </c>
      <c r="G2976" s="6">
        <v>0</v>
      </c>
      <c r="H2976" s="6">
        <v>0</v>
      </c>
      <c r="I2976" s="6">
        <v>0</v>
      </c>
      <c r="J2976" s="6">
        <v>0</v>
      </c>
      <c r="K2976" s="6">
        <v>0</v>
      </c>
      <c r="L2976" s="6">
        <v>0</v>
      </c>
      <c r="M2976" s="6">
        <v>0</v>
      </c>
      <c r="N2976" s="6">
        <v>0</v>
      </c>
      <c r="O2976" s="6">
        <v>0</v>
      </c>
      <c r="P2976" s="6">
        <v>0</v>
      </c>
      <c r="Q2976" s="6">
        <v>0</v>
      </c>
      <c r="R2976" s="6">
        <v>0</v>
      </c>
      <c r="S2976" s="6">
        <v>0</v>
      </c>
      <c r="T2976" s="6">
        <v>0</v>
      </c>
      <c r="U2976" s="6">
        <v>0</v>
      </c>
      <c r="V2976" s="6">
        <v>0</v>
      </c>
      <c r="W2976" s="6">
        <v>0</v>
      </c>
      <c r="X2976" s="6">
        <v>0</v>
      </c>
      <c r="Y2976" s="6">
        <v>0</v>
      </c>
      <c r="Z2976" s="6">
        <v>0</v>
      </c>
      <c r="AA2976" s="6">
        <v>0</v>
      </c>
      <c r="AB2976" s="6">
        <v>0</v>
      </c>
      <c r="AC2976" s="6">
        <v>0</v>
      </c>
      <c r="AD2976" s="6">
        <v>0</v>
      </c>
      <c r="AE2976" s="6">
        <v>0</v>
      </c>
      <c r="AF2976" s="15" t="s">
        <v>2584</v>
      </c>
    </row>
    <row r="2978" spans="1:32" ht="13">
      <c r="B2978" s="2" t="s">
        <v>327</v>
      </c>
    </row>
    <row r="2979" spans="1:32" ht="13">
      <c r="A2979" s="3" t="s">
        <v>530</v>
      </c>
      <c r="B2979" t="s">
        <v>226</v>
      </c>
      <c r="C2979" s="6">
        <v>0</v>
      </c>
      <c r="D2979" s="6">
        <v>0</v>
      </c>
      <c r="E2979" s="6">
        <v>0</v>
      </c>
      <c r="F2979" s="6">
        <v>0</v>
      </c>
      <c r="G2979" s="6">
        <v>0</v>
      </c>
      <c r="H2979" s="6">
        <v>0</v>
      </c>
      <c r="I2979" s="6">
        <v>0</v>
      </c>
      <c r="J2979" s="6">
        <v>0</v>
      </c>
      <c r="K2979" s="6">
        <v>0</v>
      </c>
      <c r="L2979" s="6">
        <v>0</v>
      </c>
      <c r="M2979" s="6">
        <v>0</v>
      </c>
      <c r="N2979" s="6">
        <v>0</v>
      </c>
      <c r="O2979" s="6">
        <v>0</v>
      </c>
      <c r="P2979" s="6">
        <v>0</v>
      </c>
      <c r="Q2979" s="6">
        <v>0</v>
      </c>
      <c r="R2979" s="6">
        <v>0</v>
      </c>
      <c r="S2979" s="6">
        <v>0</v>
      </c>
      <c r="T2979" s="6">
        <v>0</v>
      </c>
      <c r="U2979" s="6">
        <v>0</v>
      </c>
      <c r="V2979" s="6">
        <v>0</v>
      </c>
      <c r="W2979" s="6">
        <v>0</v>
      </c>
      <c r="X2979" s="6">
        <v>0</v>
      </c>
      <c r="Y2979" s="6">
        <v>0</v>
      </c>
      <c r="Z2979" s="6">
        <v>0</v>
      </c>
      <c r="AA2979" s="6">
        <v>0</v>
      </c>
      <c r="AB2979" s="6">
        <v>0</v>
      </c>
      <c r="AC2979" s="6">
        <v>0</v>
      </c>
      <c r="AD2979" s="6">
        <v>0</v>
      </c>
      <c r="AE2979" s="6">
        <v>0</v>
      </c>
      <c r="AF2979" s="15" t="s">
        <v>2584</v>
      </c>
    </row>
    <row r="2980" spans="1:32" ht="13">
      <c r="A2980" s="3" t="s">
        <v>1982</v>
      </c>
      <c r="B2980" t="s">
        <v>228</v>
      </c>
      <c r="C2980" s="6">
        <v>0</v>
      </c>
      <c r="D2980" s="6">
        <v>0</v>
      </c>
      <c r="E2980" s="6">
        <v>0</v>
      </c>
      <c r="F2980" s="6">
        <v>0</v>
      </c>
      <c r="G2980" s="6">
        <v>0</v>
      </c>
      <c r="H2980" s="6">
        <v>0</v>
      </c>
      <c r="I2980" s="6">
        <v>0</v>
      </c>
      <c r="J2980" s="6">
        <v>0</v>
      </c>
      <c r="K2980" s="6">
        <v>0</v>
      </c>
      <c r="L2980" s="6">
        <v>0</v>
      </c>
      <c r="M2980" s="6">
        <v>0</v>
      </c>
      <c r="N2980" s="6">
        <v>0</v>
      </c>
      <c r="O2980" s="6">
        <v>0</v>
      </c>
      <c r="P2980" s="6">
        <v>0</v>
      </c>
      <c r="Q2980" s="6">
        <v>0</v>
      </c>
      <c r="R2980" s="6">
        <v>0</v>
      </c>
      <c r="S2980" s="6">
        <v>0</v>
      </c>
      <c r="T2980" s="6">
        <v>0</v>
      </c>
      <c r="U2980" s="6">
        <v>0</v>
      </c>
      <c r="V2980" s="6">
        <v>0</v>
      </c>
      <c r="W2980" s="6">
        <v>0</v>
      </c>
      <c r="X2980" s="6">
        <v>0</v>
      </c>
      <c r="Y2980" s="6">
        <v>0</v>
      </c>
      <c r="Z2980" s="6">
        <v>0</v>
      </c>
      <c r="AA2980" s="6">
        <v>0</v>
      </c>
      <c r="AB2980" s="6">
        <v>0</v>
      </c>
      <c r="AC2980" s="6">
        <v>0</v>
      </c>
      <c r="AD2980" s="6">
        <v>0</v>
      </c>
      <c r="AE2980" s="6">
        <v>0</v>
      </c>
      <c r="AF2980" s="15" t="s">
        <v>2584</v>
      </c>
    </row>
    <row r="2981" spans="1:32" ht="13">
      <c r="A2981" s="3" t="s">
        <v>1983</v>
      </c>
      <c r="B2981" t="s">
        <v>230</v>
      </c>
      <c r="C2981" s="6">
        <v>26.932245000000002</v>
      </c>
      <c r="D2981" s="6">
        <v>26.986252</v>
      </c>
      <c r="E2981" s="6">
        <v>27.034369000000002</v>
      </c>
      <c r="F2981" s="6">
        <v>27.091719000000001</v>
      </c>
      <c r="G2981" s="6">
        <v>27.129332000000002</v>
      </c>
      <c r="H2981" s="6">
        <v>27.192931999999999</v>
      </c>
      <c r="I2981" s="6">
        <v>27.232686999999999</v>
      </c>
      <c r="J2981" s="6">
        <v>27.329692999999999</v>
      </c>
      <c r="K2981" s="6">
        <v>27.498711</v>
      </c>
      <c r="L2981" s="6">
        <v>27.671496999999999</v>
      </c>
      <c r="M2981" s="6">
        <v>27.896248</v>
      </c>
      <c r="N2981" s="6">
        <v>27.933249</v>
      </c>
      <c r="O2981" s="6">
        <v>27.936620999999999</v>
      </c>
      <c r="P2981" s="6">
        <v>27.946918</v>
      </c>
      <c r="Q2981" s="6">
        <v>27.956213000000002</v>
      </c>
      <c r="R2981" s="6">
        <v>27.966238000000001</v>
      </c>
      <c r="S2981" s="6">
        <v>27.979728999999999</v>
      </c>
      <c r="T2981" s="6">
        <v>27.99614</v>
      </c>
      <c r="U2981" s="6">
        <v>28.015675999999999</v>
      </c>
      <c r="V2981" s="6">
        <v>28.037092000000001</v>
      </c>
      <c r="W2981" s="6">
        <v>28.060759000000001</v>
      </c>
      <c r="X2981" s="6">
        <v>28.086722999999999</v>
      </c>
      <c r="Y2981" s="6">
        <v>28.11495</v>
      </c>
      <c r="Z2981" s="6">
        <v>28.152826000000001</v>
      </c>
      <c r="AA2981" s="6">
        <v>28.199863000000001</v>
      </c>
      <c r="AB2981" s="6">
        <v>28.248930000000001</v>
      </c>
      <c r="AC2981" s="6">
        <v>28.293478</v>
      </c>
      <c r="AD2981" s="6">
        <v>28.339724</v>
      </c>
      <c r="AE2981" s="6">
        <v>28.399667999999998</v>
      </c>
      <c r="AF2981" s="7">
        <v>1.8929999999999999E-3</v>
      </c>
    </row>
    <row r="2982" spans="1:32" ht="13">
      <c r="A2982" s="3" t="s">
        <v>1984</v>
      </c>
      <c r="B2982" t="s">
        <v>232</v>
      </c>
      <c r="C2982" s="6">
        <v>0</v>
      </c>
      <c r="D2982" s="6">
        <v>0</v>
      </c>
      <c r="E2982" s="6">
        <v>0</v>
      </c>
      <c r="F2982" s="6">
        <v>0</v>
      </c>
      <c r="G2982" s="6">
        <v>0</v>
      </c>
      <c r="H2982" s="6">
        <v>0</v>
      </c>
      <c r="I2982" s="6">
        <v>0</v>
      </c>
      <c r="J2982" s="6">
        <v>0</v>
      </c>
      <c r="K2982" s="6">
        <v>0</v>
      </c>
      <c r="L2982" s="6">
        <v>0</v>
      </c>
      <c r="M2982" s="6">
        <v>0</v>
      </c>
      <c r="N2982" s="6">
        <v>0</v>
      </c>
      <c r="O2982" s="6">
        <v>0</v>
      </c>
      <c r="P2982" s="6">
        <v>0</v>
      </c>
      <c r="Q2982" s="6">
        <v>0</v>
      </c>
      <c r="R2982" s="6">
        <v>0</v>
      </c>
      <c r="S2982" s="6">
        <v>0</v>
      </c>
      <c r="T2982" s="6">
        <v>0</v>
      </c>
      <c r="U2982" s="6">
        <v>0</v>
      </c>
      <c r="V2982" s="6">
        <v>0</v>
      </c>
      <c r="W2982" s="6">
        <v>0</v>
      </c>
      <c r="X2982" s="6">
        <v>0</v>
      </c>
      <c r="Y2982" s="6">
        <v>0</v>
      </c>
      <c r="Z2982" s="6">
        <v>0</v>
      </c>
      <c r="AA2982" s="6">
        <v>0</v>
      </c>
      <c r="AB2982" s="6">
        <v>0</v>
      </c>
      <c r="AC2982" s="6">
        <v>0</v>
      </c>
      <c r="AD2982" s="6">
        <v>0</v>
      </c>
      <c r="AE2982" s="6">
        <v>0</v>
      </c>
      <c r="AF2982" s="15" t="s">
        <v>2584</v>
      </c>
    </row>
    <row r="2983" spans="1:32" ht="13">
      <c r="A2983" s="3" t="s">
        <v>1985</v>
      </c>
      <c r="B2983" t="s">
        <v>234</v>
      </c>
      <c r="C2983" s="6">
        <v>37.198729999999998</v>
      </c>
      <c r="D2983" s="6">
        <v>37.253909999999998</v>
      </c>
      <c r="E2983" s="6">
        <v>37.292434999999998</v>
      </c>
      <c r="F2983" s="6">
        <v>37.330134999999999</v>
      </c>
      <c r="G2983" s="6">
        <v>37.364719000000001</v>
      </c>
      <c r="H2983" s="6">
        <v>37.464309999999998</v>
      </c>
      <c r="I2983" s="6">
        <v>37.520561000000001</v>
      </c>
      <c r="J2983" s="6">
        <v>37.632629000000001</v>
      </c>
      <c r="K2983" s="6">
        <v>37.769877999999999</v>
      </c>
      <c r="L2983" s="6">
        <v>37.901749000000002</v>
      </c>
      <c r="M2983" s="6">
        <v>38.139747999999997</v>
      </c>
      <c r="N2983" s="6">
        <v>38.192348000000003</v>
      </c>
      <c r="O2983" s="6">
        <v>38.196682000000003</v>
      </c>
      <c r="P2983" s="6">
        <v>38.206173</v>
      </c>
      <c r="Q2983" s="6">
        <v>38.220489999999998</v>
      </c>
      <c r="R2983" s="6">
        <v>38.235146</v>
      </c>
      <c r="S2983" s="6">
        <v>38.253695999999998</v>
      </c>
      <c r="T2983" s="6">
        <v>38.277667999999998</v>
      </c>
      <c r="U2983" s="6">
        <v>38.303092999999997</v>
      </c>
      <c r="V2983" s="6">
        <v>38.328921999999999</v>
      </c>
      <c r="W2983" s="6">
        <v>38.356636000000002</v>
      </c>
      <c r="X2983" s="6">
        <v>38.385052000000002</v>
      </c>
      <c r="Y2983" s="6">
        <v>38.418579000000001</v>
      </c>
      <c r="Z2983" s="6">
        <v>38.447971000000003</v>
      </c>
      <c r="AA2983" s="6">
        <v>38.483898000000003</v>
      </c>
      <c r="AB2983" s="6">
        <v>38.523578999999998</v>
      </c>
      <c r="AC2983" s="6">
        <v>38.555664</v>
      </c>
      <c r="AD2983" s="6">
        <v>38.588000999999998</v>
      </c>
      <c r="AE2983" s="6">
        <v>38.629826000000001</v>
      </c>
      <c r="AF2983" s="7">
        <v>1.3439999999999999E-3</v>
      </c>
    </row>
    <row r="2984" spans="1:32" ht="13">
      <c r="A2984" s="3" t="s">
        <v>1986</v>
      </c>
      <c r="B2984" t="s">
        <v>236</v>
      </c>
      <c r="C2984" s="6">
        <v>0</v>
      </c>
      <c r="D2984" s="6">
        <v>0</v>
      </c>
      <c r="E2984" s="6">
        <v>0</v>
      </c>
      <c r="F2984" s="6">
        <v>0</v>
      </c>
      <c r="G2984" s="6">
        <v>0</v>
      </c>
      <c r="H2984" s="6">
        <v>0</v>
      </c>
      <c r="I2984" s="6">
        <v>0</v>
      </c>
      <c r="J2984" s="6">
        <v>0</v>
      </c>
      <c r="K2984" s="6">
        <v>0</v>
      </c>
      <c r="L2984" s="6">
        <v>0</v>
      </c>
      <c r="M2984" s="6">
        <v>0</v>
      </c>
      <c r="N2984" s="6">
        <v>0</v>
      </c>
      <c r="O2984" s="6">
        <v>0</v>
      </c>
      <c r="P2984" s="6">
        <v>0</v>
      </c>
      <c r="Q2984" s="6">
        <v>0</v>
      </c>
      <c r="R2984" s="6">
        <v>0</v>
      </c>
      <c r="S2984" s="6">
        <v>0</v>
      </c>
      <c r="T2984" s="6">
        <v>0</v>
      </c>
      <c r="U2984" s="6">
        <v>0</v>
      </c>
      <c r="V2984" s="6">
        <v>0</v>
      </c>
      <c r="W2984" s="6">
        <v>0</v>
      </c>
      <c r="X2984" s="6">
        <v>0</v>
      </c>
      <c r="Y2984" s="6">
        <v>0</v>
      </c>
      <c r="Z2984" s="6">
        <v>0</v>
      </c>
      <c r="AA2984" s="6">
        <v>0</v>
      </c>
      <c r="AB2984" s="6">
        <v>0</v>
      </c>
      <c r="AC2984" s="6">
        <v>0</v>
      </c>
      <c r="AD2984" s="6">
        <v>0</v>
      </c>
      <c r="AE2984" s="6">
        <v>0</v>
      </c>
      <c r="AF2984" s="15" t="s">
        <v>2584</v>
      </c>
    </row>
    <row r="2985" spans="1:32" ht="13">
      <c r="A2985" s="3" t="s">
        <v>1987</v>
      </c>
      <c r="B2985" t="s">
        <v>238</v>
      </c>
      <c r="C2985" s="6">
        <v>0</v>
      </c>
      <c r="D2985" s="6">
        <v>0</v>
      </c>
      <c r="E2985" s="6">
        <v>0</v>
      </c>
      <c r="F2985" s="6">
        <v>0</v>
      </c>
      <c r="G2985" s="6">
        <v>0</v>
      </c>
      <c r="H2985" s="6">
        <v>0</v>
      </c>
      <c r="I2985" s="6">
        <v>0</v>
      </c>
      <c r="J2985" s="6">
        <v>0</v>
      </c>
      <c r="K2985" s="6">
        <v>0</v>
      </c>
      <c r="L2985" s="6">
        <v>0</v>
      </c>
      <c r="M2985" s="6">
        <v>0</v>
      </c>
      <c r="N2985" s="6">
        <v>0</v>
      </c>
      <c r="O2985" s="6">
        <v>0</v>
      </c>
      <c r="P2985" s="6">
        <v>0</v>
      </c>
      <c r="Q2985" s="6">
        <v>0</v>
      </c>
      <c r="R2985" s="6">
        <v>0</v>
      </c>
      <c r="S2985" s="6">
        <v>0</v>
      </c>
      <c r="T2985" s="6">
        <v>0</v>
      </c>
      <c r="U2985" s="6">
        <v>0</v>
      </c>
      <c r="V2985" s="6">
        <v>0</v>
      </c>
      <c r="W2985" s="6">
        <v>0</v>
      </c>
      <c r="X2985" s="6">
        <v>0</v>
      </c>
      <c r="Y2985" s="6">
        <v>0</v>
      </c>
      <c r="Z2985" s="6">
        <v>0</v>
      </c>
      <c r="AA2985" s="6">
        <v>0</v>
      </c>
      <c r="AB2985" s="6">
        <v>0</v>
      </c>
      <c r="AC2985" s="6">
        <v>0</v>
      </c>
      <c r="AD2985" s="6">
        <v>0</v>
      </c>
      <c r="AE2985" s="6">
        <v>0</v>
      </c>
      <c r="AF2985" s="15" t="s">
        <v>2584</v>
      </c>
    </row>
    <row r="2986" spans="1:32" ht="13">
      <c r="A2986" s="3" t="s">
        <v>1988</v>
      </c>
      <c r="B2986" t="s">
        <v>240</v>
      </c>
      <c r="C2986" s="6">
        <v>28.300056000000001</v>
      </c>
      <c r="D2986" s="6">
        <v>28.366168999999999</v>
      </c>
      <c r="E2986" s="6">
        <v>28.413889000000001</v>
      </c>
      <c r="F2986" s="6">
        <v>28.448543999999998</v>
      </c>
      <c r="G2986" s="6">
        <v>28.484853999999999</v>
      </c>
      <c r="H2986" s="6">
        <v>28.575188000000001</v>
      </c>
      <c r="I2986" s="6">
        <v>28.60247</v>
      </c>
      <c r="J2986" s="6">
        <v>28.660343000000001</v>
      </c>
      <c r="K2986" s="6">
        <v>28.771329999999999</v>
      </c>
      <c r="L2986" s="6">
        <v>28.862780000000001</v>
      </c>
      <c r="M2986" s="6">
        <v>29.001314000000001</v>
      </c>
      <c r="N2986" s="6">
        <v>29.083144999999998</v>
      </c>
      <c r="O2986" s="6">
        <v>29.092873000000001</v>
      </c>
      <c r="P2986" s="6">
        <v>29.10519</v>
      </c>
      <c r="Q2986" s="6">
        <v>29.124428000000002</v>
      </c>
      <c r="R2986" s="6">
        <v>29.146159999999998</v>
      </c>
      <c r="S2986" s="6">
        <v>29.174326000000001</v>
      </c>
      <c r="T2986" s="6">
        <v>29.207467999999999</v>
      </c>
      <c r="U2986" s="6">
        <v>29.240234000000001</v>
      </c>
      <c r="V2986" s="6">
        <v>29.272061999999998</v>
      </c>
      <c r="W2986" s="6">
        <v>29.305005999999999</v>
      </c>
      <c r="X2986" s="6">
        <v>29.338256999999999</v>
      </c>
      <c r="Y2986" s="6">
        <v>29.371466000000002</v>
      </c>
      <c r="Z2986" s="6">
        <v>29.404581</v>
      </c>
      <c r="AA2986" s="6">
        <v>29.442136999999999</v>
      </c>
      <c r="AB2986" s="6">
        <v>29.482818999999999</v>
      </c>
      <c r="AC2986" s="6">
        <v>29.518158</v>
      </c>
      <c r="AD2986" s="6">
        <v>29.548673999999998</v>
      </c>
      <c r="AE2986" s="6">
        <v>29.586765</v>
      </c>
      <c r="AF2986" s="7">
        <v>1.562E-3</v>
      </c>
    </row>
    <row r="2987" spans="1:32" ht="13">
      <c r="A2987" s="3" t="s">
        <v>1989</v>
      </c>
      <c r="B2987" t="s">
        <v>242</v>
      </c>
      <c r="C2987" s="6">
        <v>0</v>
      </c>
      <c r="D2987" s="6">
        <v>0</v>
      </c>
      <c r="E2987" s="6">
        <v>0</v>
      </c>
      <c r="F2987" s="6">
        <v>0</v>
      </c>
      <c r="G2987" s="6">
        <v>0</v>
      </c>
      <c r="H2987" s="6">
        <v>0</v>
      </c>
      <c r="I2987" s="6">
        <v>0</v>
      </c>
      <c r="J2987" s="6">
        <v>0</v>
      </c>
      <c r="K2987" s="6">
        <v>0</v>
      </c>
      <c r="L2987" s="6">
        <v>0</v>
      </c>
      <c r="M2987" s="6">
        <v>0</v>
      </c>
      <c r="N2987" s="6">
        <v>0</v>
      </c>
      <c r="O2987" s="6">
        <v>0</v>
      </c>
      <c r="P2987" s="6">
        <v>0</v>
      </c>
      <c r="Q2987" s="6">
        <v>0</v>
      </c>
      <c r="R2987" s="6">
        <v>0</v>
      </c>
      <c r="S2987" s="6">
        <v>0</v>
      </c>
      <c r="T2987" s="6">
        <v>0</v>
      </c>
      <c r="U2987" s="6">
        <v>0</v>
      </c>
      <c r="V2987" s="6">
        <v>0</v>
      </c>
      <c r="W2987" s="6">
        <v>0</v>
      </c>
      <c r="X2987" s="6">
        <v>0</v>
      </c>
      <c r="Y2987" s="6">
        <v>0</v>
      </c>
      <c r="Z2987" s="6">
        <v>0</v>
      </c>
      <c r="AA2987" s="6">
        <v>0</v>
      </c>
      <c r="AB2987" s="6">
        <v>0</v>
      </c>
      <c r="AC2987" s="6">
        <v>0</v>
      </c>
      <c r="AD2987" s="6">
        <v>0</v>
      </c>
      <c r="AE2987" s="6">
        <v>0</v>
      </c>
      <c r="AF2987" s="15" t="s">
        <v>2584</v>
      </c>
    </row>
    <row r="2988" spans="1:32" ht="13">
      <c r="A2988" s="3" t="s">
        <v>1990</v>
      </c>
      <c r="B2988" t="s">
        <v>244</v>
      </c>
      <c r="C2988" s="6">
        <v>32.603606999999997</v>
      </c>
      <c r="D2988" s="6">
        <v>32.677376000000002</v>
      </c>
      <c r="E2988" s="6">
        <v>32.729118</v>
      </c>
      <c r="F2988" s="6">
        <v>32.686625999999997</v>
      </c>
      <c r="G2988" s="6">
        <v>32.727386000000003</v>
      </c>
      <c r="H2988" s="6">
        <v>32.848751</v>
      </c>
      <c r="I2988" s="6">
        <v>32.913586000000002</v>
      </c>
      <c r="J2988" s="6">
        <v>33.008125</v>
      </c>
      <c r="K2988" s="6">
        <v>33.123359999999998</v>
      </c>
      <c r="L2988" s="6">
        <v>33.300044999999997</v>
      </c>
      <c r="M2988" s="6">
        <v>33.540585</v>
      </c>
      <c r="N2988" s="6">
        <v>33.693111000000002</v>
      </c>
      <c r="O2988" s="6">
        <v>33.705868000000002</v>
      </c>
      <c r="P2988" s="6">
        <v>33.715626</v>
      </c>
      <c r="Q2988" s="6">
        <v>33.730415000000001</v>
      </c>
      <c r="R2988" s="6">
        <v>33.752898999999999</v>
      </c>
      <c r="S2988" s="6">
        <v>33.779316000000001</v>
      </c>
      <c r="T2988" s="6">
        <v>33.808956000000002</v>
      </c>
      <c r="U2988" s="6">
        <v>33.836886999999997</v>
      </c>
      <c r="V2988" s="6">
        <v>33.864727000000002</v>
      </c>
      <c r="W2988" s="6">
        <v>33.894466000000001</v>
      </c>
      <c r="X2988" s="6">
        <v>33.925541000000003</v>
      </c>
      <c r="Y2988" s="6">
        <v>33.958255999999999</v>
      </c>
      <c r="Z2988" s="6">
        <v>33.990971000000002</v>
      </c>
      <c r="AA2988" s="6">
        <v>34.025889999999997</v>
      </c>
      <c r="AB2988" s="6">
        <v>34.062984</v>
      </c>
      <c r="AC2988" s="6">
        <v>34.095623000000003</v>
      </c>
      <c r="AD2988" s="6">
        <v>34.129596999999997</v>
      </c>
      <c r="AE2988" s="6">
        <v>34.173133999999997</v>
      </c>
      <c r="AF2988" s="7">
        <v>1.6590000000000001E-3</v>
      </c>
    </row>
    <row r="2989" spans="1:32" ht="13">
      <c r="A2989" s="3" t="s">
        <v>1991</v>
      </c>
      <c r="B2989" t="s">
        <v>246</v>
      </c>
      <c r="C2989" s="6">
        <v>0</v>
      </c>
      <c r="D2989" s="6">
        <v>0</v>
      </c>
      <c r="E2989" s="6">
        <v>0</v>
      </c>
      <c r="F2989" s="6">
        <v>0</v>
      </c>
      <c r="G2989" s="6">
        <v>0</v>
      </c>
      <c r="H2989" s="6">
        <v>0</v>
      </c>
      <c r="I2989" s="6">
        <v>0</v>
      </c>
      <c r="J2989" s="6">
        <v>0</v>
      </c>
      <c r="K2989" s="6">
        <v>0</v>
      </c>
      <c r="L2989" s="6">
        <v>0</v>
      </c>
      <c r="M2989" s="6">
        <v>0</v>
      </c>
      <c r="N2989" s="6">
        <v>0</v>
      </c>
      <c r="O2989" s="6">
        <v>0</v>
      </c>
      <c r="P2989" s="6">
        <v>0</v>
      </c>
      <c r="Q2989" s="6">
        <v>0</v>
      </c>
      <c r="R2989" s="6">
        <v>0</v>
      </c>
      <c r="S2989" s="6">
        <v>0</v>
      </c>
      <c r="T2989" s="6">
        <v>0</v>
      </c>
      <c r="U2989" s="6">
        <v>0</v>
      </c>
      <c r="V2989" s="6">
        <v>0</v>
      </c>
      <c r="W2989" s="6">
        <v>0</v>
      </c>
      <c r="X2989" s="6">
        <v>0</v>
      </c>
      <c r="Y2989" s="6">
        <v>0</v>
      </c>
      <c r="Z2989" s="6">
        <v>0</v>
      </c>
      <c r="AA2989" s="6">
        <v>0</v>
      </c>
      <c r="AB2989" s="6">
        <v>0</v>
      </c>
      <c r="AC2989" s="6">
        <v>0</v>
      </c>
      <c r="AD2989" s="6">
        <v>0</v>
      </c>
      <c r="AE2989" s="6">
        <v>0</v>
      </c>
      <c r="AF2989" s="15" t="s">
        <v>2584</v>
      </c>
    </row>
    <row r="2990" spans="1:32" ht="13">
      <c r="A2990" s="3" t="s">
        <v>1992</v>
      </c>
      <c r="B2990" t="s">
        <v>248</v>
      </c>
      <c r="C2990" s="6">
        <v>0</v>
      </c>
      <c r="D2990" s="6">
        <v>0</v>
      </c>
      <c r="E2990" s="6">
        <v>0</v>
      </c>
      <c r="F2990" s="6">
        <v>0</v>
      </c>
      <c r="G2990" s="6">
        <v>0</v>
      </c>
      <c r="H2990" s="6">
        <v>0</v>
      </c>
      <c r="I2990" s="6">
        <v>0</v>
      </c>
      <c r="J2990" s="6">
        <v>0</v>
      </c>
      <c r="K2990" s="6">
        <v>0</v>
      </c>
      <c r="L2990" s="6">
        <v>0</v>
      </c>
      <c r="M2990" s="6">
        <v>0</v>
      </c>
      <c r="N2990" s="6">
        <v>0</v>
      </c>
      <c r="O2990" s="6">
        <v>0</v>
      </c>
      <c r="P2990" s="6">
        <v>0</v>
      </c>
      <c r="Q2990" s="6">
        <v>0</v>
      </c>
      <c r="R2990" s="6">
        <v>0</v>
      </c>
      <c r="S2990" s="6">
        <v>0</v>
      </c>
      <c r="T2990" s="6">
        <v>0</v>
      </c>
      <c r="U2990" s="6">
        <v>0</v>
      </c>
      <c r="V2990" s="6">
        <v>0</v>
      </c>
      <c r="W2990" s="6">
        <v>0</v>
      </c>
      <c r="X2990" s="6">
        <v>0</v>
      </c>
      <c r="Y2990" s="6">
        <v>0</v>
      </c>
      <c r="Z2990" s="6">
        <v>0</v>
      </c>
      <c r="AA2990" s="6">
        <v>0</v>
      </c>
      <c r="AB2990" s="6">
        <v>0</v>
      </c>
      <c r="AC2990" s="6">
        <v>0</v>
      </c>
      <c r="AD2990" s="6">
        <v>0</v>
      </c>
      <c r="AE2990" s="6">
        <v>0</v>
      </c>
      <c r="AF2990" s="15" t="s">
        <v>2584</v>
      </c>
    </row>
    <row r="2992" spans="1:32" ht="13">
      <c r="B2992" s="2" t="s">
        <v>340</v>
      </c>
    </row>
    <row r="2993" spans="1:32" ht="13">
      <c r="A2993" s="3" t="s">
        <v>1993</v>
      </c>
      <c r="B2993" t="s">
        <v>226</v>
      </c>
      <c r="C2993" s="6">
        <v>0</v>
      </c>
      <c r="D2993" s="6">
        <v>0</v>
      </c>
      <c r="E2993" s="6">
        <v>0</v>
      </c>
      <c r="F2993" s="6">
        <v>0</v>
      </c>
      <c r="G2993" s="6">
        <v>0</v>
      </c>
      <c r="H2993" s="6">
        <v>0</v>
      </c>
      <c r="I2993" s="6">
        <v>0</v>
      </c>
      <c r="J2993" s="6">
        <v>0</v>
      </c>
      <c r="K2993" s="6">
        <v>0</v>
      </c>
      <c r="L2993" s="6">
        <v>0</v>
      </c>
      <c r="M2993" s="6">
        <v>0</v>
      </c>
      <c r="N2993" s="6">
        <v>0</v>
      </c>
      <c r="O2993" s="6">
        <v>0</v>
      </c>
      <c r="P2993" s="6">
        <v>0</v>
      </c>
      <c r="Q2993" s="6">
        <v>0</v>
      </c>
      <c r="R2993" s="6">
        <v>0</v>
      </c>
      <c r="S2993" s="6">
        <v>0</v>
      </c>
      <c r="T2993" s="6">
        <v>0</v>
      </c>
      <c r="U2993" s="6">
        <v>0</v>
      </c>
      <c r="V2993" s="6">
        <v>0</v>
      </c>
      <c r="W2993" s="6">
        <v>0</v>
      </c>
      <c r="X2993" s="6">
        <v>0</v>
      </c>
      <c r="Y2993" s="6">
        <v>0</v>
      </c>
      <c r="Z2993" s="6">
        <v>0</v>
      </c>
      <c r="AA2993" s="6">
        <v>0</v>
      </c>
      <c r="AB2993" s="6">
        <v>0</v>
      </c>
      <c r="AC2993" s="6">
        <v>0</v>
      </c>
      <c r="AD2993" s="6">
        <v>0</v>
      </c>
      <c r="AE2993" s="6">
        <v>0</v>
      </c>
      <c r="AF2993" s="15" t="s">
        <v>2584</v>
      </c>
    </row>
    <row r="2994" spans="1:32" ht="13">
      <c r="A2994" s="3" t="s">
        <v>1994</v>
      </c>
      <c r="B2994" t="s">
        <v>228</v>
      </c>
      <c r="C2994" s="6">
        <v>0</v>
      </c>
      <c r="D2994" s="6">
        <v>0</v>
      </c>
      <c r="E2994" s="6">
        <v>0</v>
      </c>
      <c r="F2994" s="6">
        <v>0</v>
      </c>
      <c r="G2994" s="6">
        <v>0</v>
      </c>
      <c r="H2994" s="6">
        <v>0</v>
      </c>
      <c r="I2994" s="6">
        <v>0</v>
      </c>
      <c r="J2994" s="6">
        <v>0</v>
      </c>
      <c r="K2994" s="6">
        <v>0</v>
      </c>
      <c r="L2994" s="6">
        <v>0</v>
      </c>
      <c r="M2994" s="6">
        <v>0</v>
      </c>
      <c r="N2994" s="6">
        <v>0</v>
      </c>
      <c r="O2994" s="6">
        <v>0</v>
      </c>
      <c r="P2994" s="6">
        <v>0</v>
      </c>
      <c r="Q2994" s="6">
        <v>0</v>
      </c>
      <c r="R2994" s="6">
        <v>0</v>
      </c>
      <c r="S2994" s="6">
        <v>0</v>
      </c>
      <c r="T2994" s="6">
        <v>0</v>
      </c>
      <c r="U2994" s="6">
        <v>0</v>
      </c>
      <c r="V2994" s="6">
        <v>0</v>
      </c>
      <c r="W2994" s="6">
        <v>0</v>
      </c>
      <c r="X2994" s="6">
        <v>0</v>
      </c>
      <c r="Y2994" s="6">
        <v>0</v>
      </c>
      <c r="Z2994" s="6">
        <v>0</v>
      </c>
      <c r="AA2994" s="6">
        <v>0</v>
      </c>
      <c r="AB2994" s="6">
        <v>0</v>
      </c>
      <c r="AC2994" s="6">
        <v>0</v>
      </c>
      <c r="AD2994" s="6">
        <v>0</v>
      </c>
      <c r="AE2994" s="6">
        <v>0</v>
      </c>
      <c r="AF2994" s="15" t="s">
        <v>2584</v>
      </c>
    </row>
    <row r="2995" spans="1:32" ht="13">
      <c r="A2995" s="3" t="s">
        <v>1995</v>
      </c>
      <c r="B2995" t="s">
        <v>230</v>
      </c>
      <c r="C2995" s="6">
        <v>0</v>
      </c>
      <c r="D2995" s="6">
        <v>0</v>
      </c>
      <c r="E2995" s="6">
        <v>0</v>
      </c>
      <c r="F2995" s="6">
        <v>0</v>
      </c>
      <c r="G2995" s="6">
        <v>0</v>
      </c>
      <c r="H2995" s="6">
        <v>0</v>
      </c>
      <c r="I2995" s="6">
        <v>0</v>
      </c>
      <c r="J2995" s="6">
        <v>0</v>
      </c>
      <c r="K2995" s="6">
        <v>0</v>
      </c>
      <c r="L2995" s="6">
        <v>0</v>
      </c>
      <c r="M2995" s="6">
        <v>0</v>
      </c>
      <c r="N2995" s="6">
        <v>0</v>
      </c>
      <c r="O2995" s="6">
        <v>0</v>
      </c>
      <c r="P2995" s="6">
        <v>0</v>
      </c>
      <c r="Q2995" s="6">
        <v>0</v>
      </c>
      <c r="R2995" s="6">
        <v>0</v>
      </c>
      <c r="S2995" s="6">
        <v>0</v>
      </c>
      <c r="T2995" s="6">
        <v>0</v>
      </c>
      <c r="U2995" s="6">
        <v>0</v>
      </c>
      <c r="V2995" s="6">
        <v>0</v>
      </c>
      <c r="W2995" s="6">
        <v>0</v>
      </c>
      <c r="X2995" s="6">
        <v>0</v>
      </c>
      <c r="Y2995" s="6">
        <v>0</v>
      </c>
      <c r="Z2995" s="6">
        <v>0</v>
      </c>
      <c r="AA2995" s="6">
        <v>0</v>
      </c>
      <c r="AB2995" s="6">
        <v>0</v>
      </c>
      <c r="AC2995" s="6">
        <v>0</v>
      </c>
      <c r="AD2995" s="6">
        <v>0</v>
      </c>
      <c r="AE2995" s="6">
        <v>0</v>
      </c>
      <c r="AF2995" s="15" t="s">
        <v>2584</v>
      </c>
    </row>
    <row r="2996" spans="1:32" ht="13">
      <c r="A2996" s="3" t="s">
        <v>1996</v>
      </c>
      <c r="B2996" t="s">
        <v>232</v>
      </c>
      <c r="C2996" s="6">
        <v>0</v>
      </c>
      <c r="D2996" s="6">
        <v>0</v>
      </c>
      <c r="E2996" s="6">
        <v>0</v>
      </c>
      <c r="F2996" s="6">
        <v>0</v>
      </c>
      <c r="G2996" s="6">
        <v>0</v>
      </c>
      <c r="H2996" s="6">
        <v>0</v>
      </c>
      <c r="I2996" s="6">
        <v>0</v>
      </c>
      <c r="J2996" s="6">
        <v>0</v>
      </c>
      <c r="K2996" s="6">
        <v>0</v>
      </c>
      <c r="L2996" s="6">
        <v>0</v>
      </c>
      <c r="M2996" s="6">
        <v>0</v>
      </c>
      <c r="N2996" s="6">
        <v>0</v>
      </c>
      <c r="O2996" s="6">
        <v>0</v>
      </c>
      <c r="P2996" s="6">
        <v>0</v>
      </c>
      <c r="Q2996" s="6">
        <v>0</v>
      </c>
      <c r="R2996" s="6">
        <v>0</v>
      </c>
      <c r="S2996" s="6">
        <v>0</v>
      </c>
      <c r="T2996" s="6">
        <v>0</v>
      </c>
      <c r="U2996" s="6">
        <v>0</v>
      </c>
      <c r="V2996" s="6">
        <v>0</v>
      </c>
      <c r="W2996" s="6">
        <v>0</v>
      </c>
      <c r="X2996" s="6">
        <v>0</v>
      </c>
      <c r="Y2996" s="6">
        <v>0</v>
      </c>
      <c r="Z2996" s="6">
        <v>0</v>
      </c>
      <c r="AA2996" s="6">
        <v>0</v>
      </c>
      <c r="AB2996" s="6">
        <v>0</v>
      </c>
      <c r="AC2996" s="6">
        <v>0</v>
      </c>
      <c r="AD2996" s="6">
        <v>0</v>
      </c>
      <c r="AE2996" s="6">
        <v>0</v>
      </c>
      <c r="AF2996" s="15" t="s">
        <v>2584</v>
      </c>
    </row>
    <row r="2997" spans="1:32" ht="13">
      <c r="A2997" s="3" t="s">
        <v>1997</v>
      </c>
      <c r="B2997" t="s">
        <v>234</v>
      </c>
      <c r="C2997" s="6">
        <v>0</v>
      </c>
      <c r="D2997" s="6">
        <v>0</v>
      </c>
      <c r="E2997" s="6">
        <v>0</v>
      </c>
      <c r="F2997" s="6">
        <v>0</v>
      </c>
      <c r="G2997" s="6">
        <v>0</v>
      </c>
      <c r="H2997" s="6">
        <v>0</v>
      </c>
      <c r="I2997" s="6">
        <v>0</v>
      </c>
      <c r="J2997" s="6">
        <v>0</v>
      </c>
      <c r="K2997" s="6">
        <v>0</v>
      </c>
      <c r="L2997" s="6">
        <v>0</v>
      </c>
      <c r="M2997" s="6">
        <v>0</v>
      </c>
      <c r="N2997" s="6">
        <v>0</v>
      </c>
      <c r="O2997" s="6">
        <v>0</v>
      </c>
      <c r="P2997" s="6">
        <v>0</v>
      </c>
      <c r="Q2997" s="6">
        <v>0</v>
      </c>
      <c r="R2997" s="6">
        <v>0</v>
      </c>
      <c r="S2997" s="6">
        <v>0</v>
      </c>
      <c r="T2997" s="6">
        <v>0</v>
      </c>
      <c r="U2997" s="6">
        <v>0</v>
      </c>
      <c r="V2997" s="6">
        <v>0</v>
      </c>
      <c r="W2997" s="6">
        <v>0</v>
      </c>
      <c r="X2997" s="6">
        <v>0</v>
      </c>
      <c r="Y2997" s="6">
        <v>0</v>
      </c>
      <c r="Z2997" s="6">
        <v>0</v>
      </c>
      <c r="AA2997" s="6">
        <v>0</v>
      </c>
      <c r="AB2997" s="6">
        <v>0</v>
      </c>
      <c r="AC2997" s="6">
        <v>0</v>
      </c>
      <c r="AD2997" s="6">
        <v>0</v>
      </c>
      <c r="AE2997" s="6">
        <v>0</v>
      </c>
      <c r="AF2997" s="15" t="s">
        <v>2584</v>
      </c>
    </row>
    <row r="2998" spans="1:32" ht="13">
      <c r="A2998" s="3" t="s">
        <v>1998</v>
      </c>
      <c r="B2998" t="s">
        <v>236</v>
      </c>
      <c r="C2998" s="6">
        <v>0</v>
      </c>
      <c r="D2998" s="6">
        <v>0</v>
      </c>
      <c r="E2998" s="6">
        <v>0</v>
      </c>
      <c r="F2998" s="6">
        <v>0</v>
      </c>
      <c r="G2998" s="6">
        <v>0</v>
      </c>
      <c r="H2998" s="6">
        <v>0</v>
      </c>
      <c r="I2998" s="6">
        <v>0</v>
      </c>
      <c r="J2998" s="6">
        <v>0</v>
      </c>
      <c r="K2998" s="6">
        <v>0</v>
      </c>
      <c r="L2998" s="6">
        <v>0</v>
      </c>
      <c r="M2998" s="6">
        <v>0</v>
      </c>
      <c r="N2998" s="6">
        <v>0</v>
      </c>
      <c r="O2998" s="6">
        <v>0</v>
      </c>
      <c r="P2998" s="6">
        <v>0</v>
      </c>
      <c r="Q2998" s="6">
        <v>0</v>
      </c>
      <c r="R2998" s="6">
        <v>0</v>
      </c>
      <c r="S2998" s="6">
        <v>0</v>
      </c>
      <c r="T2998" s="6">
        <v>0</v>
      </c>
      <c r="U2998" s="6">
        <v>0</v>
      </c>
      <c r="V2998" s="6">
        <v>0</v>
      </c>
      <c r="W2998" s="6">
        <v>0</v>
      </c>
      <c r="X2998" s="6">
        <v>0</v>
      </c>
      <c r="Y2998" s="6">
        <v>0</v>
      </c>
      <c r="Z2998" s="6">
        <v>0</v>
      </c>
      <c r="AA2998" s="6">
        <v>0</v>
      </c>
      <c r="AB2998" s="6">
        <v>0</v>
      </c>
      <c r="AC2998" s="6">
        <v>0</v>
      </c>
      <c r="AD2998" s="6">
        <v>0</v>
      </c>
      <c r="AE2998" s="6">
        <v>0</v>
      </c>
      <c r="AF2998" s="15" t="s">
        <v>2584</v>
      </c>
    </row>
    <row r="2999" spans="1:32" ht="13">
      <c r="A2999" s="3" t="s">
        <v>1999</v>
      </c>
      <c r="B2999" t="s">
        <v>238</v>
      </c>
      <c r="C2999" s="6">
        <v>0</v>
      </c>
      <c r="D2999" s="6">
        <v>0</v>
      </c>
      <c r="E2999" s="6">
        <v>0</v>
      </c>
      <c r="F2999" s="6">
        <v>0</v>
      </c>
      <c r="G2999" s="6">
        <v>0</v>
      </c>
      <c r="H2999" s="6">
        <v>0</v>
      </c>
      <c r="I2999" s="6">
        <v>0</v>
      </c>
      <c r="J2999" s="6">
        <v>0</v>
      </c>
      <c r="K2999" s="6">
        <v>0</v>
      </c>
      <c r="L2999" s="6">
        <v>0</v>
      </c>
      <c r="M2999" s="6">
        <v>0</v>
      </c>
      <c r="N2999" s="6">
        <v>0</v>
      </c>
      <c r="O2999" s="6">
        <v>0</v>
      </c>
      <c r="P2999" s="6">
        <v>0</v>
      </c>
      <c r="Q2999" s="6">
        <v>0</v>
      </c>
      <c r="R2999" s="6">
        <v>0</v>
      </c>
      <c r="S2999" s="6">
        <v>0</v>
      </c>
      <c r="T2999" s="6">
        <v>0</v>
      </c>
      <c r="U2999" s="6">
        <v>0</v>
      </c>
      <c r="V2999" s="6">
        <v>0</v>
      </c>
      <c r="W2999" s="6">
        <v>0</v>
      </c>
      <c r="X2999" s="6">
        <v>0</v>
      </c>
      <c r="Y2999" s="6">
        <v>0</v>
      </c>
      <c r="Z2999" s="6">
        <v>0</v>
      </c>
      <c r="AA2999" s="6">
        <v>0</v>
      </c>
      <c r="AB2999" s="6">
        <v>0</v>
      </c>
      <c r="AC2999" s="6">
        <v>0</v>
      </c>
      <c r="AD2999" s="6">
        <v>0</v>
      </c>
      <c r="AE2999" s="6">
        <v>0</v>
      </c>
      <c r="AF2999" s="15" t="s">
        <v>2584</v>
      </c>
    </row>
    <row r="3000" spans="1:32" ht="13">
      <c r="A3000" s="3" t="s">
        <v>2000</v>
      </c>
      <c r="B3000" t="s">
        <v>240</v>
      </c>
      <c r="C3000" s="6">
        <v>29.339552000000001</v>
      </c>
      <c r="D3000" s="6">
        <v>29.406355000000001</v>
      </c>
      <c r="E3000" s="6">
        <v>29.454163000000001</v>
      </c>
      <c r="F3000" s="6">
        <v>29.492930999999999</v>
      </c>
      <c r="G3000" s="6">
        <v>29.532433000000001</v>
      </c>
      <c r="H3000" s="6">
        <v>29.625374000000001</v>
      </c>
      <c r="I3000" s="6">
        <v>29.653969</v>
      </c>
      <c r="J3000" s="6">
        <v>29.719660000000001</v>
      </c>
      <c r="K3000" s="6">
        <v>29.835117</v>
      </c>
      <c r="L3000" s="6">
        <v>29.931464999999999</v>
      </c>
      <c r="M3000" s="6">
        <v>30.087295999999998</v>
      </c>
      <c r="N3000" s="6">
        <v>30.172318000000001</v>
      </c>
      <c r="O3000" s="6">
        <v>30.181107000000001</v>
      </c>
      <c r="P3000" s="6">
        <v>30.192764</v>
      </c>
      <c r="Q3000" s="6">
        <v>30.214462000000001</v>
      </c>
      <c r="R3000" s="6">
        <v>30.241575000000001</v>
      </c>
      <c r="S3000" s="6">
        <v>30.274597</v>
      </c>
      <c r="T3000" s="6">
        <v>30.309422999999999</v>
      </c>
      <c r="U3000" s="6">
        <v>30.348827</v>
      </c>
      <c r="V3000" s="6">
        <v>30.380678</v>
      </c>
      <c r="W3000" s="6">
        <v>30.413482999999999</v>
      </c>
      <c r="X3000" s="6">
        <v>30.447241000000002</v>
      </c>
      <c r="Y3000" s="6">
        <v>30.483550999999999</v>
      </c>
      <c r="Z3000" s="6">
        <v>30.515588999999999</v>
      </c>
      <c r="AA3000" s="6">
        <v>30.552551000000001</v>
      </c>
      <c r="AB3000" s="6">
        <v>30.592818999999999</v>
      </c>
      <c r="AC3000" s="6">
        <v>30.625761000000001</v>
      </c>
      <c r="AD3000" s="6">
        <v>30.660456</v>
      </c>
      <c r="AE3000" s="6">
        <v>30.699556000000001</v>
      </c>
      <c r="AF3000" s="7">
        <v>1.5950000000000001E-3</v>
      </c>
    </row>
    <row r="3001" spans="1:32" ht="13">
      <c r="A3001" s="3" t="s">
        <v>2001</v>
      </c>
      <c r="B3001" t="s">
        <v>242</v>
      </c>
      <c r="C3001" s="6">
        <v>0</v>
      </c>
      <c r="D3001" s="6">
        <v>0</v>
      </c>
      <c r="E3001" s="6">
        <v>0</v>
      </c>
      <c r="F3001" s="6">
        <v>0</v>
      </c>
      <c r="G3001" s="6">
        <v>0</v>
      </c>
      <c r="H3001" s="6">
        <v>0</v>
      </c>
      <c r="I3001" s="6">
        <v>0</v>
      </c>
      <c r="J3001" s="6">
        <v>0</v>
      </c>
      <c r="K3001" s="6">
        <v>0</v>
      </c>
      <c r="L3001" s="6">
        <v>0</v>
      </c>
      <c r="M3001" s="6">
        <v>0</v>
      </c>
      <c r="N3001" s="6">
        <v>0</v>
      </c>
      <c r="O3001" s="6">
        <v>0</v>
      </c>
      <c r="P3001" s="6">
        <v>0</v>
      </c>
      <c r="Q3001" s="6">
        <v>0</v>
      </c>
      <c r="R3001" s="6">
        <v>0</v>
      </c>
      <c r="S3001" s="6">
        <v>0</v>
      </c>
      <c r="T3001" s="6">
        <v>0</v>
      </c>
      <c r="U3001" s="6">
        <v>0</v>
      </c>
      <c r="V3001" s="6">
        <v>0</v>
      </c>
      <c r="W3001" s="6">
        <v>0</v>
      </c>
      <c r="X3001" s="6">
        <v>0</v>
      </c>
      <c r="Y3001" s="6">
        <v>0</v>
      </c>
      <c r="Z3001" s="6">
        <v>0</v>
      </c>
      <c r="AA3001" s="6">
        <v>0</v>
      </c>
      <c r="AB3001" s="6">
        <v>0</v>
      </c>
      <c r="AC3001" s="6">
        <v>0</v>
      </c>
      <c r="AD3001" s="6">
        <v>0</v>
      </c>
      <c r="AE3001" s="6">
        <v>0</v>
      </c>
      <c r="AF3001" s="15" t="s">
        <v>2584</v>
      </c>
    </row>
    <row r="3002" spans="1:32" ht="13">
      <c r="A3002" s="3" t="s">
        <v>2002</v>
      </c>
      <c r="B3002" t="s">
        <v>244</v>
      </c>
      <c r="C3002" s="6">
        <v>33.639449999999997</v>
      </c>
      <c r="D3002" s="6">
        <v>33.713383</v>
      </c>
      <c r="E3002" s="6">
        <v>33.765490999999997</v>
      </c>
      <c r="F3002" s="6">
        <v>33.727958999999998</v>
      </c>
      <c r="G3002" s="6">
        <v>33.773975</v>
      </c>
      <c r="H3002" s="6">
        <v>33.901561999999998</v>
      </c>
      <c r="I3002" s="6">
        <v>33.970092999999999</v>
      </c>
      <c r="J3002" s="6">
        <v>34.071857000000001</v>
      </c>
      <c r="K3002" s="6">
        <v>34.196303999999998</v>
      </c>
      <c r="L3002" s="6">
        <v>34.390739000000004</v>
      </c>
      <c r="M3002" s="6">
        <v>34.666615</v>
      </c>
      <c r="N3002" s="6">
        <v>34.827838999999997</v>
      </c>
      <c r="O3002" s="6">
        <v>34.831833000000003</v>
      </c>
      <c r="P3002" s="6">
        <v>34.846545999999996</v>
      </c>
      <c r="Q3002" s="6">
        <v>34.860596000000001</v>
      </c>
      <c r="R3002" s="6">
        <v>34.884121</v>
      </c>
      <c r="S3002" s="6">
        <v>34.912655000000001</v>
      </c>
      <c r="T3002" s="6">
        <v>34.941433000000004</v>
      </c>
      <c r="U3002" s="6">
        <v>34.973148000000002</v>
      </c>
      <c r="V3002" s="6">
        <v>34.999831999999998</v>
      </c>
      <c r="W3002" s="6">
        <v>35.027366999999998</v>
      </c>
      <c r="X3002" s="6">
        <v>35.056930999999999</v>
      </c>
      <c r="Y3002" s="6">
        <v>35.088569999999997</v>
      </c>
      <c r="Z3002" s="6">
        <v>35.118651999999997</v>
      </c>
      <c r="AA3002" s="6">
        <v>35.151328999999997</v>
      </c>
      <c r="AB3002" s="6">
        <v>35.186489000000002</v>
      </c>
      <c r="AC3002" s="6">
        <v>35.215564999999998</v>
      </c>
      <c r="AD3002" s="6">
        <v>35.246879999999997</v>
      </c>
      <c r="AE3002" s="6">
        <v>35.28772</v>
      </c>
      <c r="AF3002" s="7">
        <v>1.6919999999999999E-3</v>
      </c>
    </row>
    <row r="3003" spans="1:32" ht="13">
      <c r="A3003" s="3" t="s">
        <v>2003</v>
      </c>
      <c r="B3003" t="s">
        <v>246</v>
      </c>
      <c r="C3003" s="6">
        <v>0</v>
      </c>
      <c r="D3003" s="6">
        <v>0</v>
      </c>
      <c r="E3003" s="6">
        <v>0</v>
      </c>
      <c r="F3003" s="6">
        <v>0</v>
      </c>
      <c r="G3003" s="6">
        <v>0</v>
      </c>
      <c r="H3003" s="6">
        <v>0</v>
      </c>
      <c r="I3003" s="6">
        <v>0</v>
      </c>
      <c r="J3003" s="6">
        <v>0</v>
      </c>
      <c r="K3003" s="6">
        <v>0</v>
      </c>
      <c r="L3003" s="6">
        <v>0</v>
      </c>
      <c r="M3003" s="6">
        <v>0</v>
      </c>
      <c r="N3003" s="6">
        <v>0</v>
      </c>
      <c r="O3003" s="6">
        <v>0</v>
      </c>
      <c r="P3003" s="6">
        <v>0</v>
      </c>
      <c r="Q3003" s="6">
        <v>0</v>
      </c>
      <c r="R3003" s="6">
        <v>0</v>
      </c>
      <c r="S3003" s="6">
        <v>0</v>
      </c>
      <c r="T3003" s="6">
        <v>0</v>
      </c>
      <c r="U3003" s="6">
        <v>0</v>
      </c>
      <c r="V3003" s="6">
        <v>0</v>
      </c>
      <c r="W3003" s="6">
        <v>0</v>
      </c>
      <c r="X3003" s="6">
        <v>0</v>
      </c>
      <c r="Y3003" s="6">
        <v>0</v>
      </c>
      <c r="Z3003" s="6">
        <v>0</v>
      </c>
      <c r="AA3003" s="6">
        <v>0</v>
      </c>
      <c r="AB3003" s="6">
        <v>0</v>
      </c>
      <c r="AC3003" s="6">
        <v>0</v>
      </c>
      <c r="AD3003" s="6">
        <v>0</v>
      </c>
      <c r="AE3003" s="6">
        <v>0</v>
      </c>
      <c r="AF3003" s="15" t="s">
        <v>2584</v>
      </c>
    </row>
    <row r="3004" spans="1:32" ht="13">
      <c r="A3004" s="3" t="s">
        <v>2004</v>
      </c>
      <c r="B3004" t="s">
        <v>248</v>
      </c>
      <c r="C3004" s="6">
        <v>0</v>
      </c>
      <c r="D3004" s="6">
        <v>0</v>
      </c>
      <c r="E3004" s="6">
        <v>0</v>
      </c>
      <c r="F3004" s="6">
        <v>0</v>
      </c>
      <c r="G3004" s="6">
        <v>0</v>
      </c>
      <c r="H3004" s="6">
        <v>0</v>
      </c>
      <c r="I3004" s="6">
        <v>0</v>
      </c>
      <c r="J3004" s="6">
        <v>0</v>
      </c>
      <c r="K3004" s="6">
        <v>0</v>
      </c>
      <c r="L3004" s="6">
        <v>0</v>
      </c>
      <c r="M3004" s="6">
        <v>0</v>
      </c>
      <c r="N3004" s="6">
        <v>0</v>
      </c>
      <c r="O3004" s="6">
        <v>0</v>
      </c>
      <c r="P3004" s="6">
        <v>0</v>
      </c>
      <c r="Q3004" s="6">
        <v>0</v>
      </c>
      <c r="R3004" s="6">
        <v>0</v>
      </c>
      <c r="S3004" s="6">
        <v>0</v>
      </c>
      <c r="T3004" s="6">
        <v>0</v>
      </c>
      <c r="U3004" s="6">
        <v>0</v>
      </c>
      <c r="V3004" s="6">
        <v>0</v>
      </c>
      <c r="W3004" s="6">
        <v>0</v>
      </c>
      <c r="X3004" s="6">
        <v>0</v>
      </c>
      <c r="Y3004" s="6">
        <v>0</v>
      </c>
      <c r="Z3004" s="6">
        <v>0</v>
      </c>
      <c r="AA3004" s="6">
        <v>0</v>
      </c>
      <c r="AB3004" s="6">
        <v>0</v>
      </c>
      <c r="AC3004" s="6">
        <v>0</v>
      </c>
      <c r="AD3004" s="6">
        <v>0</v>
      </c>
      <c r="AE3004" s="6">
        <v>0</v>
      </c>
      <c r="AF3004" s="15" t="s">
        <v>2584</v>
      </c>
    </row>
    <row r="3006" spans="1:32" ht="13">
      <c r="B3006" s="2" t="s">
        <v>353</v>
      </c>
    </row>
    <row r="3007" spans="1:32" ht="13">
      <c r="A3007" s="3" t="s">
        <v>2005</v>
      </c>
      <c r="B3007" t="s">
        <v>226</v>
      </c>
      <c r="C3007" s="6">
        <v>0</v>
      </c>
      <c r="D3007" s="6">
        <v>0</v>
      </c>
      <c r="E3007" s="6">
        <v>0</v>
      </c>
      <c r="F3007" s="6">
        <v>0</v>
      </c>
      <c r="G3007" s="6">
        <v>0</v>
      </c>
      <c r="H3007" s="6">
        <v>0</v>
      </c>
      <c r="I3007" s="6">
        <v>0</v>
      </c>
      <c r="J3007" s="6">
        <v>0</v>
      </c>
      <c r="K3007" s="6">
        <v>0</v>
      </c>
      <c r="L3007" s="6">
        <v>0</v>
      </c>
      <c r="M3007" s="6">
        <v>0</v>
      </c>
      <c r="N3007" s="6">
        <v>0</v>
      </c>
      <c r="O3007" s="6">
        <v>0</v>
      </c>
      <c r="P3007" s="6">
        <v>0</v>
      </c>
      <c r="Q3007" s="6">
        <v>0</v>
      </c>
      <c r="R3007" s="6">
        <v>0</v>
      </c>
      <c r="S3007" s="6">
        <v>0</v>
      </c>
      <c r="T3007" s="6">
        <v>0</v>
      </c>
      <c r="U3007" s="6">
        <v>0</v>
      </c>
      <c r="V3007" s="6">
        <v>0</v>
      </c>
      <c r="W3007" s="6">
        <v>0</v>
      </c>
      <c r="X3007" s="6">
        <v>0</v>
      </c>
      <c r="Y3007" s="6">
        <v>0</v>
      </c>
      <c r="Z3007" s="6">
        <v>0</v>
      </c>
      <c r="AA3007" s="6">
        <v>0</v>
      </c>
      <c r="AB3007" s="6">
        <v>0</v>
      </c>
      <c r="AC3007" s="6">
        <v>0</v>
      </c>
      <c r="AD3007" s="6">
        <v>0</v>
      </c>
      <c r="AE3007" s="6">
        <v>0</v>
      </c>
      <c r="AF3007" s="15" t="s">
        <v>2584</v>
      </c>
    </row>
    <row r="3008" spans="1:32" ht="13">
      <c r="A3008" s="3" t="s">
        <v>2006</v>
      </c>
      <c r="B3008" t="s">
        <v>228</v>
      </c>
      <c r="C3008" s="6">
        <v>0</v>
      </c>
      <c r="D3008" s="6">
        <v>0</v>
      </c>
      <c r="E3008" s="6">
        <v>0</v>
      </c>
      <c r="F3008" s="6">
        <v>0</v>
      </c>
      <c r="G3008" s="6">
        <v>0</v>
      </c>
      <c r="H3008" s="6">
        <v>0</v>
      </c>
      <c r="I3008" s="6">
        <v>0</v>
      </c>
      <c r="J3008" s="6">
        <v>0</v>
      </c>
      <c r="K3008" s="6">
        <v>0</v>
      </c>
      <c r="L3008" s="6">
        <v>0</v>
      </c>
      <c r="M3008" s="6">
        <v>0</v>
      </c>
      <c r="N3008" s="6">
        <v>0</v>
      </c>
      <c r="O3008" s="6">
        <v>0</v>
      </c>
      <c r="P3008" s="6">
        <v>0</v>
      </c>
      <c r="Q3008" s="6">
        <v>0</v>
      </c>
      <c r="R3008" s="6">
        <v>0</v>
      </c>
      <c r="S3008" s="6">
        <v>0</v>
      </c>
      <c r="T3008" s="6">
        <v>0</v>
      </c>
      <c r="U3008" s="6">
        <v>0</v>
      </c>
      <c r="V3008" s="6">
        <v>0</v>
      </c>
      <c r="W3008" s="6">
        <v>0</v>
      </c>
      <c r="X3008" s="6">
        <v>0</v>
      </c>
      <c r="Y3008" s="6">
        <v>0</v>
      </c>
      <c r="Z3008" s="6">
        <v>0</v>
      </c>
      <c r="AA3008" s="6">
        <v>0</v>
      </c>
      <c r="AB3008" s="6">
        <v>0</v>
      </c>
      <c r="AC3008" s="6">
        <v>0</v>
      </c>
      <c r="AD3008" s="6">
        <v>0</v>
      </c>
      <c r="AE3008" s="6">
        <v>0</v>
      </c>
      <c r="AF3008" s="15" t="s">
        <v>2584</v>
      </c>
    </row>
    <row r="3009" spans="1:32" ht="13">
      <c r="A3009" s="3" t="s">
        <v>2007</v>
      </c>
      <c r="B3009" t="s">
        <v>230</v>
      </c>
      <c r="C3009" s="6">
        <v>26.331848000000001</v>
      </c>
      <c r="D3009" s="6">
        <v>26.386382999999999</v>
      </c>
      <c r="E3009" s="6">
        <v>26.435642000000001</v>
      </c>
      <c r="F3009" s="6">
        <v>26.495705000000001</v>
      </c>
      <c r="G3009" s="6">
        <v>26.532789000000001</v>
      </c>
      <c r="H3009" s="6">
        <v>26.593857</v>
      </c>
      <c r="I3009" s="6">
        <v>26.632963</v>
      </c>
      <c r="J3009" s="6">
        <v>26.734209</v>
      </c>
      <c r="K3009" s="6">
        <v>26.892012000000001</v>
      </c>
      <c r="L3009" s="6">
        <v>27.059716999999999</v>
      </c>
      <c r="M3009" s="6">
        <v>27.281314999999999</v>
      </c>
      <c r="N3009" s="6">
        <v>27.320295000000002</v>
      </c>
      <c r="O3009" s="6">
        <v>27.323602999999999</v>
      </c>
      <c r="P3009" s="6">
        <v>27.333839000000001</v>
      </c>
      <c r="Q3009" s="6">
        <v>27.343064999999999</v>
      </c>
      <c r="R3009" s="6">
        <v>27.352160000000001</v>
      </c>
      <c r="S3009" s="6">
        <v>27.363831999999999</v>
      </c>
      <c r="T3009" s="6">
        <v>27.379427</v>
      </c>
      <c r="U3009" s="6">
        <v>27.399923000000001</v>
      </c>
      <c r="V3009" s="6">
        <v>27.422377000000001</v>
      </c>
      <c r="W3009" s="6">
        <v>27.446943000000001</v>
      </c>
      <c r="X3009" s="6">
        <v>27.473717000000001</v>
      </c>
      <c r="Y3009" s="6">
        <v>27.503038</v>
      </c>
      <c r="Z3009" s="6">
        <v>27.534489000000001</v>
      </c>
      <c r="AA3009" s="6">
        <v>27.566621999999999</v>
      </c>
      <c r="AB3009" s="6">
        <v>27.600066999999999</v>
      </c>
      <c r="AC3009" s="6">
        <v>27.628014</v>
      </c>
      <c r="AD3009" s="6">
        <v>27.657523999999999</v>
      </c>
      <c r="AE3009" s="6">
        <v>27.705998999999998</v>
      </c>
      <c r="AF3009" s="7">
        <v>1.8090000000000001E-3</v>
      </c>
    </row>
    <row r="3010" spans="1:32" ht="13">
      <c r="A3010" s="3" t="s">
        <v>2008</v>
      </c>
      <c r="B3010" t="s">
        <v>232</v>
      </c>
      <c r="C3010" s="6">
        <v>31.103515999999999</v>
      </c>
      <c r="D3010" s="6">
        <v>31.155940999999999</v>
      </c>
      <c r="E3010" s="6">
        <v>31.206146</v>
      </c>
      <c r="F3010" s="6">
        <v>31.252904999999998</v>
      </c>
      <c r="G3010" s="6">
        <v>31.286331000000001</v>
      </c>
      <c r="H3010" s="6">
        <v>31.375820000000001</v>
      </c>
      <c r="I3010" s="6">
        <v>31.418997000000001</v>
      </c>
      <c r="J3010" s="6">
        <v>31.54965</v>
      </c>
      <c r="K3010" s="6">
        <v>31.749966000000001</v>
      </c>
      <c r="L3010" s="6">
        <v>31.901582999999999</v>
      </c>
      <c r="M3010" s="6">
        <v>32.145747999999998</v>
      </c>
      <c r="N3010" s="6">
        <v>32.190562999999997</v>
      </c>
      <c r="O3010" s="6">
        <v>32.194107000000002</v>
      </c>
      <c r="P3010" s="6">
        <v>32.203800000000001</v>
      </c>
      <c r="Q3010" s="6">
        <v>32.211601000000002</v>
      </c>
      <c r="R3010" s="6">
        <v>32.222476999999998</v>
      </c>
      <c r="S3010" s="6">
        <v>32.238025999999998</v>
      </c>
      <c r="T3010" s="6">
        <v>32.257145000000001</v>
      </c>
      <c r="U3010" s="6">
        <v>32.280228000000001</v>
      </c>
      <c r="V3010" s="6">
        <v>32.304779000000003</v>
      </c>
      <c r="W3010" s="6">
        <v>32.331263999999997</v>
      </c>
      <c r="X3010" s="6">
        <v>32.359065999999999</v>
      </c>
      <c r="Y3010" s="6">
        <v>32.390987000000003</v>
      </c>
      <c r="Z3010" s="6">
        <v>32.421204000000003</v>
      </c>
      <c r="AA3010" s="6">
        <v>32.458111000000002</v>
      </c>
      <c r="AB3010" s="6">
        <v>32.499493000000001</v>
      </c>
      <c r="AC3010" s="6">
        <v>32.536735999999998</v>
      </c>
      <c r="AD3010" s="6">
        <v>32.575890000000001</v>
      </c>
      <c r="AE3010" s="6">
        <v>32.619822999999997</v>
      </c>
      <c r="AF3010" s="7">
        <v>1.702E-3</v>
      </c>
    </row>
    <row r="3011" spans="1:32" ht="13">
      <c r="A3011" s="3" t="s">
        <v>2009</v>
      </c>
      <c r="B3011" t="s">
        <v>234</v>
      </c>
      <c r="C3011" s="6">
        <v>36.598328000000002</v>
      </c>
      <c r="D3011" s="6">
        <v>36.653449999999999</v>
      </c>
      <c r="E3011" s="6">
        <v>36.692008999999999</v>
      </c>
      <c r="F3011" s="6">
        <v>36.733170000000001</v>
      </c>
      <c r="G3011" s="6">
        <v>36.771729000000001</v>
      </c>
      <c r="H3011" s="6">
        <v>36.867378000000002</v>
      </c>
      <c r="I3011" s="6">
        <v>36.920684999999999</v>
      </c>
      <c r="J3011" s="6">
        <v>37.034137999999999</v>
      </c>
      <c r="K3011" s="6">
        <v>37.176628000000001</v>
      </c>
      <c r="L3011" s="6">
        <v>37.306395999999999</v>
      </c>
      <c r="M3011" s="6">
        <v>37.533450999999999</v>
      </c>
      <c r="N3011" s="6">
        <v>37.588749</v>
      </c>
      <c r="O3011" s="6">
        <v>37.593021</v>
      </c>
      <c r="P3011" s="6">
        <v>37.602317999999997</v>
      </c>
      <c r="Q3011" s="6">
        <v>37.615127999999999</v>
      </c>
      <c r="R3011" s="6">
        <v>37.629390999999998</v>
      </c>
      <c r="S3011" s="6">
        <v>37.647316000000004</v>
      </c>
      <c r="T3011" s="6">
        <v>37.671055000000003</v>
      </c>
      <c r="U3011" s="6">
        <v>37.696438000000001</v>
      </c>
      <c r="V3011" s="6">
        <v>37.722197999999999</v>
      </c>
      <c r="W3011" s="6">
        <v>37.749813000000003</v>
      </c>
      <c r="X3011" s="6">
        <v>37.778236</v>
      </c>
      <c r="Y3011" s="6">
        <v>37.812362999999998</v>
      </c>
      <c r="Z3011" s="6">
        <v>37.842461</v>
      </c>
      <c r="AA3011" s="6">
        <v>37.880074</v>
      </c>
      <c r="AB3011" s="6">
        <v>37.922131</v>
      </c>
      <c r="AC3011" s="6">
        <v>37.955359999999999</v>
      </c>
      <c r="AD3011" s="6">
        <v>37.988532999999997</v>
      </c>
      <c r="AE3011" s="6">
        <v>38.031447999999997</v>
      </c>
      <c r="AF3011" s="7">
        <v>1.3680000000000001E-3</v>
      </c>
    </row>
    <row r="3012" spans="1:32" ht="13">
      <c r="A3012" s="3" t="s">
        <v>2010</v>
      </c>
      <c r="B3012" t="s">
        <v>236</v>
      </c>
      <c r="C3012" s="6">
        <v>0</v>
      </c>
      <c r="D3012" s="6">
        <v>0</v>
      </c>
      <c r="E3012" s="6">
        <v>0</v>
      </c>
      <c r="F3012" s="6">
        <v>0</v>
      </c>
      <c r="G3012" s="6">
        <v>0</v>
      </c>
      <c r="H3012" s="6">
        <v>0</v>
      </c>
      <c r="I3012" s="6">
        <v>0</v>
      </c>
      <c r="J3012" s="6">
        <v>0</v>
      </c>
      <c r="K3012" s="6">
        <v>0</v>
      </c>
      <c r="L3012" s="6">
        <v>0</v>
      </c>
      <c r="M3012" s="6">
        <v>0</v>
      </c>
      <c r="N3012" s="6">
        <v>0</v>
      </c>
      <c r="O3012" s="6">
        <v>0</v>
      </c>
      <c r="P3012" s="6">
        <v>0</v>
      </c>
      <c r="Q3012" s="6">
        <v>0</v>
      </c>
      <c r="R3012" s="6">
        <v>0</v>
      </c>
      <c r="S3012" s="6">
        <v>0</v>
      </c>
      <c r="T3012" s="6">
        <v>0</v>
      </c>
      <c r="U3012" s="6">
        <v>0</v>
      </c>
      <c r="V3012" s="6">
        <v>0</v>
      </c>
      <c r="W3012" s="6">
        <v>0</v>
      </c>
      <c r="X3012" s="6">
        <v>0</v>
      </c>
      <c r="Y3012" s="6">
        <v>0</v>
      </c>
      <c r="Z3012" s="6">
        <v>0</v>
      </c>
      <c r="AA3012" s="6">
        <v>0</v>
      </c>
      <c r="AB3012" s="6">
        <v>0</v>
      </c>
      <c r="AC3012" s="6">
        <v>0</v>
      </c>
      <c r="AD3012" s="6">
        <v>0</v>
      </c>
      <c r="AE3012" s="6">
        <v>0</v>
      </c>
      <c r="AF3012" s="15" t="s">
        <v>2584</v>
      </c>
    </row>
    <row r="3013" spans="1:32" ht="13">
      <c r="A3013" s="3" t="s">
        <v>2011</v>
      </c>
      <c r="B3013" t="s">
        <v>238</v>
      </c>
      <c r="C3013" s="6">
        <v>0</v>
      </c>
      <c r="D3013" s="6">
        <v>0</v>
      </c>
      <c r="E3013" s="6">
        <v>0</v>
      </c>
      <c r="F3013" s="6">
        <v>0</v>
      </c>
      <c r="G3013" s="6">
        <v>0</v>
      </c>
      <c r="H3013" s="6">
        <v>0</v>
      </c>
      <c r="I3013" s="6">
        <v>0</v>
      </c>
      <c r="J3013" s="6">
        <v>0</v>
      </c>
      <c r="K3013" s="6">
        <v>0</v>
      </c>
      <c r="L3013" s="6">
        <v>0</v>
      </c>
      <c r="M3013" s="6">
        <v>0</v>
      </c>
      <c r="N3013" s="6">
        <v>0</v>
      </c>
      <c r="O3013" s="6">
        <v>0</v>
      </c>
      <c r="P3013" s="6">
        <v>0</v>
      </c>
      <c r="Q3013" s="6">
        <v>0</v>
      </c>
      <c r="R3013" s="6">
        <v>0</v>
      </c>
      <c r="S3013" s="6">
        <v>0</v>
      </c>
      <c r="T3013" s="6">
        <v>0</v>
      </c>
      <c r="U3013" s="6">
        <v>0</v>
      </c>
      <c r="V3013" s="6">
        <v>0</v>
      </c>
      <c r="W3013" s="6">
        <v>0</v>
      </c>
      <c r="X3013" s="6">
        <v>0</v>
      </c>
      <c r="Y3013" s="6">
        <v>0</v>
      </c>
      <c r="Z3013" s="6">
        <v>0</v>
      </c>
      <c r="AA3013" s="6">
        <v>0</v>
      </c>
      <c r="AB3013" s="6">
        <v>0</v>
      </c>
      <c r="AC3013" s="6">
        <v>0</v>
      </c>
      <c r="AD3013" s="6">
        <v>0</v>
      </c>
      <c r="AE3013" s="6">
        <v>0</v>
      </c>
      <c r="AF3013" s="15" t="s">
        <v>2584</v>
      </c>
    </row>
    <row r="3014" spans="1:32" ht="13">
      <c r="A3014" s="3" t="s">
        <v>2012</v>
      </c>
      <c r="B3014" t="s">
        <v>240</v>
      </c>
      <c r="C3014" s="6">
        <v>26.968409999999999</v>
      </c>
      <c r="D3014" s="6">
        <v>27.035056999999998</v>
      </c>
      <c r="E3014" s="6">
        <v>27.083549000000001</v>
      </c>
      <c r="F3014" s="6">
        <v>27.124684999999999</v>
      </c>
      <c r="G3014" s="6">
        <v>27.168185999999999</v>
      </c>
      <c r="H3014" s="6">
        <v>27.262799999999999</v>
      </c>
      <c r="I3014" s="6">
        <v>27.292304999999999</v>
      </c>
      <c r="J3014" s="6">
        <v>27.358374000000001</v>
      </c>
      <c r="K3014" s="6">
        <v>27.473322</v>
      </c>
      <c r="L3014" s="6">
        <v>27.570592999999999</v>
      </c>
      <c r="M3014" s="6">
        <v>27.730664999999998</v>
      </c>
      <c r="N3014" s="6">
        <v>27.823277000000001</v>
      </c>
      <c r="O3014" s="6">
        <v>27.832792000000001</v>
      </c>
      <c r="P3014" s="6">
        <v>27.846684</v>
      </c>
      <c r="Q3014" s="6">
        <v>27.872752999999999</v>
      </c>
      <c r="R3014" s="6">
        <v>27.903614000000001</v>
      </c>
      <c r="S3014" s="6">
        <v>27.941334000000001</v>
      </c>
      <c r="T3014" s="6">
        <v>27.979568</v>
      </c>
      <c r="U3014" s="6">
        <v>28.022300999999999</v>
      </c>
      <c r="V3014" s="6">
        <v>28.060580999999999</v>
      </c>
      <c r="W3014" s="6">
        <v>28.098602</v>
      </c>
      <c r="X3014" s="6">
        <v>28.136457</v>
      </c>
      <c r="Y3014" s="6">
        <v>28.174859999999999</v>
      </c>
      <c r="Z3014" s="6">
        <v>28.210460999999999</v>
      </c>
      <c r="AA3014" s="6">
        <v>28.245785000000001</v>
      </c>
      <c r="AB3014" s="6">
        <v>28.286719999999999</v>
      </c>
      <c r="AC3014" s="6">
        <v>28.322275000000001</v>
      </c>
      <c r="AD3014" s="6">
        <v>28.356276999999999</v>
      </c>
      <c r="AE3014" s="6">
        <v>28.395181999999998</v>
      </c>
      <c r="AF3014" s="7">
        <v>1.82E-3</v>
      </c>
    </row>
    <row r="3015" spans="1:32" ht="13">
      <c r="A3015" s="3" t="s">
        <v>2013</v>
      </c>
      <c r="B3015" t="s">
        <v>242</v>
      </c>
      <c r="C3015" s="6">
        <v>0</v>
      </c>
      <c r="D3015" s="6">
        <v>0</v>
      </c>
      <c r="E3015" s="6">
        <v>0</v>
      </c>
      <c r="F3015" s="6">
        <v>0</v>
      </c>
      <c r="G3015" s="6">
        <v>0</v>
      </c>
      <c r="H3015" s="6">
        <v>0</v>
      </c>
      <c r="I3015" s="6">
        <v>0</v>
      </c>
      <c r="J3015" s="6">
        <v>0</v>
      </c>
      <c r="K3015" s="6">
        <v>0</v>
      </c>
      <c r="L3015" s="6">
        <v>0</v>
      </c>
      <c r="M3015" s="6">
        <v>0</v>
      </c>
      <c r="N3015" s="6">
        <v>0</v>
      </c>
      <c r="O3015" s="6">
        <v>0</v>
      </c>
      <c r="P3015" s="6">
        <v>0</v>
      </c>
      <c r="Q3015" s="6">
        <v>0</v>
      </c>
      <c r="R3015" s="6">
        <v>0</v>
      </c>
      <c r="S3015" s="6">
        <v>0</v>
      </c>
      <c r="T3015" s="6">
        <v>0</v>
      </c>
      <c r="U3015" s="6">
        <v>0</v>
      </c>
      <c r="V3015" s="6">
        <v>0</v>
      </c>
      <c r="W3015" s="6">
        <v>0</v>
      </c>
      <c r="X3015" s="6">
        <v>0</v>
      </c>
      <c r="Y3015" s="6">
        <v>0</v>
      </c>
      <c r="Z3015" s="6">
        <v>0</v>
      </c>
      <c r="AA3015" s="6">
        <v>0</v>
      </c>
      <c r="AB3015" s="6">
        <v>0</v>
      </c>
      <c r="AC3015" s="6">
        <v>0</v>
      </c>
      <c r="AD3015" s="6">
        <v>0</v>
      </c>
      <c r="AE3015" s="6">
        <v>0</v>
      </c>
      <c r="AF3015" s="15" t="s">
        <v>2584</v>
      </c>
    </row>
    <row r="3016" spans="1:32" ht="13">
      <c r="A3016" s="3" t="s">
        <v>2014</v>
      </c>
      <c r="B3016" t="s">
        <v>244</v>
      </c>
      <c r="C3016" s="6">
        <v>31.268599999999999</v>
      </c>
      <c r="D3016" s="6">
        <v>31.342869</v>
      </c>
      <c r="E3016" s="6">
        <v>31.395636</v>
      </c>
      <c r="F3016" s="6">
        <v>31.361357000000002</v>
      </c>
      <c r="G3016" s="6">
        <v>31.410064999999999</v>
      </c>
      <c r="H3016" s="6">
        <v>31.539272</v>
      </c>
      <c r="I3016" s="6">
        <v>31.608882999999999</v>
      </c>
      <c r="J3016" s="6">
        <v>31.712275000000002</v>
      </c>
      <c r="K3016" s="6">
        <v>31.839472000000001</v>
      </c>
      <c r="L3016" s="6">
        <v>32.041065000000003</v>
      </c>
      <c r="M3016" s="6">
        <v>32.329543999999999</v>
      </c>
      <c r="N3016" s="6">
        <v>32.510365</v>
      </c>
      <c r="O3016" s="6">
        <v>32.517879000000001</v>
      </c>
      <c r="P3016" s="6">
        <v>32.532009000000002</v>
      </c>
      <c r="Q3016" s="6">
        <v>32.54842</v>
      </c>
      <c r="R3016" s="6">
        <v>32.575459000000002</v>
      </c>
      <c r="S3016" s="6">
        <v>32.607810999999998</v>
      </c>
      <c r="T3016" s="6">
        <v>32.641162999999999</v>
      </c>
      <c r="U3016" s="6">
        <v>32.675556</v>
      </c>
      <c r="V3016" s="6">
        <v>32.703944999999997</v>
      </c>
      <c r="W3016" s="6">
        <v>32.735218000000003</v>
      </c>
      <c r="X3016" s="6">
        <v>32.767338000000002</v>
      </c>
      <c r="Y3016" s="6">
        <v>32.800491000000001</v>
      </c>
      <c r="Z3016" s="6">
        <v>32.833843000000002</v>
      </c>
      <c r="AA3016" s="6">
        <v>32.869208999999998</v>
      </c>
      <c r="AB3016" s="6">
        <v>32.906917999999997</v>
      </c>
      <c r="AC3016" s="6">
        <v>32.9375</v>
      </c>
      <c r="AD3016" s="6">
        <v>32.970573000000002</v>
      </c>
      <c r="AE3016" s="6">
        <v>33.012900999999999</v>
      </c>
      <c r="AF3016" s="7">
        <v>1.9250000000000001E-3</v>
      </c>
    </row>
    <row r="3017" spans="1:32" ht="13">
      <c r="A3017" s="3" t="s">
        <v>2015</v>
      </c>
      <c r="B3017" t="s">
        <v>246</v>
      </c>
      <c r="C3017" s="6">
        <v>0</v>
      </c>
      <c r="D3017" s="6">
        <v>0</v>
      </c>
      <c r="E3017" s="6">
        <v>0</v>
      </c>
      <c r="F3017" s="6">
        <v>0</v>
      </c>
      <c r="G3017" s="6">
        <v>0</v>
      </c>
      <c r="H3017" s="6">
        <v>0</v>
      </c>
      <c r="I3017" s="6">
        <v>0</v>
      </c>
      <c r="J3017" s="6">
        <v>0</v>
      </c>
      <c r="K3017" s="6">
        <v>0</v>
      </c>
      <c r="L3017" s="6">
        <v>0</v>
      </c>
      <c r="M3017" s="6">
        <v>0</v>
      </c>
      <c r="N3017" s="6">
        <v>0</v>
      </c>
      <c r="O3017" s="6">
        <v>0</v>
      </c>
      <c r="P3017" s="6">
        <v>0</v>
      </c>
      <c r="Q3017" s="6">
        <v>0</v>
      </c>
      <c r="R3017" s="6">
        <v>0</v>
      </c>
      <c r="S3017" s="6">
        <v>0</v>
      </c>
      <c r="T3017" s="6">
        <v>0</v>
      </c>
      <c r="U3017" s="6">
        <v>0</v>
      </c>
      <c r="V3017" s="6">
        <v>0</v>
      </c>
      <c r="W3017" s="6">
        <v>0</v>
      </c>
      <c r="X3017" s="6">
        <v>0</v>
      </c>
      <c r="Y3017" s="6">
        <v>0</v>
      </c>
      <c r="Z3017" s="6">
        <v>0</v>
      </c>
      <c r="AA3017" s="6">
        <v>0</v>
      </c>
      <c r="AB3017" s="6">
        <v>0</v>
      </c>
      <c r="AC3017" s="6">
        <v>0</v>
      </c>
      <c r="AD3017" s="6">
        <v>0</v>
      </c>
      <c r="AE3017" s="6">
        <v>0</v>
      </c>
      <c r="AF3017" s="15" t="s">
        <v>2584</v>
      </c>
    </row>
    <row r="3018" spans="1:32" ht="13">
      <c r="A3018" s="3" t="s">
        <v>2016</v>
      </c>
      <c r="B3018" t="s">
        <v>248</v>
      </c>
      <c r="C3018" s="6">
        <v>0</v>
      </c>
      <c r="D3018" s="6">
        <v>0</v>
      </c>
      <c r="E3018" s="6">
        <v>0</v>
      </c>
      <c r="F3018" s="6">
        <v>0</v>
      </c>
      <c r="G3018" s="6">
        <v>0</v>
      </c>
      <c r="H3018" s="6">
        <v>0</v>
      </c>
      <c r="I3018" s="6">
        <v>0</v>
      </c>
      <c r="J3018" s="6">
        <v>0</v>
      </c>
      <c r="K3018" s="6">
        <v>0</v>
      </c>
      <c r="L3018" s="6">
        <v>0</v>
      </c>
      <c r="M3018" s="6">
        <v>0</v>
      </c>
      <c r="N3018" s="6">
        <v>0</v>
      </c>
      <c r="O3018" s="6">
        <v>0</v>
      </c>
      <c r="P3018" s="6">
        <v>0</v>
      </c>
      <c r="Q3018" s="6">
        <v>0</v>
      </c>
      <c r="R3018" s="6">
        <v>0</v>
      </c>
      <c r="S3018" s="6">
        <v>0</v>
      </c>
      <c r="T3018" s="6">
        <v>0</v>
      </c>
      <c r="U3018" s="6">
        <v>0</v>
      </c>
      <c r="V3018" s="6">
        <v>0</v>
      </c>
      <c r="W3018" s="6">
        <v>0</v>
      </c>
      <c r="X3018" s="6">
        <v>0</v>
      </c>
      <c r="Y3018" s="6">
        <v>0</v>
      </c>
      <c r="Z3018" s="6">
        <v>0</v>
      </c>
      <c r="AA3018" s="6">
        <v>0</v>
      </c>
      <c r="AB3018" s="6">
        <v>0</v>
      </c>
      <c r="AC3018" s="6">
        <v>0</v>
      </c>
      <c r="AD3018" s="6">
        <v>0</v>
      </c>
      <c r="AE3018" s="6">
        <v>0</v>
      </c>
      <c r="AF3018" s="15" t="s">
        <v>2584</v>
      </c>
    </row>
    <row r="3020" spans="1:32" ht="13">
      <c r="B3020" s="2" t="s">
        <v>366</v>
      </c>
    </row>
    <row r="3021" spans="1:32" ht="13">
      <c r="A3021" s="3" t="s">
        <v>2017</v>
      </c>
      <c r="B3021" t="s">
        <v>226</v>
      </c>
      <c r="C3021" s="6">
        <v>0</v>
      </c>
      <c r="D3021" s="6">
        <v>0</v>
      </c>
      <c r="E3021" s="6">
        <v>0</v>
      </c>
      <c r="F3021" s="6">
        <v>0</v>
      </c>
      <c r="G3021" s="6">
        <v>0</v>
      </c>
      <c r="H3021" s="6">
        <v>0</v>
      </c>
      <c r="I3021" s="6">
        <v>0</v>
      </c>
      <c r="J3021" s="6">
        <v>0</v>
      </c>
      <c r="K3021" s="6">
        <v>0</v>
      </c>
      <c r="L3021" s="6">
        <v>0</v>
      </c>
      <c r="M3021" s="6">
        <v>0</v>
      </c>
      <c r="N3021" s="6">
        <v>0</v>
      </c>
      <c r="O3021" s="6">
        <v>0</v>
      </c>
      <c r="P3021" s="6">
        <v>0</v>
      </c>
      <c r="Q3021" s="6">
        <v>0</v>
      </c>
      <c r="R3021" s="6">
        <v>0</v>
      </c>
      <c r="S3021" s="6">
        <v>0</v>
      </c>
      <c r="T3021" s="6">
        <v>0</v>
      </c>
      <c r="U3021" s="6">
        <v>0</v>
      </c>
      <c r="V3021" s="6">
        <v>0</v>
      </c>
      <c r="W3021" s="6">
        <v>0</v>
      </c>
      <c r="X3021" s="6">
        <v>0</v>
      </c>
      <c r="Y3021" s="6">
        <v>0</v>
      </c>
      <c r="Z3021" s="6">
        <v>0</v>
      </c>
      <c r="AA3021" s="6">
        <v>0</v>
      </c>
      <c r="AB3021" s="6">
        <v>0</v>
      </c>
      <c r="AC3021" s="6">
        <v>0</v>
      </c>
      <c r="AD3021" s="6">
        <v>0</v>
      </c>
      <c r="AE3021" s="6">
        <v>0</v>
      </c>
      <c r="AF3021" s="15" t="s">
        <v>2584</v>
      </c>
    </row>
    <row r="3022" spans="1:32" ht="13">
      <c r="A3022" s="3" t="s">
        <v>2018</v>
      </c>
      <c r="B3022" t="s">
        <v>228</v>
      </c>
      <c r="C3022" s="6">
        <v>0</v>
      </c>
      <c r="D3022" s="6">
        <v>0</v>
      </c>
      <c r="E3022" s="6">
        <v>0</v>
      </c>
      <c r="F3022" s="6">
        <v>0</v>
      </c>
      <c r="G3022" s="6">
        <v>0</v>
      </c>
      <c r="H3022" s="6">
        <v>0</v>
      </c>
      <c r="I3022" s="6">
        <v>0</v>
      </c>
      <c r="J3022" s="6">
        <v>0</v>
      </c>
      <c r="K3022" s="6">
        <v>0</v>
      </c>
      <c r="L3022" s="6">
        <v>0</v>
      </c>
      <c r="M3022" s="6">
        <v>0</v>
      </c>
      <c r="N3022" s="6">
        <v>0</v>
      </c>
      <c r="O3022" s="6">
        <v>0</v>
      </c>
      <c r="P3022" s="6">
        <v>0</v>
      </c>
      <c r="Q3022" s="6">
        <v>0</v>
      </c>
      <c r="R3022" s="6">
        <v>0</v>
      </c>
      <c r="S3022" s="6">
        <v>0</v>
      </c>
      <c r="T3022" s="6">
        <v>0</v>
      </c>
      <c r="U3022" s="6">
        <v>0</v>
      </c>
      <c r="V3022" s="6">
        <v>0</v>
      </c>
      <c r="W3022" s="6">
        <v>0</v>
      </c>
      <c r="X3022" s="6">
        <v>0</v>
      </c>
      <c r="Y3022" s="6">
        <v>0</v>
      </c>
      <c r="Z3022" s="6">
        <v>0</v>
      </c>
      <c r="AA3022" s="6">
        <v>0</v>
      </c>
      <c r="AB3022" s="6">
        <v>0</v>
      </c>
      <c r="AC3022" s="6">
        <v>0</v>
      </c>
      <c r="AD3022" s="6">
        <v>0</v>
      </c>
      <c r="AE3022" s="6">
        <v>0</v>
      </c>
      <c r="AF3022" s="15" t="s">
        <v>2584</v>
      </c>
    </row>
    <row r="3023" spans="1:32" ht="13">
      <c r="A3023" s="3" t="s">
        <v>2019</v>
      </c>
      <c r="B3023" t="s">
        <v>230</v>
      </c>
      <c r="C3023" s="6">
        <v>0</v>
      </c>
      <c r="D3023" s="6">
        <v>0</v>
      </c>
      <c r="E3023" s="6">
        <v>0</v>
      </c>
      <c r="F3023" s="6">
        <v>0</v>
      </c>
      <c r="G3023" s="6">
        <v>0</v>
      </c>
      <c r="H3023" s="6">
        <v>0</v>
      </c>
      <c r="I3023" s="6">
        <v>0</v>
      </c>
      <c r="J3023" s="6">
        <v>0</v>
      </c>
      <c r="K3023" s="6">
        <v>0</v>
      </c>
      <c r="L3023" s="6">
        <v>0</v>
      </c>
      <c r="M3023" s="6">
        <v>0</v>
      </c>
      <c r="N3023" s="6">
        <v>0</v>
      </c>
      <c r="O3023" s="6">
        <v>0</v>
      </c>
      <c r="P3023" s="6">
        <v>0</v>
      </c>
      <c r="Q3023" s="6">
        <v>0</v>
      </c>
      <c r="R3023" s="6">
        <v>0</v>
      </c>
      <c r="S3023" s="6">
        <v>0</v>
      </c>
      <c r="T3023" s="6">
        <v>0</v>
      </c>
      <c r="U3023" s="6">
        <v>0</v>
      </c>
      <c r="V3023" s="6">
        <v>0</v>
      </c>
      <c r="W3023" s="6">
        <v>0</v>
      </c>
      <c r="X3023" s="6">
        <v>0</v>
      </c>
      <c r="Y3023" s="6">
        <v>0</v>
      </c>
      <c r="Z3023" s="6">
        <v>0</v>
      </c>
      <c r="AA3023" s="6">
        <v>0</v>
      </c>
      <c r="AB3023" s="6">
        <v>0</v>
      </c>
      <c r="AC3023" s="6">
        <v>0</v>
      </c>
      <c r="AD3023" s="6">
        <v>0</v>
      </c>
      <c r="AE3023" s="6">
        <v>0</v>
      </c>
      <c r="AF3023" s="15" t="s">
        <v>2584</v>
      </c>
    </row>
    <row r="3024" spans="1:32" ht="13">
      <c r="A3024" s="3" t="s">
        <v>2020</v>
      </c>
      <c r="B3024" t="s">
        <v>232</v>
      </c>
      <c r="C3024" s="6">
        <v>0</v>
      </c>
      <c r="D3024" s="6">
        <v>0</v>
      </c>
      <c r="E3024" s="6">
        <v>0</v>
      </c>
      <c r="F3024" s="6">
        <v>0</v>
      </c>
      <c r="G3024" s="6">
        <v>0</v>
      </c>
      <c r="H3024" s="6">
        <v>0</v>
      </c>
      <c r="I3024" s="6">
        <v>0</v>
      </c>
      <c r="J3024" s="6">
        <v>0</v>
      </c>
      <c r="K3024" s="6">
        <v>0</v>
      </c>
      <c r="L3024" s="6">
        <v>0</v>
      </c>
      <c r="M3024" s="6">
        <v>0</v>
      </c>
      <c r="N3024" s="6">
        <v>0</v>
      </c>
      <c r="O3024" s="6">
        <v>0</v>
      </c>
      <c r="P3024" s="6">
        <v>0</v>
      </c>
      <c r="Q3024" s="6">
        <v>0</v>
      </c>
      <c r="R3024" s="6">
        <v>0</v>
      </c>
      <c r="S3024" s="6">
        <v>0</v>
      </c>
      <c r="T3024" s="6">
        <v>0</v>
      </c>
      <c r="U3024" s="6">
        <v>0</v>
      </c>
      <c r="V3024" s="6">
        <v>0</v>
      </c>
      <c r="W3024" s="6">
        <v>0</v>
      </c>
      <c r="X3024" s="6">
        <v>0</v>
      </c>
      <c r="Y3024" s="6">
        <v>0</v>
      </c>
      <c r="Z3024" s="6">
        <v>0</v>
      </c>
      <c r="AA3024" s="6">
        <v>0</v>
      </c>
      <c r="AB3024" s="6">
        <v>0</v>
      </c>
      <c r="AC3024" s="6">
        <v>0</v>
      </c>
      <c r="AD3024" s="6">
        <v>0</v>
      </c>
      <c r="AE3024" s="6">
        <v>0</v>
      </c>
      <c r="AF3024" s="15" t="s">
        <v>2584</v>
      </c>
    </row>
    <row r="3025" spans="1:32" ht="13">
      <c r="A3025" s="3" t="s">
        <v>2021</v>
      </c>
      <c r="B3025" t="s">
        <v>234</v>
      </c>
      <c r="C3025" s="6">
        <v>0</v>
      </c>
      <c r="D3025" s="6">
        <v>0</v>
      </c>
      <c r="E3025" s="6">
        <v>0</v>
      </c>
      <c r="F3025" s="6">
        <v>0</v>
      </c>
      <c r="G3025" s="6">
        <v>0</v>
      </c>
      <c r="H3025" s="6">
        <v>0</v>
      </c>
      <c r="I3025" s="6">
        <v>0</v>
      </c>
      <c r="J3025" s="6">
        <v>0</v>
      </c>
      <c r="K3025" s="6">
        <v>0</v>
      </c>
      <c r="L3025" s="6">
        <v>0</v>
      </c>
      <c r="M3025" s="6">
        <v>0</v>
      </c>
      <c r="N3025" s="6">
        <v>0</v>
      </c>
      <c r="O3025" s="6">
        <v>0</v>
      </c>
      <c r="P3025" s="6">
        <v>0</v>
      </c>
      <c r="Q3025" s="6">
        <v>0</v>
      </c>
      <c r="R3025" s="6">
        <v>0</v>
      </c>
      <c r="S3025" s="6">
        <v>0</v>
      </c>
      <c r="T3025" s="6">
        <v>0</v>
      </c>
      <c r="U3025" s="6">
        <v>0</v>
      </c>
      <c r="V3025" s="6">
        <v>0</v>
      </c>
      <c r="W3025" s="6">
        <v>0</v>
      </c>
      <c r="X3025" s="6">
        <v>0</v>
      </c>
      <c r="Y3025" s="6">
        <v>0</v>
      </c>
      <c r="Z3025" s="6">
        <v>0</v>
      </c>
      <c r="AA3025" s="6">
        <v>0</v>
      </c>
      <c r="AB3025" s="6">
        <v>0</v>
      </c>
      <c r="AC3025" s="6">
        <v>0</v>
      </c>
      <c r="AD3025" s="6">
        <v>0</v>
      </c>
      <c r="AE3025" s="6">
        <v>0</v>
      </c>
      <c r="AF3025" s="15" t="s">
        <v>2584</v>
      </c>
    </row>
    <row r="3026" spans="1:32" ht="13">
      <c r="A3026" s="3" t="s">
        <v>2022</v>
      </c>
      <c r="B3026" t="s">
        <v>236</v>
      </c>
      <c r="C3026" s="6">
        <v>117.102463</v>
      </c>
      <c r="D3026" s="6">
        <v>127.341667</v>
      </c>
      <c r="E3026" s="6">
        <v>122.890739</v>
      </c>
      <c r="F3026" s="6">
        <v>120.92635300000001</v>
      </c>
      <c r="G3026" s="6">
        <v>119.421997</v>
      </c>
      <c r="H3026" s="6">
        <v>121.989594</v>
      </c>
      <c r="I3026" s="6">
        <v>123.023293</v>
      </c>
      <c r="J3026" s="6">
        <v>123.23056800000001</v>
      </c>
      <c r="K3026" s="6">
        <v>122.91494</v>
      </c>
      <c r="L3026" s="6">
        <v>119.83512899999999</v>
      </c>
      <c r="M3026" s="6">
        <v>120.68692799999999</v>
      </c>
      <c r="N3026" s="6">
        <v>122.042046</v>
      </c>
      <c r="O3026" s="6">
        <v>121.859848</v>
      </c>
      <c r="P3026" s="6">
        <v>122.71141799999999</v>
      </c>
      <c r="Q3026" s="6">
        <v>120.635139</v>
      </c>
      <c r="R3026" s="6">
        <v>119.987404</v>
      </c>
      <c r="S3026" s="6">
        <v>117.89048</v>
      </c>
      <c r="T3026" s="6">
        <v>115.51599899999999</v>
      </c>
      <c r="U3026" s="6">
        <v>113.46347799999999</v>
      </c>
      <c r="V3026" s="6">
        <v>109.085159</v>
      </c>
      <c r="W3026" s="6">
        <v>106.43617999999999</v>
      </c>
      <c r="X3026" s="6">
        <v>105.88994599999999</v>
      </c>
      <c r="Y3026" s="6">
        <v>105.809235</v>
      </c>
      <c r="Z3026" s="6">
        <v>105.764717</v>
      </c>
      <c r="AA3026" s="6">
        <v>105.712654</v>
      </c>
      <c r="AB3026" s="6">
        <v>105.67926</v>
      </c>
      <c r="AC3026" s="6">
        <v>105.676315</v>
      </c>
      <c r="AD3026" s="6">
        <v>105.671341</v>
      </c>
      <c r="AE3026" s="6">
        <v>105.67987100000001</v>
      </c>
      <c r="AF3026" s="7">
        <v>-6.8820000000000001E-3</v>
      </c>
    </row>
    <row r="3027" spans="1:32" ht="13">
      <c r="A3027" s="3" t="s">
        <v>2023</v>
      </c>
      <c r="B3027" t="s">
        <v>238</v>
      </c>
      <c r="C3027" s="6">
        <v>0</v>
      </c>
      <c r="D3027" s="6">
        <v>0</v>
      </c>
      <c r="E3027" s="6">
        <v>0</v>
      </c>
      <c r="F3027" s="6">
        <v>0</v>
      </c>
      <c r="G3027" s="6">
        <v>0</v>
      </c>
      <c r="H3027" s="6">
        <v>0</v>
      </c>
      <c r="I3027" s="6">
        <v>0</v>
      </c>
      <c r="J3027" s="6">
        <v>0</v>
      </c>
      <c r="K3027" s="6">
        <v>0</v>
      </c>
      <c r="L3027" s="6">
        <v>0</v>
      </c>
      <c r="M3027" s="6">
        <v>0</v>
      </c>
      <c r="N3027" s="6">
        <v>0</v>
      </c>
      <c r="O3027" s="6">
        <v>0</v>
      </c>
      <c r="P3027" s="6">
        <v>0</v>
      </c>
      <c r="Q3027" s="6">
        <v>0</v>
      </c>
      <c r="R3027" s="6">
        <v>0</v>
      </c>
      <c r="S3027" s="6">
        <v>0</v>
      </c>
      <c r="T3027" s="6">
        <v>0</v>
      </c>
      <c r="U3027" s="6">
        <v>0</v>
      </c>
      <c r="V3027" s="6">
        <v>0</v>
      </c>
      <c r="W3027" s="6">
        <v>0</v>
      </c>
      <c r="X3027" s="6">
        <v>0</v>
      </c>
      <c r="Y3027" s="6">
        <v>0</v>
      </c>
      <c r="Z3027" s="6">
        <v>0</v>
      </c>
      <c r="AA3027" s="6">
        <v>0</v>
      </c>
      <c r="AB3027" s="6">
        <v>0</v>
      </c>
      <c r="AC3027" s="6">
        <v>0</v>
      </c>
      <c r="AD3027" s="6">
        <v>0</v>
      </c>
      <c r="AE3027" s="6">
        <v>0</v>
      </c>
      <c r="AF3027" s="15" t="s">
        <v>2584</v>
      </c>
    </row>
    <row r="3028" spans="1:32" ht="13">
      <c r="A3028" s="3" t="s">
        <v>2024</v>
      </c>
      <c r="B3028" t="s">
        <v>240</v>
      </c>
      <c r="C3028" s="6">
        <v>0</v>
      </c>
      <c r="D3028" s="6">
        <v>0</v>
      </c>
      <c r="E3028" s="6">
        <v>0</v>
      </c>
      <c r="F3028" s="6">
        <v>0</v>
      </c>
      <c r="G3028" s="6">
        <v>0</v>
      </c>
      <c r="H3028" s="6">
        <v>0</v>
      </c>
      <c r="I3028" s="6">
        <v>0</v>
      </c>
      <c r="J3028" s="6">
        <v>0</v>
      </c>
      <c r="K3028" s="6">
        <v>0</v>
      </c>
      <c r="L3028" s="6">
        <v>0</v>
      </c>
      <c r="M3028" s="6">
        <v>0</v>
      </c>
      <c r="N3028" s="6">
        <v>0</v>
      </c>
      <c r="O3028" s="6">
        <v>0</v>
      </c>
      <c r="P3028" s="6">
        <v>0</v>
      </c>
      <c r="Q3028" s="6">
        <v>0</v>
      </c>
      <c r="R3028" s="6">
        <v>0</v>
      </c>
      <c r="S3028" s="6">
        <v>0</v>
      </c>
      <c r="T3028" s="6">
        <v>0</v>
      </c>
      <c r="U3028" s="6">
        <v>0</v>
      </c>
      <c r="V3028" s="6">
        <v>0</v>
      </c>
      <c r="W3028" s="6">
        <v>0</v>
      </c>
      <c r="X3028" s="6">
        <v>0</v>
      </c>
      <c r="Y3028" s="6">
        <v>0</v>
      </c>
      <c r="Z3028" s="6">
        <v>0</v>
      </c>
      <c r="AA3028" s="6">
        <v>0</v>
      </c>
      <c r="AB3028" s="6">
        <v>0</v>
      </c>
      <c r="AC3028" s="6">
        <v>0</v>
      </c>
      <c r="AD3028" s="6">
        <v>0</v>
      </c>
      <c r="AE3028" s="6">
        <v>0</v>
      </c>
      <c r="AF3028" s="15" t="s">
        <v>2584</v>
      </c>
    </row>
    <row r="3029" spans="1:32" ht="13">
      <c r="A3029" s="3" t="s">
        <v>2025</v>
      </c>
      <c r="B3029" t="s">
        <v>242</v>
      </c>
      <c r="C3029" s="6">
        <v>0</v>
      </c>
      <c r="D3029" s="6">
        <v>0</v>
      </c>
      <c r="E3029" s="6">
        <v>0</v>
      </c>
      <c r="F3029" s="6">
        <v>0</v>
      </c>
      <c r="G3029" s="6">
        <v>0</v>
      </c>
      <c r="H3029" s="6">
        <v>0</v>
      </c>
      <c r="I3029" s="6">
        <v>0</v>
      </c>
      <c r="J3029" s="6">
        <v>0</v>
      </c>
      <c r="K3029" s="6">
        <v>0</v>
      </c>
      <c r="L3029" s="6">
        <v>0</v>
      </c>
      <c r="M3029" s="6">
        <v>0</v>
      </c>
      <c r="N3029" s="6">
        <v>0</v>
      </c>
      <c r="O3029" s="6">
        <v>0</v>
      </c>
      <c r="P3029" s="6">
        <v>0</v>
      </c>
      <c r="Q3029" s="6">
        <v>0</v>
      </c>
      <c r="R3029" s="6">
        <v>0</v>
      </c>
      <c r="S3029" s="6">
        <v>0</v>
      </c>
      <c r="T3029" s="6">
        <v>0</v>
      </c>
      <c r="U3029" s="6">
        <v>0</v>
      </c>
      <c r="V3029" s="6">
        <v>0</v>
      </c>
      <c r="W3029" s="6">
        <v>0</v>
      </c>
      <c r="X3029" s="6">
        <v>0</v>
      </c>
      <c r="Y3029" s="6">
        <v>0</v>
      </c>
      <c r="Z3029" s="6">
        <v>0</v>
      </c>
      <c r="AA3029" s="6">
        <v>0</v>
      </c>
      <c r="AB3029" s="6">
        <v>0</v>
      </c>
      <c r="AC3029" s="6">
        <v>0</v>
      </c>
      <c r="AD3029" s="6">
        <v>0</v>
      </c>
      <c r="AE3029" s="6">
        <v>0</v>
      </c>
      <c r="AF3029" s="15" t="s">
        <v>2584</v>
      </c>
    </row>
    <row r="3030" spans="1:32" ht="13">
      <c r="A3030" s="3" t="s">
        <v>2026</v>
      </c>
      <c r="B3030" t="s">
        <v>244</v>
      </c>
      <c r="C3030" s="6">
        <v>0</v>
      </c>
      <c r="D3030" s="6">
        <v>0</v>
      </c>
      <c r="E3030" s="6">
        <v>0</v>
      </c>
      <c r="F3030" s="6">
        <v>0</v>
      </c>
      <c r="G3030" s="6">
        <v>0</v>
      </c>
      <c r="H3030" s="6">
        <v>0</v>
      </c>
      <c r="I3030" s="6">
        <v>0</v>
      </c>
      <c r="J3030" s="6">
        <v>0</v>
      </c>
      <c r="K3030" s="6">
        <v>0</v>
      </c>
      <c r="L3030" s="6">
        <v>0</v>
      </c>
      <c r="M3030" s="6">
        <v>0</v>
      </c>
      <c r="N3030" s="6">
        <v>0</v>
      </c>
      <c r="O3030" s="6">
        <v>0</v>
      </c>
      <c r="P3030" s="6">
        <v>0</v>
      </c>
      <c r="Q3030" s="6">
        <v>0</v>
      </c>
      <c r="R3030" s="6">
        <v>0</v>
      </c>
      <c r="S3030" s="6">
        <v>0</v>
      </c>
      <c r="T3030" s="6">
        <v>0</v>
      </c>
      <c r="U3030" s="6">
        <v>0</v>
      </c>
      <c r="V3030" s="6">
        <v>0</v>
      </c>
      <c r="W3030" s="6">
        <v>0</v>
      </c>
      <c r="X3030" s="6">
        <v>0</v>
      </c>
      <c r="Y3030" s="6">
        <v>0</v>
      </c>
      <c r="Z3030" s="6">
        <v>0</v>
      </c>
      <c r="AA3030" s="6">
        <v>0</v>
      </c>
      <c r="AB3030" s="6">
        <v>0</v>
      </c>
      <c r="AC3030" s="6">
        <v>0</v>
      </c>
      <c r="AD3030" s="6">
        <v>0</v>
      </c>
      <c r="AE3030" s="6">
        <v>0</v>
      </c>
      <c r="AF3030" s="15" t="s">
        <v>2584</v>
      </c>
    </row>
    <row r="3031" spans="1:32" ht="13">
      <c r="A3031" s="3" t="s">
        <v>2027</v>
      </c>
      <c r="B3031" t="s">
        <v>246</v>
      </c>
      <c r="C3031" s="6">
        <v>111.741333</v>
      </c>
      <c r="D3031" s="6">
        <v>123.296013</v>
      </c>
      <c r="E3031" s="6">
        <v>118.220596</v>
      </c>
      <c r="F3031" s="6">
        <v>115.15070299999999</v>
      </c>
      <c r="G3031" s="6">
        <v>112.45075199999999</v>
      </c>
      <c r="H3031" s="6">
        <v>114.429276</v>
      </c>
      <c r="I3031" s="6">
        <v>115.23226200000001</v>
      </c>
      <c r="J3031" s="6">
        <v>115.406532</v>
      </c>
      <c r="K3031" s="6">
        <v>115.089996</v>
      </c>
      <c r="L3031" s="6">
        <v>111.617935</v>
      </c>
      <c r="M3031" s="6">
        <v>112.963257</v>
      </c>
      <c r="N3031" s="6">
        <v>114.624718</v>
      </c>
      <c r="O3031" s="6">
        <v>114.26243599999999</v>
      </c>
      <c r="P3031" s="6">
        <v>115.31856500000001</v>
      </c>
      <c r="Q3031" s="6">
        <v>112.763153</v>
      </c>
      <c r="R3031" s="6">
        <v>112.013023</v>
      </c>
      <c r="S3031" s="6">
        <v>109.513977</v>
      </c>
      <c r="T3031" s="6">
        <v>106.69446600000001</v>
      </c>
      <c r="U3031" s="6">
        <v>104.27724499999999</v>
      </c>
      <c r="V3031" s="6">
        <v>98.945518000000007</v>
      </c>
      <c r="W3031" s="6">
        <v>95.739883000000006</v>
      </c>
      <c r="X3031" s="6">
        <v>95.144065999999995</v>
      </c>
      <c r="Y3031" s="6">
        <v>95.119597999999996</v>
      </c>
      <c r="Z3031" s="6">
        <v>95.114670000000004</v>
      </c>
      <c r="AA3031" s="6">
        <v>95.102585000000005</v>
      </c>
      <c r="AB3031" s="6">
        <v>95.101273000000006</v>
      </c>
      <c r="AC3031" s="6">
        <v>95.121741999999998</v>
      </c>
      <c r="AD3031" s="6">
        <v>95.145034999999993</v>
      </c>
      <c r="AE3031" s="6">
        <v>95.166374000000005</v>
      </c>
      <c r="AF3031" s="7">
        <v>-9.5449999999999997E-3</v>
      </c>
    </row>
    <row r="3032" spans="1:32" ht="13">
      <c r="A3032" s="3" t="s">
        <v>2028</v>
      </c>
      <c r="B3032" t="s">
        <v>248</v>
      </c>
      <c r="C3032" s="6">
        <v>0</v>
      </c>
      <c r="D3032" s="6">
        <v>0</v>
      </c>
      <c r="E3032" s="6">
        <v>0</v>
      </c>
      <c r="F3032" s="6">
        <v>0</v>
      </c>
      <c r="G3032" s="6">
        <v>0</v>
      </c>
      <c r="H3032" s="6">
        <v>0</v>
      </c>
      <c r="I3032" s="6">
        <v>0</v>
      </c>
      <c r="J3032" s="6">
        <v>0</v>
      </c>
      <c r="K3032" s="6">
        <v>0</v>
      </c>
      <c r="L3032" s="6">
        <v>0</v>
      </c>
      <c r="M3032" s="6">
        <v>0</v>
      </c>
      <c r="N3032" s="6">
        <v>0</v>
      </c>
      <c r="O3032" s="6">
        <v>0</v>
      </c>
      <c r="P3032" s="6">
        <v>0</v>
      </c>
      <c r="Q3032" s="6">
        <v>0</v>
      </c>
      <c r="R3032" s="6">
        <v>0</v>
      </c>
      <c r="S3032" s="6">
        <v>0</v>
      </c>
      <c r="T3032" s="6">
        <v>0</v>
      </c>
      <c r="U3032" s="6">
        <v>0</v>
      </c>
      <c r="V3032" s="6">
        <v>0</v>
      </c>
      <c r="W3032" s="6">
        <v>0</v>
      </c>
      <c r="X3032" s="6">
        <v>0</v>
      </c>
      <c r="Y3032" s="6">
        <v>0</v>
      </c>
      <c r="Z3032" s="6">
        <v>0</v>
      </c>
      <c r="AA3032" s="6">
        <v>0</v>
      </c>
      <c r="AB3032" s="6">
        <v>0</v>
      </c>
      <c r="AC3032" s="6">
        <v>0</v>
      </c>
      <c r="AD3032" s="6">
        <v>0</v>
      </c>
      <c r="AE3032" s="6">
        <v>0</v>
      </c>
      <c r="AF3032" s="15" t="s">
        <v>2584</v>
      </c>
    </row>
    <row r="3034" spans="1:32" ht="13">
      <c r="B3034" s="2" t="s">
        <v>379</v>
      </c>
    </row>
    <row r="3035" spans="1:32" ht="13">
      <c r="A3035" s="3" t="s">
        <v>2029</v>
      </c>
      <c r="B3035" t="s">
        <v>226</v>
      </c>
      <c r="C3035" s="6">
        <v>0</v>
      </c>
      <c r="D3035" s="6">
        <v>0</v>
      </c>
      <c r="E3035" s="6">
        <v>0</v>
      </c>
      <c r="F3035" s="6">
        <v>0</v>
      </c>
      <c r="G3035" s="6">
        <v>0</v>
      </c>
      <c r="H3035" s="6">
        <v>0</v>
      </c>
      <c r="I3035" s="6">
        <v>0</v>
      </c>
      <c r="J3035" s="6">
        <v>0</v>
      </c>
      <c r="K3035" s="6">
        <v>0</v>
      </c>
      <c r="L3035" s="6">
        <v>0</v>
      </c>
      <c r="M3035" s="6">
        <v>0</v>
      </c>
      <c r="N3035" s="6">
        <v>0</v>
      </c>
      <c r="O3035" s="6">
        <v>0</v>
      </c>
      <c r="P3035" s="6">
        <v>0</v>
      </c>
      <c r="Q3035" s="6">
        <v>0</v>
      </c>
      <c r="R3035" s="6">
        <v>0</v>
      </c>
      <c r="S3035" s="6">
        <v>0</v>
      </c>
      <c r="T3035" s="6">
        <v>0</v>
      </c>
      <c r="U3035" s="6">
        <v>0</v>
      </c>
      <c r="V3035" s="6">
        <v>0</v>
      </c>
      <c r="W3035" s="6">
        <v>0</v>
      </c>
      <c r="X3035" s="6">
        <v>0</v>
      </c>
      <c r="Y3035" s="6">
        <v>0</v>
      </c>
      <c r="Z3035" s="6">
        <v>0</v>
      </c>
      <c r="AA3035" s="6">
        <v>0</v>
      </c>
      <c r="AB3035" s="6">
        <v>0</v>
      </c>
      <c r="AC3035" s="6">
        <v>0</v>
      </c>
      <c r="AD3035" s="6">
        <v>0</v>
      </c>
      <c r="AE3035" s="6">
        <v>0</v>
      </c>
      <c r="AF3035" s="15" t="s">
        <v>2584</v>
      </c>
    </row>
    <row r="3036" spans="1:32" ht="13">
      <c r="A3036" s="3" t="s">
        <v>2030</v>
      </c>
      <c r="B3036" t="s">
        <v>228</v>
      </c>
      <c r="C3036" s="6">
        <v>0</v>
      </c>
      <c r="D3036" s="6">
        <v>0</v>
      </c>
      <c r="E3036" s="6">
        <v>0</v>
      </c>
      <c r="F3036" s="6">
        <v>0</v>
      </c>
      <c r="G3036" s="6">
        <v>0</v>
      </c>
      <c r="H3036" s="6">
        <v>0</v>
      </c>
      <c r="I3036" s="6">
        <v>0</v>
      </c>
      <c r="J3036" s="6">
        <v>0</v>
      </c>
      <c r="K3036" s="6">
        <v>0</v>
      </c>
      <c r="L3036" s="6">
        <v>0</v>
      </c>
      <c r="M3036" s="6">
        <v>0</v>
      </c>
      <c r="N3036" s="6">
        <v>0</v>
      </c>
      <c r="O3036" s="6">
        <v>0</v>
      </c>
      <c r="P3036" s="6">
        <v>0</v>
      </c>
      <c r="Q3036" s="6">
        <v>0</v>
      </c>
      <c r="R3036" s="6">
        <v>0</v>
      </c>
      <c r="S3036" s="6">
        <v>0</v>
      </c>
      <c r="T3036" s="6">
        <v>0</v>
      </c>
      <c r="U3036" s="6">
        <v>0</v>
      </c>
      <c r="V3036" s="6">
        <v>24.535824000000002</v>
      </c>
      <c r="W3036" s="6">
        <v>24.513638</v>
      </c>
      <c r="X3036" s="6">
        <v>24.493675</v>
      </c>
      <c r="Y3036" s="6">
        <v>24.475883</v>
      </c>
      <c r="Z3036" s="6">
        <v>24.460509999999999</v>
      </c>
      <c r="AA3036" s="6">
        <v>24.461016000000001</v>
      </c>
      <c r="AB3036" s="6">
        <v>24.461403000000001</v>
      </c>
      <c r="AC3036" s="6">
        <v>24.462192999999999</v>
      </c>
      <c r="AD3036" s="6">
        <v>24.463191999999999</v>
      </c>
      <c r="AE3036" s="6">
        <v>24.466038000000001</v>
      </c>
      <c r="AF3036" s="15" t="s">
        <v>2584</v>
      </c>
    </row>
    <row r="3037" spans="1:32" ht="13">
      <c r="A3037" s="3" t="s">
        <v>2031</v>
      </c>
      <c r="B3037" t="s">
        <v>230</v>
      </c>
      <c r="C3037" s="6">
        <v>0</v>
      </c>
      <c r="D3037" s="6">
        <v>0</v>
      </c>
      <c r="E3037" s="6">
        <v>0</v>
      </c>
      <c r="F3037" s="6">
        <v>0</v>
      </c>
      <c r="G3037" s="6">
        <v>0</v>
      </c>
      <c r="H3037" s="6">
        <v>0</v>
      </c>
      <c r="I3037" s="6">
        <v>0</v>
      </c>
      <c r="J3037" s="6">
        <v>24.432896</v>
      </c>
      <c r="K3037" s="6">
        <v>24.405653000000001</v>
      </c>
      <c r="L3037" s="6">
        <v>24.396481000000001</v>
      </c>
      <c r="M3037" s="6">
        <v>24.410740000000001</v>
      </c>
      <c r="N3037" s="6">
        <v>24.377502</v>
      </c>
      <c r="O3037" s="6">
        <v>24.338455</v>
      </c>
      <c r="P3037" s="6">
        <v>24.304352000000002</v>
      </c>
      <c r="Q3037" s="6">
        <v>24.272964000000002</v>
      </c>
      <c r="R3037" s="6">
        <v>24.244392000000001</v>
      </c>
      <c r="S3037" s="6">
        <v>24.217721999999998</v>
      </c>
      <c r="T3037" s="6">
        <v>24.192471999999999</v>
      </c>
      <c r="U3037" s="6">
        <v>24.169951999999999</v>
      </c>
      <c r="V3037" s="6">
        <v>24.150964999999999</v>
      </c>
      <c r="W3037" s="6">
        <v>24.135241000000001</v>
      </c>
      <c r="X3037" s="6">
        <v>24.122008999999998</v>
      </c>
      <c r="Y3037" s="6">
        <v>24.110851</v>
      </c>
      <c r="Z3037" s="6">
        <v>24.102781</v>
      </c>
      <c r="AA3037" s="6">
        <v>24.111084000000002</v>
      </c>
      <c r="AB3037" s="6">
        <v>24.119007</v>
      </c>
      <c r="AC3037" s="6">
        <v>24.125145</v>
      </c>
      <c r="AD3037" s="6">
        <v>24.131117</v>
      </c>
      <c r="AE3037" s="6">
        <v>24.137004999999998</v>
      </c>
      <c r="AF3037" s="15" t="s">
        <v>2584</v>
      </c>
    </row>
    <row r="3038" spans="1:32" ht="13">
      <c r="A3038" s="3" t="s">
        <v>2032</v>
      </c>
      <c r="B3038" t="s">
        <v>232</v>
      </c>
      <c r="C3038" s="6">
        <v>0</v>
      </c>
      <c r="D3038" s="6">
        <v>0</v>
      </c>
      <c r="E3038" s="6">
        <v>0</v>
      </c>
      <c r="F3038" s="6">
        <v>0</v>
      </c>
      <c r="G3038" s="6">
        <v>0</v>
      </c>
      <c r="H3038" s="6">
        <v>0</v>
      </c>
      <c r="I3038" s="6">
        <v>0</v>
      </c>
      <c r="J3038" s="6">
        <v>0</v>
      </c>
      <c r="K3038" s="6">
        <v>0</v>
      </c>
      <c r="L3038" s="6">
        <v>0</v>
      </c>
      <c r="M3038" s="6">
        <v>0</v>
      </c>
      <c r="N3038" s="6">
        <v>0</v>
      </c>
      <c r="O3038" s="6">
        <v>29.824214999999999</v>
      </c>
      <c r="P3038" s="6">
        <v>29.787514000000002</v>
      </c>
      <c r="Q3038" s="6">
        <v>29.753651000000001</v>
      </c>
      <c r="R3038" s="6">
        <v>29.72204</v>
      </c>
      <c r="S3038" s="6">
        <v>29.691701999999999</v>
      </c>
      <c r="T3038" s="6">
        <v>29.663323999999999</v>
      </c>
      <c r="U3038" s="6">
        <v>29.636761</v>
      </c>
      <c r="V3038" s="6">
        <v>29.612047</v>
      </c>
      <c r="W3038" s="6">
        <v>29.589915999999999</v>
      </c>
      <c r="X3038" s="6">
        <v>29.572353</v>
      </c>
      <c r="Y3038" s="6">
        <v>29.559113</v>
      </c>
      <c r="Z3038" s="6">
        <v>29.548680999999998</v>
      </c>
      <c r="AA3038" s="6">
        <v>29.555826</v>
      </c>
      <c r="AB3038" s="6">
        <v>29.562999999999999</v>
      </c>
      <c r="AC3038" s="6">
        <v>29.569638999999999</v>
      </c>
      <c r="AD3038" s="6">
        <v>29.576032999999999</v>
      </c>
      <c r="AE3038" s="6">
        <v>29.582097999999998</v>
      </c>
      <c r="AF3038" s="15" t="s">
        <v>2584</v>
      </c>
    </row>
    <row r="3039" spans="1:32" ht="13">
      <c r="A3039" s="3" t="s">
        <v>2033</v>
      </c>
      <c r="B3039" t="s">
        <v>234</v>
      </c>
      <c r="C3039" s="6">
        <v>0</v>
      </c>
      <c r="D3039" s="6">
        <v>0</v>
      </c>
      <c r="E3039" s="6">
        <v>0</v>
      </c>
      <c r="F3039" s="6">
        <v>0</v>
      </c>
      <c r="G3039" s="6">
        <v>0</v>
      </c>
      <c r="H3039" s="6">
        <v>0</v>
      </c>
      <c r="I3039" s="6">
        <v>0</v>
      </c>
      <c r="J3039" s="6">
        <v>0</v>
      </c>
      <c r="K3039" s="6">
        <v>0</v>
      </c>
      <c r="L3039" s="6">
        <v>0</v>
      </c>
      <c r="M3039" s="6">
        <v>0</v>
      </c>
      <c r="N3039" s="6">
        <v>0</v>
      </c>
      <c r="O3039" s="6">
        <v>0</v>
      </c>
      <c r="P3039" s="6">
        <v>0</v>
      </c>
      <c r="Q3039" s="6">
        <v>0</v>
      </c>
      <c r="R3039" s="6">
        <v>35.240184999999997</v>
      </c>
      <c r="S3039" s="6">
        <v>35.208122000000003</v>
      </c>
      <c r="T3039" s="6">
        <v>35.178364000000002</v>
      </c>
      <c r="U3039" s="6">
        <v>35.150703</v>
      </c>
      <c r="V3039" s="6">
        <v>35.124873999999998</v>
      </c>
      <c r="W3039" s="6">
        <v>35.100990000000003</v>
      </c>
      <c r="X3039" s="6">
        <v>35.079056000000001</v>
      </c>
      <c r="Y3039" s="6">
        <v>35.059306999999997</v>
      </c>
      <c r="Z3039" s="6">
        <v>35.042313</v>
      </c>
      <c r="AA3039" s="6">
        <v>35.045535999999998</v>
      </c>
      <c r="AB3039" s="6">
        <v>35.052258000000002</v>
      </c>
      <c r="AC3039" s="6">
        <v>35.060101000000003</v>
      </c>
      <c r="AD3039" s="6">
        <v>35.069049999999997</v>
      </c>
      <c r="AE3039" s="6">
        <v>35.078754000000004</v>
      </c>
      <c r="AF3039" s="15" t="s">
        <v>2584</v>
      </c>
    </row>
    <row r="3040" spans="1:32" ht="13">
      <c r="A3040" s="3" t="s">
        <v>2034</v>
      </c>
      <c r="B3040" t="s">
        <v>236</v>
      </c>
      <c r="C3040" s="6">
        <v>0</v>
      </c>
      <c r="D3040" s="6">
        <v>0</v>
      </c>
      <c r="E3040" s="6">
        <v>0</v>
      </c>
      <c r="F3040" s="6">
        <v>0</v>
      </c>
      <c r="G3040" s="6">
        <v>0</v>
      </c>
      <c r="H3040" s="6">
        <v>0</v>
      </c>
      <c r="I3040" s="6">
        <v>0</v>
      </c>
      <c r="J3040" s="6">
        <v>0</v>
      </c>
      <c r="K3040" s="6">
        <v>0</v>
      </c>
      <c r="L3040" s="6">
        <v>0</v>
      </c>
      <c r="M3040" s="6">
        <v>0</v>
      </c>
      <c r="N3040" s="6">
        <v>0</v>
      </c>
      <c r="O3040" s="6">
        <v>0</v>
      </c>
      <c r="P3040" s="6">
        <v>0</v>
      </c>
      <c r="Q3040" s="6">
        <v>0</v>
      </c>
      <c r="R3040" s="6">
        <v>0</v>
      </c>
      <c r="S3040" s="6">
        <v>0</v>
      </c>
      <c r="T3040" s="6">
        <v>0</v>
      </c>
      <c r="U3040" s="6">
        <v>0</v>
      </c>
      <c r="V3040" s="6">
        <v>0</v>
      </c>
      <c r="W3040" s="6">
        <v>0</v>
      </c>
      <c r="X3040" s="6">
        <v>0</v>
      </c>
      <c r="Y3040" s="6">
        <v>0</v>
      </c>
      <c r="Z3040" s="6">
        <v>0</v>
      </c>
      <c r="AA3040" s="6">
        <v>0</v>
      </c>
      <c r="AB3040" s="6">
        <v>0</v>
      </c>
      <c r="AC3040" s="6">
        <v>0</v>
      </c>
      <c r="AD3040" s="6">
        <v>0</v>
      </c>
      <c r="AE3040" s="6">
        <v>0</v>
      </c>
      <c r="AF3040" s="15" t="s">
        <v>2584</v>
      </c>
    </row>
    <row r="3041" spans="1:32" ht="13">
      <c r="A3041" s="3" t="s">
        <v>2035</v>
      </c>
      <c r="B3041" t="s">
        <v>238</v>
      </c>
      <c r="C3041" s="6">
        <v>0</v>
      </c>
      <c r="D3041" s="6">
        <v>0</v>
      </c>
      <c r="E3041" s="6">
        <v>0</v>
      </c>
      <c r="F3041" s="6">
        <v>0</v>
      </c>
      <c r="G3041" s="6">
        <v>0</v>
      </c>
      <c r="H3041" s="6">
        <v>0</v>
      </c>
      <c r="I3041" s="6">
        <v>0</v>
      </c>
      <c r="J3041" s="6">
        <v>0</v>
      </c>
      <c r="K3041" s="6">
        <v>0</v>
      </c>
      <c r="L3041" s="6">
        <v>0</v>
      </c>
      <c r="M3041" s="6">
        <v>0</v>
      </c>
      <c r="N3041" s="6">
        <v>0</v>
      </c>
      <c r="O3041" s="6">
        <v>0</v>
      </c>
      <c r="P3041" s="6">
        <v>0</v>
      </c>
      <c r="Q3041" s="6">
        <v>0</v>
      </c>
      <c r="R3041" s="6">
        <v>0</v>
      </c>
      <c r="S3041" s="6">
        <v>0</v>
      </c>
      <c r="T3041" s="6">
        <v>0</v>
      </c>
      <c r="U3041" s="6">
        <v>0</v>
      </c>
      <c r="V3041" s="6">
        <v>0</v>
      </c>
      <c r="W3041" s="6">
        <v>0</v>
      </c>
      <c r="X3041" s="6">
        <v>0</v>
      </c>
      <c r="Y3041" s="6">
        <v>0</v>
      </c>
      <c r="Z3041" s="6">
        <v>0</v>
      </c>
      <c r="AA3041" s="6">
        <v>0</v>
      </c>
      <c r="AB3041" s="6">
        <v>0</v>
      </c>
      <c r="AC3041" s="6">
        <v>0</v>
      </c>
      <c r="AD3041" s="6">
        <v>0</v>
      </c>
      <c r="AE3041" s="6">
        <v>0</v>
      </c>
      <c r="AF3041" s="15" t="s">
        <v>2584</v>
      </c>
    </row>
    <row r="3042" spans="1:32" ht="13">
      <c r="A3042" s="3" t="s">
        <v>2036</v>
      </c>
      <c r="B3042" t="s">
        <v>240</v>
      </c>
      <c r="C3042" s="6">
        <v>0</v>
      </c>
      <c r="D3042" s="6">
        <v>0</v>
      </c>
      <c r="E3042" s="6">
        <v>0</v>
      </c>
      <c r="F3042" s="6">
        <v>0</v>
      </c>
      <c r="G3042" s="6">
        <v>0</v>
      </c>
      <c r="H3042" s="6">
        <v>0</v>
      </c>
      <c r="I3042" s="6">
        <v>0</v>
      </c>
      <c r="J3042" s="6">
        <v>0</v>
      </c>
      <c r="K3042" s="6">
        <v>0</v>
      </c>
      <c r="L3042" s="6">
        <v>0</v>
      </c>
      <c r="M3042" s="6">
        <v>0</v>
      </c>
      <c r="N3042" s="6">
        <v>0</v>
      </c>
      <c r="O3042" s="6">
        <v>0</v>
      </c>
      <c r="P3042" s="6">
        <v>0</v>
      </c>
      <c r="Q3042" s="6">
        <v>0</v>
      </c>
      <c r="R3042" s="6">
        <v>0</v>
      </c>
      <c r="S3042" s="6">
        <v>0</v>
      </c>
      <c r="T3042" s="6">
        <v>0</v>
      </c>
      <c r="U3042" s="6">
        <v>0</v>
      </c>
      <c r="V3042" s="6">
        <v>0</v>
      </c>
      <c r="W3042" s="6">
        <v>0</v>
      </c>
      <c r="X3042" s="6">
        <v>0</v>
      </c>
      <c r="Y3042" s="6">
        <v>0</v>
      </c>
      <c r="Z3042" s="6">
        <v>0</v>
      </c>
      <c r="AA3042" s="6">
        <v>0</v>
      </c>
      <c r="AB3042" s="6">
        <v>0</v>
      </c>
      <c r="AC3042" s="6">
        <v>0</v>
      </c>
      <c r="AD3042" s="6">
        <v>0</v>
      </c>
      <c r="AE3042" s="6">
        <v>0</v>
      </c>
      <c r="AF3042" s="15" t="s">
        <v>2584</v>
      </c>
    </row>
    <row r="3043" spans="1:32" ht="13">
      <c r="A3043" s="3" t="s">
        <v>2037</v>
      </c>
      <c r="B3043" t="s">
        <v>242</v>
      </c>
      <c r="C3043" s="6">
        <v>0</v>
      </c>
      <c r="D3043" s="6">
        <v>0</v>
      </c>
      <c r="E3043" s="6">
        <v>0</v>
      </c>
      <c r="F3043" s="6">
        <v>0</v>
      </c>
      <c r="G3043" s="6">
        <v>0</v>
      </c>
      <c r="H3043" s="6">
        <v>0</v>
      </c>
      <c r="I3043" s="6">
        <v>0</v>
      </c>
      <c r="J3043" s="6">
        <v>0</v>
      </c>
      <c r="K3043" s="6">
        <v>27.192620999999999</v>
      </c>
      <c r="L3043" s="6">
        <v>27.166042000000001</v>
      </c>
      <c r="M3043" s="6">
        <v>27.188047000000001</v>
      </c>
      <c r="N3043" s="6">
        <v>27.175108000000002</v>
      </c>
      <c r="O3043" s="6">
        <v>27.129940000000001</v>
      </c>
      <c r="P3043" s="6">
        <v>27.088678000000002</v>
      </c>
      <c r="Q3043" s="6">
        <v>27.051155000000001</v>
      </c>
      <c r="R3043" s="6">
        <v>27.016911</v>
      </c>
      <c r="S3043" s="6">
        <v>26.985980999999999</v>
      </c>
      <c r="T3043" s="6">
        <v>26.958418000000002</v>
      </c>
      <c r="U3043" s="6">
        <v>26.937372</v>
      </c>
      <c r="V3043" s="6">
        <v>26.921453</v>
      </c>
      <c r="W3043" s="6">
        <v>26.911954999999999</v>
      </c>
      <c r="X3043" s="6">
        <v>26.906631000000001</v>
      </c>
      <c r="Y3043" s="6">
        <v>26.90476</v>
      </c>
      <c r="Z3043" s="6">
        <v>26.904667</v>
      </c>
      <c r="AA3043" s="6">
        <v>26.926144000000001</v>
      </c>
      <c r="AB3043" s="6">
        <v>26.947298</v>
      </c>
      <c r="AC3043" s="6">
        <v>26.964897000000001</v>
      </c>
      <c r="AD3043" s="6">
        <v>26.980446000000001</v>
      </c>
      <c r="AE3043" s="6">
        <v>26.992407</v>
      </c>
      <c r="AF3043" s="15" t="s">
        <v>2584</v>
      </c>
    </row>
    <row r="3044" spans="1:32" ht="13">
      <c r="A3044" s="3" t="s">
        <v>2038</v>
      </c>
      <c r="B3044" t="s">
        <v>244</v>
      </c>
      <c r="C3044" s="6">
        <v>0</v>
      </c>
      <c r="D3044" s="6">
        <v>0</v>
      </c>
      <c r="E3044" s="6">
        <v>0</v>
      </c>
      <c r="F3044" s="6">
        <v>0</v>
      </c>
      <c r="G3044" s="6">
        <v>0</v>
      </c>
      <c r="H3044" s="6">
        <v>0</v>
      </c>
      <c r="I3044" s="6">
        <v>0</v>
      </c>
      <c r="J3044" s="6">
        <v>0</v>
      </c>
      <c r="K3044" s="6">
        <v>0</v>
      </c>
      <c r="L3044" s="6">
        <v>0</v>
      </c>
      <c r="M3044" s="6">
        <v>0</v>
      </c>
      <c r="N3044" s="6">
        <v>0</v>
      </c>
      <c r="O3044" s="6">
        <v>0</v>
      </c>
      <c r="P3044" s="6">
        <v>0</v>
      </c>
      <c r="Q3044" s="6">
        <v>0</v>
      </c>
      <c r="R3044" s="6">
        <v>0</v>
      </c>
      <c r="S3044" s="6">
        <v>0</v>
      </c>
      <c r="T3044" s="6">
        <v>0</v>
      </c>
      <c r="U3044" s="6">
        <v>0</v>
      </c>
      <c r="V3044" s="6">
        <v>0</v>
      </c>
      <c r="W3044" s="6">
        <v>0</v>
      </c>
      <c r="X3044" s="6">
        <v>0</v>
      </c>
      <c r="Y3044" s="6">
        <v>0</v>
      </c>
      <c r="Z3044" s="6">
        <v>0</v>
      </c>
      <c r="AA3044" s="6">
        <v>0</v>
      </c>
      <c r="AB3044" s="6">
        <v>0</v>
      </c>
      <c r="AC3044" s="6">
        <v>0</v>
      </c>
      <c r="AD3044" s="6">
        <v>0</v>
      </c>
      <c r="AE3044" s="6">
        <v>0</v>
      </c>
      <c r="AF3044" s="15" t="s">
        <v>2584</v>
      </c>
    </row>
    <row r="3045" spans="1:32" ht="13">
      <c r="A3045" s="3" t="s">
        <v>2039</v>
      </c>
      <c r="B3045" t="s">
        <v>246</v>
      </c>
      <c r="C3045" s="6">
        <v>0</v>
      </c>
      <c r="D3045" s="6">
        <v>0</v>
      </c>
      <c r="E3045" s="6">
        <v>0</v>
      </c>
      <c r="F3045" s="6">
        <v>0</v>
      </c>
      <c r="G3045" s="6">
        <v>0</v>
      </c>
      <c r="H3045" s="6">
        <v>0</v>
      </c>
      <c r="I3045" s="6">
        <v>0</v>
      </c>
      <c r="J3045" s="6">
        <v>0</v>
      </c>
      <c r="K3045" s="6">
        <v>0</v>
      </c>
      <c r="L3045" s="6">
        <v>0</v>
      </c>
      <c r="M3045" s="6">
        <v>0</v>
      </c>
      <c r="N3045" s="6">
        <v>0</v>
      </c>
      <c r="O3045" s="6">
        <v>0</v>
      </c>
      <c r="P3045" s="6">
        <v>28.255002999999999</v>
      </c>
      <c r="Q3045" s="6">
        <v>28.217134000000001</v>
      </c>
      <c r="R3045" s="6">
        <v>28.183582000000001</v>
      </c>
      <c r="S3045" s="6">
        <v>28.152747999999999</v>
      </c>
      <c r="T3045" s="6">
        <v>28.124853000000002</v>
      </c>
      <c r="U3045" s="6">
        <v>28.099138</v>
      </c>
      <c r="V3045" s="6">
        <v>28.075839999999999</v>
      </c>
      <c r="W3045" s="6">
        <v>28.056332000000001</v>
      </c>
      <c r="X3045" s="6">
        <v>28.040512</v>
      </c>
      <c r="Y3045" s="6">
        <v>28.027885000000001</v>
      </c>
      <c r="Z3045" s="6">
        <v>28.018547000000002</v>
      </c>
      <c r="AA3045" s="6">
        <v>28.03031</v>
      </c>
      <c r="AB3045" s="6">
        <v>28.043322</v>
      </c>
      <c r="AC3045" s="6">
        <v>28.056190000000001</v>
      </c>
      <c r="AD3045" s="6">
        <v>28.069838000000001</v>
      </c>
      <c r="AE3045" s="6">
        <v>28.083241000000001</v>
      </c>
      <c r="AF3045" s="15" t="s">
        <v>2584</v>
      </c>
    </row>
    <row r="3046" spans="1:32" ht="13">
      <c r="A3046" s="3" t="s">
        <v>2040</v>
      </c>
      <c r="B3046" t="s">
        <v>248</v>
      </c>
      <c r="C3046" s="6">
        <v>0</v>
      </c>
      <c r="D3046" s="6">
        <v>0</v>
      </c>
      <c r="E3046" s="6">
        <v>0</v>
      </c>
      <c r="F3046" s="6">
        <v>0</v>
      </c>
      <c r="G3046" s="6">
        <v>0</v>
      </c>
      <c r="H3046" s="6">
        <v>0</v>
      </c>
      <c r="I3046" s="6">
        <v>0</v>
      </c>
      <c r="J3046" s="6">
        <v>0</v>
      </c>
      <c r="K3046" s="6">
        <v>0</v>
      </c>
      <c r="L3046" s="6">
        <v>0</v>
      </c>
      <c r="M3046" s="6">
        <v>38.542976000000003</v>
      </c>
      <c r="N3046" s="6">
        <v>38.507281999999996</v>
      </c>
      <c r="O3046" s="6">
        <v>38.458824</v>
      </c>
      <c r="P3046" s="6">
        <v>38.412945000000001</v>
      </c>
      <c r="Q3046" s="6">
        <v>38.370998</v>
      </c>
      <c r="R3046" s="6">
        <v>38.333137999999998</v>
      </c>
      <c r="S3046" s="6">
        <v>38.297615</v>
      </c>
      <c r="T3046" s="6">
        <v>38.264876999999998</v>
      </c>
      <c r="U3046" s="6">
        <v>38.237755</v>
      </c>
      <c r="V3046" s="6">
        <v>38.218361000000002</v>
      </c>
      <c r="W3046" s="6">
        <v>38.203167000000001</v>
      </c>
      <c r="X3046" s="6">
        <v>38.192577</v>
      </c>
      <c r="Y3046" s="6">
        <v>38.186047000000002</v>
      </c>
      <c r="Z3046" s="6">
        <v>38.180743999999997</v>
      </c>
      <c r="AA3046" s="6">
        <v>38.201892999999998</v>
      </c>
      <c r="AB3046" s="6">
        <v>38.224277000000001</v>
      </c>
      <c r="AC3046" s="6">
        <v>38.242542</v>
      </c>
      <c r="AD3046" s="6">
        <v>38.261111999999997</v>
      </c>
      <c r="AE3046" s="6">
        <v>38.276882000000001</v>
      </c>
      <c r="AF3046" s="15" t="s">
        <v>2584</v>
      </c>
    </row>
    <row r="3048" spans="1:32" ht="13">
      <c r="B3048" s="2" t="s">
        <v>392</v>
      </c>
    </row>
    <row r="3049" spans="1:32" ht="13">
      <c r="A3049" s="3" t="s">
        <v>2041</v>
      </c>
      <c r="B3049" t="s">
        <v>226</v>
      </c>
      <c r="C3049" s="6">
        <v>0</v>
      </c>
      <c r="D3049" s="6">
        <v>0</v>
      </c>
      <c r="E3049" s="6">
        <v>0</v>
      </c>
      <c r="F3049" s="6">
        <v>0</v>
      </c>
      <c r="G3049" s="6">
        <v>0</v>
      </c>
      <c r="H3049" s="6">
        <v>0</v>
      </c>
      <c r="I3049" s="6">
        <v>0</v>
      </c>
      <c r="J3049" s="6">
        <v>0</v>
      </c>
      <c r="K3049" s="6">
        <v>0</v>
      </c>
      <c r="L3049" s="6">
        <v>0</v>
      </c>
      <c r="M3049" s="6">
        <v>0</v>
      </c>
      <c r="N3049" s="6">
        <v>0</v>
      </c>
      <c r="O3049" s="6">
        <v>0</v>
      </c>
      <c r="P3049" s="6">
        <v>0</v>
      </c>
      <c r="Q3049" s="6">
        <v>0</v>
      </c>
      <c r="R3049" s="6">
        <v>0</v>
      </c>
      <c r="S3049" s="6">
        <v>0</v>
      </c>
      <c r="T3049" s="6">
        <v>0</v>
      </c>
      <c r="U3049" s="6">
        <v>0</v>
      </c>
      <c r="V3049" s="6">
        <v>0</v>
      </c>
      <c r="W3049" s="6">
        <v>0</v>
      </c>
      <c r="X3049" s="6">
        <v>0</v>
      </c>
      <c r="Y3049" s="6">
        <v>0</v>
      </c>
      <c r="Z3049" s="6">
        <v>0</v>
      </c>
      <c r="AA3049" s="6">
        <v>0</v>
      </c>
      <c r="AB3049" s="6">
        <v>0</v>
      </c>
      <c r="AC3049" s="6">
        <v>0</v>
      </c>
      <c r="AD3049" s="6">
        <v>0</v>
      </c>
      <c r="AE3049" s="6">
        <v>0</v>
      </c>
      <c r="AF3049" s="15" t="s">
        <v>2584</v>
      </c>
    </row>
    <row r="3050" spans="1:32" ht="13">
      <c r="A3050" s="3" t="s">
        <v>2042</v>
      </c>
      <c r="B3050" t="s">
        <v>228</v>
      </c>
      <c r="C3050" s="6">
        <v>0</v>
      </c>
      <c r="D3050" s="6">
        <v>0</v>
      </c>
      <c r="E3050" s="6">
        <v>0</v>
      </c>
      <c r="F3050" s="6">
        <v>0</v>
      </c>
      <c r="G3050" s="6">
        <v>24.196724</v>
      </c>
      <c r="H3050" s="6">
        <v>24.135843000000001</v>
      </c>
      <c r="I3050" s="6">
        <v>24.117339999999999</v>
      </c>
      <c r="J3050" s="6">
        <v>24.133512</v>
      </c>
      <c r="K3050" s="6">
        <v>24.172008999999999</v>
      </c>
      <c r="L3050" s="6">
        <v>24.182127000000001</v>
      </c>
      <c r="M3050" s="6">
        <v>24.236025000000001</v>
      </c>
      <c r="N3050" s="6">
        <v>24.202845</v>
      </c>
      <c r="O3050" s="6">
        <v>24.164308999999999</v>
      </c>
      <c r="P3050" s="6">
        <v>24.133886</v>
      </c>
      <c r="Q3050" s="6">
        <v>24.103888000000001</v>
      </c>
      <c r="R3050" s="6">
        <v>24.073854000000001</v>
      </c>
      <c r="S3050" s="6">
        <v>24.046505</v>
      </c>
      <c r="T3050" s="6">
        <v>24.024028999999999</v>
      </c>
      <c r="U3050" s="6">
        <v>24.006418</v>
      </c>
      <c r="V3050" s="6">
        <v>23.992502000000002</v>
      </c>
      <c r="W3050" s="6">
        <v>23.982918000000002</v>
      </c>
      <c r="X3050" s="6">
        <v>23.977287</v>
      </c>
      <c r="Y3050" s="6">
        <v>23.976420999999998</v>
      </c>
      <c r="Z3050" s="6">
        <v>23.976611999999999</v>
      </c>
      <c r="AA3050" s="6">
        <v>23.996046</v>
      </c>
      <c r="AB3050" s="6">
        <v>24.017493999999999</v>
      </c>
      <c r="AC3050" s="6">
        <v>24.035848999999999</v>
      </c>
      <c r="AD3050" s="6">
        <v>24.056843000000001</v>
      </c>
      <c r="AE3050" s="6">
        <v>24.08502</v>
      </c>
      <c r="AF3050" s="15" t="s">
        <v>2584</v>
      </c>
    </row>
    <row r="3051" spans="1:32" ht="13">
      <c r="A3051" s="3" t="s">
        <v>2043</v>
      </c>
      <c r="B3051" t="s">
        <v>230</v>
      </c>
      <c r="C3051" s="6">
        <v>24.560912999999999</v>
      </c>
      <c r="D3051" s="6">
        <v>24.564136999999999</v>
      </c>
      <c r="E3051" s="6">
        <v>24.533033</v>
      </c>
      <c r="F3051" s="6">
        <v>24.497748999999999</v>
      </c>
      <c r="G3051" s="6">
        <v>24.451353000000001</v>
      </c>
      <c r="H3051" s="6">
        <v>24.446504999999998</v>
      </c>
      <c r="I3051" s="6">
        <v>24.433140000000002</v>
      </c>
      <c r="J3051" s="6">
        <v>24.446307999999998</v>
      </c>
      <c r="K3051" s="6">
        <v>24.511267</v>
      </c>
      <c r="L3051" s="6">
        <v>24.584785</v>
      </c>
      <c r="M3051" s="6">
        <v>24.659645000000001</v>
      </c>
      <c r="N3051" s="6">
        <v>24.626621</v>
      </c>
      <c r="O3051" s="6">
        <v>24.587911999999999</v>
      </c>
      <c r="P3051" s="6">
        <v>24.557178</v>
      </c>
      <c r="Q3051" s="6">
        <v>24.528465000000001</v>
      </c>
      <c r="R3051" s="6">
        <v>24.501740000000002</v>
      </c>
      <c r="S3051" s="6">
        <v>24.477630999999999</v>
      </c>
      <c r="T3051" s="6">
        <v>24.455908000000001</v>
      </c>
      <c r="U3051" s="6">
        <v>24.436546</v>
      </c>
      <c r="V3051" s="6">
        <v>24.416910000000001</v>
      </c>
      <c r="W3051" s="6">
        <v>24.401029999999999</v>
      </c>
      <c r="X3051" s="6">
        <v>24.388838</v>
      </c>
      <c r="Y3051" s="6">
        <v>24.378536</v>
      </c>
      <c r="Z3051" s="6">
        <v>24.371548000000001</v>
      </c>
      <c r="AA3051" s="6">
        <v>24.382390999999998</v>
      </c>
      <c r="AB3051" s="6">
        <v>24.394566999999999</v>
      </c>
      <c r="AC3051" s="6">
        <v>24.406424999999999</v>
      </c>
      <c r="AD3051" s="6">
        <v>24.418690000000002</v>
      </c>
      <c r="AE3051" s="6">
        <v>24.433388000000001</v>
      </c>
      <c r="AF3051" s="7">
        <v>-1.9799999999999999E-4</v>
      </c>
    </row>
    <row r="3052" spans="1:32" ht="13">
      <c r="A3052" s="3" t="s">
        <v>2044</v>
      </c>
      <c r="B3052" t="s">
        <v>232</v>
      </c>
      <c r="C3052" s="6">
        <v>29.473291</v>
      </c>
      <c r="D3052" s="6">
        <v>29.477426999999999</v>
      </c>
      <c r="E3052" s="6">
        <v>29.446238000000001</v>
      </c>
      <c r="F3052" s="6">
        <v>29.412609</v>
      </c>
      <c r="G3052" s="6">
        <v>29.359537</v>
      </c>
      <c r="H3052" s="6">
        <v>29.331854</v>
      </c>
      <c r="I3052" s="6">
        <v>29.314371000000001</v>
      </c>
      <c r="J3052" s="6">
        <v>29.367840000000001</v>
      </c>
      <c r="K3052" s="6">
        <v>29.490532000000002</v>
      </c>
      <c r="L3052" s="6">
        <v>29.560362000000001</v>
      </c>
      <c r="M3052" s="6">
        <v>29.66506</v>
      </c>
      <c r="N3052" s="6">
        <v>29.628609000000001</v>
      </c>
      <c r="O3052" s="6">
        <v>29.588543000000001</v>
      </c>
      <c r="P3052" s="6">
        <v>29.557468</v>
      </c>
      <c r="Q3052" s="6">
        <v>29.526755999999999</v>
      </c>
      <c r="R3052" s="6">
        <v>29.497527999999999</v>
      </c>
      <c r="S3052" s="6">
        <v>29.47241</v>
      </c>
      <c r="T3052" s="6">
        <v>29.448605000000001</v>
      </c>
      <c r="U3052" s="6">
        <v>29.426871999999999</v>
      </c>
      <c r="V3052" s="6">
        <v>29.407591</v>
      </c>
      <c r="W3052" s="6">
        <v>29.390294999999998</v>
      </c>
      <c r="X3052" s="6">
        <v>29.375692000000001</v>
      </c>
      <c r="Y3052" s="6">
        <v>29.364916000000001</v>
      </c>
      <c r="Z3052" s="6">
        <v>29.357769000000001</v>
      </c>
      <c r="AA3052" s="6">
        <v>29.370204999999999</v>
      </c>
      <c r="AB3052" s="6">
        <v>29.384595999999998</v>
      </c>
      <c r="AC3052" s="6">
        <v>29.399073000000001</v>
      </c>
      <c r="AD3052" s="6">
        <v>29.414494999999999</v>
      </c>
      <c r="AE3052" s="6">
        <v>29.436575000000001</v>
      </c>
      <c r="AF3052" s="7">
        <v>-5.1E-5</v>
      </c>
    </row>
    <row r="3053" spans="1:32" ht="13">
      <c r="A3053" s="3" t="s">
        <v>2045</v>
      </c>
      <c r="B3053" t="s">
        <v>234</v>
      </c>
      <c r="C3053" s="6">
        <v>0</v>
      </c>
      <c r="D3053" s="6">
        <v>0</v>
      </c>
      <c r="E3053" s="6">
        <v>35.083233</v>
      </c>
      <c r="F3053" s="6">
        <v>35.04081</v>
      </c>
      <c r="G3053" s="6">
        <v>34.967773000000001</v>
      </c>
      <c r="H3053" s="6">
        <v>34.910972999999998</v>
      </c>
      <c r="I3053" s="6">
        <v>34.901096000000003</v>
      </c>
      <c r="J3053" s="6">
        <v>34.919125000000001</v>
      </c>
      <c r="K3053" s="6">
        <v>34.910774000000004</v>
      </c>
      <c r="L3053" s="6">
        <v>34.917479999999998</v>
      </c>
      <c r="M3053" s="6">
        <v>35.012928000000002</v>
      </c>
      <c r="N3053" s="6">
        <v>34.983578000000001</v>
      </c>
      <c r="O3053" s="6">
        <v>34.942321999999997</v>
      </c>
      <c r="P3053" s="6">
        <v>34.908779000000003</v>
      </c>
      <c r="Q3053" s="6">
        <v>34.875121999999998</v>
      </c>
      <c r="R3053" s="6">
        <v>34.844906000000002</v>
      </c>
      <c r="S3053" s="6">
        <v>34.820095000000002</v>
      </c>
      <c r="T3053" s="6">
        <v>34.797401000000001</v>
      </c>
      <c r="U3053" s="6">
        <v>34.777968999999999</v>
      </c>
      <c r="V3053" s="6">
        <v>34.760573999999998</v>
      </c>
      <c r="W3053" s="6">
        <v>34.746639000000002</v>
      </c>
      <c r="X3053" s="6">
        <v>34.735798000000003</v>
      </c>
      <c r="Y3053" s="6">
        <v>34.728745000000004</v>
      </c>
      <c r="Z3053" s="6">
        <v>34.722659999999998</v>
      </c>
      <c r="AA3053" s="6">
        <v>34.737712999999999</v>
      </c>
      <c r="AB3053" s="6">
        <v>34.754615999999999</v>
      </c>
      <c r="AC3053" s="6">
        <v>34.769362999999998</v>
      </c>
      <c r="AD3053" s="6">
        <v>34.785342999999997</v>
      </c>
      <c r="AE3053" s="6">
        <v>34.804381999999997</v>
      </c>
      <c r="AF3053" s="15" t="s">
        <v>2584</v>
      </c>
    </row>
    <row r="3054" spans="1:32" ht="13">
      <c r="A3054" s="3" t="s">
        <v>2046</v>
      </c>
      <c r="B3054" t="s">
        <v>236</v>
      </c>
      <c r="C3054" s="6">
        <v>0</v>
      </c>
      <c r="D3054" s="6">
        <v>0</v>
      </c>
      <c r="E3054" s="6">
        <v>0</v>
      </c>
      <c r="F3054" s="6">
        <v>0</v>
      </c>
      <c r="G3054" s="6">
        <v>0</v>
      </c>
      <c r="H3054" s="6">
        <v>0</v>
      </c>
      <c r="I3054" s="6">
        <v>0</v>
      </c>
      <c r="J3054" s="6">
        <v>0</v>
      </c>
      <c r="K3054" s="6">
        <v>0</v>
      </c>
      <c r="L3054" s="6">
        <v>0</v>
      </c>
      <c r="M3054" s="6">
        <v>0</v>
      </c>
      <c r="N3054" s="6">
        <v>0</v>
      </c>
      <c r="O3054" s="6">
        <v>0</v>
      </c>
      <c r="P3054" s="6">
        <v>0</v>
      </c>
      <c r="Q3054" s="6">
        <v>0</v>
      </c>
      <c r="R3054" s="6">
        <v>0</v>
      </c>
      <c r="S3054" s="6">
        <v>0</v>
      </c>
      <c r="T3054" s="6">
        <v>0</v>
      </c>
      <c r="U3054" s="6">
        <v>0</v>
      </c>
      <c r="V3054" s="6">
        <v>0</v>
      </c>
      <c r="W3054" s="6">
        <v>0</v>
      </c>
      <c r="X3054" s="6">
        <v>0</v>
      </c>
      <c r="Y3054" s="6">
        <v>0</v>
      </c>
      <c r="Z3054" s="6">
        <v>0</v>
      </c>
      <c r="AA3054" s="6">
        <v>0</v>
      </c>
      <c r="AB3054" s="6">
        <v>0</v>
      </c>
      <c r="AC3054" s="6">
        <v>0</v>
      </c>
      <c r="AD3054" s="6">
        <v>0</v>
      </c>
      <c r="AE3054" s="6">
        <v>0</v>
      </c>
      <c r="AF3054" s="15" t="s">
        <v>2584</v>
      </c>
    </row>
    <row r="3055" spans="1:32" ht="13">
      <c r="A3055" s="3" t="s">
        <v>2047</v>
      </c>
      <c r="B3055" t="s">
        <v>238</v>
      </c>
      <c r="C3055" s="6">
        <v>0</v>
      </c>
      <c r="D3055" s="6">
        <v>0</v>
      </c>
      <c r="E3055" s="6">
        <v>0</v>
      </c>
      <c r="F3055" s="6">
        <v>0</v>
      </c>
      <c r="G3055" s="6">
        <v>0</v>
      </c>
      <c r="H3055" s="6">
        <v>0</v>
      </c>
      <c r="I3055" s="6">
        <v>0</v>
      </c>
      <c r="J3055" s="6">
        <v>0</v>
      </c>
      <c r="K3055" s="6">
        <v>0</v>
      </c>
      <c r="L3055" s="6">
        <v>0</v>
      </c>
      <c r="M3055" s="6">
        <v>20.668085000000001</v>
      </c>
      <c r="N3055" s="6">
        <v>20.667905999999999</v>
      </c>
      <c r="O3055" s="6">
        <v>20.624886</v>
      </c>
      <c r="P3055" s="6">
        <v>20.587311</v>
      </c>
      <c r="Q3055" s="6">
        <v>20.550930000000001</v>
      </c>
      <c r="R3055" s="6">
        <v>20.516463999999999</v>
      </c>
      <c r="S3055" s="6">
        <v>20.485233000000001</v>
      </c>
      <c r="T3055" s="6">
        <v>20.457108000000002</v>
      </c>
      <c r="U3055" s="6">
        <v>20.434024999999998</v>
      </c>
      <c r="V3055" s="6">
        <v>20.416052000000001</v>
      </c>
      <c r="W3055" s="6">
        <v>20.405360999999999</v>
      </c>
      <c r="X3055" s="6">
        <v>20.399751999999999</v>
      </c>
      <c r="Y3055" s="6">
        <v>20.399981</v>
      </c>
      <c r="Z3055" s="6">
        <v>20.405919999999998</v>
      </c>
      <c r="AA3055" s="6">
        <v>20.437480999999998</v>
      </c>
      <c r="AB3055" s="6">
        <v>20.471481000000001</v>
      </c>
      <c r="AC3055" s="6">
        <v>20.503595000000001</v>
      </c>
      <c r="AD3055" s="6">
        <v>20.539397999999998</v>
      </c>
      <c r="AE3055" s="6">
        <v>20.579515000000001</v>
      </c>
      <c r="AF3055" s="15" t="s">
        <v>2584</v>
      </c>
    </row>
    <row r="3056" spans="1:32" ht="13">
      <c r="A3056" s="3" t="s">
        <v>2048</v>
      </c>
      <c r="B3056" t="s">
        <v>240</v>
      </c>
      <c r="C3056" s="6">
        <v>0</v>
      </c>
      <c r="D3056" s="6">
        <v>0</v>
      </c>
      <c r="E3056" s="6">
        <v>0</v>
      </c>
      <c r="F3056" s="6">
        <v>0</v>
      </c>
      <c r="G3056" s="6">
        <v>0</v>
      </c>
      <c r="H3056" s="6">
        <v>25.463850000000001</v>
      </c>
      <c r="I3056" s="6">
        <v>25.401373</v>
      </c>
      <c r="J3056" s="6">
        <v>25.359044999999998</v>
      </c>
      <c r="K3056" s="6">
        <v>25.354733</v>
      </c>
      <c r="L3056" s="6">
        <v>25.336421999999999</v>
      </c>
      <c r="M3056" s="6">
        <v>25.336024999999999</v>
      </c>
      <c r="N3056" s="6">
        <v>25.307772</v>
      </c>
      <c r="O3056" s="6">
        <v>25.257760999999999</v>
      </c>
      <c r="P3056" s="6">
        <v>25.216332999999999</v>
      </c>
      <c r="Q3056" s="6">
        <v>25.179129</v>
      </c>
      <c r="R3056" s="6">
        <v>25.147831</v>
      </c>
      <c r="S3056" s="6">
        <v>25.125996000000001</v>
      </c>
      <c r="T3056" s="6">
        <v>25.108485999999999</v>
      </c>
      <c r="U3056" s="6">
        <v>25.093669999999999</v>
      </c>
      <c r="V3056" s="6">
        <v>25.086962</v>
      </c>
      <c r="W3056" s="6">
        <v>25.084291</v>
      </c>
      <c r="X3056" s="6">
        <v>25.085846</v>
      </c>
      <c r="Y3056" s="6">
        <v>25.092300000000002</v>
      </c>
      <c r="Z3056" s="6">
        <v>25.099482999999999</v>
      </c>
      <c r="AA3056" s="6">
        <v>25.133662999999999</v>
      </c>
      <c r="AB3056" s="6">
        <v>25.167933000000001</v>
      </c>
      <c r="AC3056" s="6">
        <v>25.193701000000001</v>
      </c>
      <c r="AD3056" s="6">
        <v>25.222007999999999</v>
      </c>
      <c r="AE3056" s="6">
        <v>25.256371999999999</v>
      </c>
      <c r="AF3056" s="15" t="s">
        <v>2584</v>
      </c>
    </row>
    <row r="3057" spans="1:32" ht="13">
      <c r="A3057" s="3" t="s">
        <v>2049</v>
      </c>
      <c r="B3057" t="s">
        <v>242</v>
      </c>
      <c r="C3057" s="6">
        <v>0</v>
      </c>
      <c r="D3057" s="6">
        <v>0</v>
      </c>
      <c r="E3057" s="6">
        <v>0</v>
      </c>
      <c r="F3057" s="6">
        <v>27.24954</v>
      </c>
      <c r="G3057" s="6">
        <v>27.172893999999999</v>
      </c>
      <c r="H3057" s="6">
        <v>27.118545999999998</v>
      </c>
      <c r="I3057" s="6">
        <v>27.090805</v>
      </c>
      <c r="J3057" s="6">
        <v>27.095048999999999</v>
      </c>
      <c r="K3057" s="6">
        <v>27.08914</v>
      </c>
      <c r="L3057" s="6">
        <v>27.089566999999999</v>
      </c>
      <c r="M3057" s="6">
        <v>27.162537</v>
      </c>
      <c r="N3057" s="6">
        <v>27.175841999999999</v>
      </c>
      <c r="O3057" s="6">
        <v>27.131036999999999</v>
      </c>
      <c r="P3057" s="6">
        <v>27.090461999999999</v>
      </c>
      <c r="Q3057" s="6">
        <v>27.051691000000002</v>
      </c>
      <c r="R3057" s="6">
        <v>27.016684999999999</v>
      </c>
      <c r="S3057" s="6">
        <v>26.982588</v>
      </c>
      <c r="T3057" s="6">
        <v>26.95093</v>
      </c>
      <c r="U3057" s="6">
        <v>26.925625</v>
      </c>
      <c r="V3057" s="6">
        <v>26.906804999999999</v>
      </c>
      <c r="W3057" s="6">
        <v>26.893681000000001</v>
      </c>
      <c r="X3057" s="6">
        <v>26.883030000000002</v>
      </c>
      <c r="Y3057" s="6">
        <v>26.875242</v>
      </c>
      <c r="Z3057" s="6">
        <v>26.871151000000001</v>
      </c>
      <c r="AA3057" s="6">
        <v>26.891575</v>
      </c>
      <c r="AB3057" s="6">
        <v>26.913350999999999</v>
      </c>
      <c r="AC3057" s="6">
        <v>26.932836999999999</v>
      </c>
      <c r="AD3057" s="6">
        <v>26.948972999999999</v>
      </c>
      <c r="AE3057" s="6">
        <v>26.969835</v>
      </c>
      <c r="AF3057" s="15" t="s">
        <v>2584</v>
      </c>
    </row>
    <row r="3058" spans="1:32" ht="13">
      <c r="A3058" s="3" t="s">
        <v>2050</v>
      </c>
      <c r="B3058" t="s">
        <v>244</v>
      </c>
      <c r="C3058" s="6">
        <v>0</v>
      </c>
      <c r="D3058" s="6">
        <v>0</v>
      </c>
      <c r="E3058" s="6">
        <v>0</v>
      </c>
      <c r="F3058" s="6">
        <v>0</v>
      </c>
      <c r="G3058" s="6">
        <v>0</v>
      </c>
      <c r="H3058" s="6">
        <v>0</v>
      </c>
      <c r="I3058" s="6">
        <v>0</v>
      </c>
      <c r="J3058" s="6">
        <v>0</v>
      </c>
      <c r="K3058" s="6">
        <v>29.583307000000001</v>
      </c>
      <c r="L3058" s="6">
        <v>29.598514999999999</v>
      </c>
      <c r="M3058" s="6">
        <v>29.668375000000001</v>
      </c>
      <c r="N3058" s="6">
        <v>29.668316000000001</v>
      </c>
      <c r="O3058" s="6">
        <v>29.622</v>
      </c>
      <c r="P3058" s="6">
        <v>29.582331</v>
      </c>
      <c r="Q3058" s="6">
        <v>29.546230000000001</v>
      </c>
      <c r="R3058" s="6">
        <v>29.513145000000002</v>
      </c>
      <c r="S3058" s="6">
        <v>29.4849</v>
      </c>
      <c r="T3058" s="6">
        <v>29.4634</v>
      </c>
      <c r="U3058" s="6">
        <v>29.448877</v>
      </c>
      <c r="V3058" s="6">
        <v>29.438403999999998</v>
      </c>
      <c r="W3058" s="6">
        <v>29.432306000000001</v>
      </c>
      <c r="X3058" s="6">
        <v>29.429487000000002</v>
      </c>
      <c r="Y3058" s="6">
        <v>29.430433000000001</v>
      </c>
      <c r="Z3058" s="6">
        <v>29.430987999999999</v>
      </c>
      <c r="AA3058" s="6">
        <v>29.456188000000001</v>
      </c>
      <c r="AB3058" s="6">
        <v>29.48217</v>
      </c>
      <c r="AC3058" s="6">
        <v>29.504308999999999</v>
      </c>
      <c r="AD3058" s="6">
        <v>29.527934999999999</v>
      </c>
      <c r="AE3058" s="6">
        <v>29.555890999999999</v>
      </c>
      <c r="AF3058" s="15" t="s">
        <v>2584</v>
      </c>
    </row>
    <row r="3059" spans="1:32" ht="13">
      <c r="A3059" s="3" t="s">
        <v>2051</v>
      </c>
      <c r="B3059" t="s">
        <v>246</v>
      </c>
      <c r="C3059" s="6">
        <v>0</v>
      </c>
      <c r="D3059" s="6">
        <v>27.936249</v>
      </c>
      <c r="E3059" s="6">
        <v>27.903466999999999</v>
      </c>
      <c r="F3059" s="6">
        <v>27.804081</v>
      </c>
      <c r="G3059" s="6">
        <v>27.734915000000001</v>
      </c>
      <c r="H3059" s="6">
        <v>27.735603000000001</v>
      </c>
      <c r="I3059" s="6">
        <v>27.724205000000001</v>
      </c>
      <c r="J3059" s="6">
        <v>27.726664</v>
      </c>
      <c r="K3059" s="6">
        <v>27.769248999999999</v>
      </c>
      <c r="L3059" s="6">
        <v>27.826601</v>
      </c>
      <c r="M3059" s="6">
        <v>27.940346000000002</v>
      </c>
      <c r="N3059" s="6">
        <v>27.956022000000001</v>
      </c>
      <c r="O3059" s="6">
        <v>27.913271000000002</v>
      </c>
      <c r="P3059" s="6">
        <v>27.879798999999998</v>
      </c>
      <c r="Q3059" s="6">
        <v>27.848393999999999</v>
      </c>
      <c r="R3059" s="6">
        <v>27.819901999999999</v>
      </c>
      <c r="S3059" s="6">
        <v>27.796241999999999</v>
      </c>
      <c r="T3059" s="6">
        <v>27.774916000000001</v>
      </c>
      <c r="U3059" s="6">
        <v>27.75919</v>
      </c>
      <c r="V3059" s="6">
        <v>27.748514</v>
      </c>
      <c r="W3059" s="6">
        <v>27.741893999999998</v>
      </c>
      <c r="X3059" s="6">
        <v>27.738973999999999</v>
      </c>
      <c r="Y3059" s="6">
        <v>27.740385</v>
      </c>
      <c r="Z3059" s="6">
        <v>27.744665000000001</v>
      </c>
      <c r="AA3059" s="6">
        <v>27.770537999999998</v>
      </c>
      <c r="AB3059" s="6">
        <v>27.798380000000002</v>
      </c>
      <c r="AC3059" s="6">
        <v>27.823242</v>
      </c>
      <c r="AD3059" s="6">
        <v>27.848454</v>
      </c>
      <c r="AE3059" s="6">
        <v>27.879425000000001</v>
      </c>
      <c r="AF3059" s="7">
        <v>-7.4999999999999993E-5</v>
      </c>
    </row>
    <row r="3060" spans="1:32" ht="13">
      <c r="A3060" s="3" t="s">
        <v>1496</v>
      </c>
      <c r="B3060" t="s">
        <v>248</v>
      </c>
      <c r="C3060" s="6">
        <v>38.465172000000003</v>
      </c>
      <c r="D3060" s="6">
        <v>38.521194000000001</v>
      </c>
      <c r="E3060" s="6">
        <v>38.484707</v>
      </c>
      <c r="F3060" s="6">
        <v>38.400959</v>
      </c>
      <c r="G3060" s="6">
        <v>38.346195000000002</v>
      </c>
      <c r="H3060" s="6">
        <v>38.342972000000003</v>
      </c>
      <c r="I3060" s="6">
        <v>38.297168999999997</v>
      </c>
      <c r="J3060" s="6">
        <v>38.323977999999997</v>
      </c>
      <c r="K3060" s="6">
        <v>38.375717000000002</v>
      </c>
      <c r="L3060" s="6">
        <v>38.417507000000001</v>
      </c>
      <c r="M3060" s="6">
        <v>38.49165</v>
      </c>
      <c r="N3060" s="6">
        <v>38.477119000000002</v>
      </c>
      <c r="O3060" s="6">
        <v>38.429217999999999</v>
      </c>
      <c r="P3060" s="6">
        <v>38.388378000000003</v>
      </c>
      <c r="Q3060" s="6">
        <v>38.35181</v>
      </c>
      <c r="R3060" s="6">
        <v>38.320515</v>
      </c>
      <c r="S3060" s="6">
        <v>38.295012999999997</v>
      </c>
      <c r="T3060" s="6">
        <v>38.273238999999997</v>
      </c>
      <c r="U3060" s="6">
        <v>38.2575</v>
      </c>
      <c r="V3060" s="6">
        <v>38.245711999999997</v>
      </c>
      <c r="W3060" s="6">
        <v>38.236904000000003</v>
      </c>
      <c r="X3060" s="6">
        <v>38.231940999999999</v>
      </c>
      <c r="Y3060" s="6">
        <v>38.232761000000004</v>
      </c>
      <c r="Z3060" s="6">
        <v>38.236134</v>
      </c>
      <c r="AA3060" s="6">
        <v>38.267063</v>
      </c>
      <c r="AB3060" s="6">
        <v>38.298538000000001</v>
      </c>
      <c r="AC3060" s="6">
        <v>38.325522999999997</v>
      </c>
      <c r="AD3060" s="6">
        <v>38.355499000000002</v>
      </c>
      <c r="AE3060" s="6">
        <v>38.393852000000003</v>
      </c>
      <c r="AF3060" s="7">
        <v>-1.2300000000000001E-4</v>
      </c>
    </row>
    <row r="3062" spans="1:32" ht="13">
      <c r="B3062" s="2" t="s">
        <v>405</v>
      </c>
    </row>
    <row r="3063" spans="1:32" ht="13">
      <c r="A3063" s="3" t="s">
        <v>1701</v>
      </c>
      <c r="B3063" t="s">
        <v>226</v>
      </c>
      <c r="C3063" s="6">
        <v>0</v>
      </c>
      <c r="D3063" s="6">
        <v>0</v>
      </c>
      <c r="E3063" s="6">
        <v>0</v>
      </c>
      <c r="F3063" s="6">
        <v>0</v>
      </c>
      <c r="G3063" s="6">
        <v>0</v>
      </c>
      <c r="H3063" s="6">
        <v>0</v>
      </c>
      <c r="I3063" s="6">
        <v>0</v>
      </c>
      <c r="J3063" s="6">
        <v>0</v>
      </c>
      <c r="K3063" s="6">
        <v>0</v>
      </c>
      <c r="L3063" s="6">
        <v>0</v>
      </c>
      <c r="M3063" s="6">
        <v>0</v>
      </c>
      <c r="N3063" s="6">
        <v>0</v>
      </c>
      <c r="O3063" s="6">
        <v>0</v>
      </c>
      <c r="P3063" s="6">
        <v>0</v>
      </c>
      <c r="Q3063" s="6">
        <v>0</v>
      </c>
      <c r="R3063" s="6">
        <v>0</v>
      </c>
      <c r="S3063" s="6">
        <v>0</v>
      </c>
      <c r="T3063" s="6">
        <v>0</v>
      </c>
      <c r="U3063" s="6">
        <v>0</v>
      </c>
      <c r="V3063" s="6">
        <v>0</v>
      </c>
      <c r="W3063" s="6">
        <v>0</v>
      </c>
      <c r="X3063" s="6">
        <v>0</v>
      </c>
      <c r="Y3063" s="6">
        <v>0</v>
      </c>
      <c r="Z3063" s="6">
        <v>0</v>
      </c>
      <c r="AA3063" s="6">
        <v>0</v>
      </c>
      <c r="AB3063" s="6">
        <v>0</v>
      </c>
      <c r="AC3063" s="6">
        <v>0</v>
      </c>
      <c r="AD3063" s="6">
        <v>0</v>
      </c>
      <c r="AE3063" s="6">
        <v>0</v>
      </c>
      <c r="AF3063" s="15" t="s">
        <v>2584</v>
      </c>
    </row>
    <row r="3064" spans="1:32" ht="13">
      <c r="A3064" s="3" t="s">
        <v>1702</v>
      </c>
      <c r="B3064" t="s">
        <v>228</v>
      </c>
      <c r="C3064" s="6">
        <v>0</v>
      </c>
      <c r="D3064" s="6">
        <v>0</v>
      </c>
      <c r="E3064" s="6">
        <v>0</v>
      </c>
      <c r="F3064" s="6">
        <v>0</v>
      </c>
      <c r="G3064" s="6">
        <v>0</v>
      </c>
      <c r="H3064" s="6">
        <v>0</v>
      </c>
      <c r="I3064" s="6">
        <v>0</v>
      </c>
      <c r="J3064" s="6">
        <v>0</v>
      </c>
      <c r="K3064" s="6">
        <v>0</v>
      </c>
      <c r="L3064" s="6">
        <v>0</v>
      </c>
      <c r="M3064" s="6">
        <v>0</v>
      </c>
      <c r="N3064" s="6">
        <v>0</v>
      </c>
      <c r="O3064" s="6">
        <v>0</v>
      </c>
      <c r="P3064" s="6">
        <v>0</v>
      </c>
      <c r="Q3064" s="6">
        <v>0</v>
      </c>
      <c r="R3064" s="6">
        <v>0</v>
      </c>
      <c r="S3064" s="6">
        <v>0</v>
      </c>
      <c r="T3064" s="6">
        <v>0</v>
      </c>
      <c r="U3064" s="6">
        <v>0</v>
      </c>
      <c r="V3064" s="6">
        <v>0</v>
      </c>
      <c r="W3064" s="6">
        <v>0</v>
      </c>
      <c r="X3064" s="6">
        <v>0</v>
      </c>
      <c r="Y3064" s="6">
        <v>0</v>
      </c>
      <c r="Z3064" s="6">
        <v>0</v>
      </c>
      <c r="AA3064" s="6">
        <v>0</v>
      </c>
      <c r="AB3064" s="6">
        <v>0</v>
      </c>
      <c r="AC3064" s="6">
        <v>0</v>
      </c>
      <c r="AD3064" s="6">
        <v>0</v>
      </c>
      <c r="AE3064" s="6">
        <v>0</v>
      </c>
      <c r="AF3064" s="15" t="s">
        <v>2584</v>
      </c>
    </row>
    <row r="3065" spans="1:32" ht="13">
      <c r="A3065" s="3" t="s">
        <v>1703</v>
      </c>
      <c r="B3065" t="s">
        <v>230</v>
      </c>
      <c r="C3065" s="6">
        <v>0</v>
      </c>
      <c r="D3065" s="6">
        <v>0</v>
      </c>
      <c r="E3065" s="6">
        <v>0</v>
      </c>
      <c r="F3065" s="6">
        <v>0</v>
      </c>
      <c r="G3065" s="6">
        <v>0</v>
      </c>
      <c r="H3065" s="6">
        <v>0</v>
      </c>
      <c r="I3065" s="6">
        <v>0</v>
      </c>
      <c r="J3065" s="6">
        <v>0</v>
      </c>
      <c r="K3065" s="6">
        <v>0</v>
      </c>
      <c r="L3065" s="6">
        <v>0</v>
      </c>
      <c r="M3065" s="6">
        <v>0</v>
      </c>
      <c r="N3065" s="6">
        <v>0</v>
      </c>
      <c r="O3065" s="6">
        <v>0</v>
      </c>
      <c r="P3065" s="6">
        <v>0</v>
      </c>
      <c r="Q3065" s="6">
        <v>0</v>
      </c>
      <c r="R3065" s="6">
        <v>0</v>
      </c>
      <c r="S3065" s="6">
        <v>0</v>
      </c>
      <c r="T3065" s="6">
        <v>0</v>
      </c>
      <c r="U3065" s="6">
        <v>0</v>
      </c>
      <c r="V3065" s="6">
        <v>0</v>
      </c>
      <c r="W3065" s="6">
        <v>0</v>
      </c>
      <c r="X3065" s="6">
        <v>0</v>
      </c>
      <c r="Y3065" s="6">
        <v>0</v>
      </c>
      <c r="Z3065" s="6">
        <v>0</v>
      </c>
      <c r="AA3065" s="6">
        <v>0</v>
      </c>
      <c r="AB3065" s="6">
        <v>0</v>
      </c>
      <c r="AC3065" s="6">
        <v>0</v>
      </c>
      <c r="AD3065" s="6">
        <v>0</v>
      </c>
      <c r="AE3065" s="6">
        <v>0</v>
      </c>
      <c r="AF3065" s="15" t="s">
        <v>2584</v>
      </c>
    </row>
    <row r="3066" spans="1:32" ht="13">
      <c r="A3066" s="3" t="s">
        <v>1704</v>
      </c>
      <c r="B3066" t="s">
        <v>232</v>
      </c>
      <c r="C3066" s="6">
        <v>0</v>
      </c>
      <c r="D3066" s="6">
        <v>0</v>
      </c>
      <c r="E3066" s="6">
        <v>0</v>
      </c>
      <c r="F3066" s="6">
        <v>0</v>
      </c>
      <c r="G3066" s="6">
        <v>0</v>
      </c>
      <c r="H3066" s="6">
        <v>0</v>
      </c>
      <c r="I3066" s="6">
        <v>0</v>
      </c>
      <c r="J3066" s="6">
        <v>0</v>
      </c>
      <c r="K3066" s="6">
        <v>0</v>
      </c>
      <c r="L3066" s="6">
        <v>0</v>
      </c>
      <c r="M3066" s="6">
        <v>0</v>
      </c>
      <c r="N3066" s="6">
        <v>0</v>
      </c>
      <c r="O3066" s="6">
        <v>0</v>
      </c>
      <c r="P3066" s="6">
        <v>0</v>
      </c>
      <c r="Q3066" s="6">
        <v>0</v>
      </c>
      <c r="R3066" s="6">
        <v>0</v>
      </c>
      <c r="S3066" s="6">
        <v>0</v>
      </c>
      <c r="T3066" s="6">
        <v>0</v>
      </c>
      <c r="U3066" s="6">
        <v>0</v>
      </c>
      <c r="V3066" s="6">
        <v>0</v>
      </c>
      <c r="W3066" s="6">
        <v>0</v>
      </c>
      <c r="X3066" s="6">
        <v>0</v>
      </c>
      <c r="Y3066" s="6">
        <v>0</v>
      </c>
      <c r="Z3066" s="6">
        <v>0</v>
      </c>
      <c r="AA3066" s="6">
        <v>0</v>
      </c>
      <c r="AB3066" s="6">
        <v>0</v>
      </c>
      <c r="AC3066" s="6">
        <v>0</v>
      </c>
      <c r="AD3066" s="6">
        <v>0</v>
      </c>
      <c r="AE3066" s="6">
        <v>0</v>
      </c>
      <c r="AF3066" s="15" t="s">
        <v>2584</v>
      </c>
    </row>
    <row r="3067" spans="1:32" ht="13">
      <c r="A3067" s="3" t="s">
        <v>1705</v>
      </c>
      <c r="B3067" t="s">
        <v>234</v>
      </c>
      <c r="C3067" s="6">
        <v>0</v>
      </c>
      <c r="D3067" s="6">
        <v>0</v>
      </c>
      <c r="E3067" s="6">
        <v>0</v>
      </c>
      <c r="F3067" s="6">
        <v>0</v>
      </c>
      <c r="G3067" s="6">
        <v>0</v>
      </c>
      <c r="H3067" s="6">
        <v>0</v>
      </c>
      <c r="I3067" s="6">
        <v>0</v>
      </c>
      <c r="J3067" s="6">
        <v>0</v>
      </c>
      <c r="K3067" s="6">
        <v>0</v>
      </c>
      <c r="L3067" s="6">
        <v>0</v>
      </c>
      <c r="M3067" s="6">
        <v>0</v>
      </c>
      <c r="N3067" s="6">
        <v>0</v>
      </c>
      <c r="O3067" s="6">
        <v>0</v>
      </c>
      <c r="P3067" s="6">
        <v>0</v>
      </c>
      <c r="Q3067" s="6">
        <v>0</v>
      </c>
      <c r="R3067" s="6">
        <v>0</v>
      </c>
      <c r="S3067" s="6">
        <v>0</v>
      </c>
      <c r="T3067" s="6">
        <v>0</v>
      </c>
      <c r="U3067" s="6">
        <v>0</v>
      </c>
      <c r="V3067" s="6">
        <v>0</v>
      </c>
      <c r="W3067" s="6">
        <v>0</v>
      </c>
      <c r="X3067" s="6">
        <v>0</v>
      </c>
      <c r="Y3067" s="6">
        <v>0</v>
      </c>
      <c r="Z3067" s="6">
        <v>0</v>
      </c>
      <c r="AA3067" s="6">
        <v>0</v>
      </c>
      <c r="AB3067" s="6">
        <v>0</v>
      </c>
      <c r="AC3067" s="6">
        <v>0</v>
      </c>
      <c r="AD3067" s="6">
        <v>0</v>
      </c>
      <c r="AE3067" s="6">
        <v>0</v>
      </c>
      <c r="AF3067" s="15" t="s">
        <v>2584</v>
      </c>
    </row>
    <row r="3068" spans="1:32" ht="13">
      <c r="A3068" s="3" t="s">
        <v>1706</v>
      </c>
      <c r="B3068" t="s">
        <v>236</v>
      </c>
      <c r="C3068" s="6">
        <v>0</v>
      </c>
      <c r="D3068" s="6">
        <v>0</v>
      </c>
      <c r="E3068" s="6">
        <v>0</v>
      </c>
      <c r="F3068" s="6">
        <v>0</v>
      </c>
      <c r="G3068" s="6">
        <v>0</v>
      </c>
      <c r="H3068" s="6">
        <v>0</v>
      </c>
      <c r="I3068" s="6">
        <v>0</v>
      </c>
      <c r="J3068" s="6">
        <v>0</v>
      </c>
      <c r="K3068" s="6">
        <v>0</v>
      </c>
      <c r="L3068" s="6">
        <v>0</v>
      </c>
      <c r="M3068" s="6">
        <v>0</v>
      </c>
      <c r="N3068" s="6">
        <v>0</v>
      </c>
      <c r="O3068" s="6">
        <v>0</v>
      </c>
      <c r="P3068" s="6">
        <v>0</v>
      </c>
      <c r="Q3068" s="6">
        <v>0</v>
      </c>
      <c r="R3068" s="6">
        <v>0</v>
      </c>
      <c r="S3068" s="6">
        <v>0</v>
      </c>
      <c r="T3068" s="6">
        <v>0</v>
      </c>
      <c r="U3068" s="6">
        <v>0</v>
      </c>
      <c r="V3068" s="6">
        <v>0</v>
      </c>
      <c r="W3068" s="6">
        <v>0</v>
      </c>
      <c r="X3068" s="6">
        <v>0</v>
      </c>
      <c r="Y3068" s="6">
        <v>0</v>
      </c>
      <c r="Z3068" s="6">
        <v>0</v>
      </c>
      <c r="AA3068" s="6">
        <v>0</v>
      </c>
      <c r="AB3068" s="6">
        <v>0</v>
      </c>
      <c r="AC3068" s="6">
        <v>0</v>
      </c>
      <c r="AD3068" s="6">
        <v>0</v>
      </c>
      <c r="AE3068" s="6">
        <v>0</v>
      </c>
      <c r="AF3068" s="15" t="s">
        <v>2584</v>
      </c>
    </row>
    <row r="3069" spans="1:32" ht="13">
      <c r="A3069" s="3" t="s">
        <v>1707</v>
      </c>
      <c r="B3069" t="s">
        <v>238</v>
      </c>
      <c r="C3069" s="6">
        <v>0</v>
      </c>
      <c r="D3069" s="6">
        <v>0</v>
      </c>
      <c r="E3069" s="6">
        <v>0</v>
      </c>
      <c r="F3069" s="6">
        <v>0</v>
      </c>
      <c r="G3069" s="6">
        <v>0</v>
      </c>
      <c r="H3069" s="6">
        <v>0</v>
      </c>
      <c r="I3069" s="6">
        <v>0</v>
      </c>
      <c r="J3069" s="6">
        <v>0</v>
      </c>
      <c r="K3069" s="6">
        <v>0</v>
      </c>
      <c r="L3069" s="6">
        <v>0</v>
      </c>
      <c r="M3069" s="6">
        <v>0</v>
      </c>
      <c r="N3069" s="6">
        <v>0</v>
      </c>
      <c r="O3069" s="6">
        <v>0</v>
      </c>
      <c r="P3069" s="6">
        <v>0</v>
      </c>
      <c r="Q3069" s="6">
        <v>0</v>
      </c>
      <c r="R3069" s="6">
        <v>0</v>
      </c>
      <c r="S3069" s="6">
        <v>0</v>
      </c>
      <c r="T3069" s="6">
        <v>0</v>
      </c>
      <c r="U3069" s="6">
        <v>0</v>
      </c>
      <c r="V3069" s="6">
        <v>0</v>
      </c>
      <c r="W3069" s="6">
        <v>0</v>
      </c>
      <c r="X3069" s="6">
        <v>0</v>
      </c>
      <c r="Y3069" s="6">
        <v>0</v>
      </c>
      <c r="Z3069" s="6">
        <v>0</v>
      </c>
      <c r="AA3069" s="6">
        <v>0</v>
      </c>
      <c r="AB3069" s="6">
        <v>0</v>
      </c>
      <c r="AC3069" s="6">
        <v>0</v>
      </c>
      <c r="AD3069" s="6">
        <v>0</v>
      </c>
      <c r="AE3069" s="6">
        <v>0</v>
      </c>
      <c r="AF3069" s="15" t="s">
        <v>2584</v>
      </c>
    </row>
    <row r="3070" spans="1:32" ht="13">
      <c r="A3070" s="3" t="s">
        <v>1708</v>
      </c>
      <c r="B3070" t="s">
        <v>240</v>
      </c>
      <c r="C3070" s="6">
        <v>0</v>
      </c>
      <c r="D3070" s="6">
        <v>0</v>
      </c>
      <c r="E3070" s="6">
        <v>0</v>
      </c>
      <c r="F3070" s="6">
        <v>0</v>
      </c>
      <c r="G3070" s="6">
        <v>0</v>
      </c>
      <c r="H3070" s="6">
        <v>0</v>
      </c>
      <c r="I3070" s="6">
        <v>0</v>
      </c>
      <c r="J3070" s="6">
        <v>0</v>
      </c>
      <c r="K3070" s="6">
        <v>0</v>
      </c>
      <c r="L3070" s="6">
        <v>0</v>
      </c>
      <c r="M3070" s="6">
        <v>0</v>
      </c>
      <c r="N3070" s="6">
        <v>0</v>
      </c>
      <c r="O3070" s="6">
        <v>0</v>
      </c>
      <c r="P3070" s="6">
        <v>0</v>
      </c>
      <c r="Q3070" s="6">
        <v>0</v>
      </c>
      <c r="R3070" s="6">
        <v>0</v>
      </c>
      <c r="S3070" s="6">
        <v>0</v>
      </c>
      <c r="T3070" s="6">
        <v>0</v>
      </c>
      <c r="U3070" s="6">
        <v>0</v>
      </c>
      <c r="V3070" s="6">
        <v>0</v>
      </c>
      <c r="W3070" s="6">
        <v>0</v>
      </c>
      <c r="X3070" s="6">
        <v>0</v>
      </c>
      <c r="Y3070" s="6">
        <v>0</v>
      </c>
      <c r="Z3070" s="6">
        <v>0</v>
      </c>
      <c r="AA3070" s="6">
        <v>0</v>
      </c>
      <c r="AB3070" s="6">
        <v>0</v>
      </c>
      <c r="AC3070" s="6">
        <v>0</v>
      </c>
      <c r="AD3070" s="6">
        <v>0</v>
      </c>
      <c r="AE3070" s="6">
        <v>0</v>
      </c>
      <c r="AF3070" s="15" t="s">
        <v>2584</v>
      </c>
    </row>
    <row r="3071" spans="1:32" ht="13">
      <c r="A3071" s="3" t="s">
        <v>1709</v>
      </c>
      <c r="B3071" t="s">
        <v>242</v>
      </c>
      <c r="C3071" s="6">
        <v>0</v>
      </c>
      <c r="D3071" s="6">
        <v>0</v>
      </c>
      <c r="E3071" s="6">
        <v>0</v>
      </c>
      <c r="F3071" s="6">
        <v>0</v>
      </c>
      <c r="G3071" s="6">
        <v>0</v>
      </c>
      <c r="H3071" s="6">
        <v>0</v>
      </c>
      <c r="I3071" s="6">
        <v>0</v>
      </c>
      <c r="J3071" s="6">
        <v>0</v>
      </c>
      <c r="K3071" s="6">
        <v>0</v>
      </c>
      <c r="L3071" s="6">
        <v>0</v>
      </c>
      <c r="M3071" s="6">
        <v>0</v>
      </c>
      <c r="N3071" s="6">
        <v>0</v>
      </c>
      <c r="O3071" s="6">
        <v>0</v>
      </c>
      <c r="P3071" s="6">
        <v>0</v>
      </c>
      <c r="Q3071" s="6">
        <v>0</v>
      </c>
      <c r="R3071" s="6">
        <v>0</v>
      </c>
      <c r="S3071" s="6">
        <v>0</v>
      </c>
      <c r="T3071" s="6">
        <v>0</v>
      </c>
      <c r="U3071" s="6">
        <v>0</v>
      </c>
      <c r="V3071" s="6">
        <v>0</v>
      </c>
      <c r="W3071" s="6">
        <v>0</v>
      </c>
      <c r="X3071" s="6">
        <v>0</v>
      </c>
      <c r="Y3071" s="6">
        <v>0</v>
      </c>
      <c r="Z3071" s="6">
        <v>0</v>
      </c>
      <c r="AA3071" s="6">
        <v>0</v>
      </c>
      <c r="AB3071" s="6">
        <v>0</v>
      </c>
      <c r="AC3071" s="6">
        <v>0</v>
      </c>
      <c r="AD3071" s="6">
        <v>0</v>
      </c>
      <c r="AE3071" s="6">
        <v>0</v>
      </c>
      <c r="AF3071" s="15" t="s">
        <v>2584</v>
      </c>
    </row>
    <row r="3072" spans="1:32" ht="13">
      <c r="A3072" s="3" t="s">
        <v>1710</v>
      </c>
      <c r="B3072" t="s">
        <v>244</v>
      </c>
      <c r="C3072" s="6">
        <v>0</v>
      </c>
      <c r="D3072" s="6">
        <v>0</v>
      </c>
      <c r="E3072" s="6">
        <v>0</v>
      </c>
      <c r="F3072" s="6">
        <v>0</v>
      </c>
      <c r="G3072" s="6">
        <v>0</v>
      </c>
      <c r="H3072" s="6">
        <v>0</v>
      </c>
      <c r="I3072" s="6">
        <v>0</v>
      </c>
      <c r="J3072" s="6">
        <v>0</v>
      </c>
      <c r="K3072" s="6">
        <v>0</v>
      </c>
      <c r="L3072" s="6">
        <v>0</v>
      </c>
      <c r="M3072" s="6">
        <v>0</v>
      </c>
      <c r="N3072" s="6">
        <v>0</v>
      </c>
      <c r="O3072" s="6">
        <v>0</v>
      </c>
      <c r="P3072" s="6">
        <v>0</v>
      </c>
      <c r="Q3072" s="6">
        <v>0</v>
      </c>
      <c r="R3072" s="6">
        <v>0</v>
      </c>
      <c r="S3072" s="6">
        <v>0</v>
      </c>
      <c r="T3072" s="6">
        <v>0</v>
      </c>
      <c r="U3072" s="6">
        <v>0</v>
      </c>
      <c r="V3072" s="6">
        <v>0</v>
      </c>
      <c r="W3072" s="6">
        <v>0</v>
      </c>
      <c r="X3072" s="6">
        <v>0</v>
      </c>
      <c r="Y3072" s="6">
        <v>0</v>
      </c>
      <c r="Z3072" s="6">
        <v>0</v>
      </c>
      <c r="AA3072" s="6">
        <v>0</v>
      </c>
      <c r="AB3072" s="6">
        <v>0</v>
      </c>
      <c r="AC3072" s="6">
        <v>0</v>
      </c>
      <c r="AD3072" s="6">
        <v>0</v>
      </c>
      <c r="AE3072" s="6">
        <v>0</v>
      </c>
      <c r="AF3072" s="15" t="s">
        <v>2584</v>
      </c>
    </row>
    <row r="3073" spans="1:32" ht="13">
      <c r="A3073" s="3" t="s">
        <v>1711</v>
      </c>
      <c r="B3073" t="s">
        <v>246</v>
      </c>
      <c r="C3073" s="6">
        <v>0</v>
      </c>
      <c r="D3073" s="6">
        <v>0</v>
      </c>
      <c r="E3073" s="6">
        <v>0</v>
      </c>
      <c r="F3073" s="6">
        <v>0</v>
      </c>
      <c r="G3073" s="6">
        <v>0</v>
      </c>
      <c r="H3073" s="6">
        <v>0</v>
      </c>
      <c r="I3073" s="6">
        <v>0</v>
      </c>
      <c r="J3073" s="6">
        <v>0</v>
      </c>
      <c r="K3073" s="6">
        <v>0</v>
      </c>
      <c r="L3073" s="6">
        <v>0</v>
      </c>
      <c r="M3073" s="6">
        <v>0</v>
      </c>
      <c r="N3073" s="6">
        <v>0</v>
      </c>
      <c r="O3073" s="6">
        <v>0</v>
      </c>
      <c r="P3073" s="6">
        <v>0</v>
      </c>
      <c r="Q3073" s="6">
        <v>0</v>
      </c>
      <c r="R3073" s="6">
        <v>0</v>
      </c>
      <c r="S3073" s="6">
        <v>0</v>
      </c>
      <c r="T3073" s="6">
        <v>0</v>
      </c>
      <c r="U3073" s="6">
        <v>0</v>
      </c>
      <c r="V3073" s="6">
        <v>0</v>
      </c>
      <c r="W3073" s="6">
        <v>0</v>
      </c>
      <c r="X3073" s="6">
        <v>0</v>
      </c>
      <c r="Y3073" s="6">
        <v>0</v>
      </c>
      <c r="Z3073" s="6">
        <v>0</v>
      </c>
      <c r="AA3073" s="6">
        <v>0</v>
      </c>
      <c r="AB3073" s="6">
        <v>0</v>
      </c>
      <c r="AC3073" s="6">
        <v>0</v>
      </c>
      <c r="AD3073" s="6">
        <v>0</v>
      </c>
      <c r="AE3073" s="6">
        <v>0</v>
      </c>
      <c r="AF3073" s="15" t="s">
        <v>2584</v>
      </c>
    </row>
    <row r="3074" spans="1:32" ht="13">
      <c r="A3074" s="3" t="s">
        <v>1712</v>
      </c>
      <c r="B3074" t="s">
        <v>248</v>
      </c>
      <c r="C3074" s="6">
        <v>0</v>
      </c>
      <c r="D3074" s="6">
        <v>0</v>
      </c>
      <c r="E3074" s="6">
        <v>0</v>
      </c>
      <c r="F3074" s="6">
        <v>0</v>
      </c>
      <c r="G3074" s="6">
        <v>0</v>
      </c>
      <c r="H3074" s="6">
        <v>0</v>
      </c>
      <c r="I3074" s="6">
        <v>0</v>
      </c>
      <c r="J3074" s="6">
        <v>0</v>
      </c>
      <c r="K3074" s="6">
        <v>0</v>
      </c>
      <c r="L3074" s="6">
        <v>0</v>
      </c>
      <c r="M3074" s="6">
        <v>0</v>
      </c>
      <c r="N3074" s="6">
        <v>0</v>
      </c>
      <c r="O3074" s="6">
        <v>0</v>
      </c>
      <c r="P3074" s="6">
        <v>0</v>
      </c>
      <c r="Q3074" s="6">
        <v>0</v>
      </c>
      <c r="R3074" s="6">
        <v>0</v>
      </c>
      <c r="S3074" s="6">
        <v>0</v>
      </c>
      <c r="T3074" s="6">
        <v>0</v>
      </c>
      <c r="U3074" s="6">
        <v>0</v>
      </c>
      <c r="V3074" s="6">
        <v>0</v>
      </c>
      <c r="W3074" s="6">
        <v>0</v>
      </c>
      <c r="X3074" s="6">
        <v>0</v>
      </c>
      <c r="Y3074" s="6">
        <v>0</v>
      </c>
      <c r="Z3074" s="6">
        <v>0</v>
      </c>
      <c r="AA3074" s="6">
        <v>0</v>
      </c>
      <c r="AB3074" s="6">
        <v>0</v>
      </c>
      <c r="AC3074" s="6">
        <v>0</v>
      </c>
      <c r="AD3074" s="6">
        <v>0</v>
      </c>
      <c r="AE3074" s="6">
        <v>0</v>
      </c>
      <c r="AF3074" s="15" t="s">
        <v>2584</v>
      </c>
    </row>
    <row r="3076" spans="1:32" ht="13">
      <c r="B3076" s="2" t="s">
        <v>418</v>
      </c>
    </row>
    <row r="3077" spans="1:32" ht="13">
      <c r="A3077" s="3" t="s">
        <v>1713</v>
      </c>
      <c r="B3077" t="s">
        <v>226</v>
      </c>
      <c r="C3077" s="6">
        <v>0</v>
      </c>
      <c r="D3077" s="6">
        <v>0</v>
      </c>
      <c r="E3077" s="6">
        <v>0</v>
      </c>
      <c r="F3077" s="6">
        <v>0</v>
      </c>
      <c r="G3077" s="6">
        <v>0</v>
      </c>
      <c r="H3077" s="6">
        <v>0</v>
      </c>
      <c r="I3077" s="6">
        <v>0</v>
      </c>
      <c r="J3077" s="6">
        <v>0</v>
      </c>
      <c r="K3077" s="6">
        <v>0</v>
      </c>
      <c r="L3077" s="6">
        <v>0</v>
      </c>
      <c r="M3077" s="6">
        <v>0</v>
      </c>
      <c r="N3077" s="6">
        <v>0</v>
      </c>
      <c r="O3077" s="6">
        <v>0</v>
      </c>
      <c r="P3077" s="6">
        <v>0</v>
      </c>
      <c r="Q3077" s="6">
        <v>0</v>
      </c>
      <c r="R3077" s="6">
        <v>0</v>
      </c>
      <c r="S3077" s="6">
        <v>0</v>
      </c>
      <c r="T3077" s="6">
        <v>0</v>
      </c>
      <c r="U3077" s="6">
        <v>0</v>
      </c>
      <c r="V3077" s="6">
        <v>0</v>
      </c>
      <c r="W3077" s="6">
        <v>0</v>
      </c>
      <c r="X3077" s="6">
        <v>0</v>
      </c>
      <c r="Y3077" s="6">
        <v>0</v>
      </c>
      <c r="Z3077" s="6">
        <v>0</v>
      </c>
      <c r="AA3077" s="6">
        <v>0</v>
      </c>
      <c r="AB3077" s="6">
        <v>0</v>
      </c>
      <c r="AC3077" s="6">
        <v>0</v>
      </c>
      <c r="AD3077" s="6">
        <v>0</v>
      </c>
      <c r="AE3077" s="6">
        <v>0</v>
      </c>
      <c r="AF3077" s="15" t="s">
        <v>2584</v>
      </c>
    </row>
    <row r="3078" spans="1:32" ht="13">
      <c r="A3078" s="3" t="s">
        <v>1714</v>
      </c>
      <c r="B3078" t="s">
        <v>228</v>
      </c>
      <c r="C3078" s="6">
        <v>0</v>
      </c>
      <c r="D3078" s="6">
        <v>79.547309999999996</v>
      </c>
      <c r="E3078" s="6">
        <v>77.386229999999998</v>
      </c>
      <c r="F3078" s="6">
        <v>75.166092000000006</v>
      </c>
      <c r="G3078" s="6">
        <v>72.808197000000007</v>
      </c>
      <c r="H3078" s="6">
        <v>70.191153999999997</v>
      </c>
      <c r="I3078" s="6">
        <v>67.990379000000004</v>
      </c>
      <c r="J3078" s="6">
        <v>65.608643000000001</v>
      </c>
      <c r="K3078" s="6">
        <v>63.331916999999997</v>
      </c>
      <c r="L3078" s="6">
        <v>61.165526999999997</v>
      </c>
      <c r="M3078" s="6">
        <v>59.148327000000002</v>
      </c>
      <c r="N3078" s="6">
        <v>57.744438000000002</v>
      </c>
      <c r="O3078" s="6">
        <v>56.416134</v>
      </c>
      <c r="P3078" s="6">
        <v>55.128810999999999</v>
      </c>
      <c r="Q3078" s="6">
        <v>53.902389999999997</v>
      </c>
      <c r="R3078" s="6">
        <v>52.706169000000003</v>
      </c>
      <c r="S3078" s="6">
        <v>51.588341</v>
      </c>
      <c r="T3078" s="6">
        <v>50.488608999999997</v>
      </c>
      <c r="U3078" s="6">
        <v>49.387259999999998</v>
      </c>
      <c r="V3078" s="6">
        <v>48.385502000000002</v>
      </c>
      <c r="W3078" s="6">
        <v>47.452846999999998</v>
      </c>
      <c r="X3078" s="6">
        <v>46.593243000000001</v>
      </c>
      <c r="Y3078" s="6">
        <v>45.780715999999998</v>
      </c>
      <c r="Z3078" s="6">
        <v>45.0107</v>
      </c>
      <c r="AA3078" s="6">
        <v>44.278236</v>
      </c>
      <c r="AB3078" s="6">
        <v>43.576118000000001</v>
      </c>
      <c r="AC3078" s="6">
        <v>42.912796</v>
      </c>
      <c r="AD3078" s="6">
        <v>42.280785000000002</v>
      </c>
      <c r="AE3078" s="6">
        <v>41.682811999999998</v>
      </c>
      <c r="AF3078" s="7">
        <v>-2.3650999999999998E-2</v>
      </c>
    </row>
    <row r="3079" spans="1:32" ht="13">
      <c r="A3079" s="3" t="s">
        <v>1715</v>
      </c>
      <c r="B3079" t="s">
        <v>230</v>
      </c>
      <c r="C3079" s="6">
        <v>0</v>
      </c>
      <c r="D3079" s="6">
        <v>0</v>
      </c>
      <c r="E3079" s="6">
        <v>0</v>
      </c>
      <c r="F3079" s="6">
        <v>0</v>
      </c>
      <c r="G3079" s="6">
        <v>0</v>
      </c>
      <c r="H3079" s="6">
        <v>0</v>
      </c>
      <c r="I3079" s="6">
        <v>0</v>
      </c>
      <c r="J3079" s="6">
        <v>0</v>
      </c>
      <c r="K3079" s="6">
        <v>0</v>
      </c>
      <c r="L3079" s="6">
        <v>0</v>
      </c>
      <c r="M3079" s="6">
        <v>0</v>
      </c>
      <c r="N3079" s="6">
        <v>59.267722999999997</v>
      </c>
      <c r="O3079" s="6">
        <v>57.925033999999997</v>
      </c>
      <c r="P3079" s="6">
        <v>56.625762999999999</v>
      </c>
      <c r="Q3079" s="6">
        <v>55.387177000000001</v>
      </c>
      <c r="R3079" s="6">
        <v>54.181350999999999</v>
      </c>
      <c r="S3079" s="6">
        <v>53.066913999999997</v>
      </c>
      <c r="T3079" s="6">
        <v>51.973602</v>
      </c>
      <c r="U3079" s="6">
        <v>50.87162</v>
      </c>
      <c r="V3079" s="6">
        <v>49.865025000000003</v>
      </c>
      <c r="W3079" s="6">
        <v>48.926174000000003</v>
      </c>
      <c r="X3079" s="6">
        <v>48.060406</v>
      </c>
      <c r="Y3079" s="6">
        <v>47.239280999999998</v>
      </c>
      <c r="Z3079" s="6">
        <v>46.459117999999997</v>
      </c>
      <c r="AA3079" s="6">
        <v>45.713031999999998</v>
      </c>
      <c r="AB3079" s="6">
        <v>44.998553999999999</v>
      </c>
      <c r="AC3079" s="6">
        <v>44.324866999999998</v>
      </c>
      <c r="AD3079" s="6">
        <v>43.682670999999999</v>
      </c>
      <c r="AE3079" s="6">
        <v>43.071815000000001</v>
      </c>
      <c r="AF3079" s="15" t="s">
        <v>2584</v>
      </c>
    </row>
    <row r="3080" spans="1:32" ht="13">
      <c r="A3080" s="3" t="s">
        <v>1716</v>
      </c>
      <c r="B3080" t="s">
        <v>232</v>
      </c>
      <c r="C3080" s="6">
        <v>0</v>
      </c>
      <c r="D3080" s="6">
        <v>0</v>
      </c>
      <c r="E3080" s="6">
        <v>0</v>
      </c>
      <c r="F3080" s="6">
        <v>0</v>
      </c>
      <c r="G3080" s="6">
        <v>0</v>
      </c>
      <c r="H3080" s="6">
        <v>0</v>
      </c>
      <c r="I3080" s="6">
        <v>78.646507</v>
      </c>
      <c r="J3080" s="6">
        <v>76.163651000000002</v>
      </c>
      <c r="K3080" s="6">
        <v>73.507782000000006</v>
      </c>
      <c r="L3080" s="6">
        <v>71.106032999999996</v>
      </c>
      <c r="M3080" s="6">
        <v>68.875099000000006</v>
      </c>
      <c r="N3080" s="6">
        <v>67.326874000000004</v>
      </c>
      <c r="O3080" s="6">
        <v>65.811515999999997</v>
      </c>
      <c r="P3080" s="6">
        <v>64.340500000000006</v>
      </c>
      <c r="Q3080" s="6">
        <v>62.938147999999998</v>
      </c>
      <c r="R3080" s="6">
        <v>61.568207000000001</v>
      </c>
      <c r="S3080" s="6">
        <v>60.302379999999999</v>
      </c>
      <c r="T3080" s="6">
        <v>59.066189000000001</v>
      </c>
      <c r="U3080" s="6">
        <v>57.823456</v>
      </c>
      <c r="V3080" s="6">
        <v>56.687976999999997</v>
      </c>
      <c r="W3080" s="6">
        <v>55.630524000000001</v>
      </c>
      <c r="X3080" s="6">
        <v>54.654358000000002</v>
      </c>
      <c r="Y3080" s="6">
        <v>53.729197999999997</v>
      </c>
      <c r="Z3080" s="6">
        <v>52.849730999999998</v>
      </c>
      <c r="AA3080" s="6">
        <v>52.009357000000001</v>
      </c>
      <c r="AB3080" s="6">
        <v>51.206940000000003</v>
      </c>
      <c r="AC3080" s="6">
        <v>50.448993999999999</v>
      </c>
      <c r="AD3080" s="6">
        <v>49.726616</v>
      </c>
      <c r="AE3080" s="6">
        <v>49.037433999999998</v>
      </c>
      <c r="AF3080" s="15" t="s">
        <v>2584</v>
      </c>
    </row>
    <row r="3081" spans="1:32" ht="13">
      <c r="A3081" s="3" t="s">
        <v>1717</v>
      </c>
      <c r="B3081" t="s">
        <v>234</v>
      </c>
      <c r="C3081" s="6">
        <v>0</v>
      </c>
      <c r="D3081" s="6">
        <v>0</v>
      </c>
      <c r="E3081" s="6">
        <v>0</v>
      </c>
      <c r="F3081" s="6">
        <v>98.301788000000002</v>
      </c>
      <c r="G3081" s="6">
        <v>95.039565999999994</v>
      </c>
      <c r="H3081" s="6">
        <v>91.302672999999999</v>
      </c>
      <c r="I3081" s="6">
        <v>88.471924000000001</v>
      </c>
      <c r="J3081" s="6">
        <v>85.768990000000002</v>
      </c>
      <c r="K3081" s="6">
        <v>83.123901000000004</v>
      </c>
      <c r="L3081" s="6">
        <v>80.59742</v>
      </c>
      <c r="M3081" s="6">
        <v>78.265060000000005</v>
      </c>
      <c r="N3081" s="6">
        <v>76.524047999999993</v>
      </c>
      <c r="O3081" s="6">
        <v>74.840508</v>
      </c>
      <c r="P3081" s="6">
        <v>73.203331000000006</v>
      </c>
      <c r="Q3081" s="6">
        <v>71.643531999999993</v>
      </c>
      <c r="R3081" s="6">
        <v>70.117103999999998</v>
      </c>
      <c r="S3081" s="6">
        <v>68.709045000000003</v>
      </c>
      <c r="T3081" s="6">
        <v>67.335762000000003</v>
      </c>
      <c r="U3081" s="6">
        <v>65.963593000000003</v>
      </c>
      <c r="V3081" s="6">
        <v>64.710410999999993</v>
      </c>
      <c r="W3081" s="6">
        <v>63.539810000000003</v>
      </c>
      <c r="X3081" s="6">
        <v>62.457664000000001</v>
      </c>
      <c r="Y3081" s="6">
        <v>61.428795000000001</v>
      </c>
      <c r="Z3081" s="6">
        <v>60.445869000000002</v>
      </c>
      <c r="AA3081" s="6">
        <v>59.502682</v>
      </c>
      <c r="AB3081" s="6">
        <v>58.600257999999997</v>
      </c>
      <c r="AC3081" s="6">
        <v>57.749701999999999</v>
      </c>
      <c r="AD3081" s="6">
        <v>56.936928000000002</v>
      </c>
      <c r="AE3081" s="6">
        <v>56.163460000000001</v>
      </c>
      <c r="AF3081" s="15" t="s">
        <v>2584</v>
      </c>
    </row>
    <row r="3082" spans="1:32" ht="13">
      <c r="A3082" s="3" t="s">
        <v>2832</v>
      </c>
      <c r="B3082" t="s">
        <v>236</v>
      </c>
      <c r="C3082" s="6">
        <v>0</v>
      </c>
      <c r="D3082" s="6">
        <v>0</v>
      </c>
      <c r="E3082" s="6">
        <v>0</v>
      </c>
      <c r="F3082" s="6">
        <v>0</v>
      </c>
      <c r="G3082" s="6">
        <v>0</v>
      </c>
      <c r="H3082" s="6">
        <v>0</v>
      </c>
      <c r="I3082" s="6">
        <v>0</v>
      </c>
      <c r="J3082" s="6">
        <v>0</v>
      </c>
      <c r="K3082" s="6">
        <v>0</v>
      </c>
      <c r="L3082" s="6">
        <v>0</v>
      </c>
      <c r="M3082" s="6">
        <v>0</v>
      </c>
      <c r="N3082" s="6">
        <v>0</v>
      </c>
      <c r="O3082" s="6">
        <v>0</v>
      </c>
      <c r="P3082" s="6">
        <v>0</v>
      </c>
      <c r="Q3082" s="6">
        <v>0</v>
      </c>
      <c r="R3082" s="6">
        <v>0</v>
      </c>
      <c r="S3082" s="6">
        <v>0</v>
      </c>
      <c r="T3082" s="6">
        <v>0</v>
      </c>
      <c r="U3082" s="6">
        <v>0</v>
      </c>
      <c r="V3082" s="6">
        <v>0</v>
      </c>
      <c r="W3082" s="6">
        <v>0</v>
      </c>
      <c r="X3082" s="6">
        <v>0</v>
      </c>
      <c r="Y3082" s="6">
        <v>0</v>
      </c>
      <c r="Z3082" s="6">
        <v>0</v>
      </c>
      <c r="AA3082" s="6">
        <v>0</v>
      </c>
      <c r="AB3082" s="6">
        <v>0</v>
      </c>
      <c r="AC3082" s="6">
        <v>0</v>
      </c>
      <c r="AD3082" s="6">
        <v>0</v>
      </c>
      <c r="AE3082" s="6">
        <v>0</v>
      </c>
      <c r="AF3082" s="15" t="s">
        <v>2584</v>
      </c>
    </row>
    <row r="3083" spans="1:32" ht="13">
      <c r="A3083" s="3" t="s">
        <v>2833</v>
      </c>
      <c r="B3083" t="s">
        <v>238</v>
      </c>
      <c r="C3083" s="6">
        <v>0</v>
      </c>
      <c r="D3083" s="6">
        <v>0</v>
      </c>
      <c r="E3083" s="6">
        <v>0</v>
      </c>
      <c r="F3083" s="6">
        <v>0</v>
      </c>
      <c r="G3083" s="6">
        <v>0</v>
      </c>
      <c r="H3083" s="6">
        <v>0</v>
      </c>
      <c r="I3083" s="6">
        <v>0</v>
      </c>
      <c r="J3083" s="6">
        <v>0</v>
      </c>
      <c r="K3083" s="6">
        <v>0</v>
      </c>
      <c r="L3083" s="6">
        <v>0</v>
      </c>
      <c r="M3083" s="6">
        <v>0</v>
      </c>
      <c r="N3083" s="6">
        <v>0</v>
      </c>
      <c r="O3083" s="6">
        <v>0</v>
      </c>
      <c r="P3083" s="6">
        <v>0</v>
      </c>
      <c r="Q3083" s="6">
        <v>0</v>
      </c>
      <c r="R3083" s="6">
        <v>0</v>
      </c>
      <c r="S3083" s="6">
        <v>0</v>
      </c>
      <c r="T3083" s="6">
        <v>0</v>
      </c>
      <c r="U3083" s="6">
        <v>0</v>
      </c>
      <c r="V3083" s="6">
        <v>0</v>
      </c>
      <c r="W3083" s="6">
        <v>0</v>
      </c>
      <c r="X3083" s="6">
        <v>0</v>
      </c>
      <c r="Y3083" s="6">
        <v>0</v>
      </c>
      <c r="Z3083" s="6">
        <v>0</v>
      </c>
      <c r="AA3083" s="6">
        <v>0</v>
      </c>
      <c r="AB3083" s="6">
        <v>0</v>
      </c>
      <c r="AC3083" s="6">
        <v>0</v>
      </c>
      <c r="AD3083" s="6">
        <v>0</v>
      </c>
      <c r="AE3083" s="6">
        <v>0</v>
      </c>
      <c r="AF3083" s="15" t="s">
        <v>2584</v>
      </c>
    </row>
    <row r="3084" spans="1:32" ht="13">
      <c r="A3084" s="3" t="s">
        <v>2834</v>
      </c>
      <c r="B3084" t="s">
        <v>240</v>
      </c>
      <c r="C3084" s="6">
        <v>0</v>
      </c>
      <c r="D3084" s="6">
        <v>0</v>
      </c>
      <c r="E3084" s="6">
        <v>0</v>
      </c>
      <c r="F3084" s="6">
        <v>0</v>
      </c>
      <c r="G3084" s="6">
        <v>0</v>
      </c>
      <c r="H3084" s="6">
        <v>0</v>
      </c>
      <c r="I3084" s="6">
        <v>0</v>
      </c>
      <c r="J3084" s="6">
        <v>0</v>
      </c>
      <c r="K3084" s="6">
        <v>0</v>
      </c>
      <c r="L3084" s="6">
        <v>0</v>
      </c>
      <c r="M3084" s="6">
        <v>0</v>
      </c>
      <c r="N3084" s="6">
        <v>0</v>
      </c>
      <c r="O3084" s="6">
        <v>0</v>
      </c>
      <c r="P3084" s="6">
        <v>0</v>
      </c>
      <c r="Q3084" s="6">
        <v>0</v>
      </c>
      <c r="R3084" s="6">
        <v>0</v>
      </c>
      <c r="S3084" s="6">
        <v>0</v>
      </c>
      <c r="T3084" s="6">
        <v>0</v>
      </c>
      <c r="U3084" s="6">
        <v>0</v>
      </c>
      <c r="V3084" s="6">
        <v>0</v>
      </c>
      <c r="W3084" s="6">
        <v>0</v>
      </c>
      <c r="X3084" s="6">
        <v>0</v>
      </c>
      <c r="Y3084" s="6">
        <v>0</v>
      </c>
      <c r="Z3084" s="6">
        <v>0</v>
      </c>
      <c r="AA3084" s="6">
        <v>0</v>
      </c>
      <c r="AB3084" s="6">
        <v>0</v>
      </c>
      <c r="AC3084" s="6">
        <v>0</v>
      </c>
      <c r="AD3084" s="6">
        <v>0</v>
      </c>
      <c r="AE3084" s="6">
        <v>0</v>
      </c>
      <c r="AF3084" s="15" t="s">
        <v>2584</v>
      </c>
    </row>
    <row r="3085" spans="1:32" ht="13">
      <c r="A3085" s="3" t="s">
        <v>2835</v>
      </c>
      <c r="B3085" t="s">
        <v>242</v>
      </c>
      <c r="C3085" s="6">
        <v>0</v>
      </c>
      <c r="D3085" s="6">
        <v>0</v>
      </c>
      <c r="E3085" s="6">
        <v>0</v>
      </c>
      <c r="F3085" s="6">
        <v>0</v>
      </c>
      <c r="G3085" s="6">
        <v>0</v>
      </c>
      <c r="H3085" s="6">
        <v>0</v>
      </c>
      <c r="I3085" s="6">
        <v>0</v>
      </c>
      <c r="J3085" s="6">
        <v>86.919167000000002</v>
      </c>
      <c r="K3085" s="6">
        <v>83.929382000000004</v>
      </c>
      <c r="L3085" s="6">
        <v>81.110496999999995</v>
      </c>
      <c r="M3085" s="6">
        <v>78.518683999999993</v>
      </c>
      <c r="N3085" s="6">
        <v>76.207970000000003</v>
      </c>
      <c r="O3085" s="6">
        <v>74.189003</v>
      </c>
      <c r="P3085" s="6">
        <v>72.241287</v>
      </c>
      <c r="Q3085" s="6">
        <v>70.374022999999994</v>
      </c>
      <c r="R3085" s="6">
        <v>68.558197000000007</v>
      </c>
      <c r="S3085" s="6">
        <v>66.876677999999998</v>
      </c>
      <c r="T3085" s="6">
        <v>65.238945000000001</v>
      </c>
      <c r="U3085" s="6">
        <v>63.605125000000001</v>
      </c>
      <c r="V3085" s="6">
        <v>62.111514999999997</v>
      </c>
      <c r="W3085" s="6">
        <v>60.717033000000001</v>
      </c>
      <c r="X3085" s="6">
        <v>59.430549999999997</v>
      </c>
      <c r="Y3085" s="6">
        <v>58.210835000000003</v>
      </c>
      <c r="Z3085" s="6">
        <v>57.046267999999998</v>
      </c>
      <c r="AA3085" s="6">
        <v>55.931446000000001</v>
      </c>
      <c r="AB3085" s="6">
        <v>54.860802</v>
      </c>
      <c r="AC3085" s="6">
        <v>53.844284000000002</v>
      </c>
      <c r="AD3085" s="6">
        <v>52.871730999999997</v>
      </c>
      <c r="AE3085" s="6">
        <v>51.946617000000003</v>
      </c>
      <c r="AF3085" s="15" t="s">
        <v>2584</v>
      </c>
    </row>
    <row r="3086" spans="1:32" ht="13">
      <c r="A3086" s="3" t="s">
        <v>883</v>
      </c>
      <c r="B3086" t="s">
        <v>244</v>
      </c>
      <c r="C3086" s="6">
        <v>0</v>
      </c>
      <c r="D3086" s="6">
        <v>0</v>
      </c>
      <c r="E3086" s="6">
        <v>0</v>
      </c>
      <c r="F3086" s="6">
        <v>0</v>
      </c>
      <c r="G3086" s="6">
        <v>0</v>
      </c>
      <c r="H3086" s="6">
        <v>0</v>
      </c>
      <c r="I3086" s="6">
        <v>0</v>
      </c>
      <c r="J3086" s="6">
        <v>0</v>
      </c>
      <c r="K3086" s="6">
        <v>0</v>
      </c>
      <c r="L3086" s="6">
        <v>0</v>
      </c>
      <c r="M3086" s="6">
        <v>0</v>
      </c>
      <c r="N3086" s="6">
        <v>0</v>
      </c>
      <c r="O3086" s="6">
        <v>0</v>
      </c>
      <c r="P3086" s="6">
        <v>0</v>
      </c>
      <c r="Q3086" s="6">
        <v>0</v>
      </c>
      <c r="R3086" s="6">
        <v>0</v>
      </c>
      <c r="S3086" s="6">
        <v>0</v>
      </c>
      <c r="T3086" s="6">
        <v>0</v>
      </c>
      <c r="U3086" s="6">
        <v>0</v>
      </c>
      <c r="V3086" s="6">
        <v>0</v>
      </c>
      <c r="W3086" s="6">
        <v>0</v>
      </c>
      <c r="X3086" s="6">
        <v>0</v>
      </c>
      <c r="Y3086" s="6">
        <v>0</v>
      </c>
      <c r="Z3086" s="6">
        <v>0</v>
      </c>
      <c r="AA3086" s="6">
        <v>0</v>
      </c>
      <c r="AB3086" s="6">
        <v>0</v>
      </c>
      <c r="AC3086" s="6">
        <v>0</v>
      </c>
      <c r="AD3086" s="6">
        <v>0</v>
      </c>
      <c r="AE3086" s="6">
        <v>0</v>
      </c>
      <c r="AF3086" s="15" t="s">
        <v>2584</v>
      </c>
    </row>
    <row r="3087" spans="1:32" ht="13">
      <c r="A3087" s="3" t="s">
        <v>884</v>
      </c>
      <c r="B3087" t="s">
        <v>246</v>
      </c>
      <c r="C3087" s="6">
        <v>0</v>
      </c>
      <c r="D3087" s="6">
        <v>0</v>
      </c>
      <c r="E3087" s="6">
        <v>0</v>
      </c>
      <c r="F3087" s="6">
        <v>0</v>
      </c>
      <c r="G3087" s="6">
        <v>0</v>
      </c>
      <c r="H3087" s="6">
        <v>0</v>
      </c>
      <c r="I3087" s="6">
        <v>0</v>
      </c>
      <c r="J3087" s="6">
        <v>0</v>
      </c>
      <c r="K3087" s="6">
        <v>80.119827000000001</v>
      </c>
      <c r="L3087" s="6">
        <v>77.502585999999994</v>
      </c>
      <c r="M3087" s="6">
        <v>75.170837000000006</v>
      </c>
      <c r="N3087" s="6">
        <v>73.047545999999997</v>
      </c>
      <c r="O3087" s="6">
        <v>71.209114</v>
      </c>
      <c r="P3087" s="6">
        <v>69.446342000000001</v>
      </c>
      <c r="Q3087" s="6">
        <v>67.754745</v>
      </c>
      <c r="R3087" s="6">
        <v>66.108718999999994</v>
      </c>
      <c r="S3087" s="6">
        <v>64.582626000000005</v>
      </c>
      <c r="T3087" s="6">
        <v>63.093929000000003</v>
      </c>
      <c r="U3087" s="6">
        <v>61.602173000000001</v>
      </c>
      <c r="V3087" s="6">
        <v>60.237864999999999</v>
      </c>
      <c r="W3087" s="6">
        <v>58.96349</v>
      </c>
      <c r="X3087" s="6">
        <v>57.785663999999997</v>
      </c>
      <c r="Y3087" s="6">
        <v>56.667065000000001</v>
      </c>
      <c r="Z3087" s="6">
        <v>55.599395999999999</v>
      </c>
      <c r="AA3087" s="6">
        <v>54.576832000000003</v>
      </c>
      <c r="AB3087" s="6">
        <v>53.598678999999997</v>
      </c>
      <c r="AC3087" s="6">
        <v>52.672015999999999</v>
      </c>
      <c r="AD3087" s="6">
        <v>51.787402999999998</v>
      </c>
      <c r="AE3087" s="6">
        <v>50.941890999999998</v>
      </c>
      <c r="AF3087" s="15" t="s">
        <v>2584</v>
      </c>
    </row>
    <row r="3088" spans="1:32" ht="13">
      <c r="A3088" s="3" t="s">
        <v>885</v>
      </c>
      <c r="B3088" t="s">
        <v>248</v>
      </c>
      <c r="C3088" s="6">
        <v>0</v>
      </c>
      <c r="D3088" s="6">
        <v>0</v>
      </c>
      <c r="E3088" s="6">
        <v>0</v>
      </c>
      <c r="F3088" s="6">
        <v>0</v>
      </c>
      <c r="G3088" s="6">
        <v>0</v>
      </c>
      <c r="H3088" s="6">
        <v>0</v>
      </c>
      <c r="I3088" s="6">
        <v>0</v>
      </c>
      <c r="J3088" s="6">
        <v>0</v>
      </c>
      <c r="K3088" s="6">
        <v>0</v>
      </c>
      <c r="L3088" s="6">
        <v>0</v>
      </c>
      <c r="M3088" s="6">
        <v>0</v>
      </c>
      <c r="N3088" s="6">
        <v>0</v>
      </c>
      <c r="O3088" s="6">
        <v>0</v>
      </c>
      <c r="P3088" s="6">
        <v>0</v>
      </c>
      <c r="Q3088" s="6">
        <v>0</v>
      </c>
      <c r="R3088" s="6">
        <v>0</v>
      </c>
      <c r="S3088" s="6">
        <v>0</v>
      </c>
      <c r="T3088" s="6">
        <v>0</v>
      </c>
      <c r="U3088" s="6">
        <v>82.815810999999997</v>
      </c>
      <c r="V3088" s="6">
        <v>80.964645000000004</v>
      </c>
      <c r="W3088" s="6">
        <v>79.239647000000005</v>
      </c>
      <c r="X3088" s="6">
        <v>77.645515000000003</v>
      </c>
      <c r="Y3088" s="6">
        <v>76.130661000000003</v>
      </c>
      <c r="Z3088" s="6">
        <v>74.690216000000007</v>
      </c>
      <c r="AA3088" s="6">
        <v>73.305214000000007</v>
      </c>
      <c r="AB3088" s="6">
        <v>71.984168999999994</v>
      </c>
      <c r="AC3088" s="6">
        <v>70.742455000000007</v>
      </c>
      <c r="AD3088" s="6">
        <v>69.555381999999994</v>
      </c>
      <c r="AE3088" s="6">
        <v>68.428116000000003</v>
      </c>
      <c r="AF3088" s="15" t="s">
        <v>2584</v>
      </c>
    </row>
    <row r="3090" spans="1:32" ht="13">
      <c r="B3090" s="2" t="s">
        <v>431</v>
      </c>
    </row>
    <row r="3091" spans="1:32" ht="13">
      <c r="A3091" s="3" t="s">
        <v>886</v>
      </c>
      <c r="B3091" t="s">
        <v>226</v>
      </c>
      <c r="C3091" s="6">
        <v>0</v>
      </c>
      <c r="D3091" s="6">
        <v>0</v>
      </c>
      <c r="E3091" s="6">
        <v>0</v>
      </c>
      <c r="F3091" s="6">
        <v>0</v>
      </c>
      <c r="G3091" s="6">
        <v>0</v>
      </c>
      <c r="H3091" s="6">
        <v>0</v>
      </c>
      <c r="I3091" s="6">
        <v>0</v>
      </c>
      <c r="J3091" s="6">
        <v>0</v>
      </c>
      <c r="K3091" s="6">
        <v>0</v>
      </c>
      <c r="L3091" s="6">
        <v>0</v>
      </c>
      <c r="M3091" s="6">
        <v>0</v>
      </c>
      <c r="N3091" s="6">
        <v>0</v>
      </c>
      <c r="O3091" s="6">
        <v>0</v>
      </c>
      <c r="P3091" s="6">
        <v>0</v>
      </c>
      <c r="Q3091" s="6">
        <v>0</v>
      </c>
      <c r="R3091" s="6">
        <v>0</v>
      </c>
      <c r="S3091" s="6">
        <v>0</v>
      </c>
      <c r="T3091" s="6">
        <v>0</v>
      </c>
      <c r="U3091" s="6">
        <v>0</v>
      </c>
      <c r="V3091" s="6">
        <v>0</v>
      </c>
      <c r="W3091" s="6">
        <v>0</v>
      </c>
      <c r="X3091" s="6">
        <v>0</v>
      </c>
      <c r="Y3091" s="6">
        <v>0</v>
      </c>
      <c r="Z3091" s="6">
        <v>0</v>
      </c>
      <c r="AA3091" s="6">
        <v>0</v>
      </c>
      <c r="AB3091" s="6">
        <v>0</v>
      </c>
      <c r="AC3091" s="6">
        <v>0</v>
      </c>
      <c r="AD3091" s="6">
        <v>0</v>
      </c>
      <c r="AE3091" s="6">
        <v>0</v>
      </c>
      <c r="AF3091" s="15" t="s">
        <v>2584</v>
      </c>
    </row>
    <row r="3092" spans="1:32" ht="13">
      <c r="A3092" s="3" t="s">
        <v>887</v>
      </c>
      <c r="B3092" t="s">
        <v>228</v>
      </c>
      <c r="C3092" s="6">
        <v>0</v>
      </c>
      <c r="D3092" s="6">
        <v>0</v>
      </c>
      <c r="E3092" s="6">
        <v>0</v>
      </c>
      <c r="F3092" s="6">
        <v>0</v>
      </c>
      <c r="G3092" s="6">
        <v>0</v>
      </c>
      <c r="H3092" s="6">
        <v>0</v>
      </c>
      <c r="I3092" s="6">
        <v>0</v>
      </c>
      <c r="J3092" s="6">
        <v>0</v>
      </c>
      <c r="K3092" s="6">
        <v>0</v>
      </c>
      <c r="L3092" s="6">
        <v>0</v>
      </c>
      <c r="M3092" s="6">
        <v>0</v>
      </c>
      <c r="N3092" s="6">
        <v>0</v>
      </c>
      <c r="O3092" s="6">
        <v>0</v>
      </c>
      <c r="P3092" s="6">
        <v>0</v>
      </c>
      <c r="Q3092" s="6">
        <v>0</v>
      </c>
      <c r="R3092" s="6">
        <v>0</v>
      </c>
      <c r="S3092" s="6">
        <v>0</v>
      </c>
      <c r="T3092" s="6">
        <v>0</v>
      </c>
      <c r="U3092" s="6">
        <v>0</v>
      </c>
      <c r="V3092" s="6">
        <v>0</v>
      </c>
      <c r="W3092" s="6">
        <v>0</v>
      </c>
      <c r="X3092" s="6">
        <v>0</v>
      </c>
      <c r="Y3092" s="6">
        <v>0</v>
      </c>
      <c r="Z3092" s="6">
        <v>0</v>
      </c>
      <c r="AA3092" s="6">
        <v>0</v>
      </c>
      <c r="AB3092" s="6">
        <v>0</v>
      </c>
      <c r="AC3092" s="6">
        <v>0</v>
      </c>
      <c r="AD3092" s="6">
        <v>0</v>
      </c>
      <c r="AE3092" s="6">
        <v>0</v>
      </c>
      <c r="AF3092" s="15" t="s">
        <v>2584</v>
      </c>
    </row>
    <row r="3093" spans="1:32" ht="13">
      <c r="A3093" s="3" t="s">
        <v>888</v>
      </c>
      <c r="B3093" t="s">
        <v>230</v>
      </c>
      <c r="C3093" s="6">
        <v>0</v>
      </c>
      <c r="D3093" s="6">
        <v>0</v>
      </c>
      <c r="E3093" s="6">
        <v>0</v>
      </c>
      <c r="F3093" s="6">
        <v>0</v>
      </c>
      <c r="G3093" s="6">
        <v>0</v>
      </c>
      <c r="H3093" s="6">
        <v>0</v>
      </c>
      <c r="I3093" s="6">
        <v>0</v>
      </c>
      <c r="J3093" s="6">
        <v>0</v>
      </c>
      <c r="K3093" s="6">
        <v>0</v>
      </c>
      <c r="L3093" s="6">
        <v>0</v>
      </c>
      <c r="M3093" s="6">
        <v>0</v>
      </c>
      <c r="N3093" s="6">
        <v>0</v>
      </c>
      <c r="O3093" s="6">
        <v>0</v>
      </c>
      <c r="P3093" s="6">
        <v>0</v>
      </c>
      <c r="Q3093" s="6">
        <v>0</v>
      </c>
      <c r="R3093" s="6">
        <v>0</v>
      </c>
      <c r="S3093" s="6">
        <v>0</v>
      </c>
      <c r="T3093" s="6">
        <v>0</v>
      </c>
      <c r="U3093" s="6">
        <v>0</v>
      </c>
      <c r="V3093" s="6">
        <v>0</v>
      </c>
      <c r="W3093" s="6">
        <v>0</v>
      </c>
      <c r="X3093" s="6">
        <v>0</v>
      </c>
      <c r="Y3093" s="6">
        <v>0</v>
      </c>
      <c r="Z3093" s="6">
        <v>0</v>
      </c>
      <c r="AA3093" s="6">
        <v>0</v>
      </c>
      <c r="AB3093" s="6">
        <v>0</v>
      </c>
      <c r="AC3093" s="6">
        <v>0</v>
      </c>
      <c r="AD3093" s="6">
        <v>0</v>
      </c>
      <c r="AE3093" s="6">
        <v>0</v>
      </c>
      <c r="AF3093" s="15" t="s">
        <v>2584</v>
      </c>
    </row>
    <row r="3094" spans="1:32" ht="13">
      <c r="A3094" s="3" t="s">
        <v>889</v>
      </c>
      <c r="B3094" t="s">
        <v>232</v>
      </c>
      <c r="C3094" s="6">
        <v>0</v>
      </c>
      <c r="D3094" s="6">
        <v>0</v>
      </c>
      <c r="E3094" s="6">
        <v>0</v>
      </c>
      <c r="F3094" s="6">
        <v>0</v>
      </c>
      <c r="G3094" s="6">
        <v>0</v>
      </c>
      <c r="H3094" s="6">
        <v>0</v>
      </c>
      <c r="I3094" s="6">
        <v>0</v>
      </c>
      <c r="J3094" s="6">
        <v>0</v>
      </c>
      <c r="K3094" s="6">
        <v>0</v>
      </c>
      <c r="L3094" s="6">
        <v>0</v>
      </c>
      <c r="M3094" s="6">
        <v>0</v>
      </c>
      <c r="N3094" s="6">
        <v>0</v>
      </c>
      <c r="O3094" s="6">
        <v>0</v>
      </c>
      <c r="P3094" s="6">
        <v>0</v>
      </c>
      <c r="Q3094" s="6">
        <v>0</v>
      </c>
      <c r="R3094" s="6">
        <v>0</v>
      </c>
      <c r="S3094" s="6">
        <v>0</v>
      </c>
      <c r="T3094" s="6">
        <v>0</v>
      </c>
      <c r="U3094" s="6">
        <v>0</v>
      </c>
      <c r="V3094" s="6">
        <v>0</v>
      </c>
      <c r="W3094" s="6">
        <v>0</v>
      </c>
      <c r="X3094" s="6">
        <v>0</v>
      </c>
      <c r="Y3094" s="6">
        <v>0</v>
      </c>
      <c r="Z3094" s="6">
        <v>0</v>
      </c>
      <c r="AA3094" s="6">
        <v>0</v>
      </c>
      <c r="AB3094" s="6">
        <v>0</v>
      </c>
      <c r="AC3094" s="6">
        <v>0</v>
      </c>
      <c r="AD3094" s="6">
        <v>0</v>
      </c>
      <c r="AE3094" s="6">
        <v>0</v>
      </c>
      <c r="AF3094" s="15" t="s">
        <v>2584</v>
      </c>
    </row>
    <row r="3095" spans="1:32" ht="13">
      <c r="A3095" s="3" t="s">
        <v>890</v>
      </c>
      <c r="B3095" t="s">
        <v>234</v>
      </c>
      <c r="C3095" s="6">
        <v>0</v>
      </c>
      <c r="D3095" s="6">
        <v>0</v>
      </c>
      <c r="E3095" s="6">
        <v>0</v>
      </c>
      <c r="F3095" s="6">
        <v>0</v>
      </c>
      <c r="G3095" s="6">
        <v>0</v>
      </c>
      <c r="H3095" s="6">
        <v>0</v>
      </c>
      <c r="I3095" s="6">
        <v>0</v>
      </c>
      <c r="J3095" s="6">
        <v>0</v>
      </c>
      <c r="K3095" s="6">
        <v>0</v>
      </c>
      <c r="L3095" s="6">
        <v>0</v>
      </c>
      <c r="M3095" s="6">
        <v>0</v>
      </c>
      <c r="N3095" s="6">
        <v>0</v>
      </c>
      <c r="O3095" s="6">
        <v>0</v>
      </c>
      <c r="P3095" s="6">
        <v>0</v>
      </c>
      <c r="Q3095" s="6">
        <v>0</v>
      </c>
      <c r="R3095" s="6">
        <v>0</v>
      </c>
      <c r="S3095" s="6">
        <v>0</v>
      </c>
      <c r="T3095" s="6">
        <v>0</v>
      </c>
      <c r="U3095" s="6">
        <v>0</v>
      </c>
      <c r="V3095" s="6">
        <v>0</v>
      </c>
      <c r="W3095" s="6">
        <v>0</v>
      </c>
      <c r="X3095" s="6">
        <v>0</v>
      </c>
      <c r="Y3095" s="6">
        <v>0</v>
      </c>
      <c r="Z3095" s="6">
        <v>0</v>
      </c>
      <c r="AA3095" s="6">
        <v>0</v>
      </c>
      <c r="AB3095" s="6">
        <v>0</v>
      </c>
      <c r="AC3095" s="6">
        <v>0</v>
      </c>
      <c r="AD3095" s="6">
        <v>0</v>
      </c>
      <c r="AE3095" s="6">
        <v>0</v>
      </c>
      <c r="AF3095" s="15" t="s">
        <v>2584</v>
      </c>
    </row>
    <row r="3096" spans="1:32" ht="13">
      <c r="A3096" s="3" t="s">
        <v>891</v>
      </c>
      <c r="B3096" t="s">
        <v>236</v>
      </c>
      <c r="C3096" s="6">
        <v>0</v>
      </c>
      <c r="D3096" s="6">
        <v>0</v>
      </c>
      <c r="E3096" s="6">
        <v>0</v>
      </c>
      <c r="F3096" s="6">
        <v>0</v>
      </c>
      <c r="G3096" s="6">
        <v>0</v>
      </c>
      <c r="H3096" s="6">
        <v>0</v>
      </c>
      <c r="I3096" s="6">
        <v>0</v>
      </c>
      <c r="J3096" s="6">
        <v>0</v>
      </c>
      <c r="K3096" s="6">
        <v>0</v>
      </c>
      <c r="L3096" s="6">
        <v>0</v>
      </c>
      <c r="M3096" s="6">
        <v>0</v>
      </c>
      <c r="N3096" s="6">
        <v>0</v>
      </c>
      <c r="O3096" s="6">
        <v>0</v>
      </c>
      <c r="P3096" s="6">
        <v>0</v>
      </c>
      <c r="Q3096" s="6">
        <v>0</v>
      </c>
      <c r="R3096" s="6">
        <v>0</v>
      </c>
      <c r="S3096" s="6">
        <v>0</v>
      </c>
      <c r="T3096" s="6">
        <v>0</v>
      </c>
      <c r="U3096" s="6">
        <v>0</v>
      </c>
      <c r="V3096" s="6">
        <v>0</v>
      </c>
      <c r="W3096" s="6">
        <v>0</v>
      </c>
      <c r="X3096" s="6">
        <v>0</v>
      </c>
      <c r="Y3096" s="6">
        <v>0</v>
      </c>
      <c r="Z3096" s="6">
        <v>0</v>
      </c>
      <c r="AA3096" s="6">
        <v>0</v>
      </c>
      <c r="AB3096" s="6">
        <v>0</v>
      </c>
      <c r="AC3096" s="6">
        <v>0</v>
      </c>
      <c r="AD3096" s="6">
        <v>0</v>
      </c>
      <c r="AE3096" s="6">
        <v>0</v>
      </c>
      <c r="AF3096" s="15" t="s">
        <v>2584</v>
      </c>
    </row>
    <row r="3097" spans="1:32" ht="13">
      <c r="A3097" s="3" t="s">
        <v>892</v>
      </c>
      <c r="B3097" t="s">
        <v>238</v>
      </c>
      <c r="C3097" s="6">
        <v>0</v>
      </c>
      <c r="D3097" s="6">
        <v>0</v>
      </c>
      <c r="E3097" s="6">
        <v>0</v>
      </c>
      <c r="F3097" s="6">
        <v>0</v>
      </c>
      <c r="G3097" s="6">
        <v>0</v>
      </c>
      <c r="H3097" s="6">
        <v>0</v>
      </c>
      <c r="I3097" s="6">
        <v>0</v>
      </c>
      <c r="J3097" s="6">
        <v>0</v>
      </c>
      <c r="K3097" s="6">
        <v>0</v>
      </c>
      <c r="L3097" s="6">
        <v>0</v>
      </c>
      <c r="M3097" s="6">
        <v>0</v>
      </c>
      <c r="N3097" s="6">
        <v>0</v>
      </c>
      <c r="O3097" s="6">
        <v>0</v>
      </c>
      <c r="P3097" s="6">
        <v>0</v>
      </c>
      <c r="Q3097" s="6">
        <v>0</v>
      </c>
      <c r="R3097" s="6">
        <v>0</v>
      </c>
      <c r="S3097" s="6">
        <v>0</v>
      </c>
      <c r="T3097" s="6">
        <v>0</v>
      </c>
      <c r="U3097" s="6">
        <v>0</v>
      </c>
      <c r="V3097" s="6">
        <v>0</v>
      </c>
      <c r="W3097" s="6">
        <v>0</v>
      </c>
      <c r="X3097" s="6">
        <v>0</v>
      </c>
      <c r="Y3097" s="6">
        <v>0</v>
      </c>
      <c r="Z3097" s="6">
        <v>0</v>
      </c>
      <c r="AA3097" s="6">
        <v>0</v>
      </c>
      <c r="AB3097" s="6">
        <v>0</v>
      </c>
      <c r="AC3097" s="6">
        <v>0</v>
      </c>
      <c r="AD3097" s="6">
        <v>0</v>
      </c>
      <c r="AE3097" s="6">
        <v>0</v>
      </c>
      <c r="AF3097" s="15" t="s">
        <v>2584</v>
      </c>
    </row>
    <row r="3098" spans="1:32" ht="13">
      <c r="A3098" s="3" t="s">
        <v>893</v>
      </c>
      <c r="B3098" t="s">
        <v>240</v>
      </c>
      <c r="C3098" s="6">
        <v>0</v>
      </c>
      <c r="D3098" s="6">
        <v>0</v>
      </c>
      <c r="E3098" s="6">
        <v>0</v>
      </c>
      <c r="F3098" s="6">
        <v>0</v>
      </c>
      <c r="G3098" s="6">
        <v>0</v>
      </c>
      <c r="H3098" s="6">
        <v>0</v>
      </c>
      <c r="I3098" s="6">
        <v>0</v>
      </c>
      <c r="J3098" s="6">
        <v>0</v>
      </c>
      <c r="K3098" s="6">
        <v>0</v>
      </c>
      <c r="L3098" s="6">
        <v>0</v>
      </c>
      <c r="M3098" s="6">
        <v>0</v>
      </c>
      <c r="N3098" s="6">
        <v>0</v>
      </c>
      <c r="O3098" s="6">
        <v>0</v>
      </c>
      <c r="P3098" s="6">
        <v>0</v>
      </c>
      <c r="Q3098" s="6">
        <v>0</v>
      </c>
      <c r="R3098" s="6">
        <v>0</v>
      </c>
      <c r="S3098" s="6">
        <v>0</v>
      </c>
      <c r="T3098" s="6">
        <v>0</v>
      </c>
      <c r="U3098" s="6">
        <v>0</v>
      </c>
      <c r="V3098" s="6">
        <v>0</v>
      </c>
      <c r="W3098" s="6">
        <v>0</v>
      </c>
      <c r="X3098" s="6">
        <v>0</v>
      </c>
      <c r="Y3098" s="6">
        <v>0</v>
      </c>
      <c r="Z3098" s="6">
        <v>0</v>
      </c>
      <c r="AA3098" s="6">
        <v>0</v>
      </c>
      <c r="AB3098" s="6">
        <v>0</v>
      </c>
      <c r="AC3098" s="6">
        <v>0</v>
      </c>
      <c r="AD3098" s="6">
        <v>0</v>
      </c>
      <c r="AE3098" s="6">
        <v>0</v>
      </c>
      <c r="AF3098" s="15" t="s">
        <v>2584</v>
      </c>
    </row>
    <row r="3099" spans="1:32" ht="13">
      <c r="A3099" s="3" t="s">
        <v>894</v>
      </c>
      <c r="B3099" t="s">
        <v>242</v>
      </c>
      <c r="C3099" s="6">
        <v>0</v>
      </c>
      <c r="D3099" s="6">
        <v>0</v>
      </c>
      <c r="E3099" s="6">
        <v>0</v>
      </c>
      <c r="F3099" s="6">
        <v>0</v>
      </c>
      <c r="G3099" s="6">
        <v>0</v>
      </c>
      <c r="H3099" s="6">
        <v>0</v>
      </c>
      <c r="I3099" s="6">
        <v>0</v>
      </c>
      <c r="J3099" s="6">
        <v>0</v>
      </c>
      <c r="K3099" s="6">
        <v>0</v>
      </c>
      <c r="L3099" s="6">
        <v>0</v>
      </c>
      <c r="M3099" s="6">
        <v>0</v>
      </c>
      <c r="N3099" s="6">
        <v>0</v>
      </c>
      <c r="O3099" s="6">
        <v>0</v>
      </c>
      <c r="P3099" s="6">
        <v>0</v>
      </c>
      <c r="Q3099" s="6">
        <v>0</v>
      </c>
      <c r="R3099" s="6">
        <v>0</v>
      </c>
      <c r="S3099" s="6">
        <v>0</v>
      </c>
      <c r="T3099" s="6">
        <v>0</v>
      </c>
      <c r="U3099" s="6">
        <v>0</v>
      </c>
      <c r="V3099" s="6">
        <v>0</v>
      </c>
      <c r="W3099" s="6">
        <v>0</v>
      </c>
      <c r="X3099" s="6">
        <v>0</v>
      </c>
      <c r="Y3099" s="6">
        <v>0</v>
      </c>
      <c r="Z3099" s="6">
        <v>0</v>
      </c>
      <c r="AA3099" s="6">
        <v>0</v>
      </c>
      <c r="AB3099" s="6">
        <v>0</v>
      </c>
      <c r="AC3099" s="6">
        <v>0</v>
      </c>
      <c r="AD3099" s="6">
        <v>0</v>
      </c>
      <c r="AE3099" s="6">
        <v>0</v>
      </c>
      <c r="AF3099" s="15" t="s">
        <v>2584</v>
      </c>
    </row>
    <row r="3100" spans="1:32" ht="13">
      <c r="A3100" s="3" t="s">
        <v>895</v>
      </c>
      <c r="B3100" t="s">
        <v>244</v>
      </c>
      <c r="C3100" s="6">
        <v>0</v>
      </c>
      <c r="D3100" s="6">
        <v>0</v>
      </c>
      <c r="E3100" s="6">
        <v>0</v>
      </c>
      <c r="F3100" s="6">
        <v>0</v>
      </c>
      <c r="G3100" s="6">
        <v>0</v>
      </c>
      <c r="H3100" s="6">
        <v>0</v>
      </c>
      <c r="I3100" s="6">
        <v>0</v>
      </c>
      <c r="J3100" s="6">
        <v>0</v>
      </c>
      <c r="K3100" s="6">
        <v>0</v>
      </c>
      <c r="L3100" s="6">
        <v>0</v>
      </c>
      <c r="M3100" s="6">
        <v>0</v>
      </c>
      <c r="N3100" s="6">
        <v>0</v>
      </c>
      <c r="O3100" s="6">
        <v>0</v>
      </c>
      <c r="P3100" s="6">
        <v>0</v>
      </c>
      <c r="Q3100" s="6">
        <v>0</v>
      </c>
      <c r="R3100" s="6">
        <v>0</v>
      </c>
      <c r="S3100" s="6">
        <v>0</v>
      </c>
      <c r="T3100" s="6">
        <v>0</v>
      </c>
      <c r="U3100" s="6">
        <v>0</v>
      </c>
      <c r="V3100" s="6">
        <v>0</v>
      </c>
      <c r="W3100" s="6">
        <v>0</v>
      </c>
      <c r="X3100" s="6">
        <v>0</v>
      </c>
      <c r="Y3100" s="6">
        <v>0</v>
      </c>
      <c r="Z3100" s="6">
        <v>0</v>
      </c>
      <c r="AA3100" s="6">
        <v>0</v>
      </c>
      <c r="AB3100" s="6">
        <v>0</v>
      </c>
      <c r="AC3100" s="6">
        <v>0</v>
      </c>
      <c r="AD3100" s="6">
        <v>0</v>
      </c>
      <c r="AE3100" s="6">
        <v>0</v>
      </c>
      <c r="AF3100" s="15" t="s">
        <v>2584</v>
      </c>
    </row>
    <row r="3101" spans="1:32" ht="13">
      <c r="A3101" s="3" t="s">
        <v>896</v>
      </c>
      <c r="B3101" t="s">
        <v>246</v>
      </c>
      <c r="C3101" s="6">
        <v>0</v>
      </c>
      <c r="D3101" s="6">
        <v>0</v>
      </c>
      <c r="E3101" s="6">
        <v>0</v>
      </c>
      <c r="F3101" s="6">
        <v>0</v>
      </c>
      <c r="G3101" s="6">
        <v>0</v>
      </c>
      <c r="H3101" s="6">
        <v>0</v>
      </c>
      <c r="I3101" s="6">
        <v>0</v>
      </c>
      <c r="J3101" s="6">
        <v>0</v>
      </c>
      <c r="K3101" s="6">
        <v>0</v>
      </c>
      <c r="L3101" s="6">
        <v>0</v>
      </c>
      <c r="M3101" s="6">
        <v>0</v>
      </c>
      <c r="N3101" s="6">
        <v>0</v>
      </c>
      <c r="O3101" s="6">
        <v>0</v>
      </c>
      <c r="P3101" s="6">
        <v>0</v>
      </c>
      <c r="Q3101" s="6">
        <v>0</v>
      </c>
      <c r="R3101" s="6">
        <v>0</v>
      </c>
      <c r="S3101" s="6">
        <v>0</v>
      </c>
      <c r="T3101" s="6">
        <v>0</v>
      </c>
      <c r="U3101" s="6">
        <v>0</v>
      </c>
      <c r="V3101" s="6">
        <v>0</v>
      </c>
      <c r="W3101" s="6">
        <v>0</v>
      </c>
      <c r="X3101" s="6">
        <v>0</v>
      </c>
      <c r="Y3101" s="6">
        <v>0</v>
      </c>
      <c r="Z3101" s="6">
        <v>0</v>
      </c>
      <c r="AA3101" s="6">
        <v>0</v>
      </c>
      <c r="AB3101" s="6">
        <v>0</v>
      </c>
      <c r="AC3101" s="6">
        <v>0</v>
      </c>
      <c r="AD3101" s="6">
        <v>0</v>
      </c>
      <c r="AE3101" s="6">
        <v>0</v>
      </c>
      <c r="AF3101" s="15" t="s">
        <v>2584</v>
      </c>
    </row>
    <row r="3102" spans="1:32" ht="13">
      <c r="A3102" s="3" t="s">
        <v>897</v>
      </c>
      <c r="B3102" t="s">
        <v>248</v>
      </c>
      <c r="C3102" s="6">
        <v>0</v>
      </c>
      <c r="D3102" s="6">
        <v>0</v>
      </c>
      <c r="E3102" s="6">
        <v>0</v>
      </c>
      <c r="F3102" s="6">
        <v>0</v>
      </c>
      <c r="G3102" s="6">
        <v>0</v>
      </c>
      <c r="H3102" s="6">
        <v>0</v>
      </c>
      <c r="I3102" s="6">
        <v>0</v>
      </c>
      <c r="J3102" s="6">
        <v>0</v>
      </c>
      <c r="K3102" s="6">
        <v>0</v>
      </c>
      <c r="L3102" s="6">
        <v>0</v>
      </c>
      <c r="M3102" s="6">
        <v>0</v>
      </c>
      <c r="N3102" s="6">
        <v>0</v>
      </c>
      <c r="O3102" s="6">
        <v>0</v>
      </c>
      <c r="P3102" s="6">
        <v>0</v>
      </c>
      <c r="Q3102" s="6">
        <v>0</v>
      </c>
      <c r="R3102" s="6">
        <v>0</v>
      </c>
      <c r="S3102" s="6">
        <v>0</v>
      </c>
      <c r="T3102" s="6">
        <v>0</v>
      </c>
      <c r="U3102" s="6">
        <v>0</v>
      </c>
      <c r="V3102" s="6">
        <v>0</v>
      </c>
      <c r="W3102" s="6">
        <v>0</v>
      </c>
      <c r="X3102" s="6">
        <v>0</v>
      </c>
      <c r="Y3102" s="6">
        <v>0</v>
      </c>
      <c r="Z3102" s="6">
        <v>0</v>
      </c>
      <c r="AA3102" s="6">
        <v>0</v>
      </c>
      <c r="AB3102" s="6">
        <v>0</v>
      </c>
      <c r="AC3102" s="6">
        <v>0</v>
      </c>
      <c r="AD3102" s="6">
        <v>0</v>
      </c>
      <c r="AE3102" s="6">
        <v>0</v>
      </c>
      <c r="AF3102" s="15" t="s">
        <v>2584</v>
      </c>
    </row>
    <row r="3104" spans="1:32" ht="13">
      <c r="B3104" s="2" t="s">
        <v>898</v>
      </c>
    </row>
    <row r="3105" spans="1:32" ht="13">
      <c r="A3105" s="3" t="s">
        <v>899</v>
      </c>
      <c r="B3105" t="s">
        <v>900</v>
      </c>
      <c r="C3105" s="6">
        <v>25.482513000000001</v>
      </c>
      <c r="D3105" s="6">
        <v>25.339189999999999</v>
      </c>
      <c r="E3105" s="6">
        <v>25.773437999999999</v>
      </c>
      <c r="F3105" s="6">
        <v>25.978764999999999</v>
      </c>
      <c r="G3105" s="6">
        <v>25.700907000000001</v>
      </c>
      <c r="H3105" s="6">
        <v>25.726645999999999</v>
      </c>
      <c r="I3105" s="6">
        <v>25.746062999999999</v>
      </c>
      <c r="J3105" s="6">
        <v>25.971623999999998</v>
      </c>
      <c r="K3105" s="6">
        <v>26.215563</v>
      </c>
      <c r="L3105" s="6">
        <v>26.365763000000001</v>
      </c>
      <c r="M3105" s="6">
        <v>26.615133</v>
      </c>
      <c r="N3105" s="6">
        <v>26.676127999999999</v>
      </c>
      <c r="O3105" s="6">
        <v>26.709523999999998</v>
      </c>
      <c r="P3105" s="6">
        <v>26.738281000000001</v>
      </c>
      <c r="Q3105" s="6">
        <v>26.775500999999998</v>
      </c>
      <c r="R3105" s="6">
        <v>26.797775000000001</v>
      </c>
      <c r="S3105" s="6">
        <v>26.835422999999999</v>
      </c>
      <c r="T3105" s="6">
        <v>26.879932</v>
      </c>
      <c r="U3105" s="6">
        <v>26.909459999999999</v>
      </c>
      <c r="V3105" s="6">
        <v>26.952444</v>
      </c>
      <c r="W3105" s="6">
        <v>26.995092</v>
      </c>
      <c r="X3105" s="6">
        <v>27.030027</v>
      </c>
      <c r="Y3105" s="6">
        <v>27.076371999999999</v>
      </c>
      <c r="Z3105" s="6">
        <v>27.136628999999999</v>
      </c>
      <c r="AA3105" s="6">
        <v>27.160260999999998</v>
      </c>
      <c r="AB3105" s="6">
        <v>27.202162000000001</v>
      </c>
      <c r="AC3105" s="6">
        <v>27.245847999999999</v>
      </c>
      <c r="AD3105" s="6">
        <v>27.278058999999999</v>
      </c>
      <c r="AE3105" s="6">
        <v>27.317043000000002</v>
      </c>
      <c r="AF3105" s="7">
        <v>2.7880000000000001E-3</v>
      </c>
    </row>
    <row r="3106" spans="1:32" ht="13">
      <c r="A3106" s="3" t="s">
        <v>901</v>
      </c>
      <c r="B3106" t="s">
        <v>902</v>
      </c>
      <c r="C3106" s="6">
        <v>26.138697000000001</v>
      </c>
      <c r="D3106" s="6">
        <v>26.260591999999999</v>
      </c>
      <c r="E3106" s="6">
        <v>26.247979999999998</v>
      </c>
      <c r="F3106" s="6">
        <v>26.212463</v>
      </c>
      <c r="G3106" s="6">
        <v>26.351841</v>
      </c>
      <c r="H3106" s="6">
        <v>26.503627999999999</v>
      </c>
      <c r="I3106" s="6">
        <v>26.647272000000001</v>
      </c>
      <c r="J3106" s="6">
        <v>26.765518</v>
      </c>
      <c r="K3106" s="6">
        <v>26.935696</v>
      </c>
      <c r="L3106" s="6">
        <v>27.102672999999999</v>
      </c>
      <c r="M3106" s="6">
        <v>27.365492</v>
      </c>
      <c r="N3106" s="6">
        <v>27.504529999999999</v>
      </c>
      <c r="O3106" s="6">
        <v>27.515156000000001</v>
      </c>
      <c r="P3106" s="6">
        <v>27.552782000000001</v>
      </c>
      <c r="Q3106" s="6">
        <v>27.590422</v>
      </c>
      <c r="R3106" s="6">
        <v>27.649992000000001</v>
      </c>
      <c r="S3106" s="6">
        <v>27.703773000000002</v>
      </c>
      <c r="T3106" s="6">
        <v>27.755955</v>
      </c>
      <c r="U3106" s="6">
        <v>27.815933000000001</v>
      </c>
      <c r="V3106" s="6">
        <v>27.867531</v>
      </c>
      <c r="W3106" s="6">
        <v>27.917013000000001</v>
      </c>
      <c r="X3106" s="6">
        <v>27.971910000000001</v>
      </c>
      <c r="Y3106" s="6">
        <v>28.020319000000001</v>
      </c>
      <c r="Z3106" s="6">
        <v>28.058302000000001</v>
      </c>
      <c r="AA3106" s="6">
        <v>28.101942000000001</v>
      </c>
      <c r="AB3106" s="6">
        <v>28.147095</v>
      </c>
      <c r="AC3106" s="6">
        <v>28.177752999999999</v>
      </c>
      <c r="AD3106" s="6">
        <v>28.212855999999999</v>
      </c>
      <c r="AE3106" s="6">
        <v>28.251964999999998</v>
      </c>
      <c r="AF3106" s="7">
        <v>2.7109999999999999E-3</v>
      </c>
    </row>
    <row r="3107" spans="1:32" ht="13">
      <c r="A3107" s="3" t="s">
        <v>903</v>
      </c>
      <c r="B3107" t="s">
        <v>904</v>
      </c>
      <c r="C3107" s="6">
        <v>25.805765000000001</v>
      </c>
      <c r="D3107" s="6">
        <v>25.771077999999999</v>
      </c>
      <c r="E3107" s="6">
        <v>25.999217999999999</v>
      </c>
      <c r="F3107" s="6">
        <v>26.097116</v>
      </c>
      <c r="G3107" s="6">
        <v>26.029913000000001</v>
      </c>
      <c r="H3107" s="6">
        <v>26.108924999999999</v>
      </c>
      <c r="I3107" s="6">
        <v>26.171339</v>
      </c>
      <c r="J3107" s="6">
        <v>26.334713000000001</v>
      </c>
      <c r="K3107" s="6">
        <v>26.537077</v>
      </c>
      <c r="L3107" s="6">
        <v>26.685925999999998</v>
      </c>
      <c r="M3107" s="6">
        <v>26.932933999999999</v>
      </c>
      <c r="N3107" s="6">
        <v>27.018201999999999</v>
      </c>
      <c r="O3107" s="6">
        <v>27.033415000000002</v>
      </c>
      <c r="P3107" s="6">
        <v>27.055171999999999</v>
      </c>
      <c r="Q3107" s="6">
        <v>27.087557</v>
      </c>
      <c r="R3107" s="6">
        <v>27.119278000000001</v>
      </c>
      <c r="S3107" s="6">
        <v>27.159134000000002</v>
      </c>
      <c r="T3107" s="6">
        <v>27.203693000000001</v>
      </c>
      <c r="U3107" s="6">
        <v>27.240922999999999</v>
      </c>
      <c r="V3107" s="6">
        <v>27.284421999999999</v>
      </c>
      <c r="W3107" s="6">
        <v>27.327141000000001</v>
      </c>
      <c r="X3107" s="6">
        <v>27.366212999999998</v>
      </c>
      <c r="Y3107" s="6">
        <v>27.410404</v>
      </c>
      <c r="Z3107" s="6">
        <v>27.461417999999998</v>
      </c>
      <c r="AA3107" s="6">
        <v>27.489650999999999</v>
      </c>
      <c r="AB3107" s="6">
        <v>27.530075</v>
      </c>
      <c r="AC3107" s="6">
        <v>27.567250999999999</v>
      </c>
      <c r="AD3107" s="6">
        <v>27.597939</v>
      </c>
      <c r="AE3107" s="6">
        <v>27.634088999999999</v>
      </c>
      <c r="AF3107" s="7">
        <v>2.588E-3</v>
      </c>
    </row>
    <row r="3112" spans="1:32" ht="11" customHeight="1">
      <c r="B3112" s="3" t="s">
        <v>1640</v>
      </c>
    </row>
    <row r="3113" spans="1:32" ht="11" customHeight="1">
      <c r="B3113" s="3"/>
    </row>
    <row r="3114" spans="1:32" ht="11" customHeight="1"/>
    <row r="3125" spans="1:32" ht="15.75" customHeight="1">
      <c r="A3125" s="3" t="s">
        <v>905</v>
      </c>
      <c r="B3125" s="1" t="s">
        <v>2712</v>
      </c>
    </row>
    <row r="3126" spans="1:32" ht="13">
      <c r="B3126" s="2" t="s">
        <v>906</v>
      </c>
    </row>
    <row r="3127" spans="1:32" ht="13">
      <c r="B3127" s="2" t="s">
        <v>1035</v>
      </c>
      <c r="C3127" s="4" t="s">
        <v>1035</v>
      </c>
      <c r="D3127" s="4" t="s">
        <v>1035</v>
      </c>
      <c r="E3127" s="4" t="s">
        <v>1035</v>
      </c>
      <c r="F3127" s="4" t="s">
        <v>1035</v>
      </c>
      <c r="G3127" s="4" t="s">
        <v>1035</v>
      </c>
      <c r="H3127" s="4" t="s">
        <v>1035</v>
      </c>
      <c r="I3127" s="4" t="s">
        <v>1035</v>
      </c>
      <c r="J3127" s="4" t="s">
        <v>1035</v>
      </c>
      <c r="K3127" s="4" t="s">
        <v>1035</v>
      </c>
      <c r="L3127" s="4" t="s">
        <v>1035</v>
      </c>
      <c r="M3127" s="4" t="s">
        <v>1035</v>
      </c>
      <c r="N3127" s="4" t="s">
        <v>1035</v>
      </c>
      <c r="O3127" s="4" t="s">
        <v>1035</v>
      </c>
      <c r="P3127" s="4" t="s">
        <v>1035</v>
      </c>
      <c r="Q3127" s="4" t="s">
        <v>1035</v>
      </c>
      <c r="R3127" s="4" t="s">
        <v>1035</v>
      </c>
      <c r="S3127" s="4" t="s">
        <v>1035</v>
      </c>
      <c r="T3127" s="4" t="s">
        <v>1035</v>
      </c>
      <c r="U3127" s="4" t="s">
        <v>1035</v>
      </c>
      <c r="V3127" s="4" t="s">
        <v>1035</v>
      </c>
      <c r="W3127" s="4" t="s">
        <v>1035</v>
      </c>
      <c r="X3127" s="4" t="s">
        <v>1035</v>
      </c>
      <c r="Y3127" s="4" t="s">
        <v>1035</v>
      </c>
      <c r="Z3127" s="4" t="s">
        <v>1035</v>
      </c>
      <c r="AA3127" s="4" t="s">
        <v>1035</v>
      </c>
      <c r="AB3127" s="4" t="s">
        <v>1035</v>
      </c>
      <c r="AC3127" s="4" t="s">
        <v>1035</v>
      </c>
      <c r="AD3127" s="4" t="s">
        <v>1035</v>
      </c>
      <c r="AE3127" s="4" t="s">
        <v>1035</v>
      </c>
      <c r="AF3127" s="4" t="s">
        <v>1036</v>
      </c>
    </row>
    <row r="3128" spans="1:32" ht="13">
      <c r="B3128" s="5" t="s">
        <v>1035</v>
      </c>
      <c r="C3128" s="2">
        <v>2007</v>
      </c>
      <c r="D3128" s="2">
        <v>2008</v>
      </c>
      <c r="E3128" s="2">
        <v>2009</v>
      </c>
      <c r="F3128" s="2">
        <v>2010</v>
      </c>
      <c r="G3128" s="2">
        <v>2011</v>
      </c>
      <c r="H3128" s="2">
        <v>2012</v>
      </c>
      <c r="I3128" s="2">
        <v>2013</v>
      </c>
      <c r="J3128" s="2">
        <v>2014</v>
      </c>
      <c r="K3128" s="2">
        <v>2015</v>
      </c>
      <c r="L3128" s="2">
        <v>2016</v>
      </c>
      <c r="M3128" s="2">
        <v>2017</v>
      </c>
      <c r="N3128" s="2">
        <v>2018</v>
      </c>
      <c r="O3128" s="2">
        <v>2019</v>
      </c>
      <c r="P3128" s="2">
        <v>2020</v>
      </c>
      <c r="Q3128" s="2">
        <v>2021</v>
      </c>
      <c r="R3128" s="2">
        <v>2022</v>
      </c>
      <c r="S3128" s="2">
        <v>2023</v>
      </c>
      <c r="T3128" s="2">
        <v>2024</v>
      </c>
      <c r="U3128" s="2">
        <v>2025</v>
      </c>
      <c r="V3128" s="2">
        <v>2026</v>
      </c>
      <c r="W3128" s="2">
        <v>2027</v>
      </c>
      <c r="X3128" s="2">
        <v>2028</v>
      </c>
      <c r="Y3128" s="2">
        <v>2029</v>
      </c>
      <c r="Z3128" s="2">
        <v>2030</v>
      </c>
      <c r="AA3128" s="2">
        <v>2031</v>
      </c>
      <c r="AB3128" s="2">
        <v>2032</v>
      </c>
      <c r="AC3128" s="2">
        <v>2033</v>
      </c>
      <c r="AD3128" s="2">
        <v>2034</v>
      </c>
      <c r="AE3128" s="2">
        <v>2035</v>
      </c>
      <c r="AF3128" s="2">
        <v>2035</v>
      </c>
    </row>
    <row r="3130" spans="1:32" ht="13">
      <c r="B3130" s="2" t="s">
        <v>224</v>
      </c>
    </row>
    <row r="3131" spans="1:32" ht="13">
      <c r="A3131" s="3" t="s">
        <v>907</v>
      </c>
      <c r="B3131" t="s">
        <v>226</v>
      </c>
      <c r="C3131" s="13">
        <v>475.47796599999998</v>
      </c>
      <c r="D3131" s="13">
        <v>476.58358800000002</v>
      </c>
      <c r="E3131" s="13">
        <v>481.13928199999998</v>
      </c>
      <c r="F3131" s="13">
        <v>485.58093300000002</v>
      </c>
      <c r="G3131" s="13">
        <v>491.858002</v>
      </c>
      <c r="H3131" s="13">
        <v>507.11175500000002</v>
      </c>
      <c r="I3131" s="13">
        <v>511.57861300000002</v>
      </c>
      <c r="J3131" s="13">
        <v>518.14666699999998</v>
      </c>
      <c r="K3131" s="13">
        <v>531.26593000000003</v>
      </c>
      <c r="L3131" s="13">
        <v>553.95281999999997</v>
      </c>
      <c r="M3131" s="13">
        <v>563.040344</v>
      </c>
      <c r="N3131" s="13">
        <v>571.47180200000003</v>
      </c>
      <c r="O3131" s="13">
        <v>573.459656</v>
      </c>
      <c r="P3131" s="13">
        <v>575.84063700000002</v>
      </c>
      <c r="Q3131" s="13">
        <v>578.01818800000001</v>
      </c>
      <c r="R3131" s="13">
        <v>580.33215299999995</v>
      </c>
      <c r="S3131" s="13">
        <v>582.86749299999997</v>
      </c>
      <c r="T3131" s="13">
        <v>585.35455300000001</v>
      </c>
      <c r="U3131" s="13">
        <v>588.05950900000005</v>
      </c>
      <c r="V3131" s="13">
        <v>590.83136000000002</v>
      </c>
      <c r="W3131" s="13">
        <v>593.73980700000004</v>
      </c>
      <c r="X3131" s="13">
        <v>596.77966300000003</v>
      </c>
      <c r="Y3131" s="13">
        <v>600.05505400000004</v>
      </c>
      <c r="Z3131" s="13">
        <v>603.44653300000004</v>
      </c>
      <c r="AA3131" s="13">
        <v>607.26385500000004</v>
      </c>
      <c r="AB3131" s="13">
        <v>611.12707499999999</v>
      </c>
      <c r="AC3131" s="13">
        <v>614.44238299999995</v>
      </c>
      <c r="AD3131" s="13">
        <v>618.05902100000003</v>
      </c>
      <c r="AE3131" s="13">
        <v>623.68414299999995</v>
      </c>
      <c r="AF3131" s="7">
        <v>1.0012999999999999E-2</v>
      </c>
    </row>
    <row r="3132" spans="1:32" ht="13">
      <c r="A3132" s="3" t="s">
        <v>908</v>
      </c>
      <c r="B3132" t="s">
        <v>228</v>
      </c>
      <c r="C3132" s="13">
        <v>441.32186899999999</v>
      </c>
      <c r="D3132" s="13">
        <v>441.36889600000001</v>
      </c>
      <c r="E3132" s="13">
        <v>443.34338400000001</v>
      </c>
      <c r="F3132" s="13">
        <v>447.55154399999998</v>
      </c>
      <c r="G3132" s="13">
        <v>452.84832799999998</v>
      </c>
      <c r="H3132" s="13">
        <v>464.74154700000003</v>
      </c>
      <c r="I3132" s="13">
        <v>471.65231299999999</v>
      </c>
      <c r="J3132" s="13">
        <v>483.43804899999998</v>
      </c>
      <c r="K3132" s="13">
        <v>495.16583300000002</v>
      </c>
      <c r="L3132" s="13">
        <v>506.88098100000002</v>
      </c>
      <c r="M3132" s="13">
        <v>526.08489999999995</v>
      </c>
      <c r="N3132" s="13">
        <v>532.33984399999997</v>
      </c>
      <c r="O3132" s="13">
        <v>533.964111</v>
      </c>
      <c r="P3132" s="13">
        <v>536.09893799999998</v>
      </c>
      <c r="Q3132" s="13">
        <v>537.89117399999998</v>
      </c>
      <c r="R3132" s="13">
        <v>539.41650400000003</v>
      </c>
      <c r="S3132" s="13">
        <v>541.14855999999997</v>
      </c>
      <c r="T3132" s="13">
        <v>543.02221699999996</v>
      </c>
      <c r="U3132" s="13">
        <v>545.38018799999998</v>
      </c>
      <c r="V3132" s="13">
        <v>547.79083300000002</v>
      </c>
      <c r="W3132" s="13">
        <v>550.25750700000003</v>
      </c>
      <c r="X3132" s="13">
        <v>552.82281499999999</v>
      </c>
      <c r="Y3132" s="13">
        <v>555.43273899999997</v>
      </c>
      <c r="Z3132" s="13">
        <v>558.29528800000003</v>
      </c>
      <c r="AA3132" s="13">
        <v>560.81817599999999</v>
      </c>
      <c r="AB3132" s="13">
        <v>564.27362100000005</v>
      </c>
      <c r="AC3132" s="13">
        <v>567.78283699999997</v>
      </c>
      <c r="AD3132" s="13">
        <v>571.61090100000001</v>
      </c>
      <c r="AE3132" s="13">
        <v>578.24114999999995</v>
      </c>
      <c r="AF3132" s="7">
        <v>1.0054E-2</v>
      </c>
    </row>
    <row r="3133" spans="1:32" ht="13">
      <c r="A3133" s="3" t="s">
        <v>909</v>
      </c>
      <c r="B3133" t="s">
        <v>230</v>
      </c>
      <c r="C3133" s="13">
        <v>481.26306199999999</v>
      </c>
      <c r="D3133" s="13">
        <v>481.20901500000002</v>
      </c>
      <c r="E3133" s="13">
        <v>483.87576300000001</v>
      </c>
      <c r="F3133" s="13">
        <v>489.61532599999998</v>
      </c>
      <c r="G3133" s="13">
        <v>496.31372099999999</v>
      </c>
      <c r="H3133" s="13">
        <v>506.11795000000001</v>
      </c>
      <c r="I3133" s="13">
        <v>512.08599900000002</v>
      </c>
      <c r="J3133" s="13">
        <v>520.51226799999995</v>
      </c>
      <c r="K3133" s="13">
        <v>532.74151600000005</v>
      </c>
      <c r="L3133" s="13">
        <v>545.175476</v>
      </c>
      <c r="M3133" s="13">
        <v>563.42279099999996</v>
      </c>
      <c r="N3133" s="13">
        <v>571.04156499999999</v>
      </c>
      <c r="O3133" s="13">
        <v>572.71020499999997</v>
      </c>
      <c r="P3133" s="13">
        <v>575.41699200000005</v>
      </c>
      <c r="Q3133" s="13">
        <v>577.61328100000003</v>
      </c>
      <c r="R3133" s="13">
        <v>579.49432400000001</v>
      </c>
      <c r="S3133" s="13">
        <v>580.98736599999995</v>
      </c>
      <c r="T3133" s="13">
        <v>582.58044400000006</v>
      </c>
      <c r="U3133" s="13">
        <v>584.581726</v>
      </c>
      <c r="V3133" s="13">
        <v>586.71203600000001</v>
      </c>
      <c r="W3133" s="13">
        <v>589.01110800000004</v>
      </c>
      <c r="X3133" s="13">
        <v>591.46606399999996</v>
      </c>
      <c r="Y3133" s="13">
        <v>594.11645499999997</v>
      </c>
      <c r="Z3133" s="13">
        <v>596.96142599999996</v>
      </c>
      <c r="AA3133" s="13">
        <v>599.939392</v>
      </c>
      <c r="AB3133" s="13">
        <v>603.29827899999998</v>
      </c>
      <c r="AC3133" s="13">
        <v>606.37512200000003</v>
      </c>
      <c r="AD3133" s="13">
        <v>609.52655000000004</v>
      </c>
      <c r="AE3133" s="13">
        <v>615.13220200000001</v>
      </c>
      <c r="AF3133" s="7">
        <v>9.1350000000000008E-3</v>
      </c>
    </row>
    <row r="3134" spans="1:32" ht="13">
      <c r="A3134" s="3" t="s">
        <v>910</v>
      </c>
      <c r="B3134" t="s">
        <v>232</v>
      </c>
      <c r="C3134" s="13">
        <v>547.97717299999999</v>
      </c>
      <c r="D3134" s="13">
        <v>547.900757</v>
      </c>
      <c r="E3134" s="13">
        <v>550.77349900000002</v>
      </c>
      <c r="F3134" s="13">
        <v>554.10638400000005</v>
      </c>
      <c r="G3134" s="13">
        <v>560.14007600000002</v>
      </c>
      <c r="H3134" s="13">
        <v>572.15960700000005</v>
      </c>
      <c r="I3134" s="13">
        <v>578.02978499999995</v>
      </c>
      <c r="J3134" s="13">
        <v>588.11279300000001</v>
      </c>
      <c r="K3134" s="13">
        <v>603.58184800000004</v>
      </c>
      <c r="L3134" s="13">
        <v>617.61566200000004</v>
      </c>
      <c r="M3134" s="13">
        <v>640.64257799999996</v>
      </c>
      <c r="N3134" s="13">
        <v>649.273865</v>
      </c>
      <c r="O3134" s="13">
        <v>651.45941200000004</v>
      </c>
      <c r="P3134" s="13">
        <v>654.15545699999996</v>
      </c>
      <c r="Q3134" s="13">
        <v>656.22882100000004</v>
      </c>
      <c r="R3134" s="13">
        <v>658.01916500000004</v>
      </c>
      <c r="S3134" s="13">
        <v>659.89532499999996</v>
      </c>
      <c r="T3134" s="13">
        <v>661.97540300000003</v>
      </c>
      <c r="U3134" s="13">
        <v>664.41052200000001</v>
      </c>
      <c r="V3134" s="13">
        <v>666.92602499999998</v>
      </c>
      <c r="W3134" s="13">
        <v>669.63909899999999</v>
      </c>
      <c r="X3134" s="13">
        <v>672.45752000000005</v>
      </c>
      <c r="Y3134" s="13">
        <v>675.64202899999998</v>
      </c>
      <c r="Z3134" s="13">
        <v>678.38928199999998</v>
      </c>
      <c r="AA3134" s="13">
        <v>681.95556599999998</v>
      </c>
      <c r="AB3134" s="13">
        <v>686.29595900000004</v>
      </c>
      <c r="AC3134" s="13">
        <v>690.48785399999997</v>
      </c>
      <c r="AD3134" s="13">
        <v>695.18652299999997</v>
      </c>
      <c r="AE3134" s="13">
        <v>703.49688700000002</v>
      </c>
      <c r="AF3134" s="7">
        <v>9.3010000000000002E-3</v>
      </c>
    </row>
    <row r="3135" spans="1:32" ht="13">
      <c r="A3135" s="3" t="s">
        <v>911</v>
      </c>
      <c r="B3135" t="s">
        <v>234</v>
      </c>
      <c r="C3135" s="13">
        <v>521.08630400000004</v>
      </c>
      <c r="D3135" s="13">
        <v>519.90496800000005</v>
      </c>
      <c r="E3135" s="13">
        <v>520.45233199999996</v>
      </c>
      <c r="F3135" s="13">
        <v>522.04803500000003</v>
      </c>
      <c r="G3135" s="13">
        <v>528.28997800000002</v>
      </c>
      <c r="H3135" s="13">
        <v>541.28955099999996</v>
      </c>
      <c r="I3135" s="13">
        <v>548.58050500000002</v>
      </c>
      <c r="J3135" s="13">
        <v>560.91656499999999</v>
      </c>
      <c r="K3135" s="13">
        <v>573.42419400000006</v>
      </c>
      <c r="L3135" s="13">
        <v>584.84594700000002</v>
      </c>
      <c r="M3135" s="13">
        <v>606.78851299999997</v>
      </c>
      <c r="N3135" s="13">
        <v>617.39080799999999</v>
      </c>
      <c r="O3135" s="13">
        <v>619.70068400000002</v>
      </c>
      <c r="P3135" s="13">
        <v>622.42645300000004</v>
      </c>
      <c r="Q3135" s="13">
        <v>624.77477999999996</v>
      </c>
      <c r="R3135" s="13">
        <v>626.76550299999997</v>
      </c>
      <c r="S3135" s="13">
        <v>628.84088099999997</v>
      </c>
      <c r="T3135" s="13">
        <v>631.30078100000003</v>
      </c>
      <c r="U3135" s="13">
        <v>634.03143299999999</v>
      </c>
      <c r="V3135" s="13">
        <v>636.79150400000003</v>
      </c>
      <c r="W3135" s="13">
        <v>639.67797900000005</v>
      </c>
      <c r="X3135" s="13">
        <v>642.59234600000002</v>
      </c>
      <c r="Y3135" s="13">
        <v>646.04113800000005</v>
      </c>
      <c r="Z3135" s="13">
        <v>648.93481399999996</v>
      </c>
      <c r="AA3135" s="13">
        <v>652.75439500000005</v>
      </c>
      <c r="AB3135" s="13">
        <v>657.09747300000004</v>
      </c>
      <c r="AC3135" s="13">
        <v>660.12890600000003</v>
      </c>
      <c r="AD3135" s="13">
        <v>663.07055700000001</v>
      </c>
      <c r="AE3135" s="13">
        <v>667.25842299999999</v>
      </c>
      <c r="AF3135" s="7">
        <v>9.2849999999999999E-3</v>
      </c>
    </row>
    <row r="3136" spans="1:32" ht="13">
      <c r="A3136" s="3" t="s">
        <v>912</v>
      </c>
      <c r="B3136" t="s">
        <v>236</v>
      </c>
      <c r="C3136" s="13">
        <v>436.83944700000001</v>
      </c>
      <c r="D3136" s="13">
        <v>435.71255500000001</v>
      </c>
      <c r="E3136" s="13">
        <v>437.67208900000003</v>
      </c>
      <c r="F3136" s="13">
        <v>441.28970299999997</v>
      </c>
      <c r="G3136" s="13">
        <v>447.05667099999999</v>
      </c>
      <c r="H3136" s="13">
        <v>455.167755</v>
      </c>
      <c r="I3136" s="13">
        <v>460.33004799999998</v>
      </c>
      <c r="J3136" s="13">
        <v>468.50457799999998</v>
      </c>
      <c r="K3136" s="13">
        <v>477.24975599999999</v>
      </c>
      <c r="L3136" s="13">
        <v>487.87893700000001</v>
      </c>
      <c r="M3136" s="13">
        <v>504.41201799999999</v>
      </c>
      <c r="N3136" s="13">
        <v>513.74243200000001</v>
      </c>
      <c r="O3136" s="13">
        <v>515.73644999999999</v>
      </c>
      <c r="P3136" s="13">
        <v>517.70172100000002</v>
      </c>
      <c r="Q3136" s="13">
        <v>519.59338400000001</v>
      </c>
      <c r="R3136" s="13">
        <v>521.52209500000004</v>
      </c>
      <c r="S3136" s="13">
        <v>524.31384300000002</v>
      </c>
      <c r="T3136" s="13">
        <v>527.23852499999998</v>
      </c>
      <c r="U3136" s="13">
        <v>530.34356700000001</v>
      </c>
      <c r="V3136" s="13">
        <v>533.37347399999999</v>
      </c>
      <c r="W3136" s="13">
        <v>536.41589399999998</v>
      </c>
      <c r="X3136" s="13">
        <v>539.62676999999996</v>
      </c>
      <c r="Y3136" s="13">
        <v>543.33752400000003</v>
      </c>
      <c r="Z3136" s="13">
        <v>546.58093299999996</v>
      </c>
      <c r="AA3136" s="13">
        <v>550.61456299999998</v>
      </c>
      <c r="AB3136" s="13">
        <v>554.79815699999995</v>
      </c>
      <c r="AC3136" s="13">
        <v>558.56091300000003</v>
      </c>
      <c r="AD3136" s="13">
        <v>562.86968999999999</v>
      </c>
      <c r="AE3136" s="13">
        <v>570.30261199999995</v>
      </c>
      <c r="AF3136" s="7">
        <v>1.0019999999999999E-2</v>
      </c>
    </row>
    <row r="3137" spans="1:32" ht="13">
      <c r="A3137" s="3" t="s">
        <v>913</v>
      </c>
      <c r="B3137" t="s">
        <v>238</v>
      </c>
      <c r="C3137" s="13">
        <v>482.05499300000002</v>
      </c>
      <c r="D3137" s="13">
        <v>481.95489500000002</v>
      </c>
      <c r="E3137" s="13">
        <v>483.10687300000001</v>
      </c>
      <c r="F3137" s="13">
        <v>481.47360200000003</v>
      </c>
      <c r="G3137" s="13">
        <v>488.05587800000001</v>
      </c>
      <c r="H3137" s="13">
        <v>497.57519500000001</v>
      </c>
      <c r="I3137" s="13">
        <v>503.517944</v>
      </c>
      <c r="J3137" s="13">
        <v>511.06643700000001</v>
      </c>
      <c r="K3137" s="13">
        <v>521.794128</v>
      </c>
      <c r="L3137" s="13">
        <v>533.82165499999996</v>
      </c>
      <c r="M3137" s="13">
        <v>556.99230999999997</v>
      </c>
      <c r="N3137" s="13">
        <v>577.70391800000004</v>
      </c>
      <c r="O3137" s="13">
        <v>582.05249000000003</v>
      </c>
      <c r="P3137" s="13">
        <v>585.22058100000004</v>
      </c>
      <c r="Q3137" s="13">
        <v>588.41009499999996</v>
      </c>
      <c r="R3137" s="13">
        <v>591.98382600000002</v>
      </c>
      <c r="S3137" s="13">
        <v>596.04247999999995</v>
      </c>
      <c r="T3137" s="13">
        <v>600.05658000000005</v>
      </c>
      <c r="U3137" s="13">
        <v>603.95459000000005</v>
      </c>
      <c r="V3137" s="13">
        <v>607.36474599999997</v>
      </c>
      <c r="W3137" s="13">
        <v>610.89007600000002</v>
      </c>
      <c r="X3137" s="13">
        <v>614.65759300000002</v>
      </c>
      <c r="Y3137" s="13">
        <v>618.91961700000002</v>
      </c>
      <c r="Z3137" s="13">
        <v>623.49835199999995</v>
      </c>
      <c r="AA3137" s="13">
        <v>629.16857900000002</v>
      </c>
      <c r="AB3137" s="13">
        <v>636.06719999999996</v>
      </c>
      <c r="AC3137" s="13">
        <v>640.36151099999995</v>
      </c>
      <c r="AD3137" s="13">
        <v>644.96398899999997</v>
      </c>
      <c r="AE3137" s="13">
        <v>651.53173800000002</v>
      </c>
      <c r="AF3137" s="7">
        <v>1.1228E-2</v>
      </c>
    </row>
    <row r="3138" spans="1:32" ht="13">
      <c r="A3138" s="3" t="s">
        <v>914</v>
      </c>
      <c r="B3138" t="s">
        <v>240</v>
      </c>
      <c r="C3138" s="13">
        <v>585.97595200000001</v>
      </c>
      <c r="D3138" s="13">
        <v>584.74627699999996</v>
      </c>
      <c r="E3138" s="13">
        <v>585.27929700000004</v>
      </c>
      <c r="F3138" s="13">
        <v>586.08776899999998</v>
      </c>
      <c r="G3138" s="13">
        <v>591.47760000000005</v>
      </c>
      <c r="H3138" s="13">
        <v>601.40704300000004</v>
      </c>
      <c r="I3138" s="13">
        <v>605.02362100000005</v>
      </c>
      <c r="J3138" s="13">
        <v>612.40930200000003</v>
      </c>
      <c r="K3138" s="13">
        <v>624.76068099999998</v>
      </c>
      <c r="L3138" s="13">
        <v>635.04858400000001</v>
      </c>
      <c r="M3138" s="13">
        <v>652.10730000000001</v>
      </c>
      <c r="N3138" s="13">
        <v>663.76025400000003</v>
      </c>
      <c r="O3138" s="13">
        <v>667.73260500000004</v>
      </c>
      <c r="P3138" s="13">
        <v>671.95318599999996</v>
      </c>
      <c r="Q3138" s="13">
        <v>677.00701900000001</v>
      </c>
      <c r="R3138" s="13">
        <v>682.38690199999996</v>
      </c>
      <c r="S3138" s="13">
        <v>688.19177200000001</v>
      </c>
      <c r="T3138" s="13">
        <v>693.56732199999999</v>
      </c>
      <c r="U3138" s="13">
        <v>698.668274</v>
      </c>
      <c r="V3138" s="13">
        <v>703.00195299999996</v>
      </c>
      <c r="W3138" s="13">
        <v>707.15258800000004</v>
      </c>
      <c r="X3138" s="13">
        <v>711.21856700000001</v>
      </c>
      <c r="Y3138" s="13">
        <v>715.29827899999998</v>
      </c>
      <c r="Z3138" s="13">
        <v>719.13555899999994</v>
      </c>
      <c r="AA3138" s="13">
        <v>723.15722700000003</v>
      </c>
      <c r="AB3138" s="13">
        <v>727.74908400000004</v>
      </c>
      <c r="AC3138" s="13">
        <v>731.47113000000002</v>
      </c>
      <c r="AD3138" s="13">
        <v>735.25476100000003</v>
      </c>
      <c r="AE3138" s="13">
        <v>739.83386199999995</v>
      </c>
      <c r="AF3138" s="7">
        <v>8.7510000000000001E-3</v>
      </c>
    </row>
    <row r="3139" spans="1:32" ht="13">
      <c r="A3139" s="3" t="s">
        <v>915</v>
      </c>
      <c r="B3139" t="s">
        <v>242</v>
      </c>
      <c r="C3139" s="13">
        <v>545.49084500000004</v>
      </c>
      <c r="D3139" s="13">
        <v>544.83526600000005</v>
      </c>
      <c r="E3139" s="13">
        <v>546.40734899999995</v>
      </c>
      <c r="F3139" s="13">
        <v>544.70959500000004</v>
      </c>
      <c r="G3139" s="13">
        <v>551.04998799999998</v>
      </c>
      <c r="H3139" s="13">
        <v>561.84918200000004</v>
      </c>
      <c r="I3139" s="13">
        <v>568.32409700000005</v>
      </c>
      <c r="J3139" s="13">
        <v>579.23773200000005</v>
      </c>
      <c r="K3139" s="13">
        <v>590.76208499999996</v>
      </c>
      <c r="L3139" s="13">
        <v>603.43878199999995</v>
      </c>
      <c r="M3139" s="13">
        <v>631.83575399999995</v>
      </c>
      <c r="N3139" s="13">
        <v>649.99371299999996</v>
      </c>
      <c r="O3139" s="13">
        <v>652.16216999999995</v>
      </c>
      <c r="P3139" s="13">
        <v>657.75158699999997</v>
      </c>
      <c r="Q3139" s="13">
        <v>662.61871299999996</v>
      </c>
      <c r="R3139" s="13">
        <v>666.74615500000004</v>
      </c>
      <c r="S3139" s="13">
        <v>671.71868900000004</v>
      </c>
      <c r="T3139" s="13">
        <v>676.66973900000005</v>
      </c>
      <c r="U3139" s="13">
        <v>681.16570999999999</v>
      </c>
      <c r="V3139" s="13">
        <v>684.73205600000006</v>
      </c>
      <c r="W3139" s="13">
        <v>688.35656700000004</v>
      </c>
      <c r="X3139" s="13">
        <v>692.17291299999999</v>
      </c>
      <c r="Y3139" s="13">
        <v>696.213257</v>
      </c>
      <c r="Z3139" s="13">
        <v>699.86053500000003</v>
      </c>
      <c r="AA3139" s="13">
        <v>703.63934300000005</v>
      </c>
      <c r="AB3139" s="13">
        <v>706.91491699999995</v>
      </c>
      <c r="AC3139" s="13">
        <v>710.15728799999999</v>
      </c>
      <c r="AD3139" s="13">
        <v>713.66253700000004</v>
      </c>
      <c r="AE3139" s="13">
        <v>718.49505599999998</v>
      </c>
      <c r="AF3139" s="7">
        <v>1.03E-2</v>
      </c>
    </row>
    <row r="3140" spans="1:32" ht="13">
      <c r="A3140" s="3" t="s">
        <v>916</v>
      </c>
      <c r="B3140" t="s">
        <v>244</v>
      </c>
      <c r="C3140" s="13">
        <v>518.67120399999999</v>
      </c>
      <c r="D3140" s="13">
        <v>518.83813499999997</v>
      </c>
      <c r="E3140" s="13">
        <v>520.82891800000004</v>
      </c>
      <c r="F3140" s="13">
        <v>516.82904099999996</v>
      </c>
      <c r="G3140" s="13">
        <v>523.20153800000003</v>
      </c>
      <c r="H3140" s="13">
        <v>535.48272699999995</v>
      </c>
      <c r="I3140" s="13">
        <v>543.00921600000004</v>
      </c>
      <c r="J3140" s="13">
        <v>553.349243</v>
      </c>
      <c r="K3140" s="13">
        <v>566.19232199999999</v>
      </c>
      <c r="L3140" s="13">
        <v>585.39965800000004</v>
      </c>
      <c r="M3140" s="13">
        <v>615.28949</v>
      </c>
      <c r="N3140" s="13">
        <v>637.34088099999997</v>
      </c>
      <c r="O3140" s="13">
        <v>640.51574700000003</v>
      </c>
      <c r="P3140" s="13">
        <v>645.20538299999998</v>
      </c>
      <c r="Q3140" s="13">
        <v>648.77062999999998</v>
      </c>
      <c r="R3140" s="13">
        <v>653.19287099999997</v>
      </c>
      <c r="S3140" s="13">
        <v>658.23089600000003</v>
      </c>
      <c r="T3140" s="13">
        <v>663.09149200000002</v>
      </c>
      <c r="U3140" s="13">
        <v>667.31957999999997</v>
      </c>
      <c r="V3140" s="13">
        <v>670.65100099999995</v>
      </c>
      <c r="W3140" s="13">
        <v>674.14135699999997</v>
      </c>
      <c r="X3140" s="13">
        <v>677.65881300000001</v>
      </c>
      <c r="Y3140" s="13">
        <v>681.17126499999995</v>
      </c>
      <c r="Z3140" s="13">
        <v>684.48840299999995</v>
      </c>
      <c r="AA3140" s="13">
        <v>688.08312999999998</v>
      </c>
      <c r="AB3140" s="13">
        <v>691.98791500000004</v>
      </c>
      <c r="AC3140" s="13">
        <v>695.15704300000004</v>
      </c>
      <c r="AD3140" s="13">
        <v>698.72723399999995</v>
      </c>
      <c r="AE3140" s="13">
        <v>704.49578899999995</v>
      </c>
      <c r="AF3140" s="7">
        <v>1.1394E-2</v>
      </c>
    </row>
    <row r="3141" spans="1:32" ht="13">
      <c r="A3141" s="3" t="s">
        <v>917</v>
      </c>
      <c r="B3141" t="s">
        <v>246</v>
      </c>
      <c r="C3141" s="13">
        <v>451.08554099999998</v>
      </c>
      <c r="D3141" s="13">
        <v>451.50036599999999</v>
      </c>
      <c r="E3141" s="13">
        <v>454.46048000000002</v>
      </c>
      <c r="F3141" s="13">
        <v>455.792328</v>
      </c>
      <c r="G3141" s="13">
        <v>463.46911599999999</v>
      </c>
      <c r="H3141" s="13">
        <v>474.00824</v>
      </c>
      <c r="I3141" s="13">
        <v>480.816193</v>
      </c>
      <c r="J3141" s="13">
        <v>489.31143200000002</v>
      </c>
      <c r="K3141" s="13">
        <v>501.18057299999998</v>
      </c>
      <c r="L3141" s="13">
        <v>515.109375</v>
      </c>
      <c r="M3141" s="13">
        <v>537.34918200000004</v>
      </c>
      <c r="N3141" s="13">
        <v>553.16168200000004</v>
      </c>
      <c r="O3141" s="13">
        <v>555.103027</v>
      </c>
      <c r="P3141" s="13">
        <v>559.293091</v>
      </c>
      <c r="Q3141" s="13">
        <v>562.354919</v>
      </c>
      <c r="R3141" s="13">
        <v>565.45288100000005</v>
      </c>
      <c r="S3141" s="13">
        <v>569.32971199999997</v>
      </c>
      <c r="T3141" s="13">
        <v>573.26263400000005</v>
      </c>
      <c r="U3141" s="13">
        <v>577.02587900000003</v>
      </c>
      <c r="V3141" s="13">
        <v>580.26654099999996</v>
      </c>
      <c r="W3141" s="13">
        <v>583.44970699999999</v>
      </c>
      <c r="X3141" s="13">
        <v>586.77581799999996</v>
      </c>
      <c r="Y3141" s="13">
        <v>590.50140399999998</v>
      </c>
      <c r="Z3141" s="13">
        <v>594.23828100000003</v>
      </c>
      <c r="AA3141" s="13">
        <v>598.68316700000003</v>
      </c>
      <c r="AB3141" s="13">
        <v>604.09472700000003</v>
      </c>
      <c r="AC3141" s="13">
        <v>608.79724099999999</v>
      </c>
      <c r="AD3141" s="13">
        <v>613.28472899999997</v>
      </c>
      <c r="AE3141" s="13">
        <v>619.55938700000002</v>
      </c>
      <c r="AF3141" s="7">
        <v>1.1789000000000001E-2</v>
      </c>
    </row>
    <row r="3142" spans="1:32" ht="13">
      <c r="A3142" s="3" t="s">
        <v>918</v>
      </c>
      <c r="B3142" t="s">
        <v>248</v>
      </c>
      <c r="C3142" s="13">
        <v>528.68414299999995</v>
      </c>
      <c r="D3142" s="13">
        <v>527.63690199999996</v>
      </c>
      <c r="E3142" s="13">
        <v>529.35253899999998</v>
      </c>
      <c r="F3142" s="13">
        <v>528.47961399999997</v>
      </c>
      <c r="G3142" s="13">
        <v>534.14941399999998</v>
      </c>
      <c r="H3142" s="13">
        <v>544.87622099999999</v>
      </c>
      <c r="I3142" s="13">
        <v>549.52020300000004</v>
      </c>
      <c r="J3142" s="13">
        <v>558.18780500000003</v>
      </c>
      <c r="K3142" s="13">
        <v>572.23644999999999</v>
      </c>
      <c r="L3142" s="13">
        <v>586.82855199999995</v>
      </c>
      <c r="M3142" s="13">
        <v>609.42053199999998</v>
      </c>
      <c r="N3142" s="13">
        <v>622.93395999999996</v>
      </c>
      <c r="O3142" s="13">
        <v>627.07116699999995</v>
      </c>
      <c r="P3142" s="13">
        <v>630.88024900000005</v>
      </c>
      <c r="Q3142" s="13">
        <v>635.09375</v>
      </c>
      <c r="R3142" s="13">
        <v>640.18902600000001</v>
      </c>
      <c r="S3142" s="13">
        <v>646.03723100000002</v>
      </c>
      <c r="T3142" s="13">
        <v>651.740723</v>
      </c>
      <c r="U3142" s="13">
        <v>656.35485800000004</v>
      </c>
      <c r="V3142" s="13">
        <v>660.32904099999996</v>
      </c>
      <c r="W3142" s="13">
        <v>664.33703600000001</v>
      </c>
      <c r="X3142" s="13">
        <v>668.48944100000006</v>
      </c>
      <c r="Y3142" s="13">
        <v>672.89209000000005</v>
      </c>
      <c r="Z3142" s="13">
        <v>676.85955799999999</v>
      </c>
      <c r="AA3142" s="13">
        <v>681.39843800000006</v>
      </c>
      <c r="AB3142" s="13">
        <v>686.30548099999999</v>
      </c>
      <c r="AC3142" s="13">
        <v>690.57385299999999</v>
      </c>
      <c r="AD3142" s="13">
        <v>695.28936799999997</v>
      </c>
      <c r="AE3142" s="13">
        <v>702.37676999999996</v>
      </c>
      <c r="AF3142" s="7">
        <v>1.0651000000000001E-2</v>
      </c>
    </row>
    <row r="3144" spans="1:32" ht="13">
      <c r="B3144" s="2" t="s">
        <v>249</v>
      </c>
    </row>
    <row r="3145" spans="1:32" ht="13">
      <c r="A3145" s="3" t="s">
        <v>919</v>
      </c>
      <c r="B3145" t="s">
        <v>226</v>
      </c>
      <c r="C3145" s="13">
        <v>0</v>
      </c>
      <c r="D3145" s="13">
        <v>0</v>
      </c>
      <c r="E3145" s="13">
        <v>0</v>
      </c>
      <c r="F3145" s="13">
        <v>0</v>
      </c>
      <c r="G3145" s="13">
        <v>0</v>
      </c>
      <c r="H3145" s="13">
        <v>0</v>
      </c>
      <c r="I3145" s="13">
        <v>0</v>
      </c>
      <c r="J3145" s="13">
        <v>0</v>
      </c>
      <c r="K3145" s="13">
        <v>0</v>
      </c>
      <c r="L3145" s="13">
        <v>0</v>
      </c>
      <c r="M3145" s="13">
        <v>0</v>
      </c>
      <c r="N3145" s="13">
        <v>0</v>
      </c>
      <c r="O3145" s="13">
        <v>0</v>
      </c>
      <c r="P3145" s="13">
        <v>0</v>
      </c>
      <c r="Q3145" s="13">
        <v>0</v>
      </c>
      <c r="R3145" s="13">
        <v>0</v>
      </c>
      <c r="S3145" s="13">
        <v>0</v>
      </c>
      <c r="T3145" s="13">
        <v>0</v>
      </c>
      <c r="U3145" s="13">
        <v>0</v>
      </c>
      <c r="V3145" s="13">
        <v>0</v>
      </c>
      <c r="W3145" s="13">
        <v>0</v>
      </c>
      <c r="X3145" s="13">
        <v>0</v>
      </c>
      <c r="Y3145" s="13">
        <v>0</v>
      </c>
      <c r="Z3145" s="13">
        <v>0</v>
      </c>
      <c r="AA3145" s="13">
        <v>0</v>
      </c>
      <c r="AB3145" s="13">
        <v>0</v>
      </c>
      <c r="AC3145" s="13">
        <v>0</v>
      </c>
      <c r="AD3145" s="13">
        <v>0</v>
      </c>
      <c r="AE3145" s="13">
        <v>0</v>
      </c>
      <c r="AF3145" s="15" t="s">
        <v>2584</v>
      </c>
    </row>
    <row r="3146" spans="1:32" ht="13">
      <c r="A3146" s="3" t="s">
        <v>920</v>
      </c>
      <c r="B3146" t="s">
        <v>228</v>
      </c>
      <c r="C3146" s="13">
        <v>0</v>
      </c>
      <c r="D3146" s="13">
        <v>0</v>
      </c>
      <c r="E3146" s="13">
        <v>0</v>
      </c>
      <c r="F3146" s="13">
        <v>604.19451900000001</v>
      </c>
      <c r="G3146" s="13">
        <v>611.34533699999997</v>
      </c>
      <c r="H3146" s="13">
        <v>627.40112299999998</v>
      </c>
      <c r="I3146" s="13">
        <v>636.730591</v>
      </c>
      <c r="J3146" s="13">
        <v>652.64135699999997</v>
      </c>
      <c r="K3146" s="13">
        <v>668.47387700000002</v>
      </c>
      <c r="L3146" s="13">
        <v>684.28936799999997</v>
      </c>
      <c r="M3146" s="13">
        <v>710.21453899999995</v>
      </c>
      <c r="N3146" s="13">
        <v>718.65881300000001</v>
      </c>
      <c r="O3146" s="13">
        <v>720.85150099999998</v>
      </c>
      <c r="P3146" s="13">
        <v>723.73345900000004</v>
      </c>
      <c r="Q3146" s="13">
        <v>726.15301499999998</v>
      </c>
      <c r="R3146" s="13">
        <v>728.21227999999996</v>
      </c>
      <c r="S3146" s="13">
        <v>730.55053699999996</v>
      </c>
      <c r="T3146" s="13">
        <v>733.080017</v>
      </c>
      <c r="U3146" s="13">
        <v>736.26324499999998</v>
      </c>
      <c r="V3146" s="13">
        <v>739.51763900000003</v>
      </c>
      <c r="W3146" s="13">
        <v>742.84759499999996</v>
      </c>
      <c r="X3146" s="13">
        <v>746.31079099999999</v>
      </c>
      <c r="Y3146" s="13">
        <v>749.83422900000005</v>
      </c>
      <c r="Z3146" s="13">
        <v>753.69854699999996</v>
      </c>
      <c r="AA3146" s="13">
        <v>757.10455300000001</v>
      </c>
      <c r="AB3146" s="13">
        <v>761.76934800000004</v>
      </c>
      <c r="AC3146" s="13">
        <v>766.50683600000002</v>
      </c>
      <c r="AD3146" s="13">
        <v>771.674622</v>
      </c>
      <c r="AE3146" s="13">
        <v>780.62554899999998</v>
      </c>
      <c r="AF3146" s="15" t="s">
        <v>2584</v>
      </c>
    </row>
    <row r="3147" spans="1:32" ht="13">
      <c r="A3147" s="3" t="s">
        <v>921</v>
      </c>
      <c r="B3147" t="s">
        <v>230</v>
      </c>
      <c r="C3147" s="13">
        <v>649.70513900000003</v>
      </c>
      <c r="D3147" s="13">
        <v>649.63214100000005</v>
      </c>
      <c r="E3147" s="13">
        <v>653.23223900000005</v>
      </c>
      <c r="F3147" s="13">
        <v>660.980774</v>
      </c>
      <c r="G3147" s="13">
        <v>670.02343800000006</v>
      </c>
      <c r="H3147" s="13">
        <v>683.25921600000004</v>
      </c>
      <c r="I3147" s="13">
        <v>691.31604000000004</v>
      </c>
      <c r="J3147" s="13">
        <v>702.69158900000002</v>
      </c>
      <c r="K3147" s="13">
        <v>719.20105000000001</v>
      </c>
      <c r="L3147" s="13">
        <v>735.98687700000005</v>
      </c>
      <c r="M3147" s="13">
        <v>760.62072799999999</v>
      </c>
      <c r="N3147" s="13">
        <v>770.90612799999997</v>
      </c>
      <c r="O3147" s="13">
        <v>773.15875200000005</v>
      </c>
      <c r="P3147" s="13">
        <v>776.81286599999999</v>
      </c>
      <c r="Q3147" s="13">
        <v>779.77795400000002</v>
      </c>
      <c r="R3147" s="13">
        <v>782.31732199999999</v>
      </c>
      <c r="S3147" s="13">
        <v>784.33288600000003</v>
      </c>
      <c r="T3147" s="13">
        <v>786.48364300000003</v>
      </c>
      <c r="U3147" s="13">
        <v>789.18536400000005</v>
      </c>
      <c r="V3147" s="13">
        <v>792.06127900000001</v>
      </c>
      <c r="W3147" s="13">
        <v>795.16503899999998</v>
      </c>
      <c r="X3147" s="13">
        <v>798.47912599999995</v>
      </c>
      <c r="Y3147" s="13">
        <v>802.05725099999995</v>
      </c>
      <c r="Z3147" s="13">
        <v>805.89788799999997</v>
      </c>
      <c r="AA3147" s="13">
        <v>809.91815199999996</v>
      </c>
      <c r="AB3147" s="13">
        <v>814.45263699999998</v>
      </c>
      <c r="AC3147" s="13">
        <v>818.60638400000005</v>
      </c>
      <c r="AD3147" s="13">
        <v>822.86084000000005</v>
      </c>
      <c r="AE3147" s="13">
        <v>830.428406</v>
      </c>
      <c r="AF3147" s="7">
        <v>9.1350000000000008E-3</v>
      </c>
    </row>
    <row r="3148" spans="1:32" ht="13">
      <c r="A3148" s="3" t="s">
        <v>922</v>
      </c>
      <c r="B3148" t="s">
        <v>232</v>
      </c>
      <c r="C3148" s="13">
        <v>739.76910399999997</v>
      </c>
      <c r="D3148" s="13">
        <v>739.66607699999997</v>
      </c>
      <c r="E3148" s="13">
        <v>743.54425000000003</v>
      </c>
      <c r="F3148" s="13">
        <v>748.04363999999998</v>
      </c>
      <c r="G3148" s="13">
        <v>756.18902600000001</v>
      </c>
      <c r="H3148" s="13">
        <v>772.41546600000004</v>
      </c>
      <c r="I3148" s="13">
        <v>780.34020999999996</v>
      </c>
      <c r="J3148" s="13">
        <v>793.95220900000004</v>
      </c>
      <c r="K3148" s="13">
        <v>814.83538799999997</v>
      </c>
      <c r="L3148" s="13">
        <v>833.78112799999997</v>
      </c>
      <c r="M3148" s="13">
        <v>864.86749299999997</v>
      </c>
      <c r="N3148" s="13">
        <v>876.51971400000002</v>
      </c>
      <c r="O3148" s="13">
        <v>879.47015399999998</v>
      </c>
      <c r="P3148" s="13">
        <v>883.10986300000002</v>
      </c>
      <c r="Q3148" s="13">
        <v>885.90893600000004</v>
      </c>
      <c r="R3148" s="13">
        <v>888.32586700000002</v>
      </c>
      <c r="S3148" s="13">
        <v>890.85864300000003</v>
      </c>
      <c r="T3148" s="13">
        <v>893.66674799999998</v>
      </c>
      <c r="U3148" s="13">
        <v>896.95416299999999</v>
      </c>
      <c r="V3148" s="13">
        <v>900.35015899999996</v>
      </c>
      <c r="W3148" s="13">
        <v>904.01281700000004</v>
      </c>
      <c r="X3148" s="13">
        <v>907.81774900000005</v>
      </c>
      <c r="Y3148" s="13">
        <v>912.11676</v>
      </c>
      <c r="Z3148" s="13">
        <v>915.82556199999999</v>
      </c>
      <c r="AA3148" s="13">
        <v>920.64001499999995</v>
      </c>
      <c r="AB3148" s="13">
        <v>926.49945100000002</v>
      </c>
      <c r="AC3148" s="13">
        <v>932.15850799999998</v>
      </c>
      <c r="AD3148" s="13">
        <v>938.50170900000001</v>
      </c>
      <c r="AE3148" s="13">
        <v>949.72082499999999</v>
      </c>
      <c r="AF3148" s="7">
        <v>9.3010000000000002E-3</v>
      </c>
    </row>
    <row r="3149" spans="1:32" ht="13">
      <c r="A3149" s="3" t="s">
        <v>923</v>
      </c>
      <c r="B3149" t="s">
        <v>234</v>
      </c>
      <c r="C3149" s="13">
        <v>703.46649200000002</v>
      </c>
      <c r="D3149" s="13">
        <v>701.87164299999995</v>
      </c>
      <c r="E3149" s="13">
        <v>702.61059599999999</v>
      </c>
      <c r="F3149" s="13">
        <v>704.76489300000003</v>
      </c>
      <c r="G3149" s="13">
        <v>713.19146699999999</v>
      </c>
      <c r="H3149" s="13">
        <v>730.74078399999996</v>
      </c>
      <c r="I3149" s="13">
        <v>740.58367899999996</v>
      </c>
      <c r="J3149" s="13">
        <v>757.23730499999999</v>
      </c>
      <c r="K3149" s="13">
        <v>774.12261999999998</v>
      </c>
      <c r="L3149" s="13">
        <v>789.54199200000005</v>
      </c>
      <c r="M3149" s="13">
        <v>819.16455099999996</v>
      </c>
      <c r="N3149" s="13">
        <v>833.47760000000005</v>
      </c>
      <c r="O3149" s="13">
        <v>836.59594700000002</v>
      </c>
      <c r="P3149" s="13">
        <v>840.27569600000004</v>
      </c>
      <c r="Q3149" s="13">
        <v>843.44592299999999</v>
      </c>
      <c r="R3149" s="13">
        <v>846.13336200000003</v>
      </c>
      <c r="S3149" s="13">
        <v>848.93530299999998</v>
      </c>
      <c r="T3149" s="13">
        <v>852.25604199999998</v>
      </c>
      <c r="U3149" s="13">
        <v>855.94250499999998</v>
      </c>
      <c r="V3149" s="13">
        <v>859.66845699999999</v>
      </c>
      <c r="W3149" s="13">
        <v>863.56518600000004</v>
      </c>
      <c r="X3149" s="13">
        <v>867.49963400000001</v>
      </c>
      <c r="Y3149" s="13">
        <v>872.15551800000003</v>
      </c>
      <c r="Z3149" s="13">
        <v>876.06201199999998</v>
      </c>
      <c r="AA3149" s="13">
        <v>881.21844499999997</v>
      </c>
      <c r="AB3149" s="13">
        <v>887.081726</v>
      </c>
      <c r="AC3149" s="13">
        <v>891.17401099999995</v>
      </c>
      <c r="AD3149" s="13">
        <v>895.14532499999996</v>
      </c>
      <c r="AE3149" s="13">
        <v>900.79882799999996</v>
      </c>
      <c r="AF3149" s="7">
        <v>9.2849999999999999E-3</v>
      </c>
    </row>
    <row r="3150" spans="1:32" ht="13">
      <c r="A3150" s="3" t="s">
        <v>924</v>
      </c>
      <c r="B3150" t="s">
        <v>236</v>
      </c>
      <c r="C3150" s="13">
        <v>0</v>
      </c>
      <c r="D3150" s="13">
        <v>0</v>
      </c>
      <c r="E3150" s="13">
        <v>0</v>
      </c>
      <c r="F3150" s="13">
        <v>0</v>
      </c>
      <c r="G3150" s="13">
        <v>0</v>
      </c>
      <c r="H3150" s="13">
        <v>0</v>
      </c>
      <c r="I3150" s="13">
        <v>0</v>
      </c>
      <c r="J3150" s="13">
        <v>0</v>
      </c>
      <c r="K3150" s="13">
        <v>0</v>
      </c>
      <c r="L3150" s="13">
        <v>0</v>
      </c>
      <c r="M3150" s="13">
        <v>0</v>
      </c>
      <c r="N3150" s="13">
        <v>0</v>
      </c>
      <c r="O3150" s="13">
        <v>0</v>
      </c>
      <c r="P3150" s="13">
        <v>0</v>
      </c>
      <c r="Q3150" s="13">
        <v>0</v>
      </c>
      <c r="R3150" s="13">
        <v>0</v>
      </c>
      <c r="S3150" s="13">
        <v>0</v>
      </c>
      <c r="T3150" s="13">
        <v>0</v>
      </c>
      <c r="U3150" s="13">
        <v>0</v>
      </c>
      <c r="V3150" s="13">
        <v>0</v>
      </c>
      <c r="W3150" s="13">
        <v>0</v>
      </c>
      <c r="X3150" s="13">
        <v>0</v>
      </c>
      <c r="Y3150" s="13">
        <v>0</v>
      </c>
      <c r="Z3150" s="13">
        <v>0</v>
      </c>
      <c r="AA3150" s="13">
        <v>0</v>
      </c>
      <c r="AB3150" s="13">
        <v>0</v>
      </c>
      <c r="AC3150" s="13">
        <v>0</v>
      </c>
      <c r="AD3150" s="13">
        <v>0</v>
      </c>
      <c r="AE3150" s="13">
        <v>0</v>
      </c>
      <c r="AF3150" s="15" t="s">
        <v>2584</v>
      </c>
    </row>
    <row r="3151" spans="1:32" ht="13">
      <c r="A3151" s="3" t="s">
        <v>925</v>
      </c>
      <c r="B3151" t="s">
        <v>238</v>
      </c>
      <c r="C3151" s="13">
        <v>650.77417000000003</v>
      </c>
      <c r="D3151" s="13">
        <v>650.63909899999999</v>
      </c>
      <c r="E3151" s="13">
        <v>652.19427499999995</v>
      </c>
      <c r="F3151" s="13">
        <v>649.98937999999998</v>
      </c>
      <c r="G3151" s="13">
        <v>658.87548800000002</v>
      </c>
      <c r="H3151" s="13">
        <v>671.72650099999998</v>
      </c>
      <c r="I3151" s="13">
        <v>679.74926800000003</v>
      </c>
      <c r="J3151" s="13">
        <v>689.93963599999995</v>
      </c>
      <c r="K3151" s="13">
        <v>704.42211899999995</v>
      </c>
      <c r="L3151" s="13">
        <v>720.65917999999999</v>
      </c>
      <c r="M3151" s="13">
        <v>751.93957499999999</v>
      </c>
      <c r="N3151" s="13">
        <v>779.90039100000001</v>
      </c>
      <c r="O3151" s="13">
        <v>785.77081299999998</v>
      </c>
      <c r="P3151" s="13">
        <v>790.04779099999996</v>
      </c>
      <c r="Q3151" s="13">
        <v>794.35369900000001</v>
      </c>
      <c r="R3151" s="13">
        <v>799.17810099999997</v>
      </c>
      <c r="S3151" s="13">
        <v>804.65728799999999</v>
      </c>
      <c r="T3151" s="13">
        <v>810.07647699999995</v>
      </c>
      <c r="U3151" s="13">
        <v>815.33874500000002</v>
      </c>
      <c r="V3151" s="13">
        <v>819.94238299999995</v>
      </c>
      <c r="W3151" s="13">
        <v>824.70159899999999</v>
      </c>
      <c r="X3151" s="13">
        <v>829.78772000000004</v>
      </c>
      <c r="Y3151" s="13">
        <v>835.54150400000003</v>
      </c>
      <c r="Z3151" s="13">
        <v>841.72277799999995</v>
      </c>
      <c r="AA3151" s="13">
        <v>849.37756300000001</v>
      </c>
      <c r="AB3151" s="13">
        <v>858.69079599999998</v>
      </c>
      <c r="AC3151" s="13">
        <v>864.48809800000004</v>
      </c>
      <c r="AD3151" s="13">
        <v>870.70135500000004</v>
      </c>
      <c r="AE3151" s="13">
        <v>879.56774900000005</v>
      </c>
      <c r="AF3151" s="7">
        <v>1.1228E-2</v>
      </c>
    </row>
    <row r="3152" spans="1:32" ht="13">
      <c r="A3152" s="3" t="s">
        <v>926</v>
      </c>
      <c r="B3152" t="s">
        <v>240</v>
      </c>
      <c r="C3152" s="13">
        <v>791.06744400000002</v>
      </c>
      <c r="D3152" s="13">
        <v>789.40747099999999</v>
      </c>
      <c r="E3152" s="13">
        <v>790.12701400000003</v>
      </c>
      <c r="F3152" s="13">
        <v>791.21844499999997</v>
      </c>
      <c r="G3152" s="13">
        <v>798.49475099999995</v>
      </c>
      <c r="H3152" s="13">
        <v>811.89947500000005</v>
      </c>
      <c r="I3152" s="13">
        <v>816.78186000000005</v>
      </c>
      <c r="J3152" s="13">
        <v>826.75256300000001</v>
      </c>
      <c r="K3152" s="13">
        <v>843.42694100000006</v>
      </c>
      <c r="L3152" s="13">
        <v>857.31561299999998</v>
      </c>
      <c r="M3152" s="13">
        <v>880.34484899999995</v>
      </c>
      <c r="N3152" s="13">
        <v>896.07629399999996</v>
      </c>
      <c r="O3152" s="13">
        <v>901.43896500000005</v>
      </c>
      <c r="P3152" s="13">
        <v>907.136841</v>
      </c>
      <c r="Q3152" s="13">
        <v>913.95953399999996</v>
      </c>
      <c r="R3152" s="13">
        <v>921.22229000000004</v>
      </c>
      <c r="S3152" s="13">
        <v>929.05877699999996</v>
      </c>
      <c r="T3152" s="13">
        <v>936.31585700000005</v>
      </c>
      <c r="U3152" s="13">
        <v>943.20214799999997</v>
      </c>
      <c r="V3152" s="13">
        <v>949.05267300000003</v>
      </c>
      <c r="W3152" s="13">
        <v>954.65600600000005</v>
      </c>
      <c r="X3152" s="13">
        <v>960.14502000000005</v>
      </c>
      <c r="Y3152" s="13">
        <v>965.652649</v>
      </c>
      <c r="Z3152" s="13">
        <v>970.83306900000002</v>
      </c>
      <c r="AA3152" s="13">
        <v>976.26226799999995</v>
      </c>
      <c r="AB3152" s="13">
        <v>982.46124299999997</v>
      </c>
      <c r="AC3152" s="13">
        <v>987.48602300000005</v>
      </c>
      <c r="AD3152" s="13">
        <v>992.59393299999999</v>
      </c>
      <c r="AE3152" s="13">
        <v>998.775757</v>
      </c>
      <c r="AF3152" s="7">
        <v>8.7510000000000001E-3</v>
      </c>
    </row>
    <row r="3153" spans="1:32" ht="13">
      <c r="A3153" s="3" t="s">
        <v>927</v>
      </c>
      <c r="B3153" t="s">
        <v>242</v>
      </c>
      <c r="C3153" s="13">
        <v>0</v>
      </c>
      <c r="D3153" s="13">
        <v>0</v>
      </c>
      <c r="E3153" s="13">
        <v>0</v>
      </c>
      <c r="F3153" s="13">
        <v>735.35790999999995</v>
      </c>
      <c r="G3153" s="13">
        <v>743.91747999999995</v>
      </c>
      <c r="H3153" s="13">
        <v>758.49645999999996</v>
      </c>
      <c r="I3153" s="13">
        <v>767.23754899999994</v>
      </c>
      <c r="J3153" s="13">
        <v>781.97094700000002</v>
      </c>
      <c r="K3153" s="13">
        <v>797.52880900000002</v>
      </c>
      <c r="L3153" s="13">
        <v>814.642517</v>
      </c>
      <c r="M3153" s="13">
        <v>852.97814900000003</v>
      </c>
      <c r="N3153" s="13">
        <v>877.49157700000001</v>
      </c>
      <c r="O3153" s="13">
        <v>880.41894500000001</v>
      </c>
      <c r="P3153" s="13">
        <v>887.96460000000002</v>
      </c>
      <c r="Q3153" s="13">
        <v>894.53527799999995</v>
      </c>
      <c r="R3153" s="13">
        <v>900.10736099999997</v>
      </c>
      <c r="S3153" s="13">
        <v>906.82019000000003</v>
      </c>
      <c r="T3153" s="13">
        <v>913.50414999999998</v>
      </c>
      <c r="U3153" s="13">
        <v>919.57372999999995</v>
      </c>
      <c r="V3153" s="13">
        <v>924.38830600000006</v>
      </c>
      <c r="W3153" s="13">
        <v>929.28143299999999</v>
      </c>
      <c r="X3153" s="13">
        <v>934.43347200000005</v>
      </c>
      <c r="Y3153" s="13">
        <v>939.887878</v>
      </c>
      <c r="Z3153" s="13">
        <v>944.81182899999999</v>
      </c>
      <c r="AA3153" s="13">
        <v>949.91308600000002</v>
      </c>
      <c r="AB3153" s="13">
        <v>954.33520499999997</v>
      </c>
      <c r="AC3153" s="13">
        <v>958.71234100000004</v>
      </c>
      <c r="AD3153" s="13">
        <v>963.44451900000001</v>
      </c>
      <c r="AE3153" s="13">
        <v>969.96838400000001</v>
      </c>
      <c r="AF3153" s="15" t="s">
        <v>2584</v>
      </c>
    </row>
    <row r="3154" spans="1:32" ht="13">
      <c r="A3154" s="3" t="s">
        <v>928</v>
      </c>
      <c r="B3154" t="s">
        <v>244</v>
      </c>
      <c r="C3154" s="13">
        <v>700.20611599999995</v>
      </c>
      <c r="D3154" s="13">
        <v>700.43145800000002</v>
      </c>
      <c r="E3154" s="13">
        <v>703.11908000000005</v>
      </c>
      <c r="F3154" s="13">
        <v>697.71923800000002</v>
      </c>
      <c r="G3154" s="13">
        <v>706.32208300000002</v>
      </c>
      <c r="H3154" s="13">
        <v>722.901611</v>
      </c>
      <c r="I3154" s="13">
        <v>733.06243900000004</v>
      </c>
      <c r="J3154" s="13">
        <v>747.02148399999999</v>
      </c>
      <c r="K3154" s="13">
        <v>764.35955799999999</v>
      </c>
      <c r="L3154" s="13">
        <v>790.28955099999996</v>
      </c>
      <c r="M3154" s="13">
        <v>830.64086899999995</v>
      </c>
      <c r="N3154" s="13">
        <v>860.41021699999999</v>
      </c>
      <c r="O3154" s="13">
        <v>864.69616699999995</v>
      </c>
      <c r="P3154" s="13">
        <v>871.02728300000001</v>
      </c>
      <c r="Q3154" s="13">
        <v>875.84039299999995</v>
      </c>
      <c r="R3154" s="13">
        <v>881.81036400000005</v>
      </c>
      <c r="S3154" s="13">
        <v>888.61175500000002</v>
      </c>
      <c r="T3154" s="13">
        <v>895.17358400000001</v>
      </c>
      <c r="U3154" s="13">
        <v>900.88140899999996</v>
      </c>
      <c r="V3154" s="13">
        <v>905.37884499999996</v>
      </c>
      <c r="W3154" s="13">
        <v>910.09082000000001</v>
      </c>
      <c r="X3154" s="13">
        <v>914.83941700000003</v>
      </c>
      <c r="Y3154" s="13">
        <v>919.58117700000003</v>
      </c>
      <c r="Z3154" s="13">
        <v>924.05932600000006</v>
      </c>
      <c r="AA3154" s="13">
        <v>928.91223100000002</v>
      </c>
      <c r="AB3154" s="13">
        <v>934.18365500000004</v>
      </c>
      <c r="AC3154" s="13">
        <v>938.46203600000001</v>
      </c>
      <c r="AD3154" s="13">
        <v>943.28167699999995</v>
      </c>
      <c r="AE3154" s="13">
        <v>951.06933600000002</v>
      </c>
      <c r="AF3154" s="7">
        <v>1.1394E-2</v>
      </c>
    </row>
    <row r="3155" spans="1:32" ht="13">
      <c r="A3155" s="3" t="s">
        <v>929</v>
      </c>
      <c r="B3155" t="s">
        <v>246</v>
      </c>
      <c r="C3155" s="13">
        <v>0</v>
      </c>
      <c r="D3155" s="13">
        <v>0</v>
      </c>
      <c r="E3155" s="13">
        <v>0</v>
      </c>
      <c r="F3155" s="13">
        <v>615.31957999999997</v>
      </c>
      <c r="G3155" s="13">
        <v>625.68328899999995</v>
      </c>
      <c r="H3155" s="13">
        <v>639.91113299999995</v>
      </c>
      <c r="I3155" s="13">
        <v>649.10180700000001</v>
      </c>
      <c r="J3155" s="13">
        <v>660.57043499999997</v>
      </c>
      <c r="K3155" s="13">
        <v>676.59375</v>
      </c>
      <c r="L3155" s="13">
        <v>695.39758300000005</v>
      </c>
      <c r="M3155" s="13">
        <v>725.42138699999998</v>
      </c>
      <c r="N3155" s="13">
        <v>746.76831100000004</v>
      </c>
      <c r="O3155" s="13">
        <v>749.38909899999999</v>
      </c>
      <c r="P3155" s="13">
        <v>755.04565400000001</v>
      </c>
      <c r="Q3155" s="13">
        <v>759.17913799999997</v>
      </c>
      <c r="R3155" s="13">
        <v>763.36144999999999</v>
      </c>
      <c r="S3155" s="13">
        <v>768.59503199999995</v>
      </c>
      <c r="T3155" s="13">
        <v>773.90448000000004</v>
      </c>
      <c r="U3155" s="13">
        <v>778.98492399999998</v>
      </c>
      <c r="V3155" s="13">
        <v>783.35986300000002</v>
      </c>
      <c r="W3155" s="13">
        <v>787.657104</v>
      </c>
      <c r="X3155" s="13">
        <v>792.14733899999999</v>
      </c>
      <c r="Y3155" s="13">
        <v>797.17681900000002</v>
      </c>
      <c r="Z3155" s="13">
        <v>802.22167999999999</v>
      </c>
      <c r="AA3155" s="13">
        <v>808.22229000000004</v>
      </c>
      <c r="AB3155" s="13">
        <v>815.52789299999995</v>
      </c>
      <c r="AC3155" s="13">
        <v>821.87634300000002</v>
      </c>
      <c r="AD3155" s="13">
        <v>827.93438700000002</v>
      </c>
      <c r="AE3155" s="13">
        <v>836.40515100000005</v>
      </c>
      <c r="AF3155" s="15" t="s">
        <v>2584</v>
      </c>
    </row>
    <row r="3156" spans="1:32" ht="13">
      <c r="A3156" s="3" t="s">
        <v>930</v>
      </c>
      <c r="B3156" t="s">
        <v>248</v>
      </c>
      <c r="C3156" s="13">
        <v>713.72369400000002</v>
      </c>
      <c r="D3156" s="13">
        <v>712.30981399999996</v>
      </c>
      <c r="E3156" s="13">
        <v>714.62591599999996</v>
      </c>
      <c r="F3156" s="13">
        <v>713.44744900000001</v>
      </c>
      <c r="G3156" s="13">
        <v>721.10180700000001</v>
      </c>
      <c r="H3156" s="13">
        <v>735.58282499999996</v>
      </c>
      <c r="I3156" s="13">
        <v>741.85229500000003</v>
      </c>
      <c r="J3156" s="13">
        <v>753.55358899999999</v>
      </c>
      <c r="K3156" s="13">
        <v>772.51916500000004</v>
      </c>
      <c r="L3156" s="13">
        <v>792.21850600000005</v>
      </c>
      <c r="M3156" s="13">
        <v>822.71765100000005</v>
      </c>
      <c r="N3156" s="13">
        <v>840.96087599999998</v>
      </c>
      <c r="O3156" s="13">
        <v>846.546021</v>
      </c>
      <c r="P3156" s="13">
        <v>851.688354</v>
      </c>
      <c r="Q3156" s="13">
        <v>857.37658699999997</v>
      </c>
      <c r="R3156" s="13">
        <v>864.25531000000001</v>
      </c>
      <c r="S3156" s="13">
        <v>872.15020800000002</v>
      </c>
      <c r="T3156" s="13">
        <v>879.84997599999997</v>
      </c>
      <c r="U3156" s="13">
        <v>886.07910200000003</v>
      </c>
      <c r="V3156" s="13">
        <v>891.44421399999999</v>
      </c>
      <c r="W3156" s="13">
        <v>896.85504200000003</v>
      </c>
      <c r="X3156" s="13">
        <v>902.46069299999999</v>
      </c>
      <c r="Y3156" s="13">
        <v>908.40429700000004</v>
      </c>
      <c r="Z3156" s="13">
        <v>913.76043700000002</v>
      </c>
      <c r="AA3156" s="13">
        <v>919.887878</v>
      </c>
      <c r="AB3156" s="13">
        <v>926.51238999999998</v>
      </c>
      <c r="AC3156" s="13">
        <v>932.274719</v>
      </c>
      <c r="AD3156" s="13">
        <v>938.64068599999996</v>
      </c>
      <c r="AE3156" s="13">
        <v>948.208618</v>
      </c>
      <c r="AF3156" s="7">
        <v>1.0651000000000001E-2</v>
      </c>
    </row>
    <row r="3158" spans="1:32" ht="13">
      <c r="B3158" s="2" t="s">
        <v>262</v>
      </c>
    </row>
    <row r="3159" spans="1:32" ht="13">
      <c r="A3159" s="3" t="s">
        <v>931</v>
      </c>
      <c r="B3159" t="s">
        <v>226</v>
      </c>
      <c r="C3159" s="13">
        <v>0</v>
      </c>
      <c r="D3159" s="13">
        <v>0</v>
      </c>
      <c r="E3159" s="13">
        <v>0</v>
      </c>
      <c r="F3159" s="13">
        <v>0</v>
      </c>
      <c r="G3159" s="13">
        <v>0</v>
      </c>
      <c r="H3159" s="13">
        <v>0</v>
      </c>
      <c r="I3159" s="13">
        <v>0</v>
      </c>
      <c r="J3159" s="13">
        <v>0</v>
      </c>
      <c r="K3159" s="13">
        <v>0</v>
      </c>
      <c r="L3159" s="13">
        <v>0</v>
      </c>
      <c r="M3159" s="13">
        <v>0</v>
      </c>
      <c r="N3159" s="13">
        <v>0</v>
      </c>
      <c r="O3159" s="13">
        <v>0</v>
      </c>
      <c r="P3159" s="13">
        <v>0</v>
      </c>
      <c r="Q3159" s="13">
        <v>0</v>
      </c>
      <c r="R3159" s="13">
        <v>0</v>
      </c>
      <c r="S3159" s="13">
        <v>0</v>
      </c>
      <c r="T3159" s="13">
        <v>0</v>
      </c>
      <c r="U3159" s="13">
        <v>0</v>
      </c>
      <c r="V3159" s="13">
        <v>0</v>
      </c>
      <c r="W3159" s="13">
        <v>0</v>
      </c>
      <c r="X3159" s="13">
        <v>0</v>
      </c>
      <c r="Y3159" s="13">
        <v>0</v>
      </c>
      <c r="Z3159" s="13">
        <v>0</v>
      </c>
      <c r="AA3159" s="13">
        <v>0</v>
      </c>
      <c r="AB3159" s="13">
        <v>0</v>
      </c>
      <c r="AC3159" s="13">
        <v>0</v>
      </c>
      <c r="AD3159" s="13">
        <v>0</v>
      </c>
      <c r="AE3159" s="13">
        <v>0</v>
      </c>
      <c r="AF3159" s="15" t="s">
        <v>2584</v>
      </c>
    </row>
    <row r="3160" spans="1:32" ht="13">
      <c r="A3160" s="3" t="s">
        <v>932</v>
      </c>
      <c r="B3160" t="s">
        <v>228</v>
      </c>
      <c r="C3160" s="13">
        <v>0</v>
      </c>
      <c r="D3160" s="13">
        <v>0</v>
      </c>
      <c r="E3160" s="13">
        <v>0</v>
      </c>
      <c r="F3160" s="13">
        <v>0</v>
      </c>
      <c r="G3160" s="13">
        <v>0</v>
      </c>
      <c r="H3160" s="13">
        <v>0</v>
      </c>
      <c r="I3160" s="13">
        <v>0</v>
      </c>
      <c r="J3160" s="13">
        <v>0</v>
      </c>
      <c r="K3160" s="13">
        <v>0</v>
      </c>
      <c r="L3160" s="13">
        <v>0</v>
      </c>
      <c r="M3160" s="13">
        <v>0</v>
      </c>
      <c r="N3160" s="13">
        <v>0</v>
      </c>
      <c r="O3160" s="13">
        <v>0</v>
      </c>
      <c r="P3160" s="13">
        <v>0</v>
      </c>
      <c r="Q3160" s="13">
        <v>0</v>
      </c>
      <c r="R3160" s="13">
        <v>0</v>
      </c>
      <c r="S3160" s="13">
        <v>0</v>
      </c>
      <c r="T3160" s="13">
        <v>0</v>
      </c>
      <c r="U3160" s="13">
        <v>0</v>
      </c>
      <c r="V3160" s="13">
        <v>0</v>
      </c>
      <c r="W3160" s="13">
        <v>0</v>
      </c>
      <c r="X3160" s="13">
        <v>0</v>
      </c>
      <c r="Y3160" s="13">
        <v>0</v>
      </c>
      <c r="Z3160" s="13">
        <v>0</v>
      </c>
      <c r="AA3160" s="13">
        <v>0</v>
      </c>
      <c r="AB3160" s="13">
        <v>0</v>
      </c>
      <c r="AC3160" s="13">
        <v>0</v>
      </c>
      <c r="AD3160" s="13">
        <v>0</v>
      </c>
      <c r="AE3160" s="13">
        <v>0</v>
      </c>
      <c r="AF3160" s="15" t="s">
        <v>2584</v>
      </c>
    </row>
    <row r="3161" spans="1:32" ht="13">
      <c r="A3161" s="3" t="s">
        <v>933</v>
      </c>
      <c r="B3161" t="s">
        <v>230</v>
      </c>
      <c r="C3161" s="13">
        <v>0</v>
      </c>
      <c r="D3161" s="13">
        <v>0</v>
      </c>
      <c r="E3161" s="13">
        <v>0</v>
      </c>
      <c r="F3161" s="13">
        <v>0</v>
      </c>
      <c r="G3161" s="13">
        <v>620.39209000000005</v>
      </c>
      <c r="H3161" s="13">
        <v>632.64739999999995</v>
      </c>
      <c r="I3161" s="13">
        <v>640.10742200000004</v>
      </c>
      <c r="J3161" s="13">
        <v>650.64031999999997</v>
      </c>
      <c r="K3161" s="13">
        <v>665.92687999999998</v>
      </c>
      <c r="L3161" s="13">
        <v>681.46929899999998</v>
      </c>
      <c r="M3161" s="13">
        <v>704.278503</v>
      </c>
      <c r="N3161" s="13">
        <v>713.80200200000002</v>
      </c>
      <c r="O3161" s="13">
        <v>715.88769500000001</v>
      </c>
      <c r="P3161" s="13">
        <v>719.27117899999996</v>
      </c>
      <c r="Q3161" s="13">
        <v>722.01666299999999</v>
      </c>
      <c r="R3161" s="13">
        <v>724.36792000000003</v>
      </c>
      <c r="S3161" s="13">
        <v>726.23419200000001</v>
      </c>
      <c r="T3161" s="13">
        <v>728.22552499999995</v>
      </c>
      <c r="U3161" s="13">
        <v>730.72717299999999</v>
      </c>
      <c r="V3161" s="13">
        <v>733.39007600000002</v>
      </c>
      <c r="W3161" s="13">
        <v>736.26391599999999</v>
      </c>
      <c r="X3161" s="13">
        <v>739.332581</v>
      </c>
      <c r="Y3161" s="13">
        <v>742.64550799999995</v>
      </c>
      <c r="Z3161" s="13">
        <v>746.20178199999998</v>
      </c>
      <c r="AA3161" s="13">
        <v>749.92431599999998</v>
      </c>
      <c r="AB3161" s="13">
        <v>754.12286400000005</v>
      </c>
      <c r="AC3161" s="13">
        <v>757.96887200000003</v>
      </c>
      <c r="AD3161" s="13">
        <v>761.90820299999996</v>
      </c>
      <c r="AE3161" s="13">
        <v>768.91522199999997</v>
      </c>
      <c r="AF3161" s="15" t="s">
        <v>2584</v>
      </c>
    </row>
    <row r="3162" spans="1:32" ht="13">
      <c r="A3162" s="3" t="s">
        <v>934</v>
      </c>
      <c r="B3162" t="s">
        <v>232</v>
      </c>
      <c r="C3162" s="13">
        <v>0</v>
      </c>
      <c r="D3162" s="13">
        <v>0</v>
      </c>
      <c r="E3162" s="13">
        <v>0</v>
      </c>
      <c r="F3162" s="13">
        <v>0</v>
      </c>
      <c r="G3162" s="13">
        <v>0</v>
      </c>
      <c r="H3162" s="13">
        <v>0</v>
      </c>
      <c r="I3162" s="13">
        <v>0</v>
      </c>
      <c r="J3162" s="13">
        <v>0</v>
      </c>
      <c r="K3162" s="13">
        <v>754.47729500000003</v>
      </c>
      <c r="L3162" s="13">
        <v>772.01959199999999</v>
      </c>
      <c r="M3162" s="13">
        <v>800.80328399999996</v>
      </c>
      <c r="N3162" s="13">
        <v>811.59228499999995</v>
      </c>
      <c r="O3162" s="13">
        <v>814.32428000000004</v>
      </c>
      <c r="P3162" s="13">
        <v>817.69427499999995</v>
      </c>
      <c r="Q3162" s="13">
        <v>820.28601100000003</v>
      </c>
      <c r="R3162" s="13">
        <v>822.52392599999996</v>
      </c>
      <c r="S3162" s="13">
        <v>824.86908000000005</v>
      </c>
      <c r="T3162" s="13">
        <v>827.46923800000002</v>
      </c>
      <c r="U3162" s="13">
        <v>830.51306199999999</v>
      </c>
      <c r="V3162" s="13">
        <v>833.65759300000002</v>
      </c>
      <c r="W3162" s="13">
        <v>837.04894999999999</v>
      </c>
      <c r="X3162" s="13">
        <v>840.57195999999999</v>
      </c>
      <c r="Y3162" s="13">
        <v>844.55255099999999</v>
      </c>
      <c r="Z3162" s="13">
        <v>847.98657200000002</v>
      </c>
      <c r="AA3162" s="13">
        <v>852.44445800000005</v>
      </c>
      <c r="AB3162" s="13">
        <v>857.86987299999998</v>
      </c>
      <c r="AC3162" s="13">
        <v>863.10974099999999</v>
      </c>
      <c r="AD3162" s="13">
        <v>868.98315400000001</v>
      </c>
      <c r="AE3162" s="13">
        <v>879.37109399999997</v>
      </c>
      <c r="AF3162" s="15" t="s">
        <v>2584</v>
      </c>
    </row>
    <row r="3163" spans="1:32" ht="13">
      <c r="A3163" s="3" t="s">
        <v>935</v>
      </c>
      <c r="B3163" t="s">
        <v>234</v>
      </c>
      <c r="C3163" s="13">
        <v>0</v>
      </c>
      <c r="D3163" s="13">
        <v>0</v>
      </c>
      <c r="E3163" s="13">
        <v>0</v>
      </c>
      <c r="F3163" s="13">
        <v>0</v>
      </c>
      <c r="G3163" s="13">
        <v>0</v>
      </c>
      <c r="H3163" s="13">
        <v>0</v>
      </c>
      <c r="I3163" s="13">
        <v>0</v>
      </c>
      <c r="J3163" s="13">
        <v>0</v>
      </c>
      <c r="K3163" s="13">
        <v>0</v>
      </c>
      <c r="L3163" s="13">
        <v>0</v>
      </c>
      <c r="M3163" s="13">
        <v>0</v>
      </c>
      <c r="N3163" s="13">
        <v>0</v>
      </c>
      <c r="O3163" s="13">
        <v>0</v>
      </c>
      <c r="P3163" s="13">
        <v>778.03308100000004</v>
      </c>
      <c r="Q3163" s="13">
        <v>780.96844499999997</v>
      </c>
      <c r="R3163" s="13">
        <v>783.45678699999996</v>
      </c>
      <c r="S3163" s="13">
        <v>786.05114700000001</v>
      </c>
      <c r="T3163" s="13">
        <v>789.12597700000003</v>
      </c>
      <c r="U3163" s="13">
        <v>792.53936799999997</v>
      </c>
      <c r="V3163" s="13">
        <v>795.98937999999998</v>
      </c>
      <c r="W3163" s="13">
        <v>799.59741199999996</v>
      </c>
      <c r="X3163" s="13">
        <v>803.24035600000002</v>
      </c>
      <c r="Y3163" s="13">
        <v>807.55139199999996</v>
      </c>
      <c r="Z3163" s="13">
        <v>811.16863999999998</v>
      </c>
      <c r="AA3163" s="13">
        <v>815.942993</v>
      </c>
      <c r="AB3163" s="13">
        <v>821.37188700000002</v>
      </c>
      <c r="AC3163" s="13">
        <v>825.16113299999995</v>
      </c>
      <c r="AD3163" s="13">
        <v>828.83837900000003</v>
      </c>
      <c r="AE3163" s="13">
        <v>834.07299799999998</v>
      </c>
      <c r="AF3163" s="15" t="s">
        <v>2584</v>
      </c>
    </row>
    <row r="3164" spans="1:32" ht="13">
      <c r="A3164" s="3" t="s">
        <v>936</v>
      </c>
      <c r="B3164" t="s">
        <v>236</v>
      </c>
      <c r="C3164" s="13">
        <v>0</v>
      </c>
      <c r="D3164" s="13">
        <v>0</v>
      </c>
      <c r="E3164" s="13">
        <v>0</v>
      </c>
      <c r="F3164" s="13">
        <v>0</v>
      </c>
      <c r="G3164" s="13">
        <v>0</v>
      </c>
      <c r="H3164" s="13">
        <v>0</v>
      </c>
      <c r="I3164" s="13">
        <v>0</v>
      </c>
      <c r="J3164" s="13">
        <v>0</v>
      </c>
      <c r="K3164" s="13">
        <v>0</v>
      </c>
      <c r="L3164" s="13">
        <v>0</v>
      </c>
      <c r="M3164" s="13">
        <v>0</v>
      </c>
      <c r="N3164" s="13">
        <v>0</v>
      </c>
      <c r="O3164" s="13">
        <v>0</v>
      </c>
      <c r="P3164" s="13">
        <v>0</v>
      </c>
      <c r="Q3164" s="13">
        <v>0</v>
      </c>
      <c r="R3164" s="13">
        <v>0</v>
      </c>
      <c r="S3164" s="13">
        <v>0</v>
      </c>
      <c r="T3164" s="13">
        <v>0</v>
      </c>
      <c r="U3164" s="13">
        <v>0</v>
      </c>
      <c r="V3164" s="13">
        <v>0</v>
      </c>
      <c r="W3164" s="13">
        <v>0</v>
      </c>
      <c r="X3164" s="13">
        <v>0</v>
      </c>
      <c r="Y3164" s="13">
        <v>0</v>
      </c>
      <c r="Z3164" s="13">
        <v>0</v>
      </c>
      <c r="AA3164" s="13">
        <v>0</v>
      </c>
      <c r="AB3164" s="13">
        <v>0</v>
      </c>
      <c r="AC3164" s="13">
        <v>0</v>
      </c>
      <c r="AD3164" s="13">
        <v>0</v>
      </c>
      <c r="AE3164" s="13">
        <v>0</v>
      </c>
      <c r="AF3164" s="15" t="s">
        <v>2584</v>
      </c>
    </row>
    <row r="3165" spans="1:32" ht="13">
      <c r="A3165" s="3" t="s">
        <v>937</v>
      </c>
      <c r="B3165" t="s">
        <v>238</v>
      </c>
      <c r="C3165" s="13">
        <v>0</v>
      </c>
      <c r="D3165" s="13">
        <v>0</v>
      </c>
      <c r="E3165" s="13">
        <v>0</v>
      </c>
      <c r="F3165" s="13">
        <v>0</v>
      </c>
      <c r="G3165" s="13">
        <v>0</v>
      </c>
      <c r="H3165" s="13">
        <v>0</v>
      </c>
      <c r="I3165" s="13">
        <v>0</v>
      </c>
      <c r="J3165" s="13">
        <v>0</v>
      </c>
      <c r="K3165" s="13">
        <v>0</v>
      </c>
      <c r="L3165" s="13">
        <v>0</v>
      </c>
      <c r="M3165" s="13">
        <v>0</v>
      </c>
      <c r="N3165" s="13">
        <v>0</v>
      </c>
      <c r="O3165" s="13">
        <v>0</v>
      </c>
      <c r="P3165" s="13">
        <v>0</v>
      </c>
      <c r="Q3165" s="13">
        <v>0</v>
      </c>
      <c r="R3165" s="13">
        <v>0</v>
      </c>
      <c r="S3165" s="13">
        <v>0</v>
      </c>
      <c r="T3165" s="13">
        <v>0</v>
      </c>
      <c r="U3165" s="13">
        <v>0</v>
      </c>
      <c r="V3165" s="13">
        <v>0</v>
      </c>
      <c r="W3165" s="13">
        <v>0</v>
      </c>
      <c r="X3165" s="13">
        <v>0</v>
      </c>
      <c r="Y3165" s="13">
        <v>0</v>
      </c>
      <c r="Z3165" s="13">
        <v>0</v>
      </c>
      <c r="AA3165" s="13">
        <v>0</v>
      </c>
      <c r="AB3165" s="13">
        <v>0</v>
      </c>
      <c r="AC3165" s="13">
        <v>0</v>
      </c>
      <c r="AD3165" s="13">
        <v>0</v>
      </c>
      <c r="AE3165" s="13">
        <v>0</v>
      </c>
      <c r="AF3165" s="15" t="s">
        <v>2584</v>
      </c>
    </row>
    <row r="3166" spans="1:32" ht="13">
      <c r="A3166" s="3" t="s">
        <v>938</v>
      </c>
      <c r="B3166" t="s">
        <v>240</v>
      </c>
      <c r="C3166" s="13">
        <v>0</v>
      </c>
      <c r="D3166" s="13">
        <v>0</v>
      </c>
      <c r="E3166" s="13">
        <v>0</v>
      </c>
      <c r="F3166" s="13">
        <v>0</v>
      </c>
      <c r="G3166" s="13">
        <v>0</v>
      </c>
      <c r="H3166" s="13">
        <v>0</v>
      </c>
      <c r="I3166" s="13">
        <v>0</v>
      </c>
      <c r="J3166" s="13">
        <v>0</v>
      </c>
      <c r="K3166" s="13">
        <v>0</v>
      </c>
      <c r="L3166" s="13">
        <v>0</v>
      </c>
      <c r="M3166" s="13">
        <v>0</v>
      </c>
      <c r="N3166" s="13">
        <v>0</v>
      </c>
      <c r="O3166" s="13">
        <v>0</v>
      </c>
      <c r="P3166" s="13">
        <v>0</v>
      </c>
      <c r="Q3166" s="13">
        <v>0</v>
      </c>
      <c r="R3166" s="13">
        <v>0</v>
      </c>
      <c r="S3166" s="13">
        <v>0</v>
      </c>
      <c r="T3166" s="13">
        <v>0</v>
      </c>
      <c r="U3166" s="13">
        <v>0</v>
      </c>
      <c r="V3166" s="13">
        <v>0</v>
      </c>
      <c r="W3166" s="13">
        <v>0</v>
      </c>
      <c r="X3166" s="13">
        <v>0</v>
      </c>
      <c r="Y3166" s="13">
        <v>0</v>
      </c>
      <c r="Z3166" s="13">
        <v>0</v>
      </c>
      <c r="AA3166" s="13">
        <v>0</v>
      </c>
      <c r="AB3166" s="13">
        <v>0</v>
      </c>
      <c r="AC3166" s="13">
        <v>0</v>
      </c>
      <c r="AD3166" s="13">
        <v>0</v>
      </c>
      <c r="AE3166" s="13">
        <v>0</v>
      </c>
      <c r="AF3166" s="15" t="s">
        <v>2584</v>
      </c>
    </row>
    <row r="3167" spans="1:32" ht="13">
      <c r="A3167" s="3" t="s">
        <v>939</v>
      </c>
      <c r="B3167" t="s">
        <v>242</v>
      </c>
      <c r="C3167" s="13">
        <v>0</v>
      </c>
      <c r="D3167" s="13">
        <v>0</v>
      </c>
      <c r="E3167" s="13">
        <v>0</v>
      </c>
      <c r="F3167" s="13">
        <v>0</v>
      </c>
      <c r="G3167" s="13">
        <v>0</v>
      </c>
      <c r="H3167" s="13">
        <v>0</v>
      </c>
      <c r="I3167" s="13">
        <v>0</v>
      </c>
      <c r="J3167" s="13">
        <v>0</v>
      </c>
      <c r="K3167" s="13">
        <v>0</v>
      </c>
      <c r="L3167" s="13">
        <v>0</v>
      </c>
      <c r="M3167" s="13">
        <v>789.79467799999998</v>
      </c>
      <c r="N3167" s="13">
        <v>812.49218800000006</v>
      </c>
      <c r="O3167" s="13">
        <v>815.20269800000005</v>
      </c>
      <c r="P3167" s="13">
        <v>822.18945299999996</v>
      </c>
      <c r="Q3167" s="13">
        <v>828.27343800000006</v>
      </c>
      <c r="R3167" s="13">
        <v>833.43273899999997</v>
      </c>
      <c r="S3167" s="13">
        <v>839.64831500000003</v>
      </c>
      <c r="T3167" s="13">
        <v>845.83715800000004</v>
      </c>
      <c r="U3167" s="13">
        <v>851.45715299999995</v>
      </c>
      <c r="V3167" s="13">
        <v>855.91503899999998</v>
      </c>
      <c r="W3167" s="13">
        <v>860.44574</v>
      </c>
      <c r="X3167" s="13">
        <v>865.21618699999999</v>
      </c>
      <c r="Y3167" s="13">
        <v>870.26654099999996</v>
      </c>
      <c r="Z3167" s="13">
        <v>874.82574499999998</v>
      </c>
      <c r="AA3167" s="13">
        <v>879.54919400000006</v>
      </c>
      <c r="AB3167" s="13">
        <v>883.64373799999998</v>
      </c>
      <c r="AC3167" s="13">
        <v>887.69653300000004</v>
      </c>
      <c r="AD3167" s="13">
        <v>892.07818599999996</v>
      </c>
      <c r="AE3167" s="13">
        <v>898.11889599999995</v>
      </c>
      <c r="AF3167" s="15" t="s">
        <v>2584</v>
      </c>
    </row>
    <row r="3168" spans="1:32" ht="13">
      <c r="A3168" s="3" t="s">
        <v>940</v>
      </c>
      <c r="B3168" t="s">
        <v>244</v>
      </c>
      <c r="C3168" s="13">
        <v>0</v>
      </c>
      <c r="D3168" s="13">
        <v>0</v>
      </c>
      <c r="E3168" s="13">
        <v>0</v>
      </c>
      <c r="F3168" s="13">
        <v>0</v>
      </c>
      <c r="G3168" s="13">
        <v>0</v>
      </c>
      <c r="H3168" s="13">
        <v>0</v>
      </c>
      <c r="I3168" s="13">
        <v>0</v>
      </c>
      <c r="J3168" s="13">
        <v>0</v>
      </c>
      <c r="K3168" s="13">
        <v>0</v>
      </c>
      <c r="L3168" s="13">
        <v>0</v>
      </c>
      <c r="M3168" s="13">
        <v>0</v>
      </c>
      <c r="N3168" s="13">
        <v>0</v>
      </c>
      <c r="O3168" s="13">
        <v>0</v>
      </c>
      <c r="P3168" s="13">
        <v>0</v>
      </c>
      <c r="Q3168" s="13">
        <v>0</v>
      </c>
      <c r="R3168" s="13">
        <v>0</v>
      </c>
      <c r="S3168" s="13">
        <v>0</v>
      </c>
      <c r="T3168" s="13">
        <v>0</v>
      </c>
      <c r="U3168" s="13">
        <v>0</v>
      </c>
      <c r="V3168" s="13">
        <v>0</v>
      </c>
      <c r="W3168" s="13">
        <v>0</v>
      </c>
      <c r="X3168" s="13">
        <v>847.07354699999996</v>
      </c>
      <c r="Y3168" s="13">
        <v>851.464111</v>
      </c>
      <c r="Z3168" s="13">
        <v>855.61047399999995</v>
      </c>
      <c r="AA3168" s="13">
        <v>860.10394299999996</v>
      </c>
      <c r="AB3168" s="13">
        <v>864.98486300000002</v>
      </c>
      <c r="AC3168" s="13">
        <v>868.94628899999998</v>
      </c>
      <c r="AD3168" s="13">
        <v>873.408997</v>
      </c>
      <c r="AE3168" s="13">
        <v>880.61975099999995</v>
      </c>
      <c r="AF3168" s="15" t="s">
        <v>2584</v>
      </c>
    </row>
    <row r="3169" spans="1:32" ht="13">
      <c r="A3169" s="3" t="s">
        <v>941</v>
      </c>
      <c r="B3169" t="s">
        <v>246</v>
      </c>
      <c r="C3169" s="13">
        <v>0</v>
      </c>
      <c r="D3169" s="13">
        <v>0</v>
      </c>
      <c r="E3169" s="13">
        <v>0</v>
      </c>
      <c r="F3169" s="13">
        <v>0</v>
      </c>
      <c r="G3169" s="13">
        <v>579.336365</v>
      </c>
      <c r="H3169" s="13">
        <v>592.51031499999999</v>
      </c>
      <c r="I3169" s="13">
        <v>601.02020300000004</v>
      </c>
      <c r="J3169" s="13">
        <v>611.63928199999998</v>
      </c>
      <c r="K3169" s="13">
        <v>626.47570800000005</v>
      </c>
      <c r="L3169" s="13">
        <v>643.88671899999997</v>
      </c>
      <c r="M3169" s="13">
        <v>671.68646200000001</v>
      </c>
      <c r="N3169" s="13">
        <v>691.45208700000001</v>
      </c>
      <c r="O3169" s="13">
        <v>693.878784</v>
      </c>
      <c r="P3169" s="13">
        <v>699.11633300000005</v>
      </c>
      <c r="Q3169" s="13">
        <v>702.94366500000001</v>
      </c>
      <c r="R3169" s="13">
        <v>706.81616199999996</v>
      </c>
      <c r="S3169" s="13">
        <v>711.66210899999999</v>
      </c>
      <c r="T3169" s="13">
        <v>716.57824700000003</v>
      </c>
      <c r="U3169" s="13">
        <v>721.28241000000003</v>
      </c>
      <c r="V3169" s="13">
        <v>725.33319100000006</v>
      </c>
      <c r="W3169" s="13">
        <v>729.31213400000001</v>
      </c>
      <c r="X3169" s="13">
        <v>733.46978799999999</v>
      </c>
      <c r="Y3169" s="13">
        <v>738.12670900000001</v>
      </c>
      <c r="Z3169" s="13">
        <v>742.79785200000003</v>
      </c>
      <c r="AA3169" s="13">
        <v>748.35394299999996</v>
      </c>
      <c r="AB3169" s="13">
        <v>755.11840800000004</v>
      </c>
      <c r="AC3169" s="13">
        <v>760.99658199999999</v>
      </c>
      <c r="AD3169" s="13">
        <v>766.60595699999999</v>
      </c>
      <c r="AE3169" s="13">
        <v>774.44928000000004</v>
      </c>
      <c r="AF3169" s="15" t="s">
        <v>2584</v>
      </c>
    </row>
    <row r="3170" spans="1:32" ht="13">
      <c r="A3170" s="3" t="s">
        <v>942</v>
      </c>
      <c r="B3170" t="s">
        <v>248</v>
      </c>
      <c r="C3170" s="13">
        <v>0</v>
      </c>
      <c r="D3170" s="13">
        <v>0</v>
      </c>
      <c r="E3170" s="13">
        <v>0</v>
      </c>
      <c r="F3170" s="13">
        <v>0</v>
      </c>
      <c r="G3170" s="13">
        <v>0</v>
      </c>
      <c r="H3170" s="13">
        <v>0</v>
      </c>
      <c r="I3170" s="13">
        <v>0</v>
      </c>
      <c r="J3170" s="13">
        <v>0</v>
      </c>
      <c r="K3170" s="13">
        <v>0</v>
      </c>
      <c r="L3170" s="13">
        <v>0</v>
      </c>
      <c r="M3170" s="13">
        <v>0</v>
      </c>
      <c r="N3170" s="13">
        <v>0</v>
      </c>
      <c r="O3170" s="13">
        <v>0</v>
      </c>
      <c r="P3170" s="13">
        <v>0</v>
      </c>
      <c r="Q3170" s="13">
        <v>0</v>
      </c>
      <c r="R3170" s="13">
        <v>800.23638900000003</v>
      </c>
      <c r="S3170" s="13">
        <v>807.54650900000001</v>
      </c>
      <c r="T3170" s="13">
        <v>814.67596400000002</v>
      </c>
      <c r="U3170" s="13">
        <v>820.44360400000005</v>
      </c>
      <c r="V3170" s="13">
        <v>825.41131600000006</v>
      </c>
      <c r="W3170" s="13">
        <v>830.42132600000002</v>
      </c>
      <c r="X3170" s="13">
        <v>835.61175500000002</v>
      </c>
      <c r="Y3170" s="13">
        <v>841.11511199999995</v>
      </c>
      <c r="Z3170" s="13">
        <v>846.07446300000004</v>
      </c>
      <c r="AA3170" s="13">
        <v>851.74804700000004</v>
      </c>
      <c r="AB3170" s="13">
        <v>857.88183600000002</v>
      </c>
      <c r="AC3170" s="13">
        <v>863.21734600000002</v>
      </c>
      <c r="AD3170" s="13">
        <v>869.11175500000002</v>
      </c>
      <c r="AE3170" s="13">
        <v>877.97094700000002</v>
      </c>
      <c r="AF3170" s="15" t="s">
        <v>2584</v>
      </c>
    </row>
    <row r="3172" spans="1:32" ht="13">
      <c r="B3172" s="2" t="s">
        <v>275</v>
      </c>
    </row>
    <row r="3173" spans="1:32" ht="13">
      <c r="A3173" s="3" t="s">
        <v>943</v>
      </c>
      <c r="B3173" t="s">
        <v>226</v>
      </c>
      <c r="C3173" s="13">
        <v>0</v>
      </c>
      <c r="D3173" s="13">
        <v>0</v>
      </c>
      <c r="E3173" s="13">
        <v>0</v>
      </c>
      <c r="F3173" s="13">
        <v>0</v>
      </c>
      <c r="G3173" s="13">
        <v>0</v>
      </c>
      <c r="H3173" s="13">
        <v>0</v>
      </c>
      <c r="I3173" s="13">
        <v>0</v>
      </c>
      <c r="J3173" s="13">
        <v>0</v>
      </c>
      <c r="K3173" s="13">
        <v>0</v>
      </c>
      <c r="L3173" s="13">
        <v>0</v>
      </c>
      <c r="M3173" s="13">
        <v>0</v>
      </c>
      <c r="N3173" s="13">
        <v>0</v>
      </c>
      <c r="O3173" s="13">
        <v>0</v>
      </c>
      <c r="P3173" s="13">
        <v>0</v>
      </c>
      <c r="Q3173" s="13">
        <v>0</v>
      </c>
      <c r="R3173" s="13">
        <v>0</v>
      </c>
      <c r="S3173" s="13">
        <v>0</v>
      </c>
      <c r="T3173" s="13">
        <v>0</v>
      </c>
      <c r="U3173" s="13">
        <v>0</v>
      </c>
      <c r="V3173" s="13">
        <v>0</v>
      </c>
      <c r="W3173" s="13">
        <v>0</v>
      </c>
      <c r="X3173" s="13">
        <v>0</v>
      </c>
      <c r="Y3173" s="13">
        <v>0</v>
      </c>
      <c r="Z3173" s="13">
        <v>0</v>
      </c>
      <c r="AA3173" s="13">
        <v>0</v>
      </c>
      <c r="AB3173" s="13">
        <v>0</v>
      </c>
      <c r="AC3173" s="13">
        <v>0</v>
      </c>
      <c r="AD3173" s="13">
        <v>0</v>
      </c>
      <c r="AE3173" s="13">
        <v>0</v>
      </c>
      <c r="AF3173" s="15" t="s">
        <v>2584</v>
      </c>
    </row>
    <row r="3174" spans="1:32" ht="13">
      <c r="A3174" s="3" t="s">
        <v>944</v>
      </c>
      <c r="B3174" t="s">
        <v>228</v>
      </c>
      <c r="C3174" s="13">
        <v>0</v>
      </c>
      <c r="D3174" s="13">
        <v>0</v>
      </c>
      <c r="E3174" s="13">
        <v>0</v>
      </c>
      <c r="F3174" s="13">
        <v>0</v>
      </c>
      <c r="G3174" s="13">
        <v>0</v>
      </c>
      <c r="H3174" s="13">
        <v>0</v>
      </c>
      <c r="I3174" s="13">
        <v>0</v>
      </c>
      <c r="J3174" s="13">
        <v>0</v>
      </c>
      <c r="K3174" s="13">
        <v>0</v>
      </c>
      <c r="L3174" s="13">
        <v>0</v>
      </c>
      <c r="M3174" s="13">
        <v>0</v>
      </c>
      <c r="N3174" s="13">
        <v>0</v>
      </c>
      <c r="O3174" s="13">
        <v>0</v>
      </c>
      <c r="P3174" s="13">
        <v>0</v>
      </c>
      <c r="Q3174" s="13">
        <v>0</v>
      </c>
      <c r="R3174" s="13">
        <v>0</v>
      </c>
      <c r="S3174" s="13">
        <v>0</v>
      </c>
      <c r="T3174" s="13">
        <v>0</v>
      </c>
      <c r="U3174" s="13">
        <v>0</v>
      </c>
      <c r="V3174" s="13">
        <v>0</v>
      </c>
      <c r="W3174" s="13">
        <v>0</v>
      </c>
      <c r="X3174" s="13">
        <v>0</v>
      </c>
      <c r="Y3174" s="13">
        <v>0</v>
      </c>
      <c r="Z3174" s="13">
        <v>0</v>
      </c>
      <c r="AA3174" s="13">
        <v>0</v>
      </c>
      <c r="AB3174" s="13">
        <v>0</v>
      </c>
      <c r="AC3174" s="13">
        <v>0</v>
      </c>
      <c r="AD3174" s="13">
        <v>0</v>
      </c>
      <c r="AE3174" s="13">
        <v>0</v>
      </c>
      <c r="AF3174" s="15" t="s">
        <v>2584</v>
      </c>
    </row>
    <row r="3175" spans="1:32" ht="13">
      <c r="A3175" s="3" t="s">
        <v>945</v>
      </c>
      <c r="B3175" t="s">
        <v>230</v>
      </c>
      <c r="C3175" s="13">
        <v>0</v>
      </c>
      <c r="D3175" s="13">
        <v>0</v>
      </c>
      <c r="E3175" s="13">
        <v>0</v>
      </c>
      <c r="F3175" s="13">
        <v>0</v>
      </c>
      <c r="G3175" s="13">
        <v>0</v>
      </c>
      <c r="H3175" s="13">
        <v>0</v>
      </c>
      <c r="I3175" s="13">
        <v>0</v>
      </c>
      <c r="J3175" s="13">
        <v>0</v>
      </c>
      <c r="K3175" s="13">
        <v>0</v>
      </c>
      <c r="L3175" s="13">
        <v>0</v>
      </c>
      <c r="M3175" s="13">
        <v>0</v>
      </c>
      <c r="N3175" s="13">
        <v>0</v>
      </c>
      <c r="O3175" s="13">
        <v>0</v>
      </c>
      <c r="P3175" s="13">
        <v>719.27117899999996</v>
      </c>
      <c r="Q3175" s="13">
        <v>722.01666299999999</v>
      </c>
      <c r="R3175" s="13">
        <v>724.36792000000003</v>
      </c>
      <c r="S3175" s="13">
        <v>726.23419200000001</v>
      </c>
      <c r="T3175" s="13">
        <v>728.22552499999995</v>
      </c>
      <c r="U3175" s="13">
        <v>730.72717299999999</v>
      </c>
      <c r="V3175" s="13">
        <v>733.39007600000002</v>
      </c>
      <c r="W3175" s="13">
        <v>736.26391599999999</v>
      </c>
      <c r="X3175" s="13">
        <v>739.332581</v>
      </c>
      <c r="Y3175" s="13">
        <v>742.64550799999995</v>
      </c>
      <c r="Z3175" s="13">
        <v>746.20178199999998</v>
      </c>
      <c r="AA3175" s="13">
        <v>749.92431599999998</v>
      </c>
      <c r="AB3175" s="13">
        <v>754.12286400000005</v>
      </c>
      <c r="AC3175" s="13">
        <v>757.96887200000003</v>
      </c>
      <c r="AD3175" s="13">
        <v>761.90820299999996</v>
      </c>
      <c r="AE3175" s="13">
        <v>768.91522199999997</v>
      </c>
      <c r="AF3175" s="15" t="s">
        <v>2584</v>
      </c>
    </row>
    <row r="3176" spans="1:32" ht="13">
      <c r="A3176" s="3" t="s">
        <v>946</v>
      </c>
      <c r="B3176" t="s">
        <v>232</v>
      </c>
      <c r="C3176" s="13">
        <v>0</v>
      </c>
      <c r="D3176" s="13">
        <v>0</v>
      </c>
      <c r="E3176" s="13">
        <v>0</v>
      </c>
      <c r="F3176" s="13">
        <v>0</v>
      </c>
      <c r="G3176" s="13">
        <v>700.17504899999994</v>
      </c>
      <c r="H3176" s="13">
        <v>715.199524</v>
      </c>
      <c r="I3176" s="13">
        <v>722.53716999999995</v>
      </c>
      <c r="J3176" s="13">
        <v>735.14099099999999</v>
      </c>
      <c r="K3176" s="13">
        <v>754.47729500000003</v>
      </c>
      <c r="L3176" s="13">
        <v>772.01959199999999</v>
      </c>
      <c r="M3176" s="13">
        <v>800.80328399999996</v>
      </c>
      <c r="N3176" s="13">
        <v>811.59228499999995</v>
      </c>
      <c r="O3176" s="13">
        <v>814.32428000000004</v>
      </c>
      <c r="P3176" s="13">
        <v>817.69427499999995</v>
      </c>
      <c r="Q3176" s="13">
        <v>820.28601100000003</v>
      </c>
      <c r="R3176" s="13">
        <v>822.52392599999996</v>
      </c>
      <c r="S3176" s="13">
        <v>824.86908000000005</v>
      </c>
      <c r="T3176" s="13">
        <v>827.46923800000002</v>
      </c>
      <c r="U3176" s="13">
        <v>830.51306199999999</v>
      </c>
      <c r="V3176" s="13">
        <v>833.65759300000002</v>
      </c>
      <c r="W3176" s="13">
        <v>837.04894999999999</v>
      </c>
      <c r="X3176" s="13">
        <v>840.57195999999999</v>
      </c>
      <c r="Y3176" s="13">
        <v>844.55255099999999</v>
      </c>
      <c r="Z3176" s="13">
        <v>847.98657200000002</v>
      </c>
      <c r="AA3176" s="13">
        <v>852.44445800000005</v>
      </c>
      <c r="AB3176" s="13">
        <v>857.86987299999998</v>
      </c>
      <c r="AC3176" s="13">
        <v>863.10974099999999</v>
      </c>
      <c r="AD3176" s="13">
        <v>868.98315400000001</v>
      </c>
      <c r="AE3176" s="13">
        <v>879.37109399999997</v>
      </c>
      <c r="AF3176" s="15" t="s">
        <v>2584</v>
      </c>
    </row>
    <row r="3177" spans="1:32" ht="13">
      <c r="A3177" s="3" t="s">
        <v>947</v>
      </c>
      <c r="B3177" t="s">
        <v>234</v>
      </c>
      <c r="C3177" s="13">
        <v>0</v>
      </c>
      <c r="D3177" s="13">
        <v>0</v>
      </c>
      <c r="E3177" s="13">
        <v>0</v>
      </c>
      <c r="F3177" s="13">
        <v>0</v>
      </c>
      <c r="G3177" s="13">
        <v>0</v>
      </c>
      <c r="H3177" s="13">
        <v>0</v>
      </c>
      <c r="I3177" s="13">
        <v>0</v>
      </c>
      <c r="J3177" s="13">
        <v>0</v>
      </c>
      <c r="K3177" s="13">
        <v>716.78021200000001</v>
      </c>
      <c r="L3177" s="13">
        <v>731.05737299999998</v>
      </c>
      <c r="M3177" s="13">
        <v>758.48565699999995</v>
      </c>
      <c r="N3177" s="13">
        <v>771.73846400000002</v>
      </c>
      <c r="O3177" s="13">
        <v>774.62591599999996</v>
      </c>
      <c r="P3177" s="13">
        <v>778.03308100000004</v>
      </c>
      <c r="Q3177" s="13">
        <v>780.96844499999997</v>
      </c>
      <c r="R3177" s="13">
        <v>783.45678699999996</v>
      </c>
      <c r="S3177" s="13">
        <v>786.05114700000001</v>
      </c>
      <c r="T3177" s="13">
        <v>789.12597700000003</v>
      </c>
      <c r="U3177" s="13">
        <v>792.53936799999997</v>
      </c>
      <c r="V3177" s="13">
        <v>795.98937999999998</v>
      </c>
      <c r="W3177" s="13">
        <v>799.59741199999996</v>
      </c>
      <c r="X3177" s="13">
        <v>803.24035600000002</v>
      </c>
      <c r="Y3177" s="13">
        <v>807.55139199999996</v>
      </c>
      <c r="Z3177" s="13">
        <v>811.16863999999998</v>
      </c>
      <c r="AA3177" s="13">
        <v>815.942993</v>
      </c>
      <c r="AB3177" s="13">
        <v>821.37188700000002</v>
      </c>
      <c r="AC3177" s="13">
        <v>825.16113299999995</v>
      </c>
      <c r="AD3177" s="13">
        <v>828.83837900000003</v>
      </c>
      <c r="AE3177" s="13">
        <v>834.07299799999998</v>
      </c>
      <c r="AF3177" s="15" t="s">
        <v>2584</v>
      </c>
    </row>
    <row r="3178" spans="1:32" ht="13">
      <c r="A3178" s="3" t="s">
        <v>948</v>
      </c>
      <c r="B3178" t="s">
        <v>236</v>
      </c>
      <c r="C3178" s="13">
        <v>0</v>
      </c>
      <c r="D3178" s="13">
        <v>0</v>
      </c>
      <c r="E3178" s="13">
        <v>0</v>
      </c>
      <c r="F3178" s="13">
        <v>0</v>
      </c>
      <c r="G3178" s="13">
        <v>0</v>
      </c>
      <c r="H3178" s="13">
        <v>0</v>
      </c>
      <c r="I3178" s="13">
        <v>0</v>
      </c>
      <c r="J3178" s="13">
        <v>0</v>
      </c>
      <c r="K3178" s="13">
        <v>0</v>
      </c>
      <c r="L3178" s="13">
        <v>0</v>
      </c>
      <c r="M3178" s="13">
        <v>0</v>
      </c>
      <c r="N3178" s="13">
        <v>0</v>
      </c>
      <c r="O3178" s="13">
        <v>0</v>
      </c>
      <c r="P3178" s="13">
        <v>0</v>
      </c>
      <c r="Q3178" s="13">
        <v>0</v>
      </c>
      <c r="R3178" s="13">
        <v>0</v>
      </c>
      <c r="S3178" s="13">
        <v>0</v>
      </c>
      <c r="T3178" s="13">
        <v>0</v>
      </c>
      <c r="U3178" s="13">
        <v>0</v>
      </c>
      <c r="V3178" s="13">
        <v>0</v>
      </c>
      <c r="W3178" s="13">
        <v>0</v>
      </c>
      <c r="X3178" s="13">
        <v>0</v>
      </c>
      <c r="Y3178" s="13">
        <v>0</v>
      </c>
      <c r="Z3178" s="13">
        <v>0</v>
      </c>
      <c r="AA3178" s="13">
        <v>0</v>
      </c>
      <c r="AB3178" s="13">
        <v>0</v>
      </c>
      <c r="AC3178" s="13">
        <v>0</v>
      </c>
      <c r="AD3178" s="13">
        <v>0</v>
      </c>
      <c r="AE3178" s="13">
        <v>0</v>
      </c>
      <c r="AF3178" s="15" t="s">
        <v>2584</v>
      </c>
    </row>
    <row r="3179" spans="1:32" ht="13">
      <c r="A3179" s="3" t="s">
        <v>949</v>
      </c>
      <c r="B3179" t="s">
        <v>238</v>
      </c>
      <c r="C3179" s="13">
        <v>0</v>
      </c>
      <c r="D3179" s="13">
        <v>0</v>
      </c>
      <c r="E3179" s="13">
        <v>0</v>
      </c>
      <c r="F3179" s="13">
        <v>0</v>
      </c>
      <c r="G3179" s="13">
        <v>0</v>
      </c>
      <c r="H3179" s="13">
        <v>0</v>
      </c>
      <c r="I3179" s="13">
        <v>0</v>
      </c>
      <c r="J3179" s="13">
        <v>0</v>
      </c>
      <c r="K3179" s="13">
        <v>0</v>
      </c>
      <c r="L3179" s="13">
        <v>0</v>
      </c>
      <c r="M3179" s="13">
        <v>0</v>
      </c>
      <c r="N3179" s="13">
        <v>0</v>
      </c>
      <c r="O3179" s="13">
        <v>0</v>
      </c>
      <c r="P3179" s="13">
        <v>0</v>
      </c>
      <c r="Q3179" s="13">
        <v>0</v>
      </c>
      <c r="R3179" s="13">
        <v>0</v>
      </c>
      <c r="S3179" s="13">
        <v>0</v>
      </c>
      <c r="T3179" s="13">
        <v>0</v>
      </c>
      <c r="U3179" s="13">
        <v>0</v>
      </c>
      <c r="V3179" s="13">
        <v>0</v>
      </c>
      <c r="W3179" s="13">
        <v>0</v>
      </c>
      <c r="X3179" s="13">
        <v>0</v>
      </c>
      <c r="Y3179" s="13">
        <v>0</v>
      </c>
      <c r="Z3179" s="13">
        <v>0</v>
      </c>
      <c r="AA3179" s="13">
        <v>0</v>
      </c>
      <c r="AB3179" s="13">
        <v>0</v>
      </c>
      <c r="AC3179" s="13">
        <v>0</v>
      </c>
      <c r="AD3179" s="13">
        <v>0</v>
      </c>
      <c r="AE3179" s="13">
        <v>0</v>
      </c>
      <c r="AF3179" s="15" t="s">
        <v>2584</v>
      </c>
    </row>
    <row r="3180" spans="1:32" ht="13">
      <c r="A3180" s="3" t="s">
        <v>950</v>
      </c>
      <c r="B3180" t="s">
        <v>240</v>
      </c>
      <c r="C3180" s="13">
        <v>0</v>
      </c>
      <c r="D3180" s="13">
        <v>0</v>
      </c>
      <c r="E3180" s="13">
        <v>0</v>
      </c>
      <c r="F3180" s="13">
        <v>0</v>
      </c>
      <c r="G3180" s="13">
        <v>0</v>
      </c>
      <c r="H3180" s="13">
        <v>0</v>
      </c>
      <c r="I3180" s="13">
        <v>0</v>
      </c>
      <c r="J3180" s="13">
        <v>0</v>
      </c>
      <c r="K3180" s="13">
        <v>0</v>
      </c>
      <c r="L3180" s="13">
        <v>0</v>
      </c>
      <c r="M3180" s="13">
        <v>0</v>
      </c>
      <c r="N3180" s="13">
        <v>0</v>
      </c>
      <c r="O3180" s="13">
        <v>0</v>
      </c>
      <c r="P3180" s="13">
        <v>0</v>
      </c>
      <c r="Q3180" s="13">
        <v>0</v>
      </c>
      <c r="R3180" s="13">
        <v>0</v>
      </c>
      <c r="S3180" s="13">
        <v>0</v>
      </c>
      <c r="T3180" s="13">
        <v>0</v>
      </c>
      <c r="U3180" s="13">
        <v>0</v>
      </c>
      <c r="V3180" s="13">
        <v>0</v>
      </c>
      <c r="W3180" s="13">
        <v>0</v>
      </c>
      <c r="X3180" s="13">
        <v>0</v>
      </c>
      <c r="Y3180" s="13">
        <v>0</v>
      </c>
      <c r="Z3180" s="13">
        <v>0</v>
      </c>
      <c r="AA3180" s="13">
        <v>0</v>
      </c>
      <c r="AB3180" s="13">
        <v>0</v>
      </c>
      <c r="AC3180" s="13">
        <v>0</v>
      </c>
      <c r="AD3180" s="13">
        <v>0</v>
      </c>
      <c r="AE3180" s="13">
        <v>0</v>
      </c>
      <c r="AF3180" s="15" t="s">
        <v>2584</v>
      </c>
    </row>
    <row r="3181" spans="1:32" ht="13">
      <c r="A3181" s="3" t="s">
        <v>951</v>
      </c>
      <c r="B3181" t="s">
        <v>242</v>
      </c>
      <c r="C3181" s="13">
        <v>0</v>
      </c>
      <c r="D3181" s="13">
        <v>0</v>
      </c>
      <c r="E3181" s="13">
        <v>0</v>
      </c>
      <c r="F3181" s="13">
        <v>0</v>
      </c>
      <c r="G3181" s="13">
        <v>0</v>
      </c>
      <c r="H3181" s="13">
        <v>0</v>
      </c>
      <c r="I3181" s="13">
        <v>0</v>
      </c>
      <c r="J3181" s="13">
        <v>0</v>
      </c>
      <c r="K3181" s="13">
        <v>0</v>
      </c>
      <c r="L3181" s="13">
        <v>0</v>
      </c>
      <c r="M3181" s="13">
        <v>0</v>
      </c>
      <c r="N3181" s="13">
        <v>0</v>
      </c>
      <c r="O3181" s="13">
        <v>0</v>
      </c>
      <c r="P3181" s="13">
        <v>0</v>
      </c>
      <c r="Q3181" s="13">
        <v>0</v>
      </c>
      <c r="R3181" s="13">
        <v>0</v>
      </c>
      <c r="S3181" s="13">
        <v>0</v>
      </c>
      <c r="T3181" s="13">
        <v>0</v>
      </c>
      <c r="U3181" s="13">
        <v>0</v>
      </c>
      <c r="V3181" s="13">
        <v>0</v>
      </c>
      <c r="W3181" s="13">
        <v>0</v>
      </c>
      <c r="X3181" s="13">
        <v>0</v>
      </c>
      <c r="Y3181" s="13">
        <v>0</v>
      </c>
      <c r="Z3181" s="13">
        <v>0</v>
      </c>
      <c r="AA3181" s="13">
        <v>0</v>
      </c>
      <c r="AB3181" s="13">
        <v>0</v>
      </c>
      <c r="AC3181" s="13">
        <v>0</v>
      </c>
      <c r="AD3181" s="13">
        <v>0</v>
      </c>
      <c r="AE3181" s="13">
        <v>0</v>
      </c>
      <c r="AF3181" s="15" t="s">
        <v>2584</v>
      </c>
    </row>
    <row r="3182" spans="1:32" ht="13">
      <c r="A3182" s="3" t="s">
        <v>952</v>
      </c>
      <c r="B3182" t="s">
        <v>244</v>
      </c>
      <c r="C3182" s="13">
        <v>0</v>
      </c>
      <c r="D3182" s="13">
        <v>0</v>
      </c>
      <c r="E3182" s="13">
        <v>0</v>
      </c>
      <c r="F3182" s="13">
        <v>0</v>
      </c>
      <c r="G3182" s="13">
        <v>0</v>
      </c>
      <c r="H3182" s="13">
        <v>0</v>
      </c>
      <c r="I3182" s="13">
        <v>0</v>
      </c>
      <c r="J3182" s="13">
        <v>0</v>
      </c>
      <c r="K3182" s="13">
        <v>0</v>
      </c>
      <c r="L3182" s="13">
        <v>0</v>
      </c>
      <c r="M3182" s="13">
        <v>0</v>
      </c>
      <c r="N3182" s="13">
        <v>0</v>
      </c>
      <c r="O3182" s="13">
        <v>0</v>
      </c>
      <c r="P3182" s="13">
        <v>0</v>
      </c>
      <c r="Q3182" s="13">
        <v>0</v>
      </c>
      <c r="R3182" s="13">
        <v>0</v>
      </c>
      <c r="S3182" s="13">
        <v>0</v>
      </c>
      <c r="T3182" s="13">
        <v>0</v>
      </c>
      <c r="U3182" s="13">
        <v>0</v>
      </c>
      <c r="V3182" s="13">
        <v>0</v>
      </c>
      <c r="W3182" s="13">
        <v>0</v>
      </c>
      <c r="X3182" s="13">
        <v>0</v>
      </c>
      <c r="Y3182" s="13">
        <v>0</v>
      </c>
      <c r="Z3182" s="13">
        <v>0</v>
      </c>
      <c r="AA3182" s="13">
        <v>0</v>
      </c>
      <c r="AB3182" s="13">
        <v>0</v>
      </c>
      <c r="AC3182" s="13">
        <v>0</v>
      </c>
      <c r="AD3182" s="13">
        <v>0</v>
      </c>
      <c r="AE3182" s="13">
        <v>0</v>
      </c>
      <c r="AF3182" s="15" t="s">
        <v>2584</v>
      </c>
    </row>
    <row r="3183" spans="1:32" ht="13">
      <c r="A3183" s="3" t="s">
        <v>953</v>
      </c>
      <c r="B3183" t="s">
        <v>246</v>
      </c>
      <c r="C3183" s="13">
        <v>0</v>
      </c>
      <c r="D3183" s="13">
        <v>0</v>
      </c>
      <c r="E3183" s="13">
        <v>0</v>
      </c>
      <c r="F3183" s="13">
        <v>0</v>
      </c>
      <c r="G3183" s="13">
        <v>0</v>
      </c>
      <c r="H3183" s="13">
        <v>0</v>
      </c>
      <c r="I3183" s="13">
        <v>0</v>
      </c>
      <c r="J3183" s="13">
        <v>0</v>
      </c>
      <c r="K3183" s="13">
        <v>0</v>
      </c>
      <c r="L3183" s="13">
        <v>0</v>
      </c>
      <c r="M3183" s="13">
        <v>0</v>
      </c>
      <c r="N3183" s="13">
        <v>0</v>
      </c>
      <c r="O3183" s="13">
        <v>0</v>
      </c>
      <c r="P3183" s="13">
        <v>0</v>
      </c>
      <c r="Q3183" s="13">
        <v>0</v>
      </c>
      <c r="R3183" s="13">
        <v>0</v>
      </c>
      <c r="S3183" s="13">
        <v>0</v>
      </c>
      <c r="T3183" s="13">
        <v>0</v>
      </c>
      <c r="U3183" s="13">
        <v>0</v>
      </c>
      <c r="V3183" s="13">
        <v>0</v>
      </c>
      <c r="W3183" s="13">
        <v>0</v>
      </c>
      <c r="X3183" s="13">
        <v>0</v>
      </c>
      <c r="Y3183" s="13">
        <v>0</v>
      </c>
      <c r="Z3183" s="13">
        <v>0</v>
      </c>
      <c r="AA3183" s="13">
        <v>0</v>
      </c>
      <c r="AB3183" s="13">
        <v>0</v>
      </c>
      <c r="AC3183" s="13">
        <v>0</v>
      </c>
      <c r="AD3183" s="13">
        <v>0</v>
      </c>
      <c r="AE3183" s="13">
        <v>0</v>
      </c>
      <c r="AF3183" s="15" t="s">
        <v>2584</v>
      </c>
    </row>
    <row r="3184" spans="1:32" ht="13">
      <c r="A3184" s="3" t="s">
        <v>954</v>
      </c>
      <c r="B3184" t="s">
        <v>248</v>
      </c>
      <c r="C3184" s="13">
        <v>0</v>
      </c>
      <c r="D3184" s="13">
        <v>0</v>
      </c>
      <c r="E3184" s="13">
        <v>0</v>
      </c>
      <c r="F3184" s="13">
        <v>0</v>
      </c>
      <c r="G3184" s="13">
        <v>0</v>
      </c>
      <c r="H3184" s="13">
        <v>0</v>
      </c>
      <c r="I3184" s="13">
        <v>0</v>
      </c>
      <c r="J3184" s="13">
        <v>0</v>
      </c>
      <c r="K3184" s="13">
        <v>0</v>
      </c>
      <c r="L3184" s="13">
        <v>0</v>
      </c>
      <c r="M3184" s="13">
        <v>0</v>
      </c>
      <c r="N3184" s="13">
        <v>0</v>
      </c>
      <c r="O3184" s="13">
        <v>0</v>
      </c>
      <c r="P3184" s="13">
        <v>0</v>
      </c>
      <c r="Q3184" s="13">
        <v>0</v>
      </c>
      <c r="R3184" s="13">
        <v>0</v>
      </c>
      <c r="S3184" s="13">
        <v>0</v>
      </c>
      <c r="T3184" s="13">
        <v>0</v>
      </c>
      <c r="U3184" s="13">
        <v>0</v>
      </c>
      <c r="V3184" s="13">
        <v>0</v>
      </c>
      <c r="W3184" s="13">
        <v>0</v>
      </c>
      <c r="X3184" s="13">
        <v>0</v>
      </c>
      <c r="Y3184" s="13">
        <v>0</v>
      </c>
      <c r="Z3184" s="13">
        <v>0</v>
      </c>
      <c r="AA3184" s="13">
        <v>0</v>
      </c>
      <c r="AB3184" s="13">
        <v>0</v>
      </c>
      <c r="AC3184" s="13">
        <v>0</v>
      </c>
      <c r="AD3184" s="13">
        <v>0</v>
      </c>
      <c r="AE3184" s="13">
        <v>0</v>
      </c>
      <c r="AF3184" s="15" t="s">
        <v>2584</v>
      </c>
    </row>
    <row r="3186" spans="1:32" ht="13">
      <c r="B3186" s="2" t="s">
        <v>288</v>
      </c>
    </row>
    <row r="3187" spans="1:32" ht="13">
      <c r="A3187" s="3" t="s">
        <v>955</v>
      </c>
      <c r="B3187" t="s">
        <v>226</v>
      </c>
      <c r="C3187" s="13">
        <v>0</v>
      </c>
      <c r="D3187" s="13">
        <v>0</v>
      </c>
      <c r="E3187" s="13">
        <v>0</v>
      </c>
      <c r="F3187" s="13">
        <v>0</v>
      </c>
      <c r="G3187" s="13">
        <v>0</v>
      </c>
      <c r="H3187" s="13">
        <v>0</v>
      </c>
      <c r="I3187" s="13">
        <v>0</v>
      </c>
      <c r="J3187" s="13">
        <v>0</v>
      </c>
      <c r="K3187" s="13">
        <v>0</v>
      </c>
      <c r="L3187" s="13">
        <v>0</v>
      </c>
      <c r="M3187" s="13">
        <v>0</v>
      </c>
      <c r="N3187" s="13">
        <v>0</v>
      </c>
      <c r="O3187" s="13">
        <v>0</v>
      </c>
      <c r="P3187" s="13">
        <v>0</v>
      </c>
      <c r="Q3187" s="13">
        <v>0</v>
      </c>
      <c r="R3187" s="13">
        <v>0</v>
      </c>
      <c r="S3187" s="13">
        <v>0</v>
      </c>
      <c r="T3187" s="13">
        <v>0</v>
      </c>
      <c r="U3187" s="13">
        <v>0</v>
      </c>
      <c r="V3187" s="13">
        <v>0</v>
      </c>
      <c r="W3187" s="13">
        <v>0</v>
      </c>
      <c r="X3187" s="13">
        <v>0</v>
      </c>
      <c r="Y3187" s="13">
        <v>0</v>
      </c>
      <c r="Z3187" s="13">
        <v>0</v>
      </c>
      <c r="AA3187" s="13">
        <v>0</v>
      </c>
      <c r="AB3187" s="13">
        <v>0</v>
      </c>
      <c r="AC3187" s="13">
        <v>0</v>
      </c>
      <c r="AD3187" s="13">
        <v>0</v>
      </c>
      <c r="AE3187" s="13">
        <v>0</v>
      </c>
      <c r="AF3187" s="15" t="s">
        <v>2584</v>
      </c>
    </row>
    <row r="3188" spans="1:32" ht="13">
      <c r="A3188" s="3" t="s">
        <v>956</v>
      </c>
      <c r="B3188" t="s">
        <v>228</v>
      </c>
      <c r="C3188" s="13">
        <v>0</v>
      </c>
      <c r="D3188" s="13">
        <v>0</v>
      </c>
      <c r="E3188" s="13">
        <v>0</v>
      </c>
      <c r="F3188" s="13">
        <v>0</v>
      </c>
      <c r="G3188" s="13">
        <v>0</v>
      </c>
      <c r="H3188" s="13">
        <v>0</v>
      </c>
      <c r="I3188" s="13">
        <v>0</v>
      </c>
      <c r="J3188" s="13">
        <v>0</v>
      </c>
      <c r="K3188" s="13">
        <v>0</v>
      </c>
      <c r="L3188" s="13">
        <v>0</v>
      </c>
      <c r="M3188" s="13">
        <v>0</v>
      </c>
      <c r="N3188" s="13">
        <v>0</v>
      </c>
      <c r="O3188" s="13">
        <v>0</v>
      </c>
      <c r="P3188" s="13">
        <v>0</v>
      </c>
      <c r="Q3188" s="13">
        <v>0</v>
      </c>
      <c r="R3188" s="13">
        <v>0</v>
      </c>
      <c r="S3188" s="13">
        <v>0</v>
      </c>
      <c r="T3188" s="13">
        <v>0</v>
      </c>
      <c r="U3188" s="13">
        <v>0</v>
      </c>
      <c r="V3188" s="13">
        <v>0</v>
      </c>
      <c r="W3188" s="13">
        <v>0</v>
      </c>
      <c r="X3188" s="13">
        <v>0</v>
      </c>
      <c r="Y3188" s="13">
        <v>0</v>
      </c>
      <c r="Z3188" s="13">
        <v>0</v>
      </c>
      <c r="AA3188" s="13">
        <v>0</v>
      </c>
      <c r="AB3188" s="13">
        <v>0</v>
      </c>
      <c r="AC3188" s="13">
        <v>0</v>
      </c>
      <c r="AD3188" s="13">
        <v>0</v>
      </c>
      <c r="AE3188" s="13">
        <v>0</v>
      </c>
      <c r="AF3188" s="15" t="s">
        <v>2584</v>
      </c>
    </row>
    <row r="3189" spans="1:32" ht="13">
      <c r="A3189" s="3" t="s">
        <v>957</v>
      </c>
      <c r="B3189" t="s">
        <v>230</v>
      </c>
      <c r="C3189" s="13">
        <v>0</v>
      </c>
      <c r="D3189" s="13">
        <v>0</v>
      </c>
      <c r="E3189" s="13">
        <v>0</v>
      </c>
      <c r="F3189" s="13">
        <v>0</v>
      </c>
      <c r="G3189" s="13">
        <v>0</v>
      </c>
      <c r="H3189" s="13">
        <v>0</v>
      </c>
      <c r="I3189" s="13">
        <v>0</v>
      </c>
      <c r="J3189" s="13">
        <v>0</v>
      </c>
      <c r="K3189" s="13">
        <v>0</v>
      </c>
      <c r="L3189" s="13">
        <v>0</v>
      </c>
      <c r="M3189" s="13">
        <v>0</v>
      </c>
      <c r="N3189" s="13">
        <v>0</v>
      </c>
      <c r="O3189" s="13">
        <v>0</v>
      </c>
      <c r="P3189" s="13">
        <v>0</v>
      </c>
      <c r="Q3189" s="13">
        <v>0</v>
      </c>
      <c r="R3189" s="13">
        <v>0</v>
      </c>
      <c r="S3189" s="13">
        <v>0</v>
      </c>
      <c r="T3189" s="13">
        <v>0</v>
      </c>
      <c r="U3189" s="13">
        <v>0</v>
      </c>
      <c r="V3189" s="13">
        <v>0</v>
      </c>
      <c r="W3189" s="13">
        <v>0</v>
      </c>
      <c r="X3189" s="13">
        <v>0</v>
      </c>
      <c r="Y3189" s="13">
        <v>0</v>
      </c>
      <c r="Z3189" s="13">
        <v>0</v>
      </c>
      <c r="AA3189" s="13">
        <v>0</v>
      </c>
      <c r="AB3189" s="13">
        <v>0</v>
      </c>
      <c r="AC3189" s="13">
        <v>0</v>
      </c>
      <c r="AD3189" s="13">
        <v>0</v>
      </c>
      <c r="AE3189" s="13">
        <v>0</v>
      </c>
      <c r="AF3189" s="15" t="s">
        <v>2584</v>
      </c>
    </row>
    <row r="3190" spans="1:32" ht="13">
      <c r="A3190" s="3" t="s">
        <v>958</v>
      </c>
      <c r="B3190" t="s">
        <v>232</v>
      </c>
      <c r="C3190" s="13">
        <v>0</v>
      </c>
      <c r="D3190" s="13">
        <v>0</v>
      </c>
      <c r="E3190" s="13">
        <v>0</v>
      </c>
      <c r="F3190" s="13">
        <v>0</v>
      </c>
      <c r="G3190" s="13">
        <v>0</v>
      </c>
      <c r="H3190" s="13">
        <v>0</v>
      </c>
      <c r="I3190" s="13">
        <v>0</v>
      </c>
      <c r="J3190" s="13">
        <v>0</v>
      </c>
      <c r="K3190" s="13">
        <v>0</v>
      </c>
      <c r="L3190" s="13">
        <v>0</v>
      </c>
      <c r="M3190" s="13">
        <v>0</v>
      </c>
      <c r="N3190" s="13">
        <v>0</v>
      </c>
      <c r="O3190" s="13">
        <v>0</v>
      </c>
      <c r="P3190" s="13">
        <v>0</v>
      </c>
      <c r="Q3190" s="13">
        <v>0</v>
      </c>
      <c r="R3190" s="13">
        <v>0</v>
      </c>
      <c r="S3190" s="13">
        <v>0</v>
      </c>
      <c r="T3190" s="13">
        <v>0</v>
      </c>
      <c r="U3190" s="13">
        <v>0</v>
      </c>
      <c r="V3190" s="13">
        <v>0</v>
      </c>
      <c r="W3190" s="13">
        <v>0</v>
      </c>
      <c r="X3190" s="13">
        <v>0</v>
      </c>
      <c r="Y3190" s="13">
        <v>0</v>
      </c>
      <c r="Z3190" s="13">
        <v>0</v>
      </c>
      <c r="AA3190" s="13">
        <v>0</v>
      </c>
      <c r="AB3190" s="13">
        <v>0</v>
      </c>
      <c r="AC3190" s="13">
        <v>0</v>
      </c>
      <c r="AD3190" s="13">
        <v>0</v>
      </c>
      <c r="AE3190" s="13">
        <v>0</v>
      </c>
      <c r="AF3190" s="15" t="s">
        <v>2584</v>
      </c>
    </row>
    <row r="3191" spans="1:32" ht="13">
      <c r="A3191" s="3" t="s">
        <v>959</v>
      </c>
      <c r="B3191" t="s">
        <v>234</v>
      </c>
      <c r="C3191" s="13">
        <v>0</v>
      </c>
      <c r="D3191" s="13">
        <v>0</v>
      </c>
      <c r="E3191" s="13">
        <v>0</v>
      </c>
      <c r="F3191" s="13">
        <v>0</v>
      </c>
      <c r="G3191" s="13">
        <v>0</v>
      </c>
      <c r="H3191" s="13">
        <v>0</v>
      </c>
      <c r="I3191" s="13">
        <v>0</v>
      </c>
      <c r="J3191" s="13">
        <v>0</v>
      </c>
      <c r="K3191" s="13">
        <v>0</v>
      </c>
      <c r="L3191" s="13">
        <v>0</v>
      </c>
      <c r="M3191" s="13">
        <v>0</v>
      </c>
      <c r="N3191" s="13">
        <v>0</v>
      </c>
      <c r="O3191" s="13">
        <v>0</v>
      </c>
      <c r="P3191" s="13">
        <v>0</v>
      </c>
      <c r="Q3191" s="13">
        <v>0</v>
      </c>
      <c r="R3191" s="13">
        <v>0</v>
      </c>
      <c r="S3191" s="13">
        <v>0</v>
      </c>
      <c r="T3191" s="13">
        <v>0</v>
      </c>
      <c r="U3191" s="13">
        <v>0</v>
      </c>
      <c r="V3191" s="13">
        <v>0</v>
      </c>
      <c r="W3191" s="13">
        <v>0</v>
      </c>
      <c r="X3191" s="13">
        <v>0</v>
      </c>
      <c r="Y3191" s="13">
        <v>0</v>
      </c>
      <c r="Z3191" s="13">
        <v>0</v>
      </c>
      <c r="AA3191" s="13">
        <v>0</v>
      </c>
      <c r="AB3191" s="13">
        <v>0</v>
      </c>
      <c r="AC3191" s="13">
        <v>0</v>
      </c>
      <c r="AD3191" s="13">
        <v>0</v>
      </c>
      <c r="AE3191" s="13">
        <v>0</v>
      </c>
      <c r="AF3191" s="15" t="s">
        <v>2584</v>
      </c>
    </row>
    <row r="3192" spans="1:32" ht="13">
      <c r="A3192" s="3" t="s">
        <v>960</v>
      </c>
      <c r="B3192" t="s">
        <v>236</v>
      </c>
      <c r="C3192" s="13">
        <v>0</v>
      </c>
      <c r="D3192" s="13">
        <v>0</v>
      </c>
      <c r="E3192" s="13">
        <v>0</v>
      </c>
      <c r="F3192" s="13">
        <v>0</v>
      </c>
      <c r="G3192" s="13">
        <v>0</v>
      </c>
      <c r="H3192" s="13">
        <v>0</v>
      </c>
      <c r="I3192" s="13">
        <v>0</v>
      </c>
      <c r="J3192" s="13">
        <v>0</v>
      </c>
      <c r="K3192" s="13">
        <v>0</v>
      </c>
      <c r="L3192" s="13">
        <v>0</v>
      </c>
      <c r="M3192" s="13">
        <v>0</v>
      </c>
      <c r="N3192" s="13">
        <v>0</v>
      </c>
      <c r="O3192" s="13">
        <v>0</v>
      </c>
      <c r="P3192" s="13">
        <v>0</v>
      </c>
      <c r="Q3192" s="13">
        <v>0</v>
      </c>
      <c r="R3192" s="13">
        <v>0</v>
      </c>
      <c r="S3192" s="13">
        <v>0</v>
      </c>
      <c r="T3192" s="13">
        <v>0</v>
      </c>
      <c r="U3192" s="13">
        <v>0</v>
      </c>
      <c r="V3192" s="13">
        <v>0</v>
      </c>
      <c r="W3192" s="13">
        <v>0</v>
      </c>
      <c r="X3192" s="13">
        <v>0</v>
      </c>
      <c r="Y3192" s="13">
        <v>0</v>
      </c>
      <c r="Z3192" s="13">
        <v>0</v>
      </c>
      <c r="AA3192" s="13">
        <v>0</v>
      </c>
      <c r="AB3192" s="13">
        <v>0</v>
      </c>
      <c r="AC3192" s="13">
        <v>0</v>
      </c>
      <c r="AD3192" s="13">
        <v>0</v>
      </c>
      <c r="AE3192" s="13">
        <v>0</v>
      </c>
      <c r="AF3192" s="15" t="s">
        <v>2584</v>
      </c>
    </row>
    <row r="3193" spans="1:32" ht="13">
      <c r="A3193" s="3" t="s">
        <v>961</v>
      </c>
      <c r="B3193" t="s">
        <v>238</v>
      </c>
      <c r="C3193" s="13">
        <v>0</v>
      </c>
      <c r="D3193" s="13">
        <v>0</v>
      </c>
      <c r="E3193" s="13">
        <v>0</v>
      </c>
      <c r="F3193" s="13">
        <v>0</v>
      </c>
      <c r="G3193" s="13">
        <v>0</v>
      </c>
      <c r="H3193" s="13">
        <v>0</v>
      </c>
      <c r="I3193" s="13">
        <v>0</v>
      </c>
      <c r="J3193" s="13">
        <v>0</v>
      </c>
      <c r="K3193" s="13">
        <v>0</v>
      </c>
      <c r="L3193" s="13">
        <v>0</v>
      </c>
      <c r="M3193" s="13">
        <v>0</v>
      </c>
      <c r="N3193" s="13">
        <v>0</v>
      </c>
      <c r="O3193" s="13">
        <v>0</v>
      </c>
      <c r="P3193" s="13">
        <v>0</v>
      </c>
      <c r="Q3193" s="13">
        <v>0</v>
      </c>
      <c r="R3193" s="13">
        <v>0</v>
      </c>
      <c r="S3193" s="13">
        <v>0</v>
      </c>
      <c r="T3193" s="13">
        <v>0</v>
      </c>
      <c r="U3193" s="13">
        <v>0</v>
      </c>
      <c r="V3193" s="13">
        <v>0</v>
      </c>
      <c r="W3193" s="13">
        <v>0</v>
      </c>
      <c r="X3193" s="13">
        <v>0</v>
      </c>
      <c r="Y3193" s="13">
        <v>0</v>
      </c>
      <c r="Z3193" s="13">
        <v>0</v>
      </c>
      <c r="AA3193" s="13">
        <v>0</v>
      </c>
      <c r="AB3193" s="13">
        <v>0</v>
      </c>
      <c r="AC3193" s="13">
        <v>0</v>
      </c>
      <c r="AD3193" s="13">
        <v>0</v>
      </c>
      <c r="AE3193" s="13">
        <v>0</v>
      </c>
      <c r="AF3193" s="15" t="s">
        <v>2584</v>
      </c>
    </row>
    <row r="3194" spans="1:32" ht="13">
      <c r="A3194" s="3" t="s">
        <v>962</v>
      </c>
      <c r="B3194" t="s">
        <v>240</v>
      </c>
      <c r="C3194" s="13">
        <v>0</v>
      </c>
      <c r="D3194" s="13">
        <v>0</v>
      </c>
      <c r="E3194" s="13">
        <v>0</v>
      </c>
      <c r="F3194" s="13">
        <v>0</v>
      </c>
      <c r="G3194" s="13">
        <v>0</v>
      </c>
      <c r="H3194" s="13">
        <v>0</v>
      </c>
      <c r="I3194" s="13">
        <v>0</v>
      </c>
      <c r="J3194" s="13">
        <v>0</v>
      </c>
      <c r="K3194" s="13">
        <v>0</v>
      </c>
      <c r="L3194" s="13">
        <v>0</v>
      </c>
      <c r="M3194" s="13">
        <v>0</v>
      </c>
      <c r="N3194" s="13">
        <v>0</v>
      </c>
      <c r="O3194" s="13">
        <v>0</v>
      </c>
      <c r="P3194" s="13">
        <v>0</v>
      </c>
      <c r="Q3194" s="13">
        <v>0</v>
      </c>
      <c r="R3194" s="13">
        <v>0</v>
      </c>
      <c r="S3194" s="13">
        <v>0</v>
      </c>
      <c r="T3194" s="13">
        <v>0</v>
      </c>
      <c r="U3194" s="13">
        <v>0</v>
      </c>
      <c r="V3194" s="13">
        <v>0</v>
      </c>
      <c r="W3194" s="13">
        <v>0</v>
      </c>
      <c r="X3194" s="13">
        <v>0</v>
      </c>
      <c r="Y3194" s="13">
        <v>0</v>
      </c>
      <c r="Z3194" s="13">
        <v>0</v>
      </c>
      <c r="AA3194" s="13">
        <v>0</v>
      </c>
      <c r="AB3194" s="13">
        <v>0</v>
      </c>
      <c r="AC3194" s="13">
        <v>0</v>
      </c>
      <c r="AD3194" s="13">
        <v>0</v>
      </c>
      <c r="AE3194" s="13">
        <v>0</v>
      </c>
      <c r="AF3194" s="15" t="s">
        <v>2584</v>
      </c>
    </row>
    <row r="3195" spans="1:32" ht="13">
      <c r="A3195" s="3" t="s">
        <v>963</v>
      </c>
      <c r="B3195" t="s">
        <v>242</v>
      </c>
      <c r="C3195" s="13">
        <v>0</v>
      </c>
      <c r="D3195" s="13">
        <v>0</v>
      </c>
      <c r="E3195" s="13">
        <v>0</v>
      </c>
      <c r="F3195" s="13">
        <v>0</v>
      </c>
      <c r="G3195" s="13">
        <v>0</v>
      </c>
      <c r="H3195" s="13">
        <v>0</v>
      </c>
      <c r="I3195" s="13">
        <v>0</v>
      </c>
      <c r="J3195" s="13">
        <v>0</v>
      </c>
      <c r="K3195" s="13">
        <v>0</v>
      </c>
      <c r="L3195" s="13">
        <v>0</v>
      </c>
      <c r="M3195" s="13">
        <v>0</v>
      </c>
      <c r="N3195" s="13">
        <v>0</v>
      </c>
      <c r="O3195" s="13">
        <v>0</v>
      </c>
      <c r="P3195" s="13">
        <v>0</v>
      </c>
      <c r="Q3195" s="13">
        <v>0</v>
      </c>
      <c r="R3195" s="13">
        <v>0</v>
      </c>
      <c r="S3195" s="13">
        <v>0</v>
      </c>
      <c r="T3195" s="13">
        <v>0</v>
      </c>
      <c r="U3195" s="13">
        <v>0</v>
      </c>
      <c r="V3195" s="13">
        <v>0</v>
      </c>
      <c r="W3195" s="13">
        <v>0</v>
      </c>
      <c r="X3195" s="13">
        <v>0</v>
      </c>
      <c r="Y3195" s="13">
        <v>0</v>
      </c>
      <c r="Z3195" s="13">
        <v>0</v>
      </c>
      <c r="AA3195" s="13">
        <v>0</v>
      </c>
      <c r="AB3195" s="13">
        <v>0</v>
      </c>
      <c r="AC3195" s="13">
        <v>0</v>
      </c>
      <c r="AD3195" s="13">
        <v>0</v>
      </c>
      <c r="AE3195" s="13">
        <v>0</v>
      </c>
      <c r="AF3195" s="15" t="s">
        <v>2584</v>
      </c>
    </row>
    <row r="3196" spans="1:32" ht="13">
      <c r="A3196" s="3" t="s">
        <v>964</v>
      </c>
      <c r="B3196" t="s">
        <v>244</v>
      </c>
      <c r="C3196" s="13">
        <v>0</v>
      </c>
      <c r="D3196" s="13">
        <v>0</v>
      </c>
      <c r="E3196" s="13">
        <v>0</v>
      </c>
      <c r="F3196" s="13">
        <v>0</v>
      </c>
      <c r="G3196" s="13">
        <v>0</v>
      </c>
      <c r="H3196" s="13">
        <v>0</v>
      </c>
      <c r="I3196" s="13">
        <v>0</v>
      </c>
      <c r="J3196" s="13">
        <v>0</v>
      </c>
      <c r="K3196" s="13">
        <v>0</v>
      </c>
      <c r="L3196" s="13">
        <v>0</v>
      </c>
      <c r="M3196" s="13">
        <v>0</v>
      </c>
      <c r="N3196" s="13">
        <v>0</v>
      </c>
      <c r="O3196" s="13">
        <v>0</v>
      </c>
      <c r="P3196" s="13">
        <v>0</v>
      </c>
      <c r="Q3196" s="13">
        <v>0</v>
      </c>
      <c r="R3196" s="13">
        <v>0</v>
      </c>
      <c r="S3196" s="13">
        <v>0</v>
      </c>
      <c r="T3196" s="13">
        <v>0</v>
      </c>
      <c r="U3196" s="13">
        <v>0</v>
      </c>
      <c r="V3196" s="13">
        <v>0</v>
      </c>
      <c r="W3196" s="13">
        <v>0</v>
      </c>
      <c r="X3196" s="13">
        <v>0</v>
      </c>
      <c r="Y3196" s="13">
        <v>0</v>
      </c>
      <c r="Z3196" s="13">
        <v>0</v>
      </c>
      <c r="AA3196" s="13">
        <v>0</v>
      </c>
      <c r="AB3196" s="13">
        <v>0</v>
      </c>
      <c r="AC3196" s="13">
        <v>0</v>
      </c>
      <c r="AD3196" s="13">
        <v>0</v>
      </c>
      <c r="AE3196" s="13">
        <v>0</v>
      </c>
      <c r="AF3196" s="15" t="s">
        <v>2584</v>
      </c>
    </row>
    <row r="3197" spans="1:32" ht="13">
      <c r="A3197" s="3" t="s">
        <v>965</v>
      </c>
      <c r="B3197" t="s">
        <v>246</v>
      </c>
      <c r="C3197" s="13">
        <v>0</v>
      </c>
      <c r="D3197" s="13">
        <v>0</v>
      </c>
      <c r="E3197" s="13">
        <v>0</v>
      </c>
      <c r="F3197" s="13">
        <v>0</v>
      </c>
      <c r="G3197" s="13">
        <v>0</v>
      </c>
      <c r="H3197" s="13">
        <v>0</v>
      </c>
      <c r="I3197" s="13">
        <v>0</v>
      </c>
      <c r="J3197" s="13">
        <v>0</v>
      </c>
      <c r="K3197" s="13">
        <v>0</v>
      </c>
      <c r="L3197" s="13">
        <v>0</v>
      </c>
      <c r="M3197" s="13">
        <v>0</v>
      </c>
      <c r="N3197" s="13">
        <v>0</v>
      </c>
      <c r="O3197" s="13">
        <v>0</v>
      </c>
      <c r="P3197" s="13">
        <v>0</v>
      </c>
      <c r="Q3197" s="13">
        <v>0</v>
      </c>
      <c r="R3197" s="13">
        <v>0</v>
      </c>
      <c r="S3197" s="13">
        <v>0</v>
      </c>
      <c r="T3197" s="13">
        <v>0</v>
      </c>
      <c r="U3197" s="13">
        <v>0</v>
      </c>
      <c r="V3197" s="13">
        <v>0</v>
      </c>
      <c r="W3197" s="13">
        <v>0</v>
      </c>
      <c r="X3197" s="13">
        <v>0</v>
      </c>
      <c r="Y3197" s="13">
        <v>0</v>
      </c>
      <c r="Z3197" s="13">
        <v>0</v>
      </c>
      <c r="AA3197" s="13">
        <v>0</v>
      </c>
      <c r="AB3197" s="13">
        <v>0</v>
      </c>
      <c r="AC3197" s="13">
        <v>0</v>
      </c>
      <c r="AD3197" s="13">
        <v>0</v>
      </c>
      <c r="AE3197" s="13">
        <v>0</v>
      </c>
      <c r="AF3197" s="15" t="s">
        <v>2584</v>
      </c>
    </row>
    <row r="3198" spans="1:32" ht="13">
      <c r="A3198" s="3" t="s">
        <v>966</v>
      </c>
      <c r="B3198" t="s">
        <v>248</v>
      </c>
      <c r="C3198" s="13">
        <v>0</v>
      </c>
      <c r="D3198" s="13">
        <v>0</v>
      </c>
      <c r="E3198" s="13">
        <v>0</v>
      </c>
      <c r="F3198" s="13">
        <v>0</v>
      </c>
      <c r="G3198" s="13">
        <v>0</v>
      </c>
      <c r="H3198" s="13">
        <v>0</v>
      </c>
      <c r="I3198" s="13">
        <v>0</v>
      </c>
      <c r="J3198" s="13">
        <v>0</v>
      </c>
      <c r="K3198" s="13">
        <v>0</v>
      </c>
      <c r="L3198" s="13">
        <v>0</v>
      </c>
      <c r="M3198" s="13">
        <v>0</v>
      </c>
      <c r="N3198" s="13">
        <v>0</v>
      </c>
      <c r="O3198" s="13">
        <v>0</v>
      </c>
      <c r="P3198" s="13">
        <v>0</v>
      </c>
      <c r="Q3198" s="13">
        <v>0</v>
      </c>
      <c r="R3198" s="13">
        <v>0</v>
      </c>
      <c r="S3198" s="13">
        <v>0</v>
      </c>
      <c r="T3198" s="13">
        <v>0</v>
      </c>
      <c r="U3198" s="13">
        <v>0</v>
      </c>
      <c r="V3198" s="13">
        <v>0</v>
      </c>
      <c r="W3198" s="13">
        <v>0</v>
      </c>
      <c r="X3198" s="13">
        <v>0</v>
      </c>
      <c r="Y3198" s="13">
        <v>0</v>
      </c>
      <c r="Z3198" s="13">
        <v>0</v>
      </c>
      <c r="AA3198" s="13">
        <v>0</v>
      </c>
      <c r="AB3198" s="13">
        <v>0</v>
      </c>
      <c r="AC3198" s="13">
        <v>0</v>
      </c>
      <c r="AD3198" s="13">
        <v>0</v>
      </c>
      <c r="AE3198" s="13">
        <v>0</v>
      </c>
      <c r="AF3198" s="15" t="s">
        <v>2584</v>
      </c>
    </row>
    <row r="3200" spans="1:32" ht="13">
      <c r="B3200" s="2" t="s">
        <v>301</v>
      </c>
    </row>
    <row r="3201" spans="1:32" ht="13">
      <c r="A3201" s="3" t="s">
        <v>967</v>
      </c>
      <c r="B3201" t="s">
        <v>226</v>
      </c>
      <c r="C3201" s="13">
        <v>0</v>
      </c>
      <c r="D3201" s="13">
        <v>0</v>
      </c>
      <c r="E3201" s="13">
        <v>0</v>
      </c>
      <c r="F3201" s="13">
        <v>0</v>
      </c>
      <c r="G3201" s="13">
        <v>0</v>
      </c>
      <c r="H3201" s="13">
        <v>0</v>
      </c>
      <c r="I3201" s="13">
        <v>0</v>
      </c>
      <c r="J3201" s="13">
        <v>0</v>
      </c>
      <c r="K3201" s="13">
        <v>387.82412699999998</v>
      </c>
      <c r="L3201" s="13">
        <v>404.38552900000002</v>
      </c>
      <c r="M3201" s="13">
        <v>411.01947000000001</v>
      </c>
      <c r="N3201" s="13">
        <v>417.17443800000001</v>
      </c>
      <c r="O3201" s="13">
        <v>418.625519</v>
      </c>
      <c r="P3201" s="13">
        <v>420.36364700000001</v>
      </c>
      <c r="Q3201" s="13">
        <v>421.95324699999998</v>
      </c>
      <c r="R3201" s="13">
        <v>423.64245599999998</v>
      </c>
      <c r="S3201" s="13">
        <v>425.49325599999997</v>
      </c>
      <c r="T3201" s="13">
        <v>427.30883799999998</v>
      </c>
      <c r="U3201" s="13">
        <v>429.28341699999999</v>
      </c>
      <c r="V3201" s="13">
        <v>431.30685399999999</v>
      </c>
      <c r="W3201" s="13">
        <v>433.43002300000001</v>
      </c>
      <c r="X3201" s="13">
        <v>435.64913899999999</v>
      </c>
      <c r="Y3201" s="13">
        <v>438.04016100000001</v>
      </c>
      <c r="Z3201" s="13">
        <v>440.515961</v>
      </c>
      <c r="AA3201" s="13">
        <v>443.30261200000001</v>
      </c>
      <c r="AB3201" s="13">
        <v>446.12274200000002</v>
      </c>
      <c r="AC3201" s="13">
        <v>448.54290800000001</v>
      </c>
      <c r="AD3201" s="13">
        <v>451.18310500000001</v>
      </c>
      <c r="AE3201" s="13">
        <v>455.28942899999998</v>
      </c>
      <c r="AF3201" s="15" t="s">
        <v>2584</v>
      </c>
    </row>
    <row r="3202" spans="1:32" ht="13">
      <c r="A3202" s="3" t="s">
        <v>968</v>
      </c>
      <c r="B3202" t="s">
        <v>228</v>
      </c>
      <c r="C3202" s="13">
        <v>0</v>
      </c>
      <c r="D3202" s="13">
        <v>0</v>
      </c>
      <c r="E3202" s="13">
        <v>0</v>
      </c>
      <c r="F3202" s="13">
        <v>0</v>
      </c>
      <c r="G3202" s="13">
        <v>330.57928500000003</v>
      </c>
      <c r="H3202" s="13">
        <v>339.26135299999999</v>
      </c>
      <c r="I3202" s="13">
        <v>344.30618299999998</v>
      </c>
      <c r="J3202" s="13">
        <v>352.90978999999999</v>
      </c>
      <c r="K3202" s="13">
        <v>361.47109999999998</v>
      </c>
      <c r="L3202" s="13">
        <v>370.02313199999998</v>
      </c>
      <c r="M3202" s="13">
        <v>384.04196200000001</v>
      </c>
      <c r="N3202" s="13">
        <v>388.60812399999998</v>
      </c>
      <c r="O3202" s="13">
        <v>389.79379299999999</v>
      </c>
      <c r="P3202" s="13">
        <v>391.35214200000001</v>
      </c>
      <c r="Q3202" s="13">
        <v>392.66052200000001</v>
      </c>
      <c r="R3202" s="13">
        <v>393.77404799999999</v>
      </c>
      <c r="S3202" s="13">
        <v>395.03842200000003</v>
      </c>
      <c r="T3202" s="13">
        <v>396.40621900000002</v>
      </c>
      <c r="U3202" s="13">
        <v>398.12753300000003</v>
      </c>
      <c r="V3202" s="13">
        <v>399.88732900000002</v>
      </c>
      <c r="W3202" s="13">
        <v>401.68795799999998</v>
      </c>
      <c r="X3202" s="13">
        <v>403.560608</v>
      </c>
      <c r="Y3202" s="13">
        <v>405.465912</v>
      </c>
      <c r="Z3202" s="13">
        <v>407.555542</v>
      </c>
      <c r="AA3202" s="13">
        <v>409.39727800000003</v>
      </c>
      <c r="AB3202" s="13">
        <v>411.91970800000001</v>
      </c>
      <c r="AC3202" s="13">
        <v>414.48144500000001</v>
      </c>
      <c r="AD3202" s="13">
        <v>417.27593999999999</v>
      </c>
      <c r="AE3202" s="13">
        <v>422.11599699999999</v>
      </c>
      <c r="AF3202" s="15" t="s">
        <v>2584</v>
      </c>
    </row>
    <row r="3203" spans="1:32" ht="13">
      <c r="A3203" s="3" t="s">
        <v>969</v>
      </c>
      <c r="B3203" t="s">
        <v>230</v>
      </c>
      <c r="C3203" s="13">
        <v>0</v>
      </c>
      <c r="D3203" s="13">
        <v>0</v>
      </c>
      <c r="E3203" s="13">
        <v>353.229309</v>
      </c>
      <c r="F3203" s="13">
        <v>357.41922</v>
      </c>
      <c r="G3203" s="13">
        <v>362.30898999999999</v>
      </c>
      <c r="H3203" s="13">
        <v>369.466095</v>
      </c>
      <c r="I3203" s="13">
        <v>373.82275399999997</v>
      </c>
      <c r="J3203" s="13">
        <v>379.97393799999998</v>
      </c>
      <c r="K3203" s="13">
        <v>388.901276</v>
      </c>
      <c r="L3203" s="13">
        <v>397.97805799999998</v>
      </c>
      <c r="M3203" s="13">
        <v>411.29858400000001</v>
      </c>
      <c r="N3203" s="13">
        <v>416.86035199999998</v>
      </c>
      <c r="O3203" s="13">
        <v>418.078461</v>
      </c>
      <c r="P3203" s="13">
        <v>420.05438199999998</v>
      </c>
      <c r="Q3203" s="13">
        <v>421.657715</v>
      </c>
      <c r="R3203" s="13">
        <v>423.030823</v>
      </c>
      <c r="S3203" s="13">
        <v>424.12072799999999</v>
      </c>
      <c r="T3203" s="13">
        <v>425.28372200000001</v>
      </c>
      <c r="U3203" s="13">
        <v>426.74465900000001</v>
      </c>
      <c r="V3203" s="13">
        <v>428.29980499999999</v>
      </c>
      <c r="W3203" s="13">
        <v>429.97811899999999</v>
      </c>
      <c r="X3203" s="13">
        <v>431.77023300000002</v>
      </c>
      <c r="Y3203" s="13">
        <v>433.70504799999998</v>
      </c>
      <c r="Z3203" s="13">
        <v>435.781769</v>
      </c>
      <c r="AA3203" s="13">
        <v>437.95575000000002</v>
      </c>
      <c r="AB3203" s="13">
        <v>440.407715</v>
      </c>
      <c r="AC3203" s="13">
        <v>442.65380900000002</v>
      </c>
      <c r="AD3203" s="13">
        <v>444.95437600000002</v>
      </c>
      <c r="AE3203" s="13">
        <v>449.04647799999998</v>
      </c>
      <c r="AF3203" s="15" t="s">
        <v>2584</v>
      </c>
    </row>
    <row r="3204" spans="1:32" ht="13">
      <c r="A3204" s="3" t="s">
        <v>970</v>
      </c>
      <c r="B3204" t="s">
        <v>232</v>
      </c>
      <c r="C3204" s="13">
        <v>400.02328499999999</v>
      </c>
      <c r="D3204" s="13">
        <v>399.96755999999999</v>
      </c>
      <c r="E3204" s="13">
        <v>402.06466699999999</v>
      </c>
      <c r="F3204" s="13">
        <v>404.497681</v>
      </c>
      <c r="G3204" s="13">
        <v>408.90222199999999</v>
      </c>
      <c r="H3204" s="13">
        <v>417.67648300000002</v>
      </c>
      <c r="I3204" s="13">
        <v>421.96173099999999</v>
      </c>
      <c r="J3204" s="13">
        <v>429.32226600000001</v>
      </c>
      <c r="K3204" s="13">
        <v>440.61474600000003</v>
      </c>
      <c r="L3204" s="13">
        <v>450.859467</v>
      </c>
      <c r="M3204" s="13">
        <v>467.66909800000002</v>
      </c>
      <c r="N3204" s="13">
        <v>473.96987899999999</v>
      </c>
      <c r="O3204" s="13">
        <v>475.56536899999998</v>
      </c>
      <c r="P3204" s="13">
        <v>477.53344700000002</v>
      </c>
      <c r="Q3204" s="13">
        <v>479.04702800000001</v>
      </c>
      <c r="R3204" s="13">
        <v>480.35391199999998</v>
      </c>
      <c r="S3204" s="13">
        <v>481.72357199999999</v>
      </c>
      <c r="T3204" s="13">
        <v>483.24200400000001</v>
      </c>
      <c r="U3204" s="13">
        <v>485.01965300000001</v>
      </c>
      <c r="V3204" s="13">
        <v>486.85604899999998</v>
      </c>
      <c r="W3204" s="13">
        <v>488.83657799999997</v>
      </c>
      <c r="X3204" s="13">
        <v>490.89401199999998</v>
      </c>
      <c r="Y3204" s="13">
        <v>493.21862800000002</v>
      </c>
      <c r="Z3204" s="13">
        <v>495.224152</v>
      </c>
      <c r="AA3204" s="13">
        <v>497.82754499999999</v>
      </c>
      <c r="AB3204" s="13">
        <v>500.99603300000001</v>
      </c>
      <c r="AC3204" s="13">
        <v>504.05609099999998</v>
      </c>
      <c r="AD3204" s="13">
        <v>507.48611499999998</v>
      </c>
      <c r="AE3204" s="13">
        <v>513.55273399999999</v>
      </c>
      <c r="AF3204" s="7">
        <v>9.3010000000000002E-3</v>
      </c>
    </row>
    <row r="3205" spans="1:32" ht="13">
      <c r="A3205" s="3" t="s">
        <v>971</v>
      </c>
      <c r="B3205" t="s">
        <v>234</v>
      </c>
      <c r="C3205" s="13">
        <v>380.39297499999998</v>
      </c>
      <c r="D3205" s="13">
        <v>379.53060900000003</v>
      </c>
      <c r="E3205" s="13">
        <v>379.93017600000002</v>
      </c>
      <c r="F3205" s="13">
        <v>381.09506199999998</v>
      </c>
      <c r="G3205" s="13">
        <v>385.65167200000002</v>
      </c>
      <c r="H3205" s="13">
        <v>395.14129600000001</v>
      </c>
      <c r="I3205" s="13">
        <v>400.46371499999998</v>
      </c>
      <c r="J3205" s="13">
        <v>409.46905500000003</v>
      </c>
      <c r="K3205" s="13">
        <v>418.59964000000002</v>
      </c>
      <c r="L3205" s="13">
        <v>426.9375</v>
      </c>
      <c r="M3205" s="13">
        <v>442.95559700000001</v>
      </c>
      <c r="N3205" s="13">
        <v>450.69528200000002</v>
      </c>
      <c r="O3205" s="13">
        <v>452.38150000000002</v>
      </c>
      <c r="P3205" s="13">
        <v>454.37127700000002</v>
      </c>
      <c r="Q3205" s="13">
        <v>456.08554099999998</v>
      </c>
      <c r="R3205" s="13">
        <v>457.53881799999999</v>
      </c>
      <c r="S3205" s="13">
        <v>459.05389400000001</v>
      </c>
      <c r="T3205" s="13">
        <v>460.84957900000001</v>
      </c>
      <c r="U3205" s="13">
        <v>462.84295700000001</v>
      </c>
      <c r="V3205" s="13">
        <v>464.85775799999999</v>
      </c>
      <c r="W3205" s="13">
        <v>466.96487400000001</v>
      </c>
      <c r="X3205" s="13">
        <v>469.092377</v>
      </c>
      <c r="Y3205" s="13">
        <v>471.60998499999999</v>
      </c>
      <c r="Z3205" s="13">
        <v>473.72241200000002</v>
      </c>
      <c r="AA3205" s="13">
        <v>476.51074199999999</v>
      </c>
      <c r="AB3205" s="13">
        <v>479.68118299999998</v>
      </c>
      <c r="AC3205" s="13">
        <v>481.89407299999999</v>
      </c>
      <c r="AD3205" s="13">
        <v>484.04153400000001</v>
      </c>
      <c r="AE3205" s="13">
        <v>487.09863300000001</v>
      </c>
      <c r="AF3205" s="7">
        <v>9.2849999999999999E-3</v>
      </c>
    </row>
    <row r="3206" spans="1:32" ht="13">
      <c r="A3206" s="3" t="s">
        <v>972</v>
      </c>
      <c r="B3206" t="s">
        <v>236</v>
      </c>
      <c r="C3206" s="13">
        <v>0</v>
      </c>
      <c r="D3206" s="13">
        <v>0</v>
      </c>
      <c r="E3206" s="13">
        <v>0</v>
      </c>
      <c r="F3206" s="13">
        <v>0</v>
      </c>
      <c r="G3206" s="13">
        <v>0</v>
      </c>
      <c r="H3206" s="13">
        <v>0</v>
      </c>
      <c r="I3206" s="13">
        <v>336.04092400000002</v>
      </c>
      <c r="J3206" s="13">
        <v>342.00836199999998</v>
      </c>
      <c r="K3206" s="13">
        <v>348.39230300000003</v>
      </c>
      <c r="L3206" s="13">
        <v>356.15164199999998</v>
      </c>
      <c r="M3206" s="13">
        <v>368.22076399999997</v>
      </c>
      <c r="N3206" s="13">
        <v>375.03198200000003</v>
      </c>
      <c r="O3206" s="13">
        <v>376.48761000000002</v>
      </c>
      <c r="P3206" s="13">
        <v>377.922211</v>
      </c>
      <c r="Q3206" s="13">
        <v>379.30319200000002</v>
      </c>
      <c r="R3206" s="13">
        <v>380.71115099999997</v>
      </c>
      <c r="S3206" s="13">
        <v>382.74908399999998</v>
      </c>
      <c r="T3206" s="13">
        <v>384.88415500000002</v>
      </c>
      <c r="U3206" s="13">
        <v>387.15081800000002</v>
      </c>
      <c r="V3206" s="13">
        <v>389.36264</v>
      </c>
      <c r="W3206" s="13">
        <v>391.583618</v>
      </c>
      <c r="X3206" s="13">
        <v>393.92755099999999</v>
      </c>
      <c r="Y3206" s="13">
        <v>396.63638300000002</v>
      </c>
      <c r="Z3206" s="13">
        <v>399.00412</v>
      </c>
      <c r="AA3206" s="13">
        <v>401.94863900000001</v>
      </c>
      <c r="AB3206" s="13">
        <v>405.00262500000002</v>
      </c>
      <c r="AC3206" s="13">
        <v>407.74945100000002</v>
      </c>
      <c r="AD3206" s="13">
        <v>410.89486699999998</v>
      </c>
      <c r="AE3206" s="13">
        <v>416.32092299999999</v>
      </c>
      <c r="AF3206" s="15" t="s">
        <v>2584</v>
      </c>
    </row>
    <row r="3207" spans="1:32" ht="13">
      <c r="A3207" s="3" t="s">
        <v>973</v>
      </c>
      <c r="B3207" t="s">
        <v>238</v>
      </c>
      <c r="C3207" s="13">
        <v>351.90011600000003</v>
      </c>
      <c r="D3207" s="13">
        <v>351.82705700000002</v>
      </c>
      <c r="E3207" s="13">
        <v>352.66799900000001</v>
      </c>
      <c r="F3207" s="13">
        <v>351.475708</v>
      </c>
      <c r="G3207" s="13">
        <v>356.28079200000002</v>
      </c>
      <c r="H3207" s="13">
        <v>363.229919</v>
      </c>
      <c r="I3207" s="13">
        <v>367.568085</v>
      </c>
      <c r="J3207" s="13">
        <v>373.07849099999999</v>
      </c>
      <c r="K3207" s="13">
        <v>380.90969799999999</v>
      </c>
      <c r="L3207" s="13">
        <v>389.68975799999998</v>
      </c>
      <c r="M3207" s="13">
        <v>406.60437000000002</v>
      </c>
      <c r="N3207" s="13">
        <v>421.723907</v>
      </c>
      <c r="O3207" s="13">
        <v>424.89831500000003</v>
      </c>
      <c r="P3207" s="13">
        <v>427.211029</v>
      </c>
      <c r="Q3207" s="13">
        <v>429.53939800000001</v>
      </c>
      <c r="R3207" s="13">
        <v>432.14816300000001</v>
      </c>
      <c r="S3207" s="13">
        <v>435.11099200000001</v>
      </c>
      <c r="T3207" s="13">
        <v>438.04132099999998</v>
      </c>
      <c r="U3207" s="13">
        <v>440.88690200000002</v>
      </c>
      <c r="V3207" s="13">
        <v>443.37625100000002</v>
      </c>
      <c r="W3207" s="13">
        <v>445.94976800000001</v>
      </c>
      <c r="X3207" s="13">
        <v>448.70004299999999</v>
      </c>
      <c r="Y3207" s="13">
        <v>451.81133999999997</v>
      </c>
      <c r="Z3207" s="13">
        <v>455.15377799999999</v>
      </c>
      <c r="AA3207" s="13">
        <v>459.29306000000003</v>
      </c>
      <c r="AB3207" s="13">
        <v>464.329071</v>
      </c>
      <c r="AC3207" s="13">
        <v>467.46389799999997</v>
      </c>
      <c r="AD3207" s="13">
        <v>470.823669</v>
      </c>
      <c r="AE3207" s="13">
        <v>475.618134</v>
      </c>
      <c r="AF3207" s="7">
        <v>1.1228E-2</v>
      </c>
    </row>
    <row r="3208" spans="1:32" ht="13">
      <c r="A3208" s="3" t="s">
        <v>974</v>
      </c>
      <c r="B3208" t="s">
        <v>240</v>
      </c>
      <c r="C3208" s="13">
        <v>427.76242100000002</v>
      </c>
      <c r="D3208" s="13">
        <v>426.86474600000003</v>
      </c>
      <c r="E3208" s="13">
        <v>427.25384500000001</v>
      </c>
      <c r="F3208" s="13">
        <v>427.84402499999999</v>
      </c>
      <c r="G3208" s="13">
        <v>431.77862499999998</v>
      </c>
      <c r="H3208" s="13">
        <v>439.02710000000002</v>
      </c>
      <c r="I3208" s="13">
        <v>441.667236</v>
      </c>
      <c r="J3208" s="13">
        <v>447.05877700000002</v>
      </c>
      <c r="K3208" s="13">
        <v>456.075287</v>
      </c>
      <c r="L3208" s="13">
        <v>463.58544899999998</v>
      </c>
      <c r="M3208" s="13">
        <v>476.03832999999997</v>
      </c>
      <c r="N3208" s="13">
        <v>484.544983</v>
      </c>
      <c r="O3208" s="13">
        <v>487.44476300000002</v>
      </c>
      <c r="P3208" s="13">
        <v>490.52581800000002</v>
      </c>
      <c r="Q3208" s="13">
        <v>494.215149</v>
      </c>
      <c r="R3208" s="13">
        <v>498.142426</v>
      </c>
      <c r="S3208" s="13">
        <v>502.37994400000002</v>
      </c>
      <c r="T3208" s="13">
        <v>506.30410799999999</v>
      </c>
      <c r="U3208" s="13">
        <v>510.02783199999999</v>
      </c>
      <c r="V3208" s="13">
        <v>513.19146699999999</v>
      </c>
      <c r="W3208" s="13">
        <v>516.22137499999997</v>
      </c>
      <c r="X3208" s="13">
        <v>519.18951400000003</v>
      </c>
      <c r="Y3208" s="13">
        <v>522.16772500000002</v>
      </c>
      <c r="Z3208" s="13">
        <v>524.96899399999995</v>
      </c>
      <c r="AA3208" s="13">
        <v>527.90478499999995</v>
      </c>
      <c r="AB3208" s="13">
        <v>531.25683600000002</v>
      </c>
      <c r="AC3208" s="13">
        <v>533.97393799999998</v>
      </c>
      <c r="AD3208" s="13">
        <v>536.73596199999997</v>
      </c>
      <c r="AE3208" s="13">
        <v>540.07873500000005</v>
      </c>
      <c r="AF3208" s="7">
        <v>8.7510000000000001E-3</v>
      </c>
    </row>
    <row r="3209" spans="1:32" ht="13">
      <c r="A3209" s="3" t="s">
        <v>975</v>
      </c>
      <c r="B3209" t="s">
        <v>242</v>
      </c>
      <c r="C3209" s="13">
        <v>398.208282</v>
      </c>
      <c r="D3209" s="13">
        <v>397.729736</v>
      </c>
      <c r="E3209" s="13">
        <v>398.87738000000002</v>
      </c>
      <c r="F3209" s="13">
        <v>397.63797</v>
      </c>
      <c r="G3209" s="13">
        <v>402.26650999999998</v>
      </c>
      <c r="H3209" s="13">
        <v>410.149902</v>
      </c>
      <c r="I3209" s="13">
        <v>414.87655599999999</v>
      </c>
      <c r="J3209" s="13">
        <v>422.84347500000001</v>
      </c>
      <c r="K3209" s="13">
        <v>431.25631700000002</v>
      </c>
      <c r="L3209" s="13">
        <v>440.51034499999997</v>
      </c>
      <c r="M3209" s="13">
        <v>461.24002100000001</v>
      </c>
      <c r="N3209" s="13">
        <v>474.495453</v>
      </c>
      <c r="O3209" s="13">
        <v>476.07836900000001</v>
      </c>
      <c r="P3209" s="13">
        <v>480.15863000000002</v>
      </c>
      <c r="Q3209" s="13">
        <v>483.71163899999999</v>
      </c>
      <c r="R3209" s="13">
        <v>486.72470099999998</v>
      </c>
      <c r="S3209" s="13">
        <v>490.35461400000003</v>
      </c>
      <c r="T3209" s="13">
        <v>493.96887199999998</v>
      </c>
      <c r="U3209" s="13">
        <v>497.250946</v>
      </c>
      <c r="V3209" s="13">
        <v>499.854401</v>
      </c>
      <c r="W3209" s="13">
        <v>502.50027499999999</v>
      </c>
      <c r="X3209" s="13">
        <v>505.286224</v>
      </c>
      <c r="Y3209" s="13">
        <v>508.235657</v>
      </c>
      <c r="Z3209" s="13">
        <v>510.89825400000001</v>
      </c>
      <c r="AA3209" s="13">
        <v>513.65667699999995</v>
      </c>
      <c r="AB3209" s="13">
        <v>516.04791299999999</v>
      </c>
      <c r="AC3209" s="13">
        <v>518.41479500000003</v>
      </c>
      <c r="AD3209" s="13">
        <v>520.97369400000002</v>
      </c>
      <c r="AE3209" s="13">
        <v>524.50140399999998</v>
      </c>
      <c r="AF3209" s="7">
        <v>1.03E-2</v>
      </c>
    </row>
    <row r="3210" spans="1:32" ht="13">
      <c r="A3210" s="3" t="s">
        <v>976</v>
      </c>
      <c r="B3210" t="s">
        <v>244</v>
      </c>
      <c r="C3210" s="13">
        <v>378.63000499999998</v>
      </c>
      <c r="D3210" s="13">
        <v>378.75183099999998</v>
      </c>
      <c r="E3210" s="13">
        <v>380.20510899999999</v>
      </c>
      <c r="F3210" s="13">
        <v>377.28521699999999</v>
      </c>
      <c r="G3210" s="13">
        <v>381.93710299999998</v>
      </c>
      <c r="H3210" s="13">
        <v>390.90234400000003</v>
      </c>
      <c r="I3210" s="13">
        <v>396.39672899999999</v>
      </c>
      <c r="J3210" s="13">
        <v>403.94494600000002</v>
      </c>
      <c r="K3210" s="13">
        <v>413.32037400000002</v>
      </c>
      <c r="L3210" s="13">
        <v>427.34173600000003</v>
      </c>
      <c r="M3210" s="13">
        <v>449.16134599999998</v>
      </c>
      <c r="N3210" s="13">
        <v>465.25885</v>
      </c>
      <c r="O3210" s="13">
        <v>467.57644699999997</v>
      </c>
      <c r="P3210" s="13">
        <v>470.99993899999998</v>
      </c>
      <c r="Q3210" s="13">
        <v>473.60257000000001</v>
      </c>
      <c r="R3210" s="13">
        <v>476.83078</v>
      </c>
      <c r="S3210" s="13">
        <v>480.50854500000003</v>
      </c>
      <c r="T3210" s="13">
        <v>484.05682400000001</v>
      </c>
      <c r="U3210" s="13">
        <v>487.14328</v>
      </c>
      <c r="V3210" s="13">
        <v>489.57519500000001</v>
      </c>
      <c r="W3210" s="13">
        <v>492.12316900000002</v>
      </c>
      <c r="X3210" s="13">
        <v>494.69091800000001</v>
      </c>
      <c r="Y3210" s="13">
        <v>497.25503500000002</v>
      </c>
      <c r="Z3210" s="13">
        <v>499.676514</v>
      </c>
      <c r="AA3210" s="13">
        <v>502.300659</v>
      </c>
      <c r="AB3210" s="13">
        <v>505.15115400000002</v>
      </c>
      <c r="AC3210" s="13">
        <v>507.46466099999998</v>
      </c>
      <c r="AD3210" s="13">
        <v>510.07086199999998</v>
      </c>
      <c r="AE3210" s="13">
        <v>514.28192100000001</v>
      </c>
      <c r="AF3210" s="7">
        <v>1.1394E-2</v>
      </c>
    </row>
    <row r="3211" spans="1:32" ht="13">
      <c r="A3211" s="3" t="s">
        <v>977</v>
      </c>
      <c r="B3211" t="s">
        <v>246</v>
      </c>
      <c r="C3211" s="13">
        <v>329.29244999999997</v>
      </c>
      <c r="D3211" s="13">
        <v>329.59524499999998</v>
      </c>
      <c r="E3211" s="13">
        <v>331.75616500000001</v>
      </c>
      <c r="F3211" s="13">
        <v>332.728363</v>
      </c>
      <c r="G3211" s="13">
        <v>338.33242799999999</v>
      </c>
      <c r="H3211" s="13">
        <v>346.02603099999999</v>
      </c>
      <c r="I3211" s="13">
        <v>350.995789</v>
      </c>
      <c r="J3211" s="13">
        <v>357.19735700000001</v>
      </c>
      <c r="K3211" s="13">
        <v>365.861786</v>
      </c>
      <c r="L3211" s="13">
        <v>376.02984600000002</v>
      </c>
      <c r="M3211" s="13">
        <v>392.26492300000001</v>
      </c>
      <c r="N3211" s="13">
        <v>403.80801400000001</v>
      </c>
      <c r="O3211" s="13">
        <v>405.22521999999998</v>
      </c>
      <c r="P3211" s="13">
        <v>408.283905</v>
      </c>
      <c r="Q3211" s="13">
        <v>410.51910400000003</v>
      </c>
      <c r="R3211" s="13">
        <v>412.78060900000003</v>
      </c>
      <c r="S3211" s="13">
        <v>415.610657</v>
      </c>
      <c r="T3211" s="13">
        <v>418.48165899999998</v>
      </c>
      <c r="U3211" s="13">
        <v>421.228882</v>
      </c>
      <c r="V3211" s="13">
        <v>423.59457400000002</v>
      </c>
      <c r="W3211" s="13">
        <v>425.918274</v>
      </c>
      <c r="X3211" s="13">
        <v>428.34634399999999</v>
      </c>
      <c r="Y3211" s="13">
        <v>431.06597900000003</v>
      </c>
      <c r="Z3211" s="13">
        <v>433.79391500000003</v>
      </c>
      <c r="AA3211" s="13">
        <v>437.03869600000002</v>
      </c>
      <c r="AB3211" s="13">
        <v>440.98916600000001</v>
      </c>
      <c r="AC3211" s="13">
        <v>444.42199699999998</v>
      </c>
      <c r="AD3211" s="13">
        <v>447.69781499999999</v>
      </c>
      <c r="AE3211" s="13">
        <v>452.27835099999999</v>
      </c>
      <c r="AF3211" s="7">
        <v>1.1789000000000001E-2</v>
      </c>
    </row>
    <row r="3212" spans="1:32" ht="13">
      <c r="A3212" s="3" t="s">
        <v>978</v>
      </c>
      <c r="B3212" t="s">
        <v>248</v>
      </c>
      <c r="C3212" s="13">
        <v>385.93945300000001</v>
      </c>
      <c r="D3212" s="13">
        <v>385.17495700000001</v>
      </c>
      <c r="E3212" s="13">
        <v>386.42730699999998</v>
      </c>
      <c r="F3212" s="13">
        <v>385.79007000000001</v>
      </c>
      <c r="G3212" s="13">
        <v>389.92907700000001</v>
      </c>
      <c r="H3212" s="13">
        <v>397.759613</v>
      </c>
      <c r="I3212" s="13">
        <v>401.14974999999998</v>
      </c>
      <c r="J3212" s="13">
        <v>407.477081</v>
      </c>
      <c r="K3212" s="13">
        <v>417.732574</v>
      </c>
      <c r="L3212" s="13">
        <v>428.38482699999997</v>
      </c>
      <c r="M3212" s="13">
        <v>444.87698399999999</v>
      </c>
      <c r="N3212" s="13">
        <v>454.74182100000002</v>
      </c>
      <c r="O3212" s="13">
        <v>457.76196299999998</v>
      </c>
      <c r="P3212" s="13">
        <v>460.54257200000001</v>
      </c>
      <c r="Q3212" s="13">
        <v>463.61843900000002</v>
      </c>
      <c r="R3212" s="13">
        <v>467.33801299999999</v>
      </c>
      <c r="S3212" s="13">
        <v>471.607147</v>
      </c>
      <c r="T3212" s="13">
        <v>475.77075200000002</v>
      </c>
      <c r="U3212" s="13">
        <v>479.13906900000001</v>
      </c>
      <c r="V3212" s="13">
        <v>482.04022200000003</v>
      </c>
      <c r="W3212" s="13">
        <v>484.96603399999998</v>
      </c>
      <c r="X3212" s="13">
        <v>487.997253</v>
      </c>
      <c r="Y3212" s="13">
        <v>491.21124300000002</v>
      </c>
      <c r="Z3212" s="13">
        <v>494.107483</v>
      </c>
      <c r="AA3212" s="13">
        <v>497.42083700000001</v>
      </c>
      <c r="AB3212" s="13">
        <v>501.00302099999999</v>
      </c>
      <c r="AC3212" s="13">
        <v>504.11889600000001</v>
      </c>
      <c r="AD3212" s="13">
        <v>507.56124899999998</v>
      </c>
      <c r="AE3212" s="13">
        <v>512.73498500000005</v>
      </c>
      <c r="AF3212" s="7">
        <v>1.0651000000000001E-2</v>
      </c>
    </row>
    <row r="3214" spans="1:32" ht="13">
      <c r="B3214" s="2" t="s">
        <v>314</v>
      </c>
    </row>
    <row r="3215" spans="1:32" ht="13">
      <c r="A3215" s="3" t="s">
        <v>979</v>
      </c>
      <c r="B3215" t="s">
        <v>226</v>
      </c>
      <c r="C3215" s="13">
        <v>0</v>
      </c>
      <c r="D3215" s="13">
        <v>0</v>
      </c>
      <c r="E3215" s="13">
        <v>0</v>
      </c>
      <c r="F3215" s="13">
        <v>0</v>
      </c>
      <c r="G3215" s="13">
        <v>0</v>
      </c>
      <c r="H3215" s="13">
        <v>0</v>
      </c>
      <c r="I3215" s="13">
        <v>0</v>
      </c>
      <c r="J3215" s="13">
        <v>0</v>
      </c>
      <c r="K3215" s="13">
        <v>0</v>
      </c>
      <c r="L3215" s="13">
        <v>0</v>
      </c>
      <c r="M3215" s="13">
        <v>0</v>
      </c>
      <c r="N3215" s="13">
        <v>0</v>
      </c>
      <c r="O3215" s="13">
        <v>0</v>
      </c>
      <c r="P3215" s="13">
        <v>0</v>
      </c>
      <c r="Q3215" s="13">
        <v>0</v>
      </c>
      <c r="R3215" s="13">
        <v>0</v>
      </c>
      <c r="S3215" s="13">
        <v>0</v>
      </c>
      <c r="T3215" s="13">
        <v>0</v>
      </c>
      <c r="U3215" s="13">
        <v>0</v>
      </c>
      <c r="V3215" s="13">
        <v>0</v>
      </c>
      <c r="W3215" s="13">
        <v>0</v>
      </c>
      <c r="X3215" s="13">
        <v>0</v>
      </c>
      <c r="Y3215" s="13">
        <v>0</v>
      </c>
      <c r="Z3215" s="13">
        <v>0</v>
      </c>
      <c r="AA3215" s="13">
        <v>0</v>
      </c>
      <c r="AB3215" s="13">
        <v>0</v>
      </c>
      <c r="AC3215" s="13">
        <v>0</v>
      </c>
      <c r="AD3215" s="13">
        <v>0</v>
      </c>
      <c r="AE3215" s="13">
        <v>0</v>
      </c>
      <c r="AF3215" s="15" t="s">
        <v>2584</v>
      </c>
    </row>
    <row r="3216" spans="1:32" ht="13">
      <c r="A3216" s="3" t="s">
        <v>980</v>
      </c>
      <c r="B3216" t="s">
        <v>228</v>
      </c>
      <c r="C3216" s="13">
        <v>0</v>
      </c>
      <c r="D3216" s="13">
        <v>0</v>
      </c>
      <c r="E3216" s="13">
        <v>0</v>
      </c>
      <c r="F3216" s="13">
        <v>0</v>
      </c>
      <c r="G3216" s="13">
        <v>0</v>
      </c>
      <c r="H3216" s="13">
        <v>0</v>
      </c>
      <c r="I3216" s="13">
        <v>0</v>
      </c>
      <c r="J3216" s="13">
        <v>0</v>
      </c>
      <c r="K3216" s="13">
        <v>0</v>
      </c>
      <c r="L3216" s="13">
        <v>0</v>
      </c>
      <c r="M3216" s="13">
        <v>0</v>
      </c>
      <c r="N3216" s="13">
        <v>0</v>
      </c>
      <c r="O3216" s="13">
        <v>0</v>
      </c>
      <c r="P3216" s="13">
        <v>0</v>
      </c>
      <c r="Q3216" s="13">
        <v>0</v>
      </c>
      <c r="R3216" s="13">
        <v>0</v>
      </c>
      <c r="S3216" s="13">
        <v>0</v>
      </c>
      <c r="T3216" s="13">
        <v>0</v>
      </c>
      <c r="U3216" s="13">
        <v>0</v>
      </c>
      <c r="V3216" s="13">
        <v>0</v>
      </c>
      <c r="W3216" s="13">
        <v>0</v>
      </c>
      <c r="X3216" s="13">
        <v>0</v>
      </c>
      <c r="Y3216" s="13">
        <v>0</v>
      </c>
      <c r="Z3216" s="13">
        <v>0</v>
      </c>
      <c r="AA3216" s="13">
        <v>0</v>
      </c>
      <c r="AB3216" s="13">
        <v>0</v>
      </c>
      <c r="AC3216" s="13">
        <v>0</v>
      </c>
      <c r="AD3216" s="13">
        <v>0</v>
      </c>
      <c r="AE3216" s="13">
        <v>0</v>
      </c>
      <c r="AF3216" s="15" t="s">
        <v>2584</v>
      </c>
    </row>
    <row r="3217" spans="1:32" ht="13">
      <c r="A3217" s="3" t="s">
        <v>981</v>
      </c>
      <c r="B3217" t="s">
        <v>230</v>
      </c>
      <c r="C3217" s="13">
        <v>288.75784299999998</v>
      </c>
      <c r="D3217" s="13">
        <v>288.72543300000001</v>
      </c>
      <c r="E3217" s="13">
        <v>290.32543900000002</v>
      </c>
      <c r="F3217" s="13">
        <v>293.769226</v>
      </c>
      <c r="G3217" s="13">
        <v>297.788208</v>
      </c>
      <c r="H3217" s="13">
        <v>303.67077599999999</v>
      </c>
      <c r="I3217" s="13">
        <v>307.25155599999999</v>
      </c>
      <c r="J3217" s="13">
        <v>312.30737299999998</v>
      </c>
      <c r="K3217" s="13">
        <v>319.64489700000001</v>
      </c>
      <c r="L3217" s="13">
        <v>327.105255</v>
      </c>
      <c r="M3217" s="13">
        <v>338.05365</v>
      </c>
      <c r="N3217" s="13">
        <v>342.62493899999998</v>
      </c>
      <c r="O3217" s="13">
        <v>343.62606799999998</v>
      </c>
      <c r="P3217" s="13">
        <v>345.25015300000001</v>
      </c>
      <c r="Q3217" s="13">
        <v>346.56796300000002</v>
      </c>
      <c r="R3217" s="13">
        <v>347.696594</v>
      </c>
      <c r="S3217" s="13">
        <v>348.592377</v>
      </c>
      <c r="T3217" s="13">
        <v>349.54827899999998</v>
      </c>
      <c r="U3217" s="13">
        <v>350.74902300000002</v>
      </c>
      <c r="V3217" s="13">
        <v>352.02722199999999</v>
      </c>
      <c r="W3217" s="13">
        <v>353.406677</v>
      </c>
      <c r="X3217" s="13">
        <v>354.87960800000002</v>
      </c>
      <c r="Y3217" s="13">
        <v>356.46984900000001</v>
      </c>
      <c r="Z3217" s="13">
        <v>358.17681900000002</v>
      </c>
      <c r="AA3217" s="13">
        <v>359.96365400000002</v>
      </c>
      <c r="AB3217" s="13">
        <v>361.978973</v>
      </c>
      <c r="AC3217" s="13">
        <v>363.82507299999997</v>
      </c>
      <c r="AD3217" s="13">
        <v>365.715912</v>
      </c>
      <c r="AE3217" s="13">
        <v>369.07931500000001</v>
      </c>
      <c r="AF3217" s="7">
        <v>9.1350000000000008E-3</v>
      </c>
    </row>
    <row r="3218" spans="1:32" ht="13">
      <c r="A3218" s="3" t="s">
        <v>982</v>
      </c>
      <c r="B3218" t="s">
        <v>232</v>
      </c>
      <c r="C3218" s="13">
        <v>0</v>
      </c>
      <c r="D3218" s="13">
        <v>0</v>
      </c>
      <c r="E3218" s="13">
        <v>0</v>
      </c>
      <c r="F3218" s="13">
        <v>0</v>
      </c>
      <c r="G3218" s="13">
        <v>0</v>
      </c>
      <c r="H3218" s="13">
        <v>0</v>
      </c>
      <c r="I3218" s="13">
        <v>0</v>
      </c>
      <c r="J3218" s="13">
        <v>0</v>
      </c>
      <c r="K3218" s="13">
        <v>0</v>
      </c>
      <c r="L3218" s="13">
        <v>0</v>
      </c>
      <c r="M3218" s="13">
        <v>0</v>
      </c>
      <c r="N3218" s="13">
        <v>0</v>
      </c>
      <c r="O3218" s="13">
        <v>0</v>
      </c>
      <c r="P3218" s="13">
        <v>0</v>
      </c>
      <c r="Q3218" s="13">
        <v>0</v>
      </c>
      <c r="R3218" s="13">
        <v>0</v>
      </c>
      <c r="S3218" s="13">
        <v>0</v>
      </c>
      <c r="T3218" s="13">
        <v>0</v>
      </c>
      <c r="U3218" s="13">
        <v>0</v>
      </c>
      <c r="V3218" s="13">
        <v>0</v>
      </c>
      <c r="W3218" s="13">
        <v>0</v>
      </c>
      <c r="X3218" s="13">
        <v>0</v>
      </c>
      <c r="Y3218" s="13">
        <v>0</v>
      </c>
      <c r="Z3218" s="13">
        <v>0</v>
      </c>
      <c r="AA3218" s="13">
        <v>0</v>
      </c>
      <c r="AB3218" s="13">
        <v>0</v>
      </c>
      <c r="AC3218" s="13">
        <v>0</v>
      </c>
      <c r="AD3218" s="13">
        <v>0</v>
      </c>
      <c r="AE3218" s="13">
        <v>0</v>
      </c>
      <c r="AF3218" s="15" t="s">
        <v>2584</v>
      </c>
    </row>
    <row r="3219" spans="1:32" ht="13">
      <c r="A3219" s="3" t="s">
        <v>983</v>
      </c>
      <c r="B3219" t="s">
        <v>234</v>
      </c>
      <c r="C3219" s="13">
        <v>312.65176400000001</v>
      </c>
      <c r="D3219" s="13">
        <v>311.942993</v>
      </c>
      <c r="E3219" s="13">
        <v>312.27139299999999</v>
      </c>
      <c r="F3219" s="13">
        <v>313.22885100000002</v>
      </c>
      <c r="G3219" s="13">
        <v>316.97396900000001</v>
      </c>
      <c r="H3219" s="13">
        <v>324.77374300000002</v>
      </c>
      <c r="I3219" s="13">
        <v>329.14825400000001</v>
      </c>
      <c r="J3219" s="13">
        <v>336.54989599999999</v>
      </c>
      <c r="K3219" s="13">
        <v>344.05453499999999</v>
      </c>
      <c r="L3219" s="13">
        <v>350.90756199999998</v>
      </c>
      <c r="M3219" s="13">
        <v>364.07312000000002</v>
      </c>
      <c r="N3219" s="13">
        <v>370.43447900000001</v>
      </c>
      <c r="O3219" s="13">
        <v>371.82043499999997</v>
      </c>
      <c r="P3219" s="13">
        <v>373.455872</v>
      </c>
      <c r="Q3219" s="13">
        <v>374.86483800000002</v>
      </c>
      <c r="R3219" s="13">
        <v>376.05929600000002</v>
      </c>
      <c r="S3219" s="13">
        <v>377.30453499999999</v>
      </c>
      <c r="T3219" s="13">
        <v>378.78048699999999</v>
      </c>
      <c r="U3219" s="13">
        <v>380.41891500000003</v>
      </c>
      <c r="V3219" s="13">
        <v>382.07492100000002</v>
      </c>
      <c r="W3219" s="13">
        <v>383.80676299999999</v>
      </c>
      <c r="X3219" s="13">
        <v>385.55538899999999</v>
      </c>
      <c r="Y3219" s="13">
        <v>387.624664</v>
      </c>
      <c r="Z3219" s="13">
        <v>389.36093099999999</v>
      </c>
      <c r="AA3219" s="13">
        <v>391.652649</v>
      </c>
      <c r="AB3219" s="13">
        <v>394.25848400000001</v>
      </c>
      <c r="AC3219" s="13">
        <v>396.07733200000001</v>
      </c>
      <c r="AD3219" s="13">
        <v>397.84234600000002</v>
      </c>
      <c r="AE3219" s="13">
        <v>400.35504200000003</v>
      </c>
      <c r="AF3219" s="7">
        <v>9.2849999999999999E-3</v>
      </c>
    </row>
    <row r="3220" spans="1:32" ht="13">
      <c r="A3220" s="3" t="s">
        <v>984</v>
      </c>
      <c r="B3220" t="s">
        <v>236</v>
      </c>
      <c r="C3220" s="13">
        <v>0</v>
      </c>
      <c r="D3220" s="13">
        <v>0</v>
      </c>
      <c r="E3220" s="13">
        <v>0</v>
      </c>
      <c r="F3220" s="13">
        <v>0</v>
      </c>
      <c r="G3220" s="13">
        <v>0</v>
      </c>
      <c r="H3220" s="13">
        <v>0</v>
      </c>
      <c r="I3220" s="13">
        <v>0</v>
      </c>
      <c r="J3220" s="13">
        <v>0</v>
      </c>
      <c r="K3220" s="13">
        <v>0</v>
      </c>
      <c r="L3220" s="13">
        <v>0</v>
      </c>
      <c r="M3220" s="13">
        <v>0</v>
      </c>
      <c r="N3220" s="13">
        <v>0</v>
      </c>
      <c r="O3220" s="13">
        <v>0</v>
      </c>
      <c r="P3220" s="13">
        <v>0</v>
      </c>
      <c r="Q3220" s="13">
        <v>0</v>
      </c>
      <c r="R3220" s="13">
        <v>0</v>
      </c>
      <c r="S3220" s="13">
        <v>0</v>
      </c>
      <c r="T3220" s="13">
        <v>0</v>
      </c>
      <c r="U3220" s="13">
        <v>0</v>
      </c>
      <c r="V3220" s="13">
        <v>0</v>
      </c>
      <c r="W3220" s="13">
        <v>0</v>
      </c>
      <c r="X3220" s="13">
        <v>0</v>
      </c>
      <c r="Y3220" s="13">
        <v>0</v>
      </c>
      <c r="Z3220" s="13">
        <v>0</v>
      </c>
      <c r="AA3220" s="13">
        <v>0</v>
      </c>
      <c r="AB3220" s="13">
        <v>0</v>
      </c>
      <c r="AC3220" s="13">
        <v>0</v>
      </c>
      <c r="AD3220" s="13">
        <v>0</v>
      </c>
      <c r="AE3220" s="13">
        <v>0</v>
      </c>
      <c r="AF3220" s="15" t="s">
        <v>2584</v>
      </c>
    </row>
    <row r="3221" spans="1:32" ht="13">
      <c r="A3221" s="3" t="s">
        <v>985</v>
      </c>
      <c r="B3221" t="s">
        <v>238</v>
      </c>
      <c r="C3221" s="13">
        <v>0</v>
      </c>
      <c r="D3221" s="13">
        <v>0</v>
      </c>
      <c r="E3221" s="13">
        <v>0</v>
      </c>
      <c r="F3221" s="13">
        <v>0</v>
      </c>
      <c r="G3221" s="13">
        <v>0</v>
      </c>
      <c r="H3221" s="13">
        <v>0</v>
      </c>
      <c r="I3221" s="13">
        <v>0</v>
      </c>
      <c r="J3221" s="13">
        <v>0</v>
      </c>
      <c r="K3221" s="13">
        <v>0</v>
      </c>
      <c r="L3221" s="13">
        <v>0</v>
      </c>
      <c r="M3221" s="13">
        <v>0</v>
      </c>
      <c r="N3221" s="13">
        <v>0</v>
      </c>
      <c r="O3221" s="13">
        <v>0</v>
      </c>
      <c r="P3221" s="13">
        <v>0</v>
      </c>
      <c r="Q3221" s="13">
        <v>0</v>
      </c>
      <c r="R3221" s="13">
        <v>0</v>
      </c>
      <c r="S3221" s="13">
        <v>0</v>
      </c>
      <c r="T3221" s="13">
        <v>0</v>
      </c>
      <c r="U3221" s="13">
        <v>0</v>
      </c>
      <c r="V3221" s="13">
        <v>0</v>
      </c>
      <c r="W3221" s="13">
        <v>0</v>
      </c>
      <c r="X3221" s="13">
        <v>0</v>
      </c>
      <c r="Y3221" s="13">
        <v>0</v>
      </c>
      <c r="Z3221" s="13">
        <v>0</v>
      </c>
      <c r="AA3221" s="13">
        <v>0</v>
      </c>
      <c r="AB3221" s="13">
        <v>0</v>
      </c>
      <c r="AC3221" s="13">
        <v>0</v>
      </c>
      <c r="AD3221" s="13">
        <v>0</v>
      </c>
      <c r="AE3221" s="13">
        <v>0</v>
      </c>
      <c r="AF3221" s="15" t="s">
        <v>2584</v>
      </c>
    </row>
    <row r="3222" spans="1:32" ht="13">
      <c r="A3222" s="3" t="s">
        <v>986</v>
      </c>
      <c r="B3222" t="s">
        <v>240</v>
      </c>
      <c r="C3222" s="13">
        <v>351.58557100000002</v>
      </c>
      <c r="D3222" s="13">
        <v>350.84774800000002</v>
      </c>
      <c r="E3222" s="13">
        <v>351.16754200000003</v>
      </c>
      <c r="F3222" s="13">
        <v>351.65261800000002</v>
      </c>
      <c r="G3222" s="13">
        <v>354.88656600000002</v>
      </c>
      <c r="H3222" s="13">
        <v>360.84420799999998</v>
      </c>
      <c r="I3222" s="13">
        <v>363.01416</v>
      </c>
      <c r="J3222" s="13">
        <v>367.44555700000001</v>
      </c>
      <c r="K3222" s="13">
        <v>374.85638399999999</v>
      </c>
      <c r="L3222" s="13">
        <v>381.02914399999997</v>
      </c>
      <c r="M3222" s="13">
        <v>391.26437399999998</v>
      </c>
      <c r="N3222" s="13">
        <v>398.25616500000001</v>
      </c>
      <c r="O3222" s="13">
        <v>400.63955700000002</v>
      </c>
      <c r="P3222" s="13">
        <v>403.17190599999998</v>
      </c>
      <c r="Q3222" s="13">
        <v>406.20422400000001</v>
      </c>
      <c r="R3222" s="13">
        <v>409.43212899999997</v>
      </c>
      <c r="S3222" s="13">
        <v>412.91503899999998</v>
      </c>
      <c r="T3222" s="13">
        <v>416.14038099999999</v>
      </c>
      <c r="U3222" s="13">
        <v>419.20092799999998</v>
      </c>
      <c r="V3222" s="13">
        <v>421.80120799999997</v>
      </c>
      <c r="W3222" s="13">
        <v>424.29156499999999</v>
      </c>
      <c r="X3222" s="13">
        <v>426.73111</v>
      </c>
      <c r="Y3222" s="13">
        <v>429.17895499999997</v>
      </c>
      <c r="Z3222" s="13">
        <v>431.48135400000001</v>
      </c>
      <c r="AA3222" s="13">
        <v>433.89434799999998</v>
      </c>
      <c r="AB3222" s="13">
        <v>436.64944500000001</v>
      </c>
      <c r="AC3222" s="13">
        <v>438.88265999999999</v>
      </c>
      <c r="AD3222" s="13">
        <v>441.15283199999999</v>
      </c>
      <c r="AE3222" s="13">
        <v>443.90035999999998</v>
      </c>
      <c r="AF3222" s="7">
        <v>8.7510000000000001E-3</v>
      </c>
    </row>
    <row r="3223" spans="1:32" ht="13">
      <c r="A3223" s="3" t="s">
        <v>987</v>
      </c>
      <c r="B3223" t="s">
        <v>242</v>
      </c>
      <c r="C3223" s="13">
        <v>0</v>
      </c>
      <c r="D3223" s="13">
        <v>0</v>
      </c>
      <c r="E3223" s="13">
        <v>0</v>
      </c>
      <c r="F3223" s="13">
        <v>0</v>
      </c>
      <c r="G3223" s="13">
        <v>0</v>
      </c>
      <c r="H3223" s="13">
        <v>0</v>
      </c>
      <c r="I3223" s="13">
        <v>0</v>
      </c>
      <c r="J3223" s="13">
        <v>0</v>
      </c>
      <c r="K3223" s="13">
        <v>0</v>
      </c>
      <c r="L3223" s="13">
        <v>0</v>
      </c>
      <c r="M3223" s="13">
        <v>0</v>
      </c>
      <c r="N3223" s="13">
        <v>0</v>
      </c>
      <c r="O3223" s="13">
        <v>0</v>
      </c>
      <c r="P3223" s="13">
        <v>0</v>
      </c>
      <c r="Q3223" s="13">
        <v>0</v>
      </c>
      <c r="R3223" s="13">
        <v>0</v>
      </c>
      <c r="S3223" s="13">
        <v>0</v>
      </c>
      <c r="T3223" s="13">
        <v>0</v>
      </c>
      <c r="U3223" s="13">
        <v>0</v>
      </c>
      <c r="V3223" s="13">
        <v>0</v>
      </c>
      <c r="W3223" s="13">
        <v>0</v>
      </c>
      <c r="X3223" s="13">
        <v>0</v>
      </c>
      <c r="Y3223" s="13">
        <v>0</v>
      </c>
      <c r="Z3223" s="13">
        <v>0</v>
      </c>
      <c r="AA3223" s="13">
        <v>0</v>
      </c>
      <c r="AB3223" s="13">
        <v>0</v>
      </c>
      <c r="AC3223" s="13">
        <v>0</v>
      </c>
      <c r="AD3223" s="13">
        <v>0</v>
      </c>
      <c r="AE3223" s="13">
        <v>0</v>
      </c>
      <c r="AF3223" s="15" t="s">
        <v>2584</v>
      </c>
    </row>
    <row r="3224" spans="1:32" ht="13">
      <c r="A3224" s="3" t="s">
        <v>988</v>
      </c>
      <c r="B3224" t="s">
        <v>244</v>
      </c>
      <c r="C3224" s="13">
        <v>311.20272799999998</v>
      </c>
      <c r="D3224" s="13">
        <v>311.30285600000002</v>
      </c>
      <c r="E3224" s="13">
        <v>312.49737499999998</v>
      </c>
      <c r="F3224" s="13">
        <v>310.097443</v>
      </c>
      <c r="G3224" s="13">
        <v>313.92089800000002</v>
      </c>
      <c r="H3224" s="13">
        <v>321.289581</v>
      </c>
      <c r="I3224" s="13">
        <v>325.80551100000002</v>
      </c>
      <c r="J3224" s="13">
        <v>332.00955199999999</v>
      </c>
      <c r="K3224" s="13">
        <v>339.71536300000002</v>
      </c>
      <c r="L3224" s="13">
        <v>351.239777</v>
      </c>
      <c r="M3224" s="13">
        <v>369.17370599999998</v>
      </c>
      <c r="N3224" s="13">
        <v>382.40451000000002</v>
      </c>
      <c r="O3224" s="13">
        <v>384.30941799999999</v>
      </c>
      <c r="P3224" s="13">
        <v>387.12322999999998</v>
      </c>
      <c r="Q3224" s="13">
        <v>389.26236</v>
      </c>
      <c r="R3224" s="13">
        <v>391.91570999999999</v>
      </c>
      <c r="S3224" s="13">
        <v>394.93853799999999</v>
      </c>
      <c r="T3224" s="13">
        <v>397.854919</v>
      </c>
      <c r="U3224" s="13">
        <v>400.39172400000001</v>
      </c>
      <c r="V3224" s="13">
        <v>402.39056399999998</v>
      </c>
      <c r="W3224" s="13">
        <v>404.484802</v>
      </c>
      <c r="X3224" s="13">
        <v>406.59527600000001</v>
      </c>
      <c r="Y3224" s="13">
        <v>408.70275900000001</v>
      </c>
      <c r="Z3224" s="13">
        <v>410.69302399999998</v>
      </c>
      <c r="AA3224" s="13">
        <v>412.84985399999999</v>
      </c>
      <c r="AB3224" s="13">
        <v>415.19274899999999</v>
      </c>
      <c r="AC3224" s="13">
        <v>417.09423800000002</v>
      </c>
      <c r="AD3224" s="13">
        <v>419.23629799999998</v>
      </c>
      <c r="AE3224" s="13">
        <v>422.69747899999999</v>
      </c>
      <c r="AF3224" s="7">
        <v>1.1394E-2</v>
      </c>
    </row>
    <row r="3225" spans="1:32" ht="13">
      <c r="A3225" s="3" t="s">
        <v>989</v>
      </c>
      <c r="B3225" t="s">
        <v>246</v>
      </c>
      <c r="C3225" s="13">
        <v>0</v>
      </c>
      <c r="D3225" s="13">
        <v>0</v>
      </c>
      <c r="E3225" s="13">
        <v>0</v>
      </c>
      <c r="F3225" s="13">
        <v>0</v>
      </c>
      <c r="G3225" s="13">
        <v>0</v>
      </c>
      <c r="H3225" s="13">
        <v>0</v>
      </c>
      <c r="I3225" s="13">
        <v>0</v>
      </c>
      <c r="J3225" s="13">
        <v>0</v>
      </c>
      <c r="K3225" s="13">
        <v>0</v>
      </c>
      <c r="L3225" s="13">
        <v>0</v>
      </c>
      <c r="M3225" s="13">
        <v>0</v>
      </c>
      <c r="N3225" s="13">
        <v>0</v>
      </c>
      <c r="O3225" s="13">
        <v>0</v>
      </c>
      <c r="P3225" s="13">
        <v>0</v>
      </c>
      <c r="Q3225" s="13">
        <v>0</v>
      </c>
      <c r="R3225" s="13">
        <v>0</v>
      </c>
      <c r="S3225" s="13">
        <v>0</v>
      </c>
      <c r="T3225" s="13">
        <v>0</v>
      </c>
      <c r="U3225" s="13">
        <v>0</v>
      </c>
      <c r="V3225" s="13">
        <v>0</v>
      </c>
      <c r="W3225" s="13">
        <v>0</v>
      </c>
      <c r="X3225" s="13">
        <v>0</v>
      </c>
      <c r="Y3225" s="13">
        <v>0</v>
      </c>
      <c r="Z3225" s="13">
        <v>0</v>
      </c>
      <c r="AA3225" s="13">
        <v>0</v>
      </c>
      <c r="AB3225" s="13">
        <v>0</v>
      </c>
      <c r="AC3225" s="13">
        <v>0</v>
      </c>
      <c r="AD3225" s="13">
        <v>0</v>
      </c>
      <c r="AE3225" s="13">
        <v>0</v>
      </c>
      <c r="AF3225" s="15" t="s">
        <v>2584</v>
      </c>
    </row>
    <row r="3226" spans="1:32" ht="13">
      <c r="A3226" s="3" t="s">
        <v>990</v>
      </c>
      <c r="B3226" t="s">
        <v>248</v>
      </c>
      <c r="C3226" s="13">
        <v>0</v>
      </c>
      <c r="D3226" s="13">
        <v>0</v>
      </c>
      <c r="E3226" s="13">
        <v>0</v>
      </c>
      <c r="F3226" s="13">
        <v>0</v>
      </c>
      <c r="G3226" s="13">
        <v>0</v>
      </c>
      <c r="H3226" s="13">
        <v>0</v>
      </c>
      <c r="I3226" s="13">
        <v>0</v>
      </c>
      <c r="J3226" s="13">
        <v>0</v>
      </c>
      <c r="K3226" s="13">
        <v>0</v>
      </c>
      <c r="L3226" s="13">
        <v>0</v>
      </c>
      <c r="M3226" s="13">
        <v>0</v>
      </c>
      <c r="N3226" s="13">
        <v>0</v>
      </c>
      <c r="O3226" s="13">
        <v>0</v>
      </c>
      <c r="P3226" s="13">
        <v>0</v>
      </c>
      <c r="Q3226" s="13">
        <v>0</v>
      </c>
      <c r="R3226" s="13">
        <v>0</v>
      </c>
      <c r="S3226" s="13">
        <v>0</v>
      </c>
      <c r="T3226" s="13">
        <v>0</v>
      </c>
      <c r="U3226" s="13">
        <v>0</v>
      </c>
      <c r="V3226" s="13">
        <v>0</v>
      </c>
      <c r="W3226" s="13">
        <v>0</v>
      </c>
      <c r="X3226" s="13">
        <v>0</v>
      </c>
      <c r="Y3226" s="13">
        <v>0</v>
      </c>
      <c r="Z3226" s="13">
        <v>0</v>
      </c>
      <c r="AA3226" s="13">
        <v>0</v>
      </c>
      <c r="AB3226" s="13">
        <v>0</v>
      </c>
      <c r="AC3226" s="13">
        <v>0</v>
      </c>
      <c r="AD3226" s="13">
        <v>0</v>
      </c>
      <c r="AE3226" s="13">
        <v>0</v>
      </c>
      <c r="AF3226" s="15" t="s">
        <v>2584</v>
      </c>
    </row>
    <row r="3228" spans="1:32" ht="13">
      <c r="B3228" s="2" t="s">
        <v>327</v>
      </c>
    </row>
    <row r="3229" spans="1:32" ht="13">
      <c r="A3229" s="3" t="s">
        <v>991</v>
      </c>
      <c r="B3229" t="s">
        <v>226</v>
      </c>
      <c r="C3229" s="13">
        <v>0</v>
      </c>
      <c r="D3229" s="13">
        <v>0</v>
      </c>
      <c r="E3229" s="13">
        <v>0</v>
      </c>
      <c r="F3229" s="13">
        <v>0</v>
      </c>
      <c r="G3229" s="13">
        <v>0</v>
      </c>
      <c r="H3229" s="13">
        <v>0</v>
      </c>
      <c r="I3229" s="13">
        <v>0</v>
      </c>
      <c r="J3229" s="13">
        <v>0</v>
      </c>
      <c r="K3229" s="13">
        <v>0</v>
      </c>
      <c r="L3229" s="13">
        <v>0</v>
      </c>
      <c r="M3229" s="13">
        <v>0</v>
      </c>
      <c r="N3229" s="13">
        <v>0</v>
      </c>
      <c r="O3229" s="13">
        <v>0</v>
      </c>
      <c r="P3229" s="13">
        <v>0</v>
      </c>
      <c r="Q3229" s="13">
        <v>0</v>
      </c>
      <c r="R3229" s="13">
        <v>0</v>
      </c>
      <c r="S3229" s="13">
        <v>0</v>
      </c>
      <c r="T3229" s="13">
        <v>0</v>
      </c>
      <c r="U3229" s="13">
        <v>0</v>
      </c>
      <c r="V3229" s="13">
        <v>0</v>
      </c>
      <c r="W3229" s="13">
        <v>0</v>
      </c>
      <c r="X3229" s="13">
        <v>0</v>
      </c>
      <c r="Y3229" s="13">
        <v>0</v>
      </c>
      <c r="Z3229" s="13">
        <v>0</v>
      </c>
      <c r="AA3229" s="13">
        <v>0</v>
      </c>
      <c r="AB3229" s="13">
        <v>0</v>
      </c>
      <c r="AC3229" s="13">
        <v>0</v>
      </c>
      <c r="AD3229" s="13">
        <v>0</v>
      </c>
      <c r="AE3229" s="13">
        <v>0</v>
      </c>
      <c r="AF3229" s="15" t="s">
        <v>2584</v>
      </c>
    </row>
    <row r="3230" spans="1:32" ht="13">
      <c r="A3230" s="3" t="s">
        <v>992</v>
      </c>
      <c r="B3230" t="s">
        <v>228</v>
      </c>
      <c r="C3230" s="13">
        <v>0</v>
      </c>
      <c r="D3230" s="13">
        <v>0</v>
      </c>
      <c r="E3230" s="13">
        <v>0</v>
      </c>
      <c r="F3230" s="13">
        <v>0</v>
      </c>
      <c r="G3230" s="13">
        <v>0</v>
      </c>
      <c r="H3230" s="13">
        <v>0</v>
      </c>
      <c r="I3230" s="13">
        <v>0</v>
      </c>
      <c r="J3230" s="13">
        <v>0</v>
      </c>
      <c r="K3230" s="13">
        <v>0</v>
      </c>
      <c r="L3230" s="13">
        <v>0</v>
      </c>
      <c r="M3230" s="13">
        <v>0</v>
      </c>
      <c r="N3230" s="13">
        <v>0</v>
      </c>
      <c r="O3230" s="13">
        <v>0</v>
      </c>
      <c r="P3230" s="13">
        <v>0</v>
      </c>
      <c r="Q3230" s="13">
        <v>0</v>
      </c>
      <c r="R3230" s="13">
        <v>0</v>
      </c>
      <c r="S3230" s="13">
        <v>0</v>
      </c>
      <c r="T3230" s="13">
        <v>0</v>
      </c>
      <c r="U3230" s="13">
        <v>0</v>
      </c>
      <c r="V3230" s="13">
        <v>0</v>
      </c>
      <c r="W3230" s="13">
        <v>0</v>
      </c>
      <c r="X3230" s="13">
        <v>0</v>
      </c>
      <c r="Y3230" s="13">
        <v>0</v>
      </c>
      <c r="Z3230" s="13">
        <v>0</v>
      </c>
      <c r="AA3230" s="13">
        <v>0</v>
      </c>
      <c r="AB3230" s="13">
        <v>0</v>
      </c>
      <c r="AC3230" s="13">
        <v>0</v>
      </c>
      <c r="AD3230" s="13">
        <v>0</v>
      </c>
      <c r="AE3230" s="13">
        <v>0</v>
      </c>
      <c r="AF3230" s="15" t="s">
        <v>2584</v>
      </c>
    </row>
    <row r="3231" spans="1:32" ht="13">
      <c r="A3231" s="3" t="s">
        <v>993</v>
      </c>
      <c r="B3231" t="s">
        <v>230</v>
      </c>
      <c r="C3231" s="13">
        <v>240.631531</v>
      </c>
      <c r="D3231" s="13">
        <v>240.60450700000001</v>
      </c>
      <c r="E3231" s="13">
        <v>241.937881</v>
      </c>
      <c r="F3231" s="13">
        <v>244.80766299999999</v>
      </c>
      <c r="G3231" s="13">
        <v>248.15685999999999</v>
      </c>
      <c r="H3231" s="13">
        <v>253.058975</v>
      </c>
      <c r="I3231" s="13">
        <v>256.04299900000001</v>
      </c>
      <c r="J3231" s="13">
        <v>260.25613399999997</v>
      </c>
      <c r="K3231" s="13">
        <v>266.37075800000002</v>
      </c>
      <c r="L3231" s="13">
        <v>272.587738</v>
      </c>
      <c r="M3231" s="13">
        <v>281.71139499999998</v>
      </c>
      <c r="N3231" s="13">
        <v>285.520782</v>
      </c>
      <c r="O3231" s="13">
        <v>286.35510299999999</v>
      </c>
      <c r="P3231" s="13">
        <v>287.70849600000003</v>
      </c>
      <c r="Q3231" s="13">
        <v>288.80664100000001</v>
      </c>
      <c r="R3231" s="13">
        <v>289.747162</v>
      </c>
      <c r="S3231" s="13">
        <v>290.49368299999998</v>
      </c>
      <c r="T3231" s="13">
        <v>291.29022200000003</v>
      </c>
      <c r="U3231" s="13">
        <v>292.290863</v>
      </c>
      <c r="V3231" s="13">
        <v>293.35601800000001</v>
      </c>
      <c r="W3231" s="13">
        <v>294.50555400000002</v>
      </c>
      <c r="X3231" s="13">
        <v>295.73303199999998</v>
      </c>
      <c r="Y3231" s="13">
        <v>297.05822799999999</v>
      </c>
      <c r="Z3231" s="13">
        <v>298.48071299999998</v>
      </c>
      <c r="AA3231" s="13">
        <v>299.969696</v>
      </c>
      <c r="AB3231" s="13">
        <v>301.64913899999999</v>
      </c>
      <c r="AC3231" s="13">
        <v>303.18756100000002</v>
      </c>
      <c r="AD3231" s="13">
        <v>304.76327500000002</v>
      </c>
      <c r="AE3231" s="13">
        <v>307.566101</v>
      </c>
      <c r="AF3231" s="7">
        <v>9.1350000000000008E-3</v>
      </c>
    </row>
    <row r="3232" spans="1:32" ht="13">
      <c r="A3232" s="3" t="s">
        <v>994</v>
      </c>
      <c r="B3232" t="s">
        <v>232</v>
      </c>
      <c r="C3232" s="13">
        <v>0</v>
      </c>
      <c r="D3232" s="13">
        <v>0</v>
      </c>
      <c r="E3232" s="13">
        <v>0</v>
      </c>
      <c r="F3232" s="13">
        <v>0</v>
      </c>
      <c r="G3232" s="13">
        <v>0</v>
      </c>
      <c r="H3232" s="13">
        <v>0</v>
      </c>
      <c r="I3232" s="13">
        <v>0</v>
      </c>
      <c r="J3232" s="13">
        <v>0</v>
      </c>
      <c r="K3232" s="13">
        <v>0</v>
      </c>
      <c r="L3232" s="13">
        <v>0</v>
      </c>
      <c r="M3232" s="13">
        <v>0</v>
      </c>
      <c r="N3232" s="13">
        <v>0</v>
      </c>
      <c r="O3232" s="13">
        <v>0</v>
      </c>
      <c r="P3232" s="13">
        <v>0</v>
      </c>
      <c r="Q3232" s="13">
        <v>0</v>
      </c>
      <c r="R3232" s="13">
        <v>0</v>
      </c>
      <c r="S3232" s="13">
        <v>0</v>
      </c>
      <c r="T3232" s="13">
        <v>0</v>
      </c>
      <c r="U3232" s="13">
        <v>0</v>
      </c>
      <c r="V3232" s="13">
        <v>0</v>
      </c>
      <c r="W3232" s="13">
        <v>0</v>
      </c>
      <c r="X3232" s="13">
        <v>0</v>
      </c>
      <c r="Y3232" s="13">
        <v>0</v>
      </c>
      <c r="Z3232" s="13">
        <v>0</v>
      </c>
      <c r="AA3232" s="13">
        <v>0</v>
      </c>
      <c r="AB3232" s="13">
        <v>0</v>
      </c>
      <c r="AC3232" s="13">
        <v>0</v>
      </c>
      <c r="AD3232" s="13">
        <v>0</v>
      </c>
      <c r="AE3232" s="13">
        <v>0</v>
      </c>
      <c r="AF3232" s="15" t="s">
        <v>2584</v>
      </c>
    </row>
    <row r="3233" spans="1:32" ht="13">
      <c r="A3233" s="3" t="s">
        <v>995</v>
      </c>
      <c r="B3233" t="s">
        <v>234</v>
      </c>
      <c r="C3233" s="13">
        <v>260.54315200000002</v>
      </c>
      <c r="D3233" s="13">
        <v>259.95248400000003</v>
      </c>
      <c r="E3233" s="13">
        <v>260.22616599999998</v>
      </c>
      <c r="F3233" s="13">
        <v>261.02401700000001</v>
      </c>
      <c r="G3233" s="13">
        <v>264.14498900000001</v>
      </c>
      <c r="H3233" s="13">
        <v>270.64477499999998</v>
      </c>
      <c r="I3233" s="13">
        <v>274.29025300000001</v>
      </c>
      <c r="J3233" s="13">
        <v>280.458282</v>
      </c>
      <c r="K3233" s="13">
        <v>286.71209700000003</v>
      </c>
      <c r="L3233" s="13">
        <v>292.42297400000001</v>
      </c>
      <c r="M3233" s="13">
        <v>303.39425699999998</v>
      </c>
      <c r="N3233" s="13">
        <v>308.695404</v>
      </c>
      <c r="O3233" s="13">
        <v>309.85034200000001</v>
      </c>
      <c r="P3233" s="13">
        <v>311.21322600000002</v>
      </c>
      <c r="Q3233" s="13">
        <v>312.38738999999998</v>
      </c>
      <c r="R3233" s="13">
        <v>313.38275099999998</v>
      </c>
      <c r="S3233" s="13">
        <v>314.42044099999998</v>
      </c>
      <c r="T3233" s="13">
        <v>315.65039100000001</v>
      </c>
      <c r="U3233" s="13">
        <v>317.015717</v>
      </c>
      <c r="V3233" s="13">
        <v>318.39575200000002</v>
      </c>
      <c r="W3233" s="13">
        <v>319.83898900000003</v>
      </c>
      <c r="X3233" s="13">
        <v>321.29617300000001</v>
      </c>
      <c r="Y3233" s="13">
        <v>323.02056900000002</v>
      </c>
      <c r="Z3233" s="13">
        <v>324.46740699999998</v>
      </c>
      <c r="AA3233" s="13">
        <v>326.37719700000002</v>
      </c>
      <c r="AB3233" s="13">
        <v>328.54873700000002</v>
      </c>
      <c r="AC3233" s="13">
        <v>330.06445300000001</v>
      </c>
      <c r="AD3233" s="13">
        <v>331.53527800000001</v>
      </c>
      <c r="AE3233" s="13">
        <v>333.629211</v>
      </c>
      <c r="AF3233" s="7">
        <v>9.2849999999999999E-3</v>
      </c>
    </row>
    <row r="3234" spans="1:32" ht="13">
      <c r="A3234" s="3" t="s">
        <v>996</v>
      </c>
      <c r="B3234" t="s">
        <v>236</v>
      </c>
      <c r="C3234" s="13">
        <v>0</v>
      </c>
      <c r="D3234" s="13">
        <v>0</v>
      </c>
      <c r="E3234" s="13">
        <v>0</v>
      </c>
      <c r="F3234" s="13">
        <v>0</v>
      </c>
      <c r="G3234" s="13">
        <v>0</v>
      </c>
      <c r="H3234" s="13">
        <v>0</v>
      </c>
      <c r="I3234" s="13">
        <v>0</v>
      </c>
      <c r="J3234" s="13">
        <v>0</v>
      </c>
      <c r="K3234" s="13">
        <v>0</v>
      </c>
      <c r="L3234" s="13">
        <v>0</v>
      </c>
      <c r="M3234" s="13">
        <v>0</v>
      </c>
      <c r="N3234" s="13">
        <v>0</v>
      </c>
      <c r="O3234" s="13">
        <v>0</v>
      </c>
      <c r="P3234" s="13">
        <v>0</v>
      </c>
      <c r="Q3234" s="13">
        <v>0</v>
      </c>
      <c r="R3234" s="13">
        <v>0</v>
      </c>
      <c r="S3234" s="13">
        <v>0</v>
      </c>
      <c r="T3234" s="13">
        <v>0</v>
      </c>
      <c r="U3234" s="13">
        <v>0</v>
      </c>
      <c r="V3234" s="13">
        <v>0</v>
      </c>
      <c r="W3234" s="13">
        <v>0</v>
      </c>
      <c r="X3234" s="13">
        <v>0</v>
      </c>
      <c r="Y3234" s="13">
        <v>0</v>
      </c>
      <c r="Z3234" s="13">
        <v>0</v>
      </c>
      <c r="AA3234" s="13">
        <v>0</v>
      </c>
      <c r="AB3234" s="13">
        <v>0</v>
      </c>
      <c r="AC3234" s="13">
        <v>0</v>
      </c>
      <c r="AD3234" s="13">
        <v>0</v>
      </c>
      <c r="AE3234" s="13">
        <v>0</v>
      </c>
      <c r="AF3234" s="15" t="s">
        <v>2584</v>
      </c>
    </row>
    <row r="3235" spans="1:32" ht="13">
      <c r="A3235" s="3" t="s">
        <v>997</v>
      </c>
      <c r="B3235" t="s">
        <v>238</v>
      </c>
      <c r="C3235" s="13">
        <v>0</v>
      </c>
      <c r="D3235" s="13">
        <v>0</v>
      </c>
      <c r="E3235" s="13">
        <v>0</v>
      </c>
      <c r="F3235" s="13">
        <v>0</v>
      </c>
      <c r="G3235" s="13">
        <v>0</v>
      </c>
      <c r="H3235" s="13">
        <v>0</v>
      </c>
      <c r="I3235" s="13">
        <v>0</v>
      </c>
      <c r="J3235" s="13">
        <v>0</v>
      </c>
      <c r="K3235" s="13">
        <v>0</v>
      </c>
      <c r="L3235" s="13">
        <v>0</v>
      </c>
      <c r="M3235" s="13">
        <v>0</v>
      </c>
      <c r="N3235" s="13">
        <v>0</v>
      </c>
      <c r="O3235" s="13">
        <v>0</v>
      </c>
      <c r="P3235" s="13">
        <v>0</v>
      </c>
      <c r="Q3235" s="13">
        <v>0</v>
      </c>
      <c r="R3235" s="13">
        <v>0</v>
      </c>
      <c r="S3235" s="13">
        <v>0</v>
      </c>
      <c r="T3235" s="13">
        <v>0</v>
      </c>
      <c r="U3235" s="13">
        <v>0</v>
      </c>
      <c r="V3235" s="13">
        <v>0</v>
      </c>
      <c r="W3235" s="13">
        <v>0</v>
      </c>
      <c r="X3235" s="13">
        <v>0</v>
      </c>
      <c r="Y3235" s="13">
        <v>0</v>
      </c>
      <c r="Z3235" s="13">
        <v>0</v>
      </c>
      <c r="AA3235" s="13">
        <v>0</v>
      </c>
      <c r="AB3235" s="13">
        <v>0</v>
      </c>
      <c r="AC3235" s="13">
        <v>0</v>
      </c>
      <c r="AD3235" s="13">
        <v>0</v>
      </c>
      <c r="AE3235" s="13">
        <v>0</v>
      </c>
      <c r="AF3235" s="15" t="s">
        <v>2584</v>
      </c>
    </row>
    <row r="3236" spans="1:32" ht="13">
      <c r="A3236" s="3" t="s">
        <v>998</v>
      </c>
      <c r="B3236" t="s">
        <v>240</v>
      </c>
      <c r="C3236" s="13">
        <v>292.987976</v>
      </c>
      <c r="D3236" s="13">
        <v>292.37313799999998</v>
      </c>
      <c r="E3236" s="13">
        <v>292.63964800000002</v>
      </c>
      <c r="F3236" s="13">
        <v>293.04388399999999</v>
      </c>
      <c r="G3236" s="13">
        <v>295.73880000000003</v>
      </c>
      <c r="H3236" s="13">
        <v>300.70352200000002</v>
      </c>
      <c r="I3236" s="13">
        <v>302.51181000000003</v>
      </c>
      <c r="J3236" s="13">
        <v>306.20465100000001</v>
      </c>
      <c r="K3236" s="13">
        <v>312.38034099999999</v>
      </c>
      <c r="L3236" s="13">
        <v>317.524292</v>
      </c>
      <c r="M3236" s="13">
        <v>326.05365</v>
      </c>
      <c r="N3236" s="13">
        <v>331.88012700000002</v>
      </c>
      <c r="O3236" s="13">
        <v>333.86630200000002</v>
      </c>
      <c r="P3236" s="13">
        <v>335.97659299999998</v>
      </c>
      <c r="Q3236" s="13">
        <v>338.50351000000001</v>
      </c>
      <c r="R3236" s="13">
        <v>341.19345099999998</v>
      </c>
      <c r="S3236" s="13">
        <v>344.09588600000001</v>
      </c>
      <c r="T3236" s="13">
        <v>346.783661</v>
      </c>
      <c r="U3236" s="13">
        <v>349.334137</v>
      </c>
      <c r="V3236" s="13">
        <v>351.50097699999998</v>
      </c>
      <c r="W3236" s="13">
        <v>353.57629400000002</v>
      </c>
      <c r="X3236" s="13">
        <v>355.609283</v>
      </c>
      <c r="Y3236" s="13">
        <v>357.64913899999999</v>
      </c>
      <c r="Z3236" s="13">
        <v>359.56778000000003</v>
      </c>
      <c r="AA3236" s="13">
        <v>361.57861300000002</v>
      </c>
      <c r="AB3236" s="13">
        <v>363.87454200000002</v>
      </c>
      <c r="AC3236" s="13">
        <v>365.73556500000001</v>
      </c>
      <c r="AD3236" s="13">
        <v>367.62738000000002</v>
      </c>
      <c r="AE3236" s="13">
        <v>369.91693099999998</v>
      </c>
      <c r="AF3236" s="7">
        <v>8.7510000000000001E-3</v>
      </c>
    </row>
    <row r="3237" spans="1:32" ht="13">
      <c r="A3237" s="3" t="s">
        <v>999</v>
      </c>
      <c r="B3237" t="s">
        <v>242</v>
      </c>
      <c r="C3237" s="13">
        <v>0</v>
      </c>
      <c r="D3237" s="13">
        <v>0</v>
      </c>
      <c r="E3237" s="13">
        <v>0</v>
      </c>
      <c r="F3237" s="13">
        <v>0</v>
      </c>
      <c r="G3237" s="13">
        <v>0</v>
      </c>
      <c r="H3237" s="13">
        <v>0</v>
      </c>
      <c r="I3237" s="13">
        <v>0</v>
      </c>
      <c r="J3237" s="13">
        <v>0</v>
      </c>
      <c r="K3237" s="13">
        <v>0</v>
      </c>
      <c r="L3237" s="13">
        <v>0</v>
      </c>
      <c r="M3237" s="13">
        <v>0</v>
      </c>
      <c r="N3237" s="13">
        <v>0</v>
      </c>
      <c r="O3237" s="13">
        <v>0</v>
      </c>
      <c r="P3237" s="13">
        <v>0</v>
      </c>
      <c r="Q3237" s="13">
        <v>0</v>
      </c>
      <c r="R3237" s="13">
        <v>0</v>
      </c>
      <c r="S3237" s="13">
        <v>0</v>
      </c>
      <c r="T3237" s="13">
        <v>0</v>
      </c>
      <c r="U3237" s="13">
        <v>0</v>
      </c>
      <c r="V3237" s="13">
        <v>0</v>
      </c>
      <c r="W3237" s="13">
        <v>0</v>
      </c>
      <c r="X3237" s="13">
        <v>0</v>
      </c>
      <c r="Y3237" s="13">
        <v>0</v>
      </c>
      <c r="Z3237" s="13">
        <v>0</v>
      </c>
      <c r="AA3237" s="13">
        <v>0</v>
      </c>
      <c r="AB3237" s="13">
        <v>0</v>
      </c>
      <c r="AC3237" s="13">
        <v>0</v>
      </c>
      <c r="AD3237" s="13">
        <v>0</v>
      </c>
      <c r="AE3237" s="13">
        <v>0</v>
      </c>
      <c r="AF3237" s="15" t="s">
        <v>2584</v>
      </c>
    </row>
    <row r="3238" spans="1:32" ht="13">
      <c r="A3238" s="3" t="s">
        <v>1000</v>
      </c>
      <c r="B3238" t="s">
        <v>244</v>
      </c>
      <c r="C3238" s="13">
        <v>259.33560199999999</v>
      </c>
      <c r="D3238" s="13">
        <v>259.41906699999998</v>
      </c>
      <c r="E3238" s="13">
        <v>260.41445900000002</v>
      </c>
      <c r="F3238" s="13">
        <v>258.41451999999998</v>
      </c>
      <c r="G3238" s="13">
        <v>261.60076900000001</v>
      </c>
      <c r="H3238" s="13">
        <v>267.74136399999998</v>
      </c>
      <c r="I3238" s="13">
        <v>271.50460800000002</v>
      </c>
      <c r="J3238" s="13">
        <v>276.674622</v>
      </c>
      <c r="K3238" s="13">
        <v>283.096161</v>
      </c>
      <c r="L3238" s="13">
        <v>292.69982900000002</v>
      </c>
      <c r="M3238" s="13">
        <v>307.644745</v>
      </c>
      <c r="N3238" s="13">
        <v>318.67044099999998</v>
      </c>
      <c r="O3238" s="13">
        <v>320.25787400000002</v>
      </c>
      <c r="P3238" s="13">
        <v>322.60269199999999</v>
      </c>
      <c r="Q3238" s="13">
        <v>324.38531499999999</v>
      </c>
      <c r="R3238" s="13">
        <v>326.59643599999998</v>
      </c>
      <c r="S3238" s="13">
        <v>329.11544800000001</v>
      </c>
      <c r="T3238" s="13">
        <v>331.54574600000001</v>
      </c>
      <c r="U3238" s="13">
        <v>333.65978999999999</v>
      </c>
      <c r="V3238" s="13">
        <v>335.32549999999998</v>
      </c>
      <c r="W3238" s="13">
        <v>337.07067899999998</v>
      </c>
      <c r="X3238" s="13">
        <v>338.829407</v>
      </c>
      <c r="Y3238" s="13">
        <v>340.58563199999998</v>
      </c>
      <c r="Z3238" s="13">
        <v>342.24420199999997</v>
      </c>
      <c r="AA3238" s="13">
        <v>344.04156499999999</v>
      </c>
      <c r="AB3238" s="13">
        <v>345.99395800000002</v>
      </c>
      <c r="AC3238" s="13">
        <v>347.57852200000002</v>
      </c>
      <c r="AD3238" s="13">
        <v>349.36361699999998</v>
      </c>
      <c r="AE3238" s="13">
        <v>352.24789399999997</v>
      </c>
      <c r="AF3238" s="7">
        <v>1.1394E-2</v>
      </c>
    </row>
    <row r="3239" spans="1:32" ht="13">
      <c r="A3239" s="3" t="s">
        <v>1001</v>
      </c>
      <c r="B3239" t="s">
        <v>246</v>
      </c>
      <c r="C3239" s="13">
        <v>0</v>
      </c>
      <c r="D3239" s="13">
        <v>0</v>
      </c>
      <c r="E3239" s="13">
        <v>0</v>
      </c>
      <c r="F3239" s="13">
        <v>0</v>
      </c>
      <c r="G3239" s="13">
        <v>0</v>
      </c>
      <c r="H3239" s="13">
        <v>0</v>
      </c>
      <c r="I3239" s="13">
        <v>0</v>
      </c>
      <c r="J3239" s="13">
        <v>0</v>
      </c>
      <c r="K3239" s="13">
        <v>0</v>
      </c>
      <c r="L3239" s="13">
        <v>0</v>
      </c>
      <c r="M3239" s="13">
        <v>0</v>
      </c>
      <c r="N3239" s="13">
        <v>0</v>
      </c>
      <c r="O3239" s="13">
        <v>0</v>
      </c>
      <c r="P3239" s="13">
        <v>0</v>
      </c>
      <c r="Q3239" s="13">
        <v>0</v>
      </c>
      <c r="R3239" s="13">
        <v>0</v>
      </c>
      <c r="S3239" s="13">
        <v>0</v>
      </c>
      <c r="T3239" s="13">
        <v>0</v>
      </c>
      <c r="U3239" s="13">
        <v>0</v>
      </c>
      <c r="V3239" s="13">
        <v>0</v>
      </c>
      <c r="W3239" s="13">
        <v>0</v>
      </c>
      <c r="X3239" s="13">
        <v>0</v>
      </c>
      <c r="Y3239" s="13">
        <v>0</v>
      </c>
      <c r="Z3239" s="13">
        <v>0</v>
      </c>
      <c r="AA3239" s="13">
        <v>0</v>
      </c>
      <c r="AB3239" s="13">
        <v>0</v>
      </c>
      <c r="AC3239" s="13">
        <v>0</v>
      </c>
      <c r="AD3239" s="13">
        <v>0</v>
      </c>
      <c r="AE3239" s="13">
        <v>0</v>
      </c>
      <c r="AF3239" s="15" t="s">
        <v>2584</v>
      </c>
    </row>
    <row r="3240" spans="1:32" ht="13">
      <c r="A3240" s="3" t="s">
        <v>1002</v>
      </c>
      <c r="B3240" t="s">
        <v>248</v>
      </c>
      <c r="C3240" s="13">
        <v>0</v>
      </c>
      <c r="D3240" s="13">
        <v>0</v>
      </c>
      <c r="E3240" s="13">
        <v>0</v>
      </c>
      <c r="F3240" s="13">
        <v>0</v>
      </c>
      <c r="G3240" s="13">
        <v>0</v>
      </c>
      <c r="H3240" s="13">
        <v>0</v>
      </c>
      <c r="I3240" s="13">
        <v>0</v>
      </c>
      <c r="J3240" s="13">
        <v>0</v>
      </c>
      <c r="K3240" s="13">
        <v>0</v>
      </c>
      <c r="L3240" s="13">
        <v>0</v>
      </c>
      <c r="M3240" s="13">
        <v>0</v>
      </c>
      <c r="N3240" s="13">
        <v>0</v>
      </c>
      <c r="O3240" s="13">
        <v>0</v>
      </c>
      <c r="P3240" s="13">
        <v>0</v>
      </c>
      <c r="Q3240" s="13">
        <v>0</v>
      </c>
      <c r="R3240" s="13">
        <v>0</v>
      </c>
      <c r="S3240" s="13">
        <v>0</v>
      </c>
      <c r="T3240" s="13">
        <v>0</v>
      </c>
      <c r="U3240" s="13">
        <v>0</v>
      </c>
      <c r="V3240" s="13">
        <v>0</v>
      </c>
      <c r="W3240" s="13">
        <v>0</v>
      </c>
      <c r="X3240" s="13">
        <v>0</v>
      </c>
      <c r="Y3240" s="13">
        <v>0</v>
      </c>
      <c r="Z3240" s="13">
        <v>0</v>
      </c>
      <c r="AA3240" s="13">
        <v>0</v>
      </c>
      <c r="AB3240" s="13">
        <v>0</v>
      </c>
      <c r="AC3240" s="13">
        <v>0</v>
      </c>
      <c r="AD3240" s="13">
        <v>0</v>
      </c>
      <c r="AE3240" s="13">
        <v>0</v>
      </c>
      <c r="AF3240" s="15" t="s">
        <v>2584</v>
      </c>
    </row>
    <row r="3242" spans="1:32" ht="13">
      <c r="B3242" s="2" t="s">
        <v>340</v>
      </c>
    </row>
    <row r="3243" spans="1:32" ht="13">
      <c r="A3243" s="3" t="s">
        <v>1003</v>
      </c>
      <c r="B3243" t="s">
        <v>226</v>
      </c>
      <c r="C3243" s="13">
        <v>0</v>
      </c>
      <c r="D3243" s="13">
        <v>0</v>
      </c>
      <c r="E3243" s="13">
        <v>0</v>
      </c>
      <c r="F3243" s="13">
        <v>0</v>
      </c>
      <c r="G3243" s="13">
        <v>0</v>
      </c>
      <c r="H3243" s="13">
        <v>0</v>
      </c>
      <c r="I3243" s="13">
        <v>0</v>
      </c>
      <c r="J3243" s="13">
        <v>0</v>
      </c>
      <c r="K3243" s="13">
        <v>0</v>
      </c>
      <c r="L3243" s="13">
        <v>0</v>
      </c>
      <c r="M3243" s="13">
        <v>0</v>
      </c>
      <c r="N3243" s="13">
        <v>0</v>
      </c>
      <c r="O3243" s="13">
        <v>0</v>
      </c>
      <c r="P3243" s="13">
        <v>0</v>
      </c>
      <c r="Q3243" s="13">
        <v>0</v>
      </c>
      <c r="R3243" s="13">
        <v>0</v>
      </c>
      <c r="S3243" s="13">
        <v>0</v>
      </c>
      <c r="T3243" s="13">
        <v>0</v>
      </c>
      <c r="U3243" s="13">
        <v>0</v>
      </c>
      <c r="V3243" s="13">
        <v>0</v>
      </c>
      <c r="W3243" s="13">
        <v>0</v>
      </c>
      <c r="X3243" s="13">
        <v>0</v>
      </c>
      <c r="Y3243" s="13">
        <v>0</v>
      </c>
      <c r="Z3243" s="13">
        <v>0</v>
      </c>
      <c r="AA3243" s="13">
        <v>0</v>
      </c>
      <c r="AB3243" s="13">
        <v>0</v>
      </c>
      <c r="AC3243" s="13">
        <v>0</v>
      </c>
      <c r="AD3243" s="13">
        <v>0</v>
      </c>
      <c r="AE3243" s="13">
        <v>0</v>
      </c>
      <c r="AF3243" s="15" t="s">
        <v>2584</v>
      </c>
    </row>
    <row r="3244" spans="1:32" ht="13">
      <c r="A3244" s="3" t="s">
        <v>1004</v>
      </c>
      <c r="B3244" t="s">
        <v>228</v>
      </c>
      <c r="C3244" s="13">
        <v>0</v>
      </c>
      <c r="D3244" s="13">
        <v>0</v>
      </c>
      <c r="E3244" s="13">
        <v>0</v>
      </c>
      <c r="F3244" s="13">
        <v>0</v>
      </c>
      <c r="G3244" s="13">
        <v>0</v>
      </c>
      <c r="H3244" s="13">
        <v>0</v>
      </c>
      <c r="I3244" s="13">
        <v>0</v>
      </c>
      <c r="J3244" s="13">
        <v>0</v>
      </c>
      <c r="K3244" s="13">
        <v>0</v>
      </c>
      <c r="L3244" s="13">
        <v>0</v>
      </c>
      <c r="M3244" s="13">
        <v>0</v>
      </c>
      <c r="N3244" s="13">
        <v>0</v>
      </c>
      <c r="O3244" s="13">
        <v>0</v>
      </c>
      <c r="P3244" s="13">
        <v>0</v>
      </c>
      <c r="Q3244" s="13">
        <v>0</v>
      </c>
      <c r="R3244" s="13">
        <v>0</v>
      </c>
      <c r="S3244" s="13">
        <v>0</v>
      </c>
      <c r="T3244" s="13">
        <v>0</v>
      </c>
      <c r="U3244" s="13">
        <v>0</v>
      </c>
      <c r="V3244" s="13">
        <v>0</v>
      </c>
      <c r="W3244" s="13">
        <v>0</v>
      </c>
      <c r="X3244" s="13">
        <v>0</v>
      </c>
      <c r="Y3244" s="13">
        <v>0</v>
      </c>
      <c r="Z3244" s="13">
        <v>0</v>
      </c>
      <c r="AA3244" s="13">
        <v>0</v>
      </c>
      <c r="AB3244" s="13">
        <v>0</v>
      </c>
      <c r="AC3244" s="13">
        <v>0</v>
      </c>
      <c r="AD3244" s="13">
        <v>0</v>
      </c>
      <c r="AE3244" s="13">
        <v>0</v>
      </c>
      <c r="AF3244" s="15" t="s">
        <v>2584</v>
      </c>
    </row>
    <row r="3245" spans="1:32" ht="13">
      <c r="A3245" s="3" t="s">
        <v>1005</v>
      </c>
      <c r="B3245" t="s">
        <v>230</v>
      </c>
      <c r="C3245" s="13">
        <v>0</v>
      </c>
      <c r="D3245" s="13">
        <v>0</v>
      </c>
      <c r="E3245" s="13">
        <v>0</v>
      </c>
      <c r="F3245" s="13">
        <v>0</v>
      </c>
      <c r="G3245" s="13">
        <v>0</v>
      </c>
      <c r="H3245" s="13">
        <v>0</v>
      </c>
      <c r="I3245" s="13">
        <v>0</v>
      </c>
      <c r="J3245" s="13">
        <v>0</v>
      </c>
      <c r="K3245" s="13">
        <v>0</v>
      </c>
      <c r="L3245" s="13">
        <v>0</v>
      </c>
      <c r="M3245" s="13">
        <v>0</v>
      </c>
      <c r="N3245" s="13">
        <v>0</v>
      </c>
      <c r="O3245" s="13">
        <v>0</v>
      </c>
      <c r="P3245" s="13">
        <v>0</v>
      </c>
      <c r="Q3245" s="13">
        <v>0</v>
      </c>
      <c r="R3245" s="13">
        <v>0</v>
      </c>
      <c r="S3245" s="13">
        <v>0</v>
      </c>
      <c r="T3245" s="13">
        <v>0</v>
      </c>
      <c r="U3245" s="13">
        <v>0</v>
      </c>
      <c r="V3245" s="13">
        <v>0</v>
      </c>
      <c r="W3245" s="13">
        <v>0</v>
      </c>
      <c r="X3245" s="13">
        <v>0</v>
      </c>
      <c r="Y3245" s="13">
        <v>0</v>
      </c>
      <c r="Z3245" s="13">
        <v>0</v>
      </c>
      <c r="AA3245" s="13">
        <v>0</v>
      </c>
      <c r="AB3245" s="13">
        <v>0</v>
      </c>
      <c r="AC3245" s="13">
        <v>0</v>
      </c>
      <c r="AD3245" s="13">
        <v>0</v>
      </c>
      <c r="AE3245" s="13">
        <v>0</v>
      </c>
      <c r="AF3245" s="15" t="s">
        <v>2584</v>
      </c>
    </row>
    <row r="3246" spans="1:32" ht="13">
      <c r="A3246" s="3" t="s">
        <v>1006</v>
      </c>
      <c r="B3246" t="s">
        <v>232</v>
      </c>
      <c r="C3246" s="13">
        <v>0</v>
      </c>
      <c r="D3246" s="13">
        <v>0</v>
      </c>
      <c r="E3246" s="13">
        <v>0</v>
      </c>
      <c r="F3246" s="13">
        <v>0</v>
      </c>
      <c r="G3246" s="13">
        <v>0</v>
      </c>
      <c r="H3246" s="13">
        <v>0</v>
      </c>
      <c r="I3246" s="13">
        <v>0</v>
      </c>
      <c r="J3246" s="13">
        <v>0</v>
      </c>
      <c r="K3246" s="13">
        <v>0</v>
      </c>
      <c r="L3246" s="13">
        <v>0</v>
      </c>
      <c r="M3246" s="13">
        <v>0</v>
      </c>
      <c r="N3246" s="13">
        <v>0</v>
      </c>
      <c r="O3246" s="13">
        <v>0</v>
      </c>
      <c r="P3246" s="13">
        <v>0</v>
      </c>
      <c r="Q3246" s="13">
        <v>0</v>
      </c>
      <c r="R3246" s="13">
        <v>0</v>
      </c>
      <c r="S3246" s="13">
        <v>0</v>
      </c>
      <c r="T3246" s="13">
        <v>0</v>
      </c>
      <c r="U3246" s="13">
        <v>0</v>
      </c>
      <c r="V3246" s="13">
        <v>0</v>
      </c>
      <c r="W3246" s="13">
        <v>0</v>
      </c>
      <c r="X3246" s="13">
        <v>0</v>
      </c>
      <c r="Y3246" s="13">
        <v>0</v>
      </c>
      <c r="Z3246" s="13">
        <v>0</v>
      </c>
      <c r="AA3246" s="13">
        <v>0</v>
      </c>
      <c r="AB3246" s="13">
        <v>0</v>
      </c>
      <c r="AC3246" s="13">
        <v>0</v>
      </c>
      <c r="AD3246" s="13">
        <v>0</v>
      </c>
      <c r="AE3246" s="13">
        <v>0</v>
      </c>
      <c r="AF3246" s="15" t="s">
        <v>2584</v>
      </c>
    </row>
    <row r="3247" spans="1:32" ht="13">
      <c r="A3247" s="3" t="s">
        <v>1007</v>
      </c>
      <c r="B3247" t="s">
        <v>234</v>
      </c>
      <c r="C3247" s="13">
        <v>0</v>
      </c>
      <c r="D3247" s="13">
        <v>0</v>
      </c>
      <c r="E3247" s="13">
        <v>0</v>
      </c>
      <c r="F3247" s="13">
        <v>0</v>
      </c>
      <c r="G3247" s="13">
        <v>0</v>
      </c>
      <c r="H3247" s="13">
        <v>0</v>
      </c>
      <c r="I3247" s="13">
        <v>0</v>
      </c>
      <c r="J3247" s="13">
        <v>0</v>
      </c>
      <c r="K3247" s="13">
        <v>0</v>
      </c>
      <c r="L3247" s="13">
        <v>0</v>
      </c>
      <c r="M3247" s="13">
        <v>0</v>
      </c>
      <c r="N3247" s="13">
        <v>0</v>
      </c>
      <c r="O3247" s="13">
        <v>0</v>
      </c>
      <c r="P3247" s="13">
        <v>0</v>
      </c>
      <c r="Q3247" s="13">
        <v>0</v>
      </c>
      <c r="R3247" s="13">
        <v>0</v>
      </c>
      <c r="S3247" s="13">
        <v>0</v>
      </c>
      <c r="T3247" s="13">
        <v>0</v>
      </c>
      <c r="U3247" s="13">
        <v>0</v>
      </c>
      <c r="V3247" s="13">
        <v>0</v>
      </c>
      <c r="W3247" s="13">
        <v>0</v>
      </c>
      <c r="X3247" s="13">
        <v>0</v>
      </c>
      <c r="Y3247" s="13">
        <v>0</v>
      </c>
      <c r="Z3247" s="13">
        <v>0</v>
      </c>
      <c r="AA3247" s="13">
        <v>0</v>
      </c>
      <c r="AB3247" s="13">
        <v>0</v>
      </c>
      <c r="AC3247" s="13">
        <v>0</v>
      </c>
      <c r="AD3247" s="13">
        <v>0</v>
      </c>
      <c r="AE3247" s="13">
        <v>0</v>
      </c>
      <c r="AF3247" s="15" t="s">
        <v>2584</v>
      </c>
    </row>
    <row r="3248" spans="1:32" ht="13">
      <c r="A3248" s="3" t="s">
        <v>1008</v>
      </c>
      <c r="B3248" t="s">
        <v>236</v>
      </c>
      <c r="C3248" s="13">
        <v>0</v>
      </c>
      <c r="D3248" s="13">
        <v>0</v>
      </c>
      <c r="E3248" s="13">
        <v>0</v>
      </c>
      <c r="F3248" s="13">
        <v>0</v>
      </c>
      <c r="G3248" s="13">
        <v>0</v>
      </c>
      <c r="H3248" s="13">
        <v>0</v>
      </c>
      <c r="I3248" s="13">
        <v>0</v>
      </c>
      <c r="J3248" s="13">
        <v>0</v>
      </c>
      <c r="K3248" s="13">
        <v>0</v>
      </c>
      <c r="L3248" s="13">
        <v>0</v>
      </c>
      <c r="M3248" s="13">
        <v>0</v>
      </c>
      <c r="N3248" s="13">
        <v>0</v>
      </c>
      <c r="O3248" s="13">
        <v>0</v>
      </c>
      <c r="P3248" s="13">
        <v>0</v>
      </c>
      <c r="Q3248" s="13">
        <v>0</v>
      </c>
      <c r="R3248" s="13">
        <v>0</v>
      </c>
      <c r="S3248" s="13">
        <v>0</v>
      </c>
      <c r="T3248" s="13">
        <v>0</v>
      </c>
      <c r="U3248" s="13">
        <v>0</v>
      </c>
      <c r="V3248" s="13">
        <v>0</v>
      </c>
      <c r="W3248" s="13">
        <v>0</v>
      </c>
      <c r="X3248" s="13">
        <v>0</v>
      </c>
      <c r="Y3248" s="13">
        <v>0</v>
      </c>
      <c r="Z3248" s="13">
        <v>0</v>
      </c>
      <c r="AA3248" s="13">
        <v>0</v>
      </c>
      <c r="AB3248" s="13">
        <v>0</v>
      </c>
      <c r="AC3248" s="13">
        <v>0</v>
      </c>
      <c r="AD3248" s="13">
        <v>0</v>
      </c>
      <c r="AE3248" s="13">
        <v>0</v>
      </c>
      <c r="AF3248" s="15" t="s">
        <v>2584</v>
      </c>
    </row>
    <row r="3249" spans="1:32" ht="13">
      <c r="A3249" s="3" t="s">
        <v>1009</v>
      </c>
      <c r="B3249" t="s">
        <v>238</v>
      </c>
      <c r="C3249" s="13">
        <v>0</v>
      </c>
      <c r="D3249" s="13">
        <v>0</v>
      </c>
      <c r="E3249" s="13">
        <v>0</v>
      </c>
      <c r="F3249" s="13">
        <v>0</v>
      </c>
      <c r="G3249" s="13">
        <v>0</v>
      </c>
      <c r="H3249" s="13">
        <v>0</v>
      </c>
      <c r="I3249" s="13">
        <v>0</v>
      </c>
      <c r="J3249" s="13">
        <v>0</v>
      </c>
      <c r="K3249" s="13">
        <v>0</v>
      </c>
      <c r="L3249" s="13">
        <v>0</v>
      </c>
      <c r="M3249" s="13">
        <v>0</v>
      </c>
      <c r="N3249" s="13">
        <v>0</v>
      </c>
      <c r="O3249" s="13">
        <v>0</v>
      </c>
      <c r="P3249" s="13">
        <v>0</v>
      </c>
      <c r="Q3249" s="13">
        <v>0</v>
      </c>
      <c r="R3249" s="13">
        <v>0</v>
      </c>
      <c r="S3249" s="13">
        <v>0</v>
      </c>
      <c r="T3249" s="13">
        <v>0</v>
      </c>
      <c r="U3249" s="13">
        <v>0</v>
      </c>
      <c r="V3249" s="13">
        <v>0</v>
      </c>
      <c r="W3249" s="13">
        <v>0</v>
      </c>
      <c r="X3249" s="13">
        <v>0</v>
      </c>
      <c r="Y3249" s="13">
        <v>0</v>
      </c>
      <c r="Z3249" s="13">
        <v>0</v>
      </c>
      <c r="AA3249" s="13">
        <v>0</v>
      </c>
      <c r="AB3249" s="13">
        <v>0</v>
      </c>
      <c r="AC3249" s="13">
        <v>0</v>
      </c>
      <c r="AD3249" s="13">
        <v>0</v>
      </c>
      <c r="AE3249" s="13">
        <v>0</v>
      </c>
      <c r="AF3249" s="15" t="s">
        <v>2584</v>
      </c>
    </row>
    <row r="3250" spans="1:32" ht="13">
      <c r="A3250" s="3" t="s">
        <v>1010</v>
      </c>
      <c r="B3250" t="s">
        <v>240</v>
      </c>
      <c r="C3250" s="13">
        <v>498.079498</v>
      </c>
      <c r="D3250" s="13">
        <v>497.03430200000003</v>
      </c>
      <c r="E3250" s="13">
        <v>497.48733499999997</v>
      </c>
      <c r="F3250" s="13">
        <v>498.17456099999998</v>
      </c>
      <c r="G3250" s="13">
        <v>502.75595099999998</v>
      </c>
      <c r="H3250" s="13">
        <v>511.19595299999997</v>
      </c>
      <c r="I3250" s="13">
        <v>514.270081</v>
      </c>
      <c r="J3250" s="13">
        <v>520.54791299999999</v>
      </c>
      <c r="K3250" s="13">
        <v>531.04656999999997</v>
      </c>
      <c r="L3250" s="13">
        <v>539.79125999999997</v>
      </c>
      <c r="M3250" s="13">
        <v>554.29119900000001</v>
      </c>
      <c r="N3250" s="13">
        <v>564.19622800000002</v>
      </c>
      <c r="O3250" s="13">
        <v>567.57269299999996</v>
      </c>
      <c r="P3250" s="13">
        <v>571.16015600000003</v>
      </c>
      <c r="Q3250" s="13">
        <v>575.45599400000003</v>
      </c>
      <c r="R3250" s="13">
        <v>580.02886999999998</v>
      </c>
      <c r="S3250" s="13">
        <v>584.96295199999997</v>
      </c>
      <c r="T3250" s="13">
        <v>589.53222700000003</v>
      </c>
      <c r="U3250" s="13">
        <v>593.86798099999999</v>
      </c>
      <c r="V3250" s="13">
        <v>597.55169699999999</v>
      </c>
      <c r="W3250" s="13">
        <v>601.07965100000001</v>
      </c>
      <c r="X3250" s="13">
        <v>604.53576699999996</v>
      </c>
      <c r="Y3250" s="13">
        <v>608.00354000000004</v>
      </c>
      <c r="Z3250" s="13">
        <v>611.26525900000001</v>
      </c>
      <c r="AA3250" s="13">
        <v>614.68365500000004</v>
      </c>
      <c r="AB3250" s="13">
        <v>618.58667000000003</v>
      </c>
      <c r="AC3250" s="13">
        <v>621.75042699999995</v>
      </c>
      <c r="AD3250" s="13">
        <v>624.96649200000002</v>
      </c>
      <c r="AE3250" s="13">
        <v>628.85882600000002</v>
      </c>
      <c r="AF3250" s="7">
        <v>8.7510000000000001E-3</v>
      </c>
    </row>
    <row r="3251" spans="1:32" ht="13">
      <c r="A3251" s="3" t="s">
        <v>1011</v>
      </c>
      <c r="B3251" t="s">
        <v>242</v>
      </c>
      <c r="C3251" s="13">
        <v>0</v>
      </c>
      <c r="D3251" s="13">
        <v>0</v>
      </c>
      <c r="E3251" s="13">
        <v>0</v>
      </c>
      <c r="F3251" s="13">
        <v>0</v>
      </c>
      <c r="G3251" s="13">
        <v>0</v>
      </c>
      <c r="H3251" s="13">
        <v>0</v>
      </c>
      <c r="I3251" s="13">
        <v>0</v>
      </c>
      <c r="J3251" s="13">
        <v>0</v>
      </c>
      <c r="K3251" s="13">
        <v>0</v>
      </c>
      <c r="L3251" s="13">
        <v>0</v>
      </c>
      <c r="M3251" s="13">
        <v>0</v>
      </c>
      <c r="N3251" s="13">
        <v>0</v>
      </c>
      <c r="O3251" s="13">
        <v>0</v>
      </c>
      <c r="P3251" s="13">
        <v>0</v>
      </c>
      <c r="Q3251" s="13">
        <v>0</v>
      </c>
      <c r="R3251" s="13">
        <v>0</v>
      </c>
      <c r="S3251" s="13">
        <v>0</v>
      </c>
      <c r="T3251" s="13">
        <v>0</v>
      </c>
      <c r="U3251" s="13">
        <v>0</v>
      </c>
      <c r="V3251" s="13">
        <v>0</v>
      </c>
      <c r="W3251" s="13">
        <v>0</v>
      </c>
      <c r="X3251" s="13">
        <v>0</v>
      </c>
      <c r="Y3251" s="13">
        <v>0</v>
      </c>
      <c r="Z3251" s="13">
        <v>0</v>
      </c>
      <c r="AA3251" s="13">
        <v>0</v>
      </c>
      <c r="AB3251" s="13">
        <v>0</v>
      </c>
      <c r="AC3251" s="13">
        <v>0</v>
      </c>
      <c r="AD3251" s="13">
        <v>0</v>
      </c>
      <c r="AE3251" s="13">
        <v>0</v>
      </c>
      <c r="AF3251" s="15" t="s">
        <v>2584</v>
      </c>
    </row>
    <row r="3252" spans="1:32" ht="13">
      <c r="A3252" s="3" t="s">
        <v>1012</v>
      </c>
      <c r="B3252" t="s">
        <v>244</v>
      </c>
      <c r="C3252" s="13">
        <v>440.87051400000001</v>
      </c>
      <c r="D3252" s="13">
        <v>441.01242100000002</v>
      </c>
      <c r="E3252" s="13">
        <v>442.70459</v>
      </c>
      <c r="F3252" s="13">
        <v>439.304688</v>
      </c>
      <c r="G3252" s="13">
        <v>444.72131300000001</v>
      </c>
      <c r="H3252" s="13">
        <v>455.16027800000001</v>
      </c>
      <c r="I3252" s="13">
        <v>461.55779999999999</v>
      </c>
      <c r="J3252" s="13">
        <v>470.34686299999998</v>
      </c>
      <c r="K3252" s="13">
        <v>481.26345800000001</v>
      </c>
      <c r="L3252" s="13">
        <v>497.58972199999999</v>
      </c>
      <c r="M3252" s="13">
        <v>522.99609399999997</v>
      </c>
      <c r="N3252" s="13">
        <v>541.73974599999997</v>
      </c>
      <c r="O3252" s="13">
        <v>544.438354</v>
      </c>
      <c r="P3252" s="13">
        <v>548.424622</v>
      </c>
      <c r="Q3252" s="13">
        <v>551.455017</v>
      </c>
      <c r="R3252" s="13">
        <v>555.21392800000001</v>
      </c>
      <c r="S3252" s="13">
        <v>559.49627699999996</v>
      </c>
      <c r="T3252" s="13">
        <v>563.62780799999996</v>
      </c>
      <c r="U3252" s="13">
        <v>567.22161900000003</v>
      </c>
      <c r="V3252" s="13">
        <v>570.05334500000004</v>
      </c>
      <c r="W3252" s="13">
        <v>573.02014199999996</v>
      </c>
      <c r="X3252" s="13">
        <v>576.01000999999997</v>
      </c>
      <c r="Y3252" s="13">
        <v>578.99560499999995</v>
      </c>
      <c r="Z3252" s="13">
        <v>581.81512499999997</v>
      </c>
      <c r="AA3252" s="13">
        <v>584.87066700000003</v>
      </c>
      <c r="AB3252" s="13">
        <v>588.18969700000002</v>
      </c>
      <c r="AC3252" s="13">
        <v>590.88348399999995</v>
      </c>
      <c r="AD3252" s="13">
        <v>593.91815199999996</v>
      </c>
      <c r="AE3252" s="13">
        <v>598.82141100000001</v>
      </c>
      <c r="AF3252" s="7">
        <v>1.1394E-2</v>
      </c>
    </row>
    <row r="3253" spans="1:32" ht="13">
      <c r="A3253" s="3" t="s">
        <v>1013</v>
      </c>
      <c r="B3253" t="s">
        <v>246</v>
      </c>
      <c r="C3253" s="13">
        <v>0</v>
      </c>
      <c r="D3253" s="13">
        <v>0</v>
      </c>
      <c r="E3253" s="13">
        <v>0</v>
      </c>
      <c r="F3253" s="13">
        <v>0</v>
      </c>
      <c r="G3253" s="13">
        <v>0</v>
      </c>
      <c r="H3253" s="13">
        <v>0</v>
      </c>
      <c r="I3253" s="13">
        <v>0</v>
      </c>
      <c r="J3253" s="13">
        <v>0</v>
      </c>
      <c r="K3253" s="13">
        <v>0</v>
      </c>
      <c r="L3253" s="13">
        <v>0</v>
      </c>
      <c r="M3253" s="13">
        <v>0</v>
      </c>
      <c r="N3253" s="13">
        <v>0</v>
      </c>
      <c r="O3253" s="13">
        <v>0</v>
      </c>
      <c r="P3253" s="13">
        <v>0</v>
      </c>
      <c r="Q3253" s="13">
        <v>0</v>
      </c>
      <c r="R3253" s="13">
        <v>0</v>
      </c>
      <c r="S3253" s="13">
        <v>0</v>
      </c>
      <c r="T3253" s="13">
        <v>0</v>
      </c>
      <c r="U3253" s="13">
        <v>0</v>
      </c>
      <c r="V3253" s="13">
        <v>0</v>
      </c>
      <c r="W3253" s="13">
        <v>0</v>
      </c>
      <c r="X3253" s="13">
        <v>0</v>
      </c>
      <c r="Y3253" s="13">
        <v>0</v>
      </c>
      <c r="Z3253" s="13">
        <v>0</v>
      </c>
      <c r="AA3253" s="13">
        <v>0</v>
      </c>
      <c r="AB3253" s="13">
        <v>0</v>
      </c>
      <c r="AC3253" s="13">
        <v>0</v>
      </c>
      <c r="AD3253" s="13">
        <v>0</v>
      </c>
      <c r="AE3253" s="13">
        <v>0</v>
      </c>
      <c r="AF3253" s="15" t="s">
        <v>2584</v>
      </c>
    </row>
    <row r="3254" spans="1:32" ht="13">
      <c r="A3254" s="3" t="s">
        <v>1014</v>
      </c>
      <c r="B3254" t="s">
        <v>248</v>
      </c>
      <c r="C3254" s="13">
        <v>0</v>
      </c>
      <c r="D3254" s="13">
        <v>0</v>
      </c>
      <c r="E3254" s="13">
        <v>0</v>
      </c>
      <c r="F3254" s="13">
        <v>0</v>
      </c>
      <c r="G3254" s="13">
        <v>0</v>
      </c>
      <c r="H3254" s="13">
        <v>0</v>
      </c>
      <c r="I3254" s="13">
        <v>0</v>
      </c>
      <c r="J3254" s="13">
        <v>0</v>
      </c>
      <c r="K3254" s="13">
        <v>0</v>
      </c>
      <c r="L3254" s="13">
        <v>0</v>
      </c>
      <c r="M3254" s="13">
        <v>0</v>
      </c>
      <c r="N3254" s="13">
        <v>0</v>
      </c>
      <c r="O3254" s="13">
        <v>0</v>
      </c>
      <c r="P3254" s="13">
        <v>0</v>
      </c>
      <c r="Q3254" s="13">
        <v>0</v>
      </c>
      <c r="R3254" s="13">
        <v>0</v>
      </c>
      <c r="S3254" s="13">
        <v>0</v>
      </c>
      <c r="T3254" s="13">
        <v>0</v>
      </c>
      <c r="U3254" s="13">
        <v>0</v>
      </c>
      <c r="V3254" s="13">
        <v>0</v>
      </c>
      <c r="W3254" s="13">
        <v>0</v>
      </c>
      <c r="X3254" s="13">
        <v>0</v>
      </c>
      <c r="Y3254" s="13">
        <v>0</v>
      </c>
      <c r="Z3254" s="13">
        <v>0</v>
      </c>
      <c r="AA3254" s="13">
        <v>0</v>
      </c>
      <c r="AB3254" s="13">
        <v>0</v>
      </c>
      <c r="AC3254" s="13">
        <v>0</v>
      </c>
      <c r="AD3254" s="13">
        <v>0</v>
      </c>
      <c r="AE3254" s="13">
        <v>0</v>
      </c>
      <c r="AF3254" s="15" t="s">
        <v>2584</v>
      </c>
    </row>
    <row r="3256" spans="1:32" ht="13">
      <c r="B3256" s="2" t="s">
        <v>353</v>
      </c>
    </row>
    <row r="3257" spans="1:32" ht="13">
      <c r="A3257" s="3" t="s">
        <v>1015</v>
      </c>
      <c r="B3257" t="s">
        <v>226</v>
      </c>
      <c r="C3257" s="13">
        <v>0</v>
      </c>
      <c r="D3257" s="13">
        <v>0</v>
      </c>
      <c r="E3257" s="13">
        <v>0</v>
      </c>
      <c r="F3257" s="13">
        <v>0</v>
      </c>
      <c r="G3257" s="13">
        <v>0</v>
      </c>
      <c r="H3257" s="13">
        <v>0</v>
      </c>
      <c r="I3257" s="13">
        <v>0</v>
      </c>
      <c r="J3257" s="13">
        <v>0</v>
      </c>
      <c r="K3257" s="13">
        <v>0</v>
      </c>
      <c r="L3257" s="13">
        <v>0</v>
      </c>
      <c r="M3257" s="13">
        <v>0</v>
      </c>
      <c r="N3257" s="13">
        <v>0</v>
      </c>
      <c r="O3257" s="13">
        <v>0</v>
      </c>
      <c r="P3257" s="13">
        <v>0</v>
      </c>
      <c r="Q3257" s="13">
        <v>0</v>
      </c>
      <c r="R3257" s="13">
        <v>0</v>
      </c>
      <c r="S3257" s="13">
        <v>0</v>
      </c>
      <c r="T3257" s="13">
        <v>0</v>
      </c>
      <c r="U3257" s="13">
        <v>0</v>
      </c>
      <c r="V3257" s="13">
        <v>0</v>
      </c>
      <c r="W3257" s="13">
        <v>0</v>
      </c>
      <c r="X3257" s="13">
        <v>0</v>
      </c>
      <c r="Y3257" s="13">
        <v>0</v>
      </c>
      <c r="Z3257" s="13">
        <v>0</v>
      </c>
      <c r="AA3257" s="13">
        <v>0</v>
      </c>
      <c r="AB3257" s="13">
        <v>0</v>
      </c>
      <c r="AC3257" s="13">
        <v>0</v>
      </c>
      <c r="AD3257" s="13">
        <v>0</v>
      </c>
      <c r="AE3257" s="13">
        <v>0</v>
      </c>
      <c r="AF3257" s="15" t="s">
        <v>2584</v>
      </c>
    </row>
    <row r="3258" spans="1:32" ht="13">
      <c r="A3258" s="3" t="s">
        <v>1016</v>
      </c>
      <c r="B3258" t="s">
        <v>228</v>
      </c>
      <c r="C3258" s="13">
        <v>0</v>
      </c>
      <c r="D3258" s="13">
        <v>0</v>
      </c>
      <c r="E3258" s="13">
        <v>0</v>
      </c>
      <c r="F3258" s="13">
        <v>0</v>
      </c>
      <c r="G3258" s="13">
        <v>0</v>
      </c>
      <c r="H3258" s="13">
        <v>0</v>
      </c>
      <c r="I3258" s="13">
        <v>0</v>
      </c>
      <c r="J3258" s="13">
        <v>0</v>
      </c>
      <c r="K3258" s="13">
        <v>0</v>
      </c>
      <c r="L3258" s="13">
        <v>0</v>
      </c>
      <c r="M3258" s="13">
        <v>0</v>
      </c>
      <c r="N3258" s="13">
        <v>0</v>
      </c>
      <c r="O3258" s="13">
        <v>0</v>
      </c>
      <c r="P3258" s="13">
        <v>0</v>
      </c>
      <c r="Q3258" s="13">
        <v>0</v>
      </c>
      <c r="R3258" s="13">
        <v>0</v>
      </c>
      <c r="S3258" s="13">
        <v>0</v>
      </c>
      <c r="T3258" s="13">
        <v>0</v>
      </c>
      <c r="U3258" s="13">
        <v>0</v>
      </c>
      <c r="V3258" s="13">
        <v>0</v>
      </c>
      <c r="W3258" s="13">
        <v>0</v>
      </c>
      <c r="X3258" s="13">
        <v>0</v>
      </c>
      <c r="Y3258" s="13">
        <v>0</v>
      </c>
      <c r="Z3258" s="13">
        <v>0</v>
      </c>
      <c r="AA3258" s="13">
        <v>0</v>
      </c>
      <c r="AB3258" s="13">
        <v>0</v>
      </c>
      <c r="AC3258" s="13">
        <v>0</v>
      </c>
      <c r="AD3258" s="13">
        <v>0</v>
      </c>
      <c r="AE3258" s="13">
        <v>0</v>
      </c>
      <c r="AF3258" s="15" t="s">
        <v>2584</v>
      </c>
    </row>
    <row r="3259" spans="1:32" ht="13">
      <c r="A3259" s="3" t="s">
        <v>1017</v>
      </c>
      <c r="B3259" t="s">
        <v>230</v>
      </c>
      <c r="C3259" s="13">
        <v>385.010468</v>
      </c>
      <c r="D3259" s="13">
        <v>384.96722399999999</v>
      </c>
      <c r="E3259" s="13">
        <v>387.100616</v>
      </c>
      <c r="F3259" s="13">
        <v>391.69223</v>
      </c>
      <c r="G3259" s="13">
        <v>397.05093399999998</v>
      </c>
      <c r="H3259" s="13">
        <v>404.89434799999998</v>
      </c>
      <c r="I3259" s="13">
        <v>409.66876200000002</v>
      </c>
      <c r="J3259" s="13">
        <v>416.40978999999999</v>
      </c>
      <c r="K3259" s="13">
        <v>426.19320699999997</v>
      </c>
      <c r="L3259" s="13">
        <v>436.14038099999999</v>
      </c>
      <c r="M3259" s="13">
        <v>450.73822000000001</v>
      </c>
      <c r="N3259" s="13">
        <v>456.833282</v>
      </c>
      <c r="O3259" s="13">
        <v>458.16812099999999</v>
      </c>
      <c r="P3259" s="13">
        <v>460.33355699999998</v>
      </c>
      <c r="Q3259" s="13">
        <v>462.09063700000002</v>
      </c>
      <c r="R3259" s="13">
        <v>463.59542800000003</v>
      </c>
      <c r="S3259" s="13">
        <v>464.78988600000002</v>
      </c>
      <c r="T3259" s="13">
        <v>466.06436200000002</v>
      </c>
      <c r="U3259" s="13">
        <v>467.66537499999998</v>
      </c>
      <c r="V3259" s="13">
        <v>469.36965900000001</v>
      </c>
      <c r="W3259" s="13">
        <v>471.20889299999999</v>
      </c>
      <c r="X3259" s="13">
        <v>473.172821</v>
      </c>
      <c r="Y3259" s="13">
        <v>475.293182</v>
      </c>
      <c r="Z3259" s="13">
        <v>477.56909200000001</v>
      </c>
      <c r="AA3259" s="13">
        <v>479.95153800000003</v>
      </c>
      <c r="AB3259" s="13">
        <v>482.63857999999999</v>
      </c>
      <c r="AC3259" s="13">
        <v>485.100098</v>
      </c>
      <c r="AD3259" s="13">
        <v>487.621216</v>
      </c>
      <c r="AE3259" s="13">
        <v>492.105774</v>
      </c>
      <c r="AF3259" s="7">
        <v>9.1350000000000008E-3</v>
      </c>
    </row>
    <row r="3260" spans="1:32" ht="13">
      <c r="A3260" s="3" t="s">
        <v>1018</v>
      </c>
      <c r="B3260" t="s">
        <v>232</v>
      </c>
      <c r="C3260" s="13">
        <v>438.38171399999999</v>
      </c>
      <c r="D3260" s="13">
        <v>438.32061800000002</v>
      </c>
      <c r="E3260" s="13">
        <v>440.61880500000001</v>
      </c>
      <c r="F3260" s="13">
        <v>443.28515599999997</v>
      </c>
      <c r="G3260" s="13">
        <v>448.11203</v>
      </c>
      <c r="H3260" s="13">
        <v>457.72769199999999</v>
      </c>
      <c r="I3260" s="13">
        <v>462.42382800000001</v>
      </c>
      <c r="J3260" s="13">
        <v>470.49017300000003</v>
      </c>
      <c r="K3260" s="13">
        <v>482.86547899999999</v>
      </c>
      <c r="L3260" s="13">
        <v>494.09255999999999</v>
      </c>
      <c r="M3260" s="13">
        <v>512.51403800000003</v>
      </c>
      <c r="N3260" s="13">
        <v>519.41906700000004</v>
      </c>
      <c r="O3260" s="13">
        <v>521.16754200000003</v>
      </c>
      <c r="P3260" s="13">
        <v>523.324341</v>
      </c>
      <c r="Q3260" s="13">
        <v>524.98303199999998</v>
      </c>
      <c r="R3260" s="13">
        <v>526.41528300000004</v>
      </c>
      <c r="S3260" s="13">
        <v>527.91625999999997</v>
      </c>
      <c r="T3260" s="13">
        <v>529.58032200000002</v>
      </c>
      <c r="U3260" s="13">
        <v>531.52838099999997</v>
      </c>
      <c r="V3260" s="13">
        <v>533.54089399999998</v>
      </c>
      <c r="W3260" s="13">
        <v>535.71130400000004</v>
      </c>
      <c r="X3260" s="13">
        <v>537.966003</v>
      </c>
      <c r="Y3260" s="13">
        <v>540.51361099999997</v>
      </c>
      <c r="Z3260" s="13">
        <v>542.711365</v>
      </c>
      <c r="AA3260" s="13">
        <v>545.564392</v>
      </c>
      <c r="AB3260" s="13">
        <v>549.03668200000004</v>
      </c>
      <c r="AC3260" s="13">
        <v>552.39025900000001</v>
      </c>
      <c r="AD3260" s="13">
        <v>556.14917000000003</v>
      </c>
      <c r="AE3260" s="13">
        <v>562.79754600000001</v>
      </c>
      <c r="AF3260" s="7">
        <v>9.3010000000000002E-3</v>
      </c>
    </row>
    <row r="3261" spans="1:32" ht="13">
      <c r="A3261" s="3" t="s">
        <v>1019</v>
      </c>
      <c r="B3261" t="s">
        <v>234</v>
      </c>
      <c r="C3261" s="13">
        <v>416.868988</v>
      </c>
      <c r="D3261" s="13">
        <v>415.92394999999999</v>
      </c>
      <c r="E3261" s="13">
        <v>416.36184700000001</v>
      </c>
      <c r="F3261" s="13">
        <v>417.63848899999999</v>
      </c>
      <c r="G3261" s="13">
        <v>422.63198899999998</v>
      </c>
      <c r="H3261" s="13">
        <v>433.03161599999999</v>
      </c>
      <c r="I3261" s="13">
        <v>438.864349</v>
      </c>
      <c r="J3261" s="13">
        <v>448.73324600000001</v>
      </c>
      <c r="K3261" s="13">
        <v>458.73937999999998</v>
      </c>
      <c r="L3261" s="13">
        <v>467.87673999999998</v>
      </c>
      <c r="M3261" s="13">
        <v>485.43081699999999</v>
      </c>
      <c r="N3261" s="13">
        <v>493.91262799999998</v>
      </c>
      <c r="O3261" s="13">
        <v>495.760559</v>
      </c>
      <c r="P3261" s="13">
        <v>497.941193</v>
      </c>
      <c r="Q3261" s="13">
        <v>499.81982399999998</v>
      </c>
      <c r="R3261" s="13">
        <v>501.41241500000001</v>
      </c>
      <c r="S3261" s="13">
        <v>503.07275399999997</v>
      </c>
      <c r="T3261" s="13">
        <v>505.04061899999999</v>
      </c>
      <c r="U3261" s="13">
        <v>507.22521999999998</v>
      </c>
      <c r="V3261" s="13">
        <v>509.43319700000001</v>
      </c>
      <c r="W3261" s="13">
        <v>511.74234000000001</v>
      </c>
      <c r="X3261" s="13">
        <v>514.07385299999999</v>
      </c>
      <c r="Y3261" s="13">
        <v>516.83288600000003</v>
      </c>
      <c r="Z3261" s="13">
        <v>519.14782700000001</v>
      </c>
      <c r="AA3261" s="13">
        <v>522.20349099999999</v>
      </c>
      <c r="AB3261" s="13">
        <v>525.67804000000001</v>
      </c>
      <c r="AC3261" s="13">
        <v>528.10308799999996</v>
      </c>
      <c r="AD3261" s="13">
        <v>530.45648200000005</v>
      </c>
      <c r="AE3261" s="13">
        <v>533.80670199999997</v>
      </c>
      <c r="AF3261" s="7">
        <v>9.2849999999999999E-3</v>
      </c>
    </row>
    <row r="3262" spans="1:32" ht="13">
      <c r="A3262" s="3" t="s">
        <v>1020</v>
      </c>
      <c r="B3262" t="s">
        <v>236</v>
      </c>
      <c r="C3262" s="13">
        <v>0</v>
      </c>
      <c r="D3262" s="13">
        <v>0</v>
      </c>
      <c r="E3262" s="13">
        <v>0</v>
      </c>
      <c r="F3262" s="13">
        <v>0</v>
      </c>
      <c r="G3262" s="13">
        <v>0</v>
      </c>
      <c r="H3262" s="13">
        <v>0</v>
      </c>
      <c r="I3262" s="13">
        <v>0</v>
      </c>
      <c r="J3262" s="13">
        <v>0</v>
      </c>
      <c r="K3262" s="13">
        <v>0</v>
      </c>
      <c r="L3262" s="13">
        <v>0</v>
      </c>
      <c r="M3262" s="13">
        <v>0</v>
      </c>
      <c r="N3262" s="13">
        <v>0</v>
      </c>
      <c r="O3262" s="13">
        <v>0</v>
      </c>
      <c r="P3262" s="13">
        <v>0</v>
      </c>
      <c r="Q3262" s="13">
        <v>0</v>
      </c>
      <c r="R3262" s="13">
        <v>0</v>
      </c>
      <c r="S3262" s="13">
        <v>0</v>
      </c>
      <c r="T3262" s="13">
        <v>0</v>
      </c>
      <c r="U3262" s="13">
        <v>0</v>
      </c>
      <c r="V3262" s="13">
        <v>0</v>
      </c>
      <c r="W3262" s="13">
        <v>0</v>
      </c>
      <c r="X3262" s="13">
        <v>0</v>
      </c>
      <c r="Y3262" s="13">
        <v>0</v>
      </c>
      <c r="Z3262" s="13">
        <v>0</v>
      </c>
      <c r="AA3262" s="13">
        <v>0</v>
      </c>
      <c r="AB3262" s="13">
        <v>0</v>
      </c>
      <c r="AC3262" s="13">
        <v>0</v>
      </c>
      <c r="AD3262" s="13">
        <v>0</v>
      </c>
      <c r="AE3262" s="13">
        <v>0</v>
      </c>
      <c r="AF3262" s="15" t="s">
        <v>2584</v>
      </c>
    </row>
    <row r="3263" spans="1:32" ht="13">
      <c r="A3263" s="3" t="s">
        <v>1021</v>
      </c>
      <c r="B3263" t="s">
        <v>238</v>
      </c>
      <c r="C3263" s="13">
        <v>0</v>
      </c>
      <c r="D3263" s="13">
        <v>0</v>
      </c>
      <c r="E3263" s="13">
        <v>0</v>
      </c>
      <c r="F3263" s="13">
        <v>0</v>
      </c>
      <c r="G3263" s="13">
        <v>0</v>
      </c>
      <c r="H3263" s="13">
        <v>0</v>
      </c>
      <c r="I3263" s="13">
        <v>0</v>
      </c>
      <c r="J3263" s="13">
        <v>0</v>
      </c>
      <c r="K3263" s="13">
        <v>0</v>
      </c>
      <c r="L3263" s="13">
        <v>0</v>
      </c>
      <c r="M3263" s="13">
        <v>0</v>
      </c>
      <c r="N3263" s="13">
        <v>0</v>
      </c>
      <c r="O3263" s="13">
        <v>0</v>
      </c>
      <c r="P3263" s="13">
        <v>0</v>
      </c>
      <c r="Q3263" s="13">
        <v>0</v>
      </c>
      <c r="R3263" s="13">
        <v>0</v>
      </c>
      <c r="S3263" s="13">
        <v>0</v>
      </c>
      <c r="T3263" s="13">
        <v>0</v>
      </c>
      <c r="U3263" s="13">
        <v>0</v>
      </c>
      <c r="V3263" s="13">
        <v>0</v>
      </c>
      <c r="W3263" s="13">
        <v>0</v>
      </c>
      <c r="X3263" s="13">
        <v>0</v>
      </c>
      <c r="Y3263" s="13">
        <v>0</v>
      </c>
      <c r="Z3263" s="13">
        <v>0</v>
      </c>
      <c r="AA3263" s="13">
        <v>0</v>
      </c>
      <c r="AB3263" s="13">
        <v>0</v>
      </c>
      <c r="AC3263" s="13">
        <v>0</v>
      </c>
      <c r="AD3263" s="13">
        <v>0</v>
      </c>
      <c r="AE3263" s="13">
        <v>0</v>
      </c>
      <c r="AF3263" s="15" t="s">
        <v>2584</v>
      </c>
    </row>
    <row r="3264" spans="1:32" ht="13">
      <c r="A3264" s="3" t="s">
        <v>1022</v>
      </c>
      <c r="B3264" t="s">
        <v>240</v>
      </c>
      <c r="C3264" s="13">
        <v>468.780731</v>
      </c>
      <c r="D3264" s="13">
        <v>467.796967</v>
      </c>
      <c r="E3264" s="13">
        <v>468.223389</v>
      </c>
      <c r="F3264" s="13">
        <v>468.87020899999999</v>
      </c>
      <c r="G3264" s="13">
        <v>473.18206800000002</v>
      </c>
      <c r="H3264" s="13">
        <v>481.12560999999999</v>
      </c>
      <c r="I3264" s="13">
        <v>484.01886000000002</v>
      </c>
      <c r="J3264" s="13">
        <v>489.92742900000002</v>
      </c>
      <c r="K3264" s="13">
        <v>499.80853300000001</v>
      </c>
      <c r="L3264" s="13">
        <v>508.03887900000001</v>
      </c>
      <c r="M3264" s="13">
        <v>521.68579099999999</v>
      </c>
      <c r="N3264" s="13">
        <v>531.00817900000004</v>
      </c>
      <c r="O3264" s="13">
        <v>534.18609600000002</v>
      </c>
      <c r="P3264" s="13">
        <v>537.56256099999996</v>
      </c>
      <c r="Q3264" s="13">
        <v>541.60565199999996</v>
      </c>
      <c r="R3264" s="13">
        <v>545.90954599999998</v>
      </c>
      <c r="S3264" s="13">
        <v>550.55334500000004</v>
      </c>
      <c r="T3264" s="13">
        <v>554.853882</v>
      </c>
      <c r="U3264" s="13">
        <v>558.93457000000001</v>
      </c>
      <c r="V3264" s="13">
        <v>562.40155000000004</v>
      </c>
      <c r="W3264" s="13">
        <v>565.72204599999998</v>
      </c>
      <c r="X3264" s="13">
        <v>568.97479199999998</v>
      </c>
      <c r="Y3264" s="13">
        <v>572.23864700000001</v>
      </c>
      <c r="Z3264" s="13">
        <v>575.30847200000005</v>
      </c>
      <c r="AA3264" s="13">
        <v>578.525757</v>
      </c>
      <c r="AB3264" s="13">
        <v>582.19921899999997</v>
      </c>
      <c r="AC3264" s="13">
        <v>585.17687999999998</v>
      </c>
      <c r="AD3264" s="13">
        <v>588.20379600000001</v>
      </c>
      <c r="AE3264" s="13">
        <v>591.86712599999998</v>
      </c>
      <c r="AF3264" s="7">
        <v>8.7510000000000001E-3</v>
      </c>
    </row>
    <row r="3265" spans="1:32" ht="13">
      <c r="A3265" s="3" t="s">
        <v>1023</v>
      </c>
      <c r="B3265" t="s">
        <v>242</v>
      </c>
      <c r="C3265" s="13">
        <v>0</v>
      </c>
      <c r="D3265" s="13">
        <v>0</v>
      </c>
      <c r="E3265" s="13">
        <v>0</v>
      </c>
      <c r="F3265" s="13">
        <v>0</v>
      </c>
      <c r="G3265" s="13">
        <v>0</v>
      </c>
      <c r="H3265" s="13">
        <v>0</v>
      </c>
      <c r="I3265" s="13">
        <v>0</v>
      </c>
      <c r="J3265" s="13">
        <v>0</v>
      </c>
      <c r="K3265" s="13">
        <v>0</v>
      </c>
      <c r="L3265" s="13">
        <v>0</v>
      </c>
      <c r="M3265" s="13">
        <v>0</v>
      </c>
      <c r="N3265" s="13">
        <v>0</v>
      </c>
      <c r="O3265" s="13">
        <v>0</v>
      </c>
      <c r="P3265" s="13">
        <v>0</v>
      </c>
      <c r="Q3265" s="13">
        <v>0</v>
      </c>
      <c r="R3265" s="13">
        <v>0</v>
      </c>
      <c r="S3265" s="13">
        <v>0</v>
      </c>
      <c r="T3265" s="13">
        <v>0</v>
      </c>
      <c r="U3265" s="13">
        <v>0</v>
      </c>
      <c r="V3265" s="13">
        <v>0</v>
      </c>
      <c r="W3265" s="13">
        <v>0</v>
      </c>
      <c r="X3265" s="13">
        <v>0</v>
      </c>
      <c r="Y3265" s="13">
        <v>0</v>
      </c>
      <c r="Z3265" s="13">
        <v>0</v>
      </c>
      <c r="AA3265" s="13">
        <v>0</v>
      </c>
      <c r="AB3265" s="13">
        <v>0</v>
      </c>
      <c r="AC3265" s="13">
        <v>0</v>
      </c>
      <c r="AD3265" s="13">
        <v>0</v>
      </c>
      <c r="AE3265" s="13">
        <v>0</v>
      </c>
      <c r="AF3265" s="15" t="s">
        <v>2584</v>
      </c>
    </row>
    <row r="3266" spans="1:32" ht="13">
      <c r="A3266" s="3" t="s">
        <v>1024</v>
      </c>
      <c r="B3266" t="s">
        <v>244</v>
      </c>
      <c r="C3266" s="13">
        <v>414.93695100000002</v>
      </c>
      <c r="D3266" s="13">
        <v>415.07049599999999</v>
      </c>
      <c r="E3266" s="13">
        <v>416.66314699999998</v>
      </c>
      <c r="F3266" s="13">
        <v>413.46322600000002</v>
      </c>
      <c r="G3266" s="13">
        <v>418.561218</v>
      </c>
      <c r="H3266" s="13">
        <v>428.38613900000001</v>
      </c>
      <c r="I3266" s="13">
        <v>434.40737899999999</v>
      </c>
      <c r="J3266" s="13">
        <v>442.67938199999998</v>
      </c>
      <c r="K3266" s="13">
        <v>452.95382699999999</v>
      </c>
      <c r="L3266" s="13">
        <v>468.31973299999999</v>
      </c>
      <c r="M3266" s="13">
        <v>492.23156699999998</v>
      </c>
      <c r="N3266" s="13">
        <v>509.87271099999998</v>
      </c>
      <c r="O3266" s="13">
        <v>512.412598</v>
      </c>
      <c r="P3266" s="13">
        <v>516.16430700000001</v>
      </c>
      <c r="Q3266" s="13">
        <v>519.01654099999996</v>
      </c>
      <c r="R3266" s="13">
        <v>522.55426</v>
      </c>
      <c r="S3266" s="13">
        <v>526.58477800000003</v>
      </c>
      <c r="T3266" s="13">
        <v>530.473206</v>
      </c>
      <c r="U3266" s="13">
        <v>533.85565199999996</v>
      </c>
      <c r="V3266" s="13">
        <v>536.52075200000002</v>
      </c>
      <c r="W3266" s="13">
        <v>539.31304899999998</v>
      </c>
      <c r="X3266" s="13">
        <v>542.12707499999999</v>
      </c>
      <c r="Y3266" s="13">
        <v>544.93701199999998</v>
      </c>
      <c r="Z3266" s="13">
        <v>547.59069799999997</v>
      </c>
      <c r="AA3266" s="13">
        <v>550.46649200000002</v>
      </c>
      <c r="AB3266" s="13">
        <v>553.59033199999999</v>
      </c>
      <c r="AC3266" s="13">
        <v>556.12561000000005</v>
      </c>
      <c r="AD3266" s="13">
        <v>558.98175000000003</v>
      </c>
      <c r="AE3266" s="13">
        <v>563.59661900000003</v>
      </c>
      <c r="AF3266" s="7">
        <v>1.1394E-2</v>
      </c>
    </row>
    <row r="3267" spans="1:32" ht="13">
      <c r="A3267" s="3" t="s">
        <v>1025</v>
      </c>
      <c r="B3267" t="s">
        <v>246</v>
      </c>
      <c r="C3267" s="13">
        <v>0</v>
      </c>
      <c r="D3267" s="13">
        <v>0</v>
      </c>
      <c r="E3267" s="13">
        <v>0</v>
      </c>
      <c r="F3267" s="13">
        <v>0</v>
      </c>
      <c r="G3267" s="13">
        <v>0</v>
      </c>
      <c r="H3267" s="13">
        <v>0</v>
      </c>
      <c r="I3267" s="13">
        <v>0</v>
      </c>
      <c r="J3267" s="13">
        <v>0</v>
      </c>
      <c r="K3267" s="13">
        <v>0</v>
      </c>
      <c r="L3267" s="13">
        <v>0</v>
      </c>
      <c r="M3267" s="13">
        <v>0</v>
      </c>
      <c r="N3267" s="13">
        <v>0</v>
      </c>
      <c r="O3267" s="13">
        <v>0</v>
      </c>
      <c r="P3267" s="13">
        <v>0</v>
      </c>
      <c r="Q3267" s="13">
        <v>0</v>
      </c>
      <c r="R3267" s="13">
        <v>0</v>
      </c>
      <c r="S3267" s="13">
        <v>0</v>
      </c>
      <c r="T3267" s="13">
        <v>0</v>
      </c>
      <c r="U3267" s="13">
        <v>0</v>
      </c>
      <c r="V3267" s="13">
        <v>0</v>
      </c>
      <c r="W3267" s="13">
        <v>0</v>
      </c>
      <c r="X3267" s="13">
        <v>0</v>
      </c>
      <c r="Y3267" s="13">
        <v>0</v>
      </c>
      <c r="Z3267" s="13">
        <v>0</v>
      </c>
      <c r="AA3267" s="13">
        <v>0</v>
      </c>
      <c r="AB3267" s="13">
        <v>0</v>
      </c>
      <c r="AC3267" s="13">
        <v>0</v>
      </c>
      <c r="AD3267" s="13">
        <v>0</v>
      </c>
      <c r="AE3267" s="13">
        <v>0</v>
      </c>
      <c r="AF3267" s="15" t="s">
        <v>2584</v>
      </c>
    </row>
    <row r="3268" spans="1:32" ht="13">
      <c r="A3268" s="3" t="s">
        <v>1026</v>
      </c>
      <c r="B3268" t="s">
        <v>248</v>
      </c>
      <c r="C3268" s="13">
        <v>0</v>
      </c>
      <c r="D3268" s="13">
        <v>0</v>
      </c>
      <c r="E3268" s="13">
        <v>0</v>
      </c>
      <c r="F3268" s="13">
        <v>0</v>
      </c>
      <c r="G3268" s="13">
        <v>0</v>
      </c>
      <c r="H3268" s="13">
        <v>0</v>
      </c>
      <c r="I3268" s="13">
        <v>0</v>
      </c>
      <c r="J3268" s="13">
        <v>0</v>
      </c>
      <c r="K3268" s="13">
        <v>0</v>
      </c>
      <c r="L3268" s="13">
        <v>0</v>
      </c>
      <c r="M3268" s="13">
        <v>0</v>
      </c>
      <c r="N3268" s="13">
        <v>0</v>
      </c>
      <c r="O3268" s="13">
        <v>0</v>
      </c>
      <c r="P3268" s="13">
        <v>0</v>
      </c>
      <c r="Q3268" s="13">
        <v>0</v>
      </c>
      <c r="R3268" s="13">
        <v>0</v>
      </c>
      <c r="S3268" s="13">
        <v>0</v>
      </c>
      <c r="T3268" s="13">
        <v>0</v>
      </c>
      <c r="U3268" s="13">
        <v>0</v>
      </c>
      <c r="V3268" s="13">
        <v>0</v>
      </c>
      <c r="W3268" s="13">
        <v>0</v>
      </c>
      <c r="X3268" s="13">
        <v>0</v>
      </c>
      <c r="Y3268" s="13">
        <v>0</v>
      </c>
      <c r="Z3268" s="13">
        <v>0</v>
      </c>
      <c r="AA3268" s="13">
        <v>0</v>
      </c>
      <c r="AB3268" s="13">
        <v>0</v>
      </c>
      <c r="AC3268" s="13">
        <v>0</v>
      </c>
      <c r="AD3268" s="13">
        <v>0</v>
      </c>
      <c r="AE3268" s="13">
        <v>0</v>
      </c>
      <c r="AF3268" s="15" t="s">
        <v>2584</v>
      </c>
    </row>
    <row r="3270" spans="1:32" ht="13">
      <c r="B3270" s="2" t="s">
        <v>366</v>
      </c>
    </row>
    <row r="3271" spans="1:32" ht="13">
      <c r="A3271" s="3" t="s">
        <v>1027</v>
      </c>
      <c r="B3271" t="s">
        <v>226</v>
      </c>
      <c r="C3271" s="13">
        <v>0</v>
      </c>
      <c r="D3271" s="13">
        <v>0</v>
      </c>
      <c r="E3271" s="13">
        <v>0</v>
      </c>
      <c r="F3271" s="13">
        <v>0</v>
      </c>
      <c r="G3271" s="13">
        <v>0</v>
      </c>
      <c r="H3271" s="13">
        <v>0</v>
      </c>
      <c r="I3271" s="13">
        <v>0</v>
      </c>
      <c r="J3271" s="13">
        <v>0</v>
      </c>
      <c r="K3271" s="13">
        <v>0</v>
      </c>
      <c r="L3271" s="13">
        <v>0</v>
      </c>
      <c r="M3271" s="13">
        <v>0</v>
      </c>
      <c r="N3271" s="13">
        <v>0</v>
      </c>
      <c r="O3271" s="13">
        <v>0</v>
      </c>
      <c r="P3271" s="13">
        <v>0</v>
      </c>
      <c r="Q3271" s="13">
        <v>0</v>
      </c>
      <c r="R3271" s="13">
        <v>0</v>
      </c>
      <c r="S3271" s="13">
        <v>0</v>
      </c>
      <c r="T3271" s="13">
        <v>0</v>
      </c>
      <c r="U3271" s="13">
        <v>0</v>
      </c>
      <c r="V3271" s="13">
        <v>0</v>
      </c>
      <c r="W3271" s="13">
        <v>0</v>
      </c>
      <c r="X3271" s="13">
        <v>0</v>
      </c>
      <c r="Y3271" s="13">
        <v>0</v>
      </c>
      <c r="Z3271" s="13">
        <v>0</v>
      </c>
      <c r="AA3271" s="13">
        <v>0</v>
      </c>
      <c r="AB3271" s="13">
        <v>0</v>
      </c>
      <c r="AC3271" s="13">
        <v>0</v>
      </c>
      <c r="AD3271" s="13">
        <v>0</v>
      </c>
      <c r="AE3271" s="13">
        <v>0</v>
      </c>
      <c r="AF3271" s="15" t="s">
        <v>2584</v>
      </c>
    </row>
    <row r="3272" spans="1:32" ht="13">
      <c r="A3272" s="3" t="s">
        <v>1028</v>
      </c>
      <c r="B3272" t="s">
        <v>228</v>
      </c>
      <c r="C3272" s="13">
        <v>0</v>
      </c>
      <c r="D3272" s="13">
        <v>0</v>
      </c>
      <c r="E3272" s="13">
        <v>0</v>
      </c>
      <c r="F3272" s="13">
        <v>0</v>
      </c>
      <c r="G3272" s="13">
        <v>0</v>
      </c>
      <c r="H3272" s="13">
        <v>0</v>
      </c>
      <c r="I3272" s="13">
        <v>0</v>
      </c>
      <c r="J3272" s="13">
        <v>0</v>
      </c>
      <c r="K3272" s="13">
        <v>0</v>
      </c>
      <c r="L3272" s="13">
        <v>0</v>
      </c>
      <c r="M3272" s="13">
        <v>0</v>
      </c>
      <c r="N3272" s="13">
        <v>0</v>
      </c>
      <c r="O3272" s="13">
        <v>0</v>
      </c>
      <c r="P3272" s="13">
        <v>0</v>
      </c>
      <c r="Q3272" s="13">
        <v>0</v>
      </c>
      <c r="R3272" s="13">
        <v>0</v>
      </c>
      <c r="S3272" s="13">
        <v>0</v>
      </c>
      <c r="T3272" s="13">
        <v>0</v>
      </c>
      <c r="U3272" s="13">
        <v>0</v>
      </c>
      <c r="V3272" s="13">
        <v>0</v>
      </c>
      <c r="W3272" s="13">
        <v>0</v>
      </c>
      <c r="X3272" s="13">
        <v>0</v>
      </c>
      <c r="Y3272" s="13">
        <v>0</v>
      </c>
      <c r="Z3272" s="13">
        <v>0</v>
      </c>
      <c r="AA3272" s="13">
        <v>0</v>
      </c>
      <c r="AB3272" s="13">
        <v>0</v>
      </c>
      <c r="AC3272" s="13">
        <v>0</v>
      </c>
      <c r="AD3272" s="13">
        <v>0</v>
      </c>
      <c r="AE3272" s="13">
        <v>0</v>
      </c>
      <c r="AF3272" s="15" t="s">
        <v>2584</v>
      </c>
    </row>
    <row r="3273" spans="1:32" ht="13">
      <c r="A3273" s="3" t="s">
        <v>1029</v>
      </c>
      <c r="B3273" t="s">
        <v>230</v>
      </c>
      <c r="C3273" s="13">
        <v>0</v>
      </c>
      <c r="D3273" s="13">
        <v>0</v>
      </c>
      <c r="E3273" s="13">
        <v>0</v>
      </c>
      <c r="F3273" s="13">
        <v>0</v>
      </c>
      <c r="G3273" s="13">
        <v>0</v>
      </c>
      <c r="H3273" s="13">
        <v>0</v>
      </c>
      <c r="I3273" s="13">
        <v>0</v>
      </c>
      <c r="J3273" s="13">
        <v>0</v>
      </c>
      <c r="K3273" s="13">
        <v>0</v>
      </c>
      <c r="L3273" s="13">
        <v>0</v>
      </c>
      <c r="M3273" s="13">
        <v>0</v>
      </c>
      <c r="N3273" s="13">
        <v>0</v>
      </c>
      <c r="O3273" s="13">
        <v>0</v>
      </c>
      <c r="P3273" s="13">
        <v>0</v>
      </c>
      <c r="Q3273" s="13">
        <v>0</v>
      </c>
      <c r="R3273" s="13">
        <v>0</v>
      </c>
      <c r="S3273" s="13">
        <v>0</v>
      </c>
      <c r="T3273" s="13">
        <v>0</v>
      </c>
      <c r="U3273" s="13">
        <v>0</v>
      </c>
      <c r="V3273" s="13">
        <v>0</v>
      </c>
      <c r="W3273" s="13">
        <v>0</v>
      </c>
      <c r="X3273" s="13">
        <v>0</v>
      </c>
      <c r="Y3273" s="13">
        <v>0</v>
      </c>
      <c r="Z3273" s="13">
        <v>0</v>
      </c>
      <c r="AA3273" s="13">
        <v>0</v>
      </c>
      <c r="AB3273" s="13">
        <v>0</v>
      </c>
      <c r="AC3273" s="13">
        <v>0</v>
      </c>
      <c r="AD3273" s="13">
        <v>0</v>
      </c>
      <c r="AE3273" s="13">
        <v>0</v>
      </c>
      <c r="AF3273" s="15" t="s">
        <v>2584</v>
      </c>
    </row>
    <row r="3274" spans="1:32" ht="13">
      <c r="A3274" s="3" t="s">
        <v>1030</v>
      </c>
      <c r="B3274" t="s">
        <v>232</v>
      </c>
      <c r="C3274" s="13">
        <v>0</v>
      </c>
      <c r="D3274" s="13">
        <v>0</v>
      </c>
      <c r="E3274" s="13">
        <v>0</v>
      </c>
      <c r="F3274" s="13">
        <v>0</v>
      </c>
      <c r="G3274" s="13">
        <v>0</v>
      </c>
      <c r="H3274" s="13">
        <v>0</v>
      </c>
      <c r="I3274" s="13">
        <v>0</v>
      </c>
      <c r="J3274" s="13">
        <v>0</v>
      </c>
      <c r="K3274" s="13">
        <v>0</v>
      </c>
      <c r="L3274" s="13">
        <v>0</v>
      </c>
      <c r="M3274" s="13">
        <v>0</v>
      </c>
      <c r="N3274" s="13">
        <v>0</v>
      </c>
      <c r="O3274" s="13">
        <v>0</v>
      </c>
      <c r="P3274" s="13">
        <v>0</v>
      </c>
      <c r="Q3274" s="13">
        <v>0</v>
      </c>
      <c r="R3274" s="13">
        <v>0</v>
      </c>
      <c r="S3274" s="13">
        <v>0</v>
      </c>
      <c r="T3274" s="13">
        <v>0</v>
      </c>
      <c r="U3274" s="13">
        <v>0</v>
      </c>
      <c r="V3274" s="13">
        <v>0</v>
      </c>
      <c r="W3274" s="13">
        <v>0</v>
      </c>
      <c r="X3274" s="13">
        <v>0</v>
      </c>
      <c r="Y3274" s="13">
        <v>0</v>
      </c>
      <c r="Z3274" s="13">
        <v>0</v>
      </c>
      <c r="AA3274" s="13">
        <v>0</v>
      </c>
      <c r="AB3274" s="13">
        <v>0</v>
      </c>
      <c r="AC3274" s="13">
        <v>0</v>
      </c>
      <c r="AD3274" s="13">
        <v>0</v>
      </c>
      <c r="AE3274" s="13">
        <v>0</v>
      </c>
      <c r="AF3274" s="15" t="s">
        <v>2584</v>
      </c>
    </row>
    <row r="3275" spans="1:32" ht="13">
      <c r="A3275" s="3" t="s">
        <v>1031</v>
      </c>
      <c r="B3275" t="s">
        <v>234</v>
      </c>
      <c r="C3275" s="13">
        <v>0</v>
      </c>
      <c r="D3275" s="13">
        <v>0</v>
      </c>
      <c r="E3275" s="13">
        <v>0</v>
      </c>
      <c r="F3275" s="13">
        <v>0</v>
      </c>
      <c r="G3275" s="13">
        <v>0</v>
      </c>
      <c r="H3275" s="13">
        <v>0</v>
      </c>
      <c r="I3275" s="13">
        <v>0</v>
      </c>
      <c r="J3275" s="13">
        <v>0</v>
      </c>
      <c r="K3275" s="13">
        <v>0</v>
      </c>
      <c r="L3275" s="13">
        <v>0</v>
      </c>
      <c r="M3275" s="13">
        <v>0</v>
      </c>
      <c r="N3275" s="13">
        <v>0</v>
      </c>
      <c r="O3275" s="13">
        <v>0</v>
      </c>
      <c r="P3275" s="13">
        <v>0</v>
      </c>
      <c r="Q3275" s="13">
        <v>0</v>
      </c>
      <c r="R3275" s="13">
        <v>0</v>
      </c>
      <c r="S3275" s="13">
        <v>0</v>
      </c>
      <c r="T3275" s="13">
        <v>0</v>
      </c>
      <c r="U3275" s="13">
        <v>0</v>
      </c>
      <c r="V3275" s="13">
        <v>0</v>
      </c>
      <c r="W3275" s="13">
        <v>0</v>
      </c>
      <c r="X3275" s="13">
        <v>0</v>
      </c>
      <c r="Y3275" s="13">
        <v>0</v>
      </c>
      <c r="Z3275" s="13">
        <v>0</v>
      </c>
      <c r="AA3275" s="13">
        <v>0</v>
      </c>
      <c r="AB3275" s="13">
        <v>0</v>
      </c>
      <c r="AC3275" s="13">
        <v>0</v>
      </c>
      <c r="AD3275" s="13">
        <v>0</v>
      </c>
      <c r="AE3275" s="13">
        <v>0</v>
      </c>
      <c r="AF3275" s="15" t="s">
        <v>2584</v>
      </c>
    </row>
    <row r="3276" spans="1:32" ht="13">
      <c r="A3276" s="3" t="s">
        <v>824</v>
      </c>
      <c r="B3276" t="s">
        <v>236</v>
      </c>
      <c r="C3276" s="13">
        <v>80</v>
      </c>
      <c r="D3276" s="13">
        <v>80</v>
      </c>
      <c r="E3276" s="13">
        <v>80</v>
      </c>
      <c r="F3276" s="13">
        <v>80</v>
      </c>
      <c r="G3276" s="13">
        <v>80</v>
      </c>
      <c r="H3276" s="13">
        <v>80</v>
      </c>
      <c r="I3276" s="13">
        <v>80</v>
      </c>
      <c r="J3276" s="13">
        <v>80</v>
      </c>
      <c r="K3276" s="13">
        <v>80</v>
      </c>
      <c r="L3276" s="13">
        <v>80</v>
      </c>
      <c r="M3276" s="13">
        <v>80</v>
      </c>
      <c r="N3276" s="13">
        <v>80</v>
      </c>
      <c r="O3276" s="13">
        <v>80</v>
      </c>
      <c r="P3276" s="13">
        <v>80</v>
      </c>
      <c r="Q3276" s="13">
        <v>80</v>
      </c>
      <c r="R3276" s="13">
        <v>80</v>
      </c>
      <c r="S3276" s="13">
        <v>80</v>
      </c>
      <c r="T3276" s="13">
        <v>80</v>
      </c>
      <c r="U3276" s="13">
        <v>80</v>
      </c>
      <c r="V3276" s="13">
        <v>80</v>
      </c>
      <c r="W3276" s="13">
        <v>80</v>
      </c>
      <c r="X3276" s="13">
        <v>80</v>
      </c>
      <c r="Y3276" s="13">
        <v>80</v>
      </c>
      <c r="Z3276" s="13">
        <v>80</v>
      </c>
      <c r="AA3276" s="13">
        <v>80</v>
      </c>
      <c r="AB3276" s="13">
        <v>80</v>
      </c>
      <c r="AC3276" s="13">
        <v>80</v>
      </c>
      <c r="AD3276" s="13">
        <v>80</v>
      </c>
      <c r="AE3276" s="13">
        <v>80</v>
      </c>
      <c r="AF3276" s="7">
        <v>0</v>
      </c>
    </row>
    <row r="3277" spans="1:32" ht="13">
      <c r="A3277" s="3" t="s">
        <v>825</v>
      </c>
      <c r="B3277" t="s">
        <v>238</v>
      </c>
      <c r="C3277" s="13">
        <v>0</v>
      </c>
      <c r="D3277" s="13">
        <v>0</v>
      </c>
      <c r="E3277" s="13">
        <v>0</v>
      </c>
      <c r="F3277" s="13">
        <v>0</v>
      </c>
      <c r="G3277" s="13">
        <v>0</v>
      </c>
      <c r="H3277" s="13">
        <v>0</v>
      </c>
      <c r="I3277" s="13">
        <v>0</v>
      </c>
      <c r="J3277" s="13">
        <v>0</v>
      </c>
      <c r="K3277" s="13">
        <v>0</v>
      </c>
      <c r="L3277" s="13">
        <v>0</v>
      </c>
      <c r="M3277" s="13">
        <v>0</v>
      </c>
      <c r="N3277" s="13">
        <v>0</v>
      </c>
      <c r="O3277" s="13">
        <v>0</v>
      </c>
      <c r="P3277" s="13">
        <v>0</v>
      </c>
      <c r="Q3277" s="13">
        <v>0</v>
      </c>
      <c r="R3277" s="13">
        <v>0</v>
      </c>
      <c r="S3277" s="13">
        <v>0</v>
      </c>
      <c r="T3277" s="13">
        <v>0</v>
      </c>
      <c r="U3277" s="13">
        <v>0</v>
      </c>
      <c r="V3277" s="13">
        <v>0</v>
      </c>
      <c r="W3277" s="13">
        <v>0</v>
      </c>
      <c r="X3277" s="13">
        <v>0</v>
      </c>
      <c r="Y3277" s="13">
        <v>0</v>
      </c>
      <c r="Z3277" s="13">
        <v>0</v>
      </c>
      <c r="AA3277" s="13">
        <v>0</v>
      </c>
      <c r="AB3277" s="13">
        <v>0</v>
      </c>
      <c r="AC3277" s="13">
        <v>0</v>
      </c>
      <c r="AD3277" s="13">
        <v>0</v>
      </c>
      <c r="AE3277" s="13">
        <v>0</v>
      </c>
      <c r="AF3277" s="15" t="s">
        <v>2584</v>
      </c>
    </row>
    <row r="3278" spans="1:32" ht="13">
      <c r="A3278" s="3" t="s">
        <v>826</v>
      </c>
      <c r="B3278" t="s">
        <v>240</v>
      </c>
      <c r="C3278" s="13">
        <v>0</v>
      </c>
      <c r="D3278" s="13">
        <v>0</v>
      </c>
      <c r="E3278" s="13">
        <v>0</v>
      </c>
      <c r="F3278" s="13">
        <v>0</v>
      </c>
      <c r="G3278" s="13">
        <v>0</v>
      </c>
      <c r="H3278" s="13">
        <v>0</v>
      </c>
      <c r="I3278" s="13">
        <v>0</v>
      </c>
      <c r="J3278" s="13">
        <v>0</v>
      </c>
      <c r="K3278" s="13">
        <v>0</v>
      </c>
      <c r="L3278" s="13">
        <v>0</v>
      </c>
      <c r="M3278" s="13">
        <v>0</v>
      </c>
      <c r="N3278" s="13">
        <v>0</v>
      </c>
      <c r="O3278" s="13">
        <v>0</v>
      </c>
      <c r="P3278" s="13">
        <v>0</v>
      </c>
      <c r="Q3278" s="13">
        <v>0</v>
      </c>
      <c r="R3278" s="13">
        <v>0</v>
      </c>
      <c r="S3278" s="13">
        <v>0</v>
      </c>
      <c r="T3278" s="13">
        <v>0</v>
      </c>
      <c r="U3278" s="13">
        <v>0</v>
      </c>
      <c r="V3278" s="13">
        <v>0</v>
      </c>
      <c r="W3278" s="13">
        <v>0</v>
      </c>
      <c r="X3278" s="13">
        <v>0</v>
      </c>
      <c r="Y3278" s="13">
        <v>0</v>
      </c>
      <c r="Z3278" s="13">
        <v>0</v>
      </c>
      <c r="AA3278" s="13">
        <v>0</v>
      </c>
      <c r="AB3278" s="13">
        <v>0</v>
      </c>
      <c r="AC3278" s="13">
        <v>0</v>
      </c>
      <c r="AD3278" s="13">
        <v>0</v>
      </c>
      <c r="AE3278" s="13">
        <v>0</v>
      </c>
      <c r="AF3278" s="15" t="s">
        <v>2584</v>
      </c>
    </row>
    <row r="3279" spans="1:32" ht="13">
      <c r="A3279" s="3" t="s">
        <v>827</v>
      </c>
      <c r="B3279" t="s">
        <v>242</v>
      </c>
      <c r="C3279" s="13">
        <v>0</v>
      </c>
      <c r="D3279" s="13">
        <v>0</v>
      </c>
      <c r="E3279" s="13">
        <v>0</v>
      </c>
      <c r="F3279" s="13">
        <v>0</v>
      </c>
      <c r="G3279" s="13">
        <v>0</v>
      </c>
      <c r="H3279" s="13">
        <v>0</v>
      </c>
      <c r="I3279" s="13">
        <v>0</v>
      </c>
      <c r="J3279" s="13">
        <v>0</v>
      </c>
      <c r="K3279" s="13">
        <v>0</v>
      </c>
      <c r="L3279" s="13">
        <v>0</v>
      </c>
      <c r="M3279" s="13">
        <v>0</v>
      </c>
      <c r="N3279" s="13">
        <v>0</v>
      </c>
      <c r="O3279" s="13">
        <v>0</v>
      </c>
      <c r="P3279" s="13">
        <v>0</v>
      </c>
      <c r="Q3279" s="13">
        <v>0</v>
      </c>
      <c r="R3279" s="13">
        <v>0</v>
      </c>
      <c r="S3279" s="13">
        <v>0</v>
      </c>
      <c r="T3279" s="13">
        <v>0</v>
      </c>
      <c r="U3279" s="13">
        <v>0</v>
      </c>
      <c r="V3279" s="13">
        <v>0</v>
      </c>
      <c r="W3279" s="13">
        <v>0</v>
      </c>
      <c r="X3279" s="13">
        <v>0</v>
      </c>
      <c r="Y3279" s="13">
        <v>0</v>
      </c>
      <c r="Z3279" s="13">
        <v>0</v>
      </c>
      <c r="AA3279" s="13">
        <v>0</v>
      </c>
      <c r="AB3279" s="13">
        <v>0</v>
      </c>
      <c r="AC3279" s="13">
        <v>0</v>
      </c>
      <c r="AD3279" s="13">
        <v>0</v>
      </c>
      <c r="AE3279" s="13">
        <v>0</v>
      </c>
      <c r="AF3279" s="15" t="s">
        <v>2584</v>
      </c>
    </row>
    <row r="3280" spans="1:32" ht="13">
      <c r="A3280" s="3" t="s">
        <v>828</v>
      </c>
      <c r="B3280" t="s">
        <v>244</v>
      </c>
      <c r="C3280" s="13">
        <v>0</v>
      </c>
      <c r="D3280" s="13">
        <v>0</v>
      </c>
      <c r="E3280" s="13">
        <v>0</v>
      </c>
      <c r="F3280" s="13">
        <v>0</v>
      </c>
      <c r="G3280" s="13">
        <v>0</v>
      </c>
      <c r="H3280" s="13">
        <v>0</v>
      </c>
      <c r="I3280" s="13">
        <v>0</v>
      </c>
      <c r="J3280" s="13">
        <v>0</v>
      </c>
      <c r="K3280" s="13">
        <v>0</v>
      </c>
      <c r="L3280" s="13">
        <v>0</v>
      </c>
      <c r="M3280" s="13">
        <v>0</v>
      </c>
      <c r="N3280" s="13">
        <v>0</v>
      </c>
      <c r="O3280" s="13">
        <v>0</v>
      </c>
      <c r="P3280" s="13">
        <v>0</v>
      </c>
      <c r="Q3280" s="13">
        <v>0</v>
      </c>
      <c r="R3280" s="13">
        <v>0</v>
      </c>
      <c r="S3280" s="13">
        <v>0</v>
      </c>
      <c r="T3280" s="13">
        <v>0</v>
      </c>
      <c r="U3280" s="13">
        <v>0</v>
      </c>
      <c r="V3280" s="13">
        <v>0</v>
      </c>
      <c r="W3280" s="13">
        <v>0</v>
      </c>
      <c r="X3280" s="13">
        <v>0</v>
      </c>
      <c r="Y3280" s="13">
        <v>0</v>
      </c>
      <c r="Z3280" s="13">
        <v>0</v>
      </c>
      <c r="AA3280" s="13">
        <v>0</v>
      </c>
      <c r="AB3280" s="13">
        <v>0</v>
      </c>
      <c r="AC3280" s="13">
        <v>0</v>
      </c>
      <c r="AD3280" s="13">
        <v>0</v>
      </c>
      <c r="AE3280" s="13">
        <v>0</v>
      </c>
      <c r="AF3280" s="15" t="s">
        <v>2584</v>
      </c>
    </row>
    <row r="3281" spans="1:32" ht="13">
      <c r="A3281" s="3" t="s">
        <v>829</v>
      </c>
      <c r="B3281" t="s">
        <v>246</v>
      </c>
      <c r="C3281" s="13">
        <v>80</v>
      </c>
      <c r="D3281" s="13">
        <v>80</v>
      </c>
      <c r="E3281" s="13">
        <v>80</v>
      </c>
      <c r="F3281" s="13">
        <v>80</v>
      </c>
      <c r="G3281" s="13">
        <v>80</v>
      </c>
      <c r="H3281" s="13">
        <v>80</v>
      </c>
      <c r="I3281" s="13">
        <v>80</v>
      </c>
      <c r="J3281" s="13">
        <v>80</v>
      </c>
      <c r="K3281" s="13">
        <v>80</v>
      </c>
      <c r="L3281" s="13">
        <v>80</v>
      </c>
      <c r="M3281" s="13">
        <v>80</v>
      </c>
      <c r="N3281" s="13">
        <v>80</v>
      </c>
      <c r="O3281" s="13">
        <v>80</v>
      </c>
      <c r="P3281" s="13">
        <v>80</v>
      </c>
      <c r="Q3281" s="13">
        <v>80</v>
      </c>
      <c r="R3281" s="13">
        <v>80</v>
      </c>
      <c r="S3281" s="13">
        <v>80</v>
      </c>
      <c r="T3281" s="13">
        <v>80</v>
      </c>
      <c r="U3281" s="13">
        <v>80</v>
      </c>
      <c r="V3281" s="13">
        <v>80</v>
      </c>
      <c r="W3281" s="13">
        <v>80</v>
      </c>
      <c r="X3281" s="13">
        <v>80</v>
      </c>
      <c r="Y3281" s="13">
        <v>80</v>
      </c>
      <c r="Z3281" s="13">
        <v>80</v>
      </c>
      <c r="AA3281" s="13">
        <v>80</v>
      </c>
      <c r="AB3281" s="13">
        <v>80</v>
      </c>
      <c r="AC3281" s="13">
        <v>80</v>
      </c>
      <c r="AD3281" s="13">
        <v>80</v>
      </c>
      <c r="AE3281" s="13">
        <v>80</v>
      </c>
      <c r="AF3281" s="7">
        <v>0</v>
      </c>
    </row>
    <row r="3282" spans="1:32" ht="13">
      <c r="A3282" s="3" t="s">
        <v>830</v>
      </c>
      <c r="B3282" t="s">
        <v>248</v>
      </c>
      <c r="C3282" s="13">
        <v>0</v>
      </c>
      <c r="D3282" s="13">
        <v>0</v>
      </c>
      <c r="E3282" s="13">
        <v>0</v>
      </c>
      <c r="F3282" s="13">
        <v>0</v>
      </c>
      <c r="G3282" s="13">
        <v>0</v>
      </c>
      <c r="H3282" s="13">
        <v>0</v>
      </c>
      <c r="I3282" s="13">
        <v>0</v>
      </c>
      <c r="J3282" s="13">
        <v>0</v>
      </c>
      <c r="K3282" s="13">
        <v>0</v>
      </c>
      <c r="L3282" s="13">
        <v>0</v>
      </c>
      <c r="M3282" s="13">
        <v>0</v>
      </c>
      <c r="N3282" s="13">
        <v>0</v>
      </c>
      <c r="O3282" s="13">
        <v>0</v>
      </c>
      <c r="P3282" s="13">
        <v>0</v>
      </c>
      <c r="Q3282" s="13">
        <v>0</v>
      </c>
      <c r="R3282" s="13">
        <v>0</v>
      </c>
      <c r="S3282" s="13">
        <v>0</v>
      </c>
      <c r="T3282" s="13">
        <v>0</v>
      </c>
      <c r="U3282" s="13">
        <v>0</v>
      </c>
      <c r="V3282" s="13">
        <v>0</v>
      </c>
      <c r="W3282" s="13">
        <v>0</v>
      </c>
      <c r="X3282" s="13">
        <v>0</v>
      </c>
      <c r="Y3282" s="13">
        <v>0</v>
      </c>
      <c r="Z3282" s="13">
        <v>0</v>
      </c>
      <c r="AA3282" s="13">
        <v>0</v>
      </c>
      <c r="AB3282" s="13">
        <v>0</v>
      </c>
      <c r="AC3282" s="13">
        <v>0</v>
      </c>
      <c r="AD3282" s="13">
        <v>0</v>
      </c>
      <c r="AE3282" s="13">
        <v>0</v>
      </c>
      <c r="AF3282" s="15" t="s">
        <v>2584</v>
      </c>
    </row>
    <row r="3284" spans="1:32" ht="13">
      <c r="B3284" s="2" t="s">
        <v>379</v>
      </c>
    </row>
    <row r="3285" spans="1:32" ht="13">
      <c r="A3285" s="3" t="s">
        <v>831</v>
      </c>
      <c r="B3285" t="s">
        <v>226</v>
      </c>
      <c r="C3285" s="13">
        <v>0</v>
      </c>
      <c r="D3285" s="13">
        <v>0</v>
      </c>
      <c r="E3285" s="13">
        <v>0</v>
      </c>
      <c r="F3285" s="13">
        <v>0</v>
      </c>
      <c r="G3285" s="13">
        <v>0</v>
      </c>
      <c r="H3285" s="13">
        <v>0</v>
      </c>
      <c r="I3285" s="13">
        <v>0</v>
      </c>
      <c r="J3285" s="13">
        <v>0</v>
      </c>
      <c r="K3285" s="13">
        <v>0</v>
      </c>
      <c r="L3285" s="13">
        <v>0</v>
      </c>
      <c r="M3285" s="13">
        <v>0</v>
      </c>
      <c r="N3285" s="13">
        <v>0</v>
      </c>
      <c r="O3285" s="13">
        <v>0</v>
      </c>
      <c r="P3285" s="13">
        <v>0</v>
      </c>
      <c r="Q3285" s="13">
        <v>0</v>
      </c>
      <c r="R3285" s="13">
        <v>0</v>
      </c>
      <c r="S3285" s="13">
        <v>0</v>
      </c>
      <c r="T3285" s="13">
        <v>0</v>
      </c>
      <c r="U3285" s="13">
        <v>0</v>
      </c>
      <c r="V3285" s="13">
        <v>0</v>
      </c>
      <c r="W3285" s="13">
        <v>0</v>
      </c>
      <c r="X3285" s="13">
        <v>0</v>
      </c>
      <c r="Y3285" s="13">
        <v>0</v>
      </c>
      <c r="Z3285" s="13">
        <v>0</v>
      </c>
      <c r="AA3285" s="13">
        <v>0</v>
      </c>
      <c r="AB3285" s="13">
        <v>0</v>
      </c>
      <c r="AC3285" s="13">
        <v>0</v>
      </c>
      <c r="AD3285" s="13">
        <v>0</v>
      </c>
      <c r="AE3285" s="13">
        <v>0</v>
      </c>
      <c r="AF3285" s="15" t="s">
        <v>2584</v>
      </c>
    </row>
    <row r="3286" spans="1:32" ht="13">
      <c r="A3286" s="3" t="s">
        <v>832</v>
      </c>
      <c r="B3286" t="s">
        <v>228</v>
      </c>
      <c r="C3286" s="13">
        <v>0</v>
      </c>
      <c r="D3286" s="13">
        <v>0</v>
      </c>
      <c r="E3286" s="13">
        <v>0</v>
      </c>
      <c r="F3286" s="13">
        <v>0</v>
      </c>
      <c r="G3286" s="13">
        <v>0</v>
      </c>
      <c r="H3286" s="13">
        <v>0</v>
      </c>
      <c r="I3286" s="13">
        <v>0</v>
      </c>
      <c r="J3286" s="13">
        <v>0</v>
      </c>
      <c r="K3286" s="13">
        <v>0</v>
      </c>
      <c r="L3286" s="13">
        <v>0</v>
      </c>
      <c r="M3286" s="13">
        <v>0</v>
      </c>
      <c r="N3286" s="13">
        <v>0</v>
      </c>
      <c r="O3286" s="13">
        <v>0</v>
      </c>
      <c r="P3286" s="13">
        <v>0</v>
      </c>
      <c r="Q3286" s="13">
        <v>0</v>
      </c>
      <c r="R3286" s="13">
        <v>0</v>
      </c>
      <c r="S3286" s="13">
        <v>0</v>
      </c>
      <c r="T3286" s="13">
        <v>0</v>
      </c>
      <c r="U3286" s="13">
        <v>0</v>
      </c>
      <c r="V3286" s="13">
        <v>712.12817399999994</v>
      </c>
      <c r="W3286" s="13">
        <v>715.33477800000003</v>
      </c>
      <c r="X3286" s="13">
        <v>718.66961700000002</v>
      </c>
      <c r="Y3286" s="13">
        <v>722.0625</v>
      </c>
      <c r="Z3286" s="13">
        <v>725.78387499999997</v>
      </c>
      <c r="AA3286" s="13">
        <v>729.06366000000003</v>
      </c>
      <c r="AB3286" s="13">
        <v>733.55560300000002</v>
      </c>
      <c r="AC3286" s="13">
        <v>738.11767599999996</v>
      </c>
      <c r="AD3286" s="13">
        <v>743.09417699999995</v>
      </c>
      <c r="AE3286" s="13">
        <v>751.71350099999995</v>
      </c>
      <c r="AF3286" s="15" t="s">
        <v>2584</v>
      </c>
    </row>
    <row r="3287" spans="1:32" ht="13">
      <c r="A3287" s="3" t="s">
        <v>833</v>
      </c>
      <c r="B3287" t="s">
        <v>230</v>
      </c>
      <c r="C3287" s="13">
        <v>0</v>
      </c>
      <c r="D3287" s="13">
        <v>0</v>
      </c>
      <c r="E3287" s="13">
        <v>0</v>
      </c>
      <c r="F3287" s="13">
        <v>0</v>
      </c>
      <c r="G3287" s="13">
        <v>0</v>
      </c>
      <c r="H3287" s="13">
        <v>0</v>
      </c>
      <c r="I3287" s="13">
        <v>0</v>
      </c>
      <c r="J3287" s="13">
        <v>676.66589399999998</v>
      </c>
      <c r="K3287" s="13">
        <v>692.56390399999998</v>
      </c>
      <c r="L3287" s="13">
        <v>708.72808799999996</v>
      </c>
      <c r="M3287" s="13">
        <v>732.44958499999996</v>
      </c>
      <c r="N3287" s="13">
        <v>742.35406499999999</v>
      </c>
      <c r="O3287" s="13">
        <v>744.52325399999995</v>
      </c>
      <c r="P3287" s="13">
        <v>748.04205300000001</v>
      </c>
      <c r="Q3287" s="13">
        <v>750.89727800000003</v>
      </c>
      <c r="R3287" s="13">
        <v>753.34265100000005</v>
      </c>
      <c r="S3287" s="13">
        <v>755.28350799999998</v>
      </c>
      <c r="T3287" s="13">
        <v>757.35455300000001</v>
      </c>
      <c r="U3287" s="13">
        <v>759.95623799999998</v>
      </c>
      <c r="V3287" s="13">
        <v>762.72564699999998</v>
      </c>
      <c r="W3287" s="13">
        <v>765.71447799999999</v>
      </c>
      <c r="X3287" s="13">
        <v>768.90582300000005</v>
      </c>
      <c r="Y3287" s="13">
        <v>772.35144000000003</v>
      </c>
      <c r="Z3287" s="13">
        <v>776.04986599999995</v>
      </c>
      <c r="AA3287" s="13">
        <v>779.92114300000003</v>
      </c>
      <c r="AB3287" s="13">
        <v>784.287781</v>
      </c>
      <c r="AC3287" s="13">
        <v>788.28765899999996</v>
      </c>
      <c r="AD3287" s="13">
        <v>792.38458300000002</v>
      </c>
      <c r="AE3287" s="13">
        <v>799.67181400000004</v>
      </c>
      <c r="AF3287" s="15" t="s">
        <v>2584</v>
      </c>
    </row>
    <row r="3288" spans="1:32" ht="13">
      <c r="A3288" s="3" t="s">
        <v>834</v>
      </c>
      <c r="B3288" t="s">
        <v>232</v>
      </c>
      <c r="C3288" s="13">
        <v>0</v>
      </c>
      <c r="D3288" s="13">
        <v>0</v>
      </c>
      <c r="E3288" s="13">
        <v>0</v>
      </c>
      <c r="F3288" s="13">
        <v>0</v>
      </c>
      <c r="G3288" s="13">
        <v>0</v>
      </c>
      <c r="H3288" s="13">
        <v>0</v>
      </c>
      <c r="I3288" s="13">
        <v>0</v>
      </c>
      <c r="J3288" s="13">
        <v>0</v>
      </c>
      <c r="K3288" s="13">
        <v>0</v>
      </c>
      <c r="L3288" s="13">
        <v>0</v>
      </c>
      <c r="M3288" s="13">
        <v>0</v>
      </c>
      <c r="N3288" s="13">
        <v>0</v>
      </c>
      <c r="O3288" s="13">
        <v>846.89721699999996</v>
      </c>
      <c r="P3288" s="13">
        <v>850.40210000000002</v>
      </c>
      <c r="Q3288" s="13">
        <v>853.09747300000004</v>
      </c>
      <c r="R3288" s="13">
        <v>855.42492700000003</v>
      </c>
      <c r="S3288" s="13">
        <v>857.863831</v>
      </c>
      <c r="T3288" s="13">
        <v>860.56805399999996</v>
      </c>
      <c r="U3288" s="13">
        <v>863.73364300000003</v>
      </c>
      <c r="V3288" s="13">
        <v>867.00384499999996</v>
      </c>
      <c r="W3288" s="13">
        <v>870.53088400000001</v>
      </c>
      <c r="X3288" s="13">
        <v>874.194885</v>
      </c>
      <c r="Y3288" s="13">
        <v>878.334656</v>
      </c>
      <c r="Z3288" s="13">
        <v>881.90606700000001</v>
      </c>
      <c r="AA3288" s="13">
        <v>886.54229699999996</v>
      </c>
      <c r="AB3288" s="13">
        <v>892.18469200000004</v>
      </c>
      <c r="AC3288" s="13">
        <v>897.63421600000004</v>
      </c>
      <c r="AD3288" s="13">
        <v>903.74249299999997</v>
      </c>
      <c r="AE3288" s="13">
        <v>914.546021</v>
      </c>
      <c r="AF3288" s="15" t="s">
        <v>2584</v>
      </c>
    </row>
    <row r="3289" spans="1:32" ht="13">
      <c r="A3289" s="3" t="s">
        <v>835</v>
      </c>
      <c r="B3289" t="s">
        <v>234</v>
      </c>
      <c r="C3289" s="13">
        <v>0</v>
      </c>
      <c r="D3289" s="13">
        <v>0</v>
      </c>
      <c r="E3289" s="13">
        <v>0</v>
      </c>
      <c r="F3289" s="13">
        <v>0</v>
      </c>
      <c r="G3289" s="13">
        <v>0</v>
      </c>
      <c r="H3289" s="13">
        <v>0</v>
      </c>
      <c r="I3289" s="13">
        <v>0</v>
      </c>
      <c r="J3289" s="13">
        <v>0</v>
      </c>
      <c r="K3289" s="13">
        <v>0</v>
      </c>
      <c r="L3289" s="13">
        <v>0</v>
      </c>
      <c r="M3289" s="13">
        <v>0</v>
      </c>
      <c r="N3289" s="13">
        <v>0</v>
      </c>
      <c r="O3289" s="13">
        <v>0</v>
      </c>
      <c r="P3289" s="13">
        <v>0</v>
      </c>
      <c r="Q3289" s="13">
        <v>0</v>
      </c>
      <c r="R3289" s="13">
        <v>814.79510500000004</v>
      </c>
      <c r="S3289" s="13">
        <v>817.49322500000005</v>
      </c>
      <c r="T3289" s="13">
        <v>820.69104000000004</v>
      </c>
      <c r="U3289" s="13">
        <v>824.240906</v>
      </c>
      <c r="V3289" s="13">
        <v>827.828979</v>
      </c>
      <c r="W3289" s="13">
        <v>831.58136000000002</v>
      </c>
      <c r="X3289" s="13">
        <v>835.37005599999998</v>
      </c>
      <c r="Y3289" s="13">
        <v>839.85345500000005</v>
      </c>
      <c r="Z3289" s="13">
        <v>843.61535600000002</v>
      </c>
      <c r="AA3289" s="13">
        <v>848.58068800000001</v>
      </c>
      <c r="AB3289" s="13">
        <v>854.22674600000005</v>
      </c>
      <c r="AC3289" s="13">
        <v>858.16754200000003</v>
      </c>
      <c r="AD3289" s="13">
        <v>861.99176</v>
      </c>
      <c r="AE3289" s="13">
        <v>867.43597399999999</v>
      </c>
      <c r="AF3289" s="15" t="s">
        <v>2584</v>
      </c>
    </row>
    <row r="3290" spans="1:32" ht="13">
      <c r="A3290" s="3" t="s">
        <v>836</v>
      </c>
      <c r="B3290" t="s">
        <v>236</v>
      </c>
      <c r="C3290" s="13">
        <v>0</v>
      </c>
      <c r="D3290" s="13">
        <v>0</v>
      </c>
      <c r="E3290" s="13">
        <v>0</v>
      </c>
      <c r="F3290" s="13">
        <v>0</v>
      </c>
      <c r="G3290" s="13">
        <v>0</v>
      </c>
      <c r="H3290" s="13">
        <v>0</v>
      </c>
      <c r="I3290" s="13">
        <v>0</v>
      </c>
      <c r="J3290" s="13">
        <v>0</v>
      </c>
      <c r="K3290" s="13">
        <v>0</v>
      </c>
      <c r="L3290" s="13">
        <v>0</v>
      </c>
      <c r="M3290" s="13">
        <v>0</v>
      </c>
      <c r="N3290" s="13">
        <v>0</v>
      </c>
      <c r="O3290" s="13">
        <v>0</v>
      </c>
      <c r="P3290" s="13">
        <v>0</v>
      </c>
      <c r="Q3290" s="13">
        <v>0</v>
      </c>
      <c r="R3290" s="13">
        <v>0</v>
      </c>
      <c r="S3290" s="13">
        <v>0</v>
      </c>
      <c r="T3290" s="13">
        <v>0</v>
      </c>
      <c r="U3290" s="13">
        <v>0</v>
      </c>
      <c r="V3290" s="13">
        <v>0</v>
      </c>
      <c r="W3290" s="13">
        <v>0</v>
      </c>
      <c r="X3290" s="13">
        <v>0</v>
      </c>
      <c r="Y3290" s="13">
        <v>0</v>
      </c>
      <c r="Z3290" s="13">
        <v>0</v>
      </c>
      <c r="AA3290" s="13">
        <v>0</v>
      </c>
      <c r="AB3290" s="13">
        <v>0</v>
      </c>
      <c r="AC3290" s="13">
        <v>0</v>
      </c>
      <c r="AD3290" s="13">
        <v>0</v>
      </c>
      <c r="AE3290" s="13">
        <v>0</v>
      </c>
      <c r="AF3290" s="15" t="s">
        <v>2584</v>
      </c>
    </row>
    <row r="3291" spans="1:32" ht="13">
      <c r="A3291" s="3" t="s">
        <v>837</v>
      </c>
      <c r="B3291" t="s">
        <v>238</v>
      </c>
      <c r="C3291" s="13">
        <v>0</v>
      </c>
      <c r="D3291" s="13">
        <v>0</v>
      </c>
      <c r="E3291" s="13">
        <v>0</v>
      </c>
      <c r="F3291" s="13">
        <v>0</v>
      </c>
      <c r="G3291" s="13">
        <v>0</v>
      </c>
      <c r="H3291" s="13">
        <v>0</v>
      </c>
      <c r="I3291" s="13">
        <v>0</v>
      </c>
      <c r="J3291" s="13">
        <v>0</v>
      </c>
      <c r="K3291" s="13">
        <v>0</v>
      </c>
      <c r="L3291" s="13">
        <v>0</v>
      </c>
      <c r="M3291" s="13">
        <v>0</v>
      </c>
      <c r="N3291" s="13">
        <v>0</v>
      </c>
      <c r="O3291" s="13">
        <v>0</v>
      </c>
      <c r="P3291" s="13">
        <v>0</v>
      </c>
      <c r="Q3291" s="13">
        <v>0</v>
      </c>
      <c r="R3291" s="13">
        <v>0</v>
      </c>
      <c r="S3291" s="13">
        <v>0</v>
      </c>
      <c r="T3291" s="13">
        <v>0</v>
      </c>
      <c r="U3291" s="13">
        <v>0</v>
      </c>
      <c r="V3291" s="13">
        <v>0</v>
      </c>
      <c r="W3291" s="13">
        <v>0</v>
      </c>
      <c r="X3291" s="13">
        <v>0</v>
      </c>
      <c r="Y3291" s="13">
        <v>0</v>
      </c>
      <c r="Z3291" s="13">
        <v>0</v>
      </c>
      <c r="AA3291" s="13">
        <v>0</v>
      </c>
      <c r="AB3291" s="13">
        <v>0</v>
      </c>
      <c r="AC3291" s="13">
        <v>0</v>
      </c>
      <c r="AD3291" s="13">
        <v>0</v>
      </c>
      <c r="AE3291" s="13">
        <v>0</v>
      </c>
      <c r="AF3291" s="15" t="s">
        <v>2584</v>
      </c>
    </row>
    <row r="3292" spans="1:32" ht="13">
      <c r="A3292" s="3" t="s">
        <v>838</v>
      </c>
      <c r="B3292" t="s">
        <v>240</v>
      </c>
      <c r="C3292" s="13">
        <v>0</v>
      </c>
      <c r="D3292" s="13">
        <v>0</v>
      </c>
      <c r="E3292" s="13">
        <v>0</v>
      </c>
      <c r="F3292" s="13">
        <v>0</v>
      </c>
      <c r="G3292" s="13">
        <v>0</v>
      </c>
      <c r="H3292" s="13">
        <v>0</v>
      </c>
      <c r="I3292" s="13">
        <v>0</v>
      </c>
      <c r="J3292" s="13">
        <v>0</v>
      </c>
      <c r="K3292" s="13">
        <v>0</v>
      </c>
      <c r="L3292" s="13">
        <v>0</v>
      </c>
      <c r="M3292" s="13">
        <v>0</v>
      </c>
      <c r="N3292" s="13">
        <v>0</v>
      </c>
      <c r="O3292" s="13">
        <v>0</v>
      </c>
      <c r="P3292" s="13">
        <v>0</v>
      </c>
      <c r="Q3292" s="13">
        <v>0</v>
      </c>
      <c r="R3292" s="13">
        <v>0</v>
      </c>
      <c r="S3292" s="13">
        <v>0</v>
      </c>
      <c r="T3292" s="13">
        <v>0</v>
      </c>
      <c r="U3292" s="13">
        <v>0</v>
      </c>
      <c r="V3292" s="13">
        <v>0</v>
      </c>
      <c r="W3292" s="13">
        <v>0</v>
      </c>
      <c r="X3292" s="13">
        <v>0</v>
      </c>
      <c r="Y3292" s="13">
        <v>0</v>
      </c>
      <c r="Z3292" s="13">
        <v>0</v>
      </c>
      <c r="AA3292" s="13">
        <v>0</v>
      </c>
      <c r="AB3292" s="13">
        <v>0</v>
      </c>
      <c r="AC3292" s="13">
        <v>0</v>
      </c>
      <c r="AD3292" s="13">
        <v>0</v>
      </c>
      <c r="AE3292" s="13">
        <v>0</v>
      </c>
      <c r="AF3292" s="15" t="s">
        <v>2584</v>
      </c>
    </row>
    <row r="3293" spans="1:32" ht="13">
      <c r="A3293" s="3" t="s">
        <v>839</v>
      </c>
      <c r="B3293" t="s">
        <v>242</v>
      </c>
      <c r="C3293" s="13">
        <v>0</v>
      </c>
      <c r="D3293" s="13">
        <v>0</v>
      </c>
      <c r="E3293" s="13">
        <v>0</v>
      </c>
      <c r="F3293" s="13">
        <v>0</v>
      </c>
      <c r="G3293" s="13">
        <v>0</v>
      </c>
      <c r="H3293" s="13">
        <v>0</v>
      </c>
      <c r="I3293" s="13">
        <v>0</v>
      </c>
      <c r="J3293" s="13">
        <v>0</v>
      </c>
      <c r="K3293" s="13">
        <v>767.990723</v>
      </c>
      <c r="L3293" s="13">
        <v>784.47051999999996</v>
      </c>
      <c r="M3293" s="13">
        <v>821.38641399999995</v>
      </c>
      <c r="N3293" s="13">
        <v>844.99188200000003</v>
      </c>
      <c r="O3293" s="13">
        <v>847.81085199999995</v>
      </c>
      <c r="P3293" s="13">
        <v>855.07702600000005</v>
      </c>
      <c r="Q3293" s="13">
        <v>861.40429700000004</v>
      </c>
      <c r="R3293" s="13">
        <v>866.770081</v>
      </c>
      <c r="S3293" s="13">
        <v>873.23425299999997</v>
      </c>
      <c r="T3293" s="13">
        <v>879.67065400000001</v>
      </c>
      <c r="U3293" s="13">
        <v>885.51538100000005</v>
      </c>
      <c r="V3293" s="13">
        <v>890.15167199999996</v>
      </c>
      <c r="W3293" s="13">
        <v>894.86352499999998</v>
      </c>
      <c r="X3293" s="13">
        <v>899.82476799999995</v>
      </c>
      <c r="Y3293" s="13">
        <v>905.07720900000004</v>
      </c>
      <c r="Z3293" s="13">
        <v>909.81878700000004</v>
      </c>
      <c r="AA3293" s="13">
        <v>914.73120100000006</v>
      </c>
      <c r="AB3293" s="13">
        <v>918.98944100000006</v>
      </c>
      <c r="AC3293" s="13">
        <v>923.20446800000002</v>
      </c>
      <c r="AD3293" s="13">
        <v>927.76135299999999</v>
      </c>
      <c r="AE3293" s="13">
        <v>934.04363999999998</v>
      </c>
      <c r="AF3293" s="15" t="s">
        <v>2584</v>
      </c>
    </row>
    <row r="3294" spans="1:32" ht="13">
      <c r="A3294" s="3" t="s">
        <v>840</v>
      </c>
      <c r="B3294" t="s">
        <v>244</v>
      </c>
      <c r="C3294" s="13">
        <v>0</v>
      </c>
      <c r="D3294" s="13">
        <v>0</v>
      </c>
      <c r="E3294" s="13">
        <v>0</v>
      </c>
      <c r="F3294" s="13">
        <v>0</v>
      </c>
      <c r="G3294" s="13">
        <v>0</v>
      </c>
      <c r="H3294" s="13">
        <v>0</v>
      </c>
      <c r="I3294" s="13">
        <v>0</v>
      </c>
      <c r="J3294" s="13">
        <v>0</v>
      </c>
      <c r="K3294" s="13">
        <v>0</v>
      </c>
      <c r="L3294" s="13">
        <v>0</v>
      </c>
      <c r="M3294" s="13">
        <v>0</v>
      </c>
      <c r="N3294" s="13">
        <v>0</v>
      </c>
      <c r="O3294" s="13">
        <v>0</v>
      </c>
      <c r="P3294" s="13">
        <v>0</v>
      </c>
      <c r="Q3294" s="13">
        <v>0</v>
      </c>
      <c r="R3294" s="13">
        <v>0</v>
      </c>
      <c r="S3294" s="13">
        <v>0</v>
      </c>
      <c r="T3294" s="13">
        <v>0</v>
      </c>
      <c r="U3294" s="13">
        <v>0</v>
      </c>
      <c r="V3294" s="13">
        <v>0</v>
      </c>
      <c r="W3294" s="13">
        <v>0</v>
      </c>
      <c r="X3294" s="13">
        <v>0</v>
      </c>
      <c r="Y3294" s="13">
        <v>0</v>
      </c>
      <c r="Z3294" s="13">
        <v>0</v>
      </c>
      <c r="AA3294" s="13">
        <v>0</v>
      </c>
      <c r="AB3294" s="13">
        <v>0</v>
      </c>
      <c r="AC3294" s="13">
        <v>0</v>
      </c>
      <c r="AD3294" s="13">
        <v>0</v>
      </c>
      <c r="AE3294" s="13">
        <v>0</v>
      </c>
      <c r="AF3294" s="15" t="s">
        <v>2584</v>
      </c>
    </row>
    <row r="3295" spans="1:32" ht="13">
      <c r="A3295" s="3" t="s">
        <v>841</v>
      </c>
      <c r="B3295" t="s">
        <v>246</v>
      </c>
      <c r="C3295" s="13">
        <v>0</v>
      </c>
      <c r="D3295" s="13">
        <v>0</v>
      </c>
      <c r="E3295" s="13">
        <v>0</v>
      </c>
      <c r="F3295" s="13">
        <v>0</v>
      </c>
      <c r="G3295" s="13">
        <v>0</v>
      </c>
      <c r="H3295" s="13">
        <v>0</v>
      </c>
      <c r="I3295" s="13">
        <v>0</v>
      </c>
      <c r="J3295" s="13">
        <v>0</v>
      </c>
      <c r="K3295" s="13">
        <v>0</v>
      </c>
      <c r="L3295" s="13">
        <v>0</v>
      </c>
      <c r="M3295" s="13">
        <v>0</v>
      </c>
      <c r="N3295" s="13">
        <v>0</v>
      </c>
      <c r="O3295" s="13">
        <v>0</v>
      </c>
      <c r="P3295" s="13">
        <v>727.08099400000003</v>
      </c>
      <c r="Q3295" s="13">
        <v>731.06140100000005</v>
      </c>
      <c r="R3295" s="13">
        <v>735.08880599999998</v>
      </c>
      <c r="S3295" s="13">
        <v>740.128601</v>
      </c>
      <c r="T3295" s="13">
        <v>745.24139400000001</v>
      </c>
      <c r="U3295" s="13">
        <v>750.13366699999995</v>
      </c>
      <c r="V3295" s="13">
        <v>754.346497</v>
      </c>
      <c r="W3295" s="13">
        <v>758.48455799999999</v>
      </c>
      <c r="X3295" s="13">
        <v>762.80853300000001</v>
      </c>
      <c r="Y3295" s="13">
        <v>767.651794</v>
      </c>
      <c r="Z3295" s="13">
        <v>772.50970500000005</v>
      </c>
      <c r="AA3295" s="13">
        <v>778.28814699999998</v>
      </c>
      <c r="AB3295" s="13">
        <v>785.32312000000002</v>
      </c>
      <c r="AC3295" s="13">
        <v>791.43646200000001</v>
      </c>
      <c r="AD3295" s="13">
        <v>797.27020300000004</v>
      </c>
      <c r="AE3295" s="13">
        <v>805.42724599999997</v>
      </c>
      <c r="AF3295" s="15" t="s">
        <v>2584</v>
      </c>
    </row>
    <row r="3296" spans="1:32" ht="13">
      <c r="A3296" s="3" t="s">
        <v>842</v>
      </c>
      <c r="B3296" t="s">
        <v>248</v>
      </c>
      <c r="C3296" s="13">
        <v>0</v>
      </c>
      <c r="D3296" s="13">
        <v>0</v>
      </c>
      <c r="E3296" s="13">
        <v>0</v>
      </c>
      <c r="F3296" s="13">
        <v>0</v>
      </c>
      <c r="G3296" s="13">
        <v>0</v>
      </c>
      <c r="H3296" s="13">
        <v>0</v>
      </c>
      <c r="I3296" s="13">
        <v>0</v>
      </c>
      <c r="J3296" s="13">
        <v>0</v>
      </c>
      <c r="K3296" s="13">
        <v>0</v>
      </c>
      <c r="L3296" s="13">
        <v>0</v>
      </c>
      <c r="M3296" s="13">
        <v>792.24670400000002</v>
      </c>
      <c r="N3296" s="13">
        <v>809.81420900000001</v>
      </c>
      <c r="O3296" s="13">
        <v>815.19250499999998</v>
      </c>
      <c r="P3296" s="13">
        <v>820.14428699999996</v>
      </c>
      <c r="Q3296" s="13">
        <v>825.62188700000002</v>
      </c>
      <c r="R3296" s="13">
        <v>832.24585000000002</v>
      </c>
      <c r="S3296" s="13">
        <v>839.848389</v>
      </c>
      <c r="T3296" s="13">
        <v>847.26293899999996</v>
      </c>
      <c r="U3296" s="13">
        <v>853.26135299999999</v>
      </c>
      <c r="V3296" s="13">
        <v>858.42779499999995</v>
      </c>
      <c r="W3296" s="13">
        <v>863.63818400000002</v>
      </c>
      <c r="X3296" s="13">
        <v>869.03625499999998</v>
      </c>
      <c r="Y3296" s="13">
        <v>874.75976600000001</v>
      </c>
      <c r="Z3296" s="13">
        <v>879.917419</v>
      </c>
      <c r="AA3296" s="13">
        <v>885.817993</v>
      </c>
      <c r="AB3296" s="13">
        <v>892.19708300000002</v>
      </c>
      <c r="AC3296" s="13">
        <v>897.74603300000001</v>
      </c>
      <c r="AD3296" s="13">
        <v>903.87622099999999</v>
      </c>
      <c r="AE3296" s="13">
        <v>913.08972200000005</v>
      </c>
      <c r="AF3296" s="15" t="s">
        <v>2584</v>
      </c>
    </row>
    <row r="3298" spans="1:32" ht="13">
      <c r="B3298" s="2" t="s">
        <v>392</v>
      </c>
    </row>
    <row r="3299" spans="1:32" ht="13">
      <c r="A3299" s="3" t="s">
        <v>1718</v>
      </c>
      <c r="B3299" t="s">
        <v>226</v>
      </c>
      <c r="C3299" s="13">
        <v>0</v>
      </c>
      <c r="D3299" s="13">
        <v>0</v>
      </c>
      <c r="E3299" s="13">
        <v>0</v>
      </c>
      <c r="F3299" s="13">
        <v>0</v>
      </c>
      <c r="G3299" s="13">
        <v>0</v>
      </c>
      <c r="H3299" s="13">
        <v>0</v>
      </c>
      <c r="I3299" s="13">
        <v>0</v>
      </c>
      <c r="J3299" s="13">
        <v>0</v>
      </c>
      <c r="K3299" s="13">
        <v>0</v>
      </c>
      <c r="L3299" s="13">
        <v>0</v>
      </c>
      <c r="M3299" s="13">
        <v>0</v>
      </c>
      <c r="N3299" s="13">
        <v>0</v>
      </c>
      <c r="O3299" s="13">
        <v>0</v>
      </c>
      <c r="P3299" s="13">
        <v>0</v>
      </c>
      <c r="Q3299" s="13">
        <v>0</v>
      </c>
      <c r="R3299" s="13">
        <v>0</v>
      </c>
      <c r="S3299" s="13">
        <v>0</v>
      </c>
      <c r="T3299" s="13">
        <v>0</v>
      </c>
      <c r="U3299" s="13">
        <v>0</v>
      </c>
      <c r="V3299" s="13">
        <v>0</v>
      </c>
      <c r="W3299" s="13">
        <v>0</v>
      </c>
      <c r="X3299" s="13">
        <v>0</v>
      </c>
      <c r="Y3299" s="13">
        <v>0</v>
      </c>
      <c r="Z3299" s="13">
        <v>0</v>
      </c>
      <c r="AA3299" s="13">
        <v>0</v>
      </c>
      <c r="AB3299" s="13">
        <v>0</v>
      </c>
      <c r="AC3299" s="13">
        <v>0</v>
      </c>
      <c r="AD3299" s="13">
        <v>0</v>
      </c>
      <c r="AE3299" s="13">
        <v>0</v>
      </c>
      <c r="AF3299" s="15" t="s">
        <v>2584</v>
      </c>
    </row>
    <row r="3300" spans="1:32" ht="13">
      <c r="A3300" s="3" t="s">
        <v>1719</v>
      </c>
      <c r="B3300" t="s">
        <v>228</v>
      </c>
      <c r="C3300" s="13">
        <v>0</v>
      </c>
      <c r="D3300" s="13">
        <v>0</v>
      </c>
      <c r="E3300" s="13">
        <v>0</v>
      </c>
      <c r="F3300" s="13">
        <v>0</v>
      </c>
      <c r="G3300" s="13">
        <v>566.06042500000001</v>
      </c>
      <c r="H3300" s="13">
        <v>580.92694100000006</v>
      </c>
      <c r="I3300" s="13">
        <v>589.56542999999999</v>
      </c>
      <c r="J3300" s="13">
        <v>604.29754600000001</v>
      </c>
      <c r="K3300" s="13">
        <v>618.95727499999998</v>
      </c>
      <c r="L3300" s="13">
        <v>633.60125700000003</v>
      </c>
      <c r="M3300" s="13">
        <v>657.60613999999998</v>
      </c>
      <c r="N3300" s="13">
        <v>665.42492700000003</v>
      </c>
      <c r="O3300" s="13">
        <v>667.45507799999996</v>
      </c>
      <c r="P3300" s="13">
        <v>670.12353499999995</v>
      </c>
      <c r="Q3300" s="13">
        <v>672.36389199999996</v>
      </c>
      <c r="R3300" s="13">
        <v>674.27062999999998</v>
      </c>
      <c r="S3300" s="13">
        <v>676.43566899999996</v>
      </c>
      <c r="T3300" s="13">
        <v>678.77783199999999</v>
      </c>
      <c r="U3300" s="13">
        <v>681.725281</v>
      </c>
      <c r="V3300" s="13">
        <v>684.73858600000005</v>
      </c>
      <c r="W3300" s="13">
        <v>687.82183799999996</v>
      </c>
      <c r="X3300" s="13">
        <v>691.02844200000004</v>
      </c>
      <c r="Y3300" s="13">
        <v>694.29095500000005</v>
      </c>
      <c r="Z3300" s="13">
        <v>697.86908000000005</v>
      </c>
      <c r="AA3300" s="13">
        <v>701.02270499999997</v>
      </c>
      <c r="AB3300" s="13">
        <v>705.34198000000004</v>
      </c>
      <c r="AC3300" s="13">
        <v>709.72845500000005</v>
      </c>
      <c r="AD3300" s="13">
        <v>714.51355000000001</v>
      </c>
      <c r="AE3300" s="13">
        <v>722.80145300000004</v>
      </c>
      <c r="AF3300" s="15" t="s">
        <v>2584</v>
      </c>
    </row>
    <row r="3301" spans="1:32" ht="13">
      <c r="A3301" s="3" t="s">
        <v>1720</v>
      </c>
      <c r="B3301" t="s">
        <v>230</v>
      </c>
      <c r="C3301" s="13">
        <v>601.57879600000001</v>
      </c>
      <c r="D3301" s="13">
        <v>601.51122999999995</v>
      </c>
      <c r="E3301" s="13">
        <v>604.84472700000003</v>
      </c>
      <c r="F3301" s="13">
        <v>612.01916500000004</v>
      </c>
      <c r="G3301" s="13">
        <v>620.39209000000005</v>
      </c>
      <c r="H3301" s="13">
        <v>632.64739999999995</v>
      </c>
      <c r="I3301" s="13">
        <v>640.10742200000004</v>
      </c>
      <c r="J3301" s="13">
        <v>650.64031999999997</v>
      </c>
      <c r="K3301" s="13">
        <v>665.92687999999998</v>
      </c>
      <c r="L3301" s="13">
        <v>681.46929899999998</v>
      </c>
      <c r="M3301" s="13">
        <v>704.278503</v>
      </c>
      <c r="N3301" s="13">
        <v>713.80200200000002</v>
      </c>
      <c r="O3301" s="13">
        <v>715.88769500000001</v>
      </c>
      <c r="P3301" s="13">
        <v>719.27117899999996</v>
      </c>
      <c r="Q3301" s="13">
        <v>722.01666299999999</v>
      </c>
      <c r="R3301" s="13">
        <v>724.36792000000003</v>
      </c>
      <c r="S3301" s="13">
        <v>726.23419200000001</v>
      </c>
      <c r="T3301" s="13">
        <v>728.22552499999995</v>
      </c>
      <c r="U3301" s="13">
        <v>730.72717299999999</v>
      </c>
      <c r="V3301" s="13">
        <v>733.39007600000002</v>
      </c>
      <c r="W3301" s="13">
        <v>736.26391599999999</v>
      </c>
      <c r="X3301" s="13">
        <v>739.332581</v>
      </c>
      <c r="Y3301" s="13">
        <v>742.64550799999995</v>
      </c>
      <c r="Z3301" s="13">
        <v>746.20178199999998</v>
      </c>
      <c r="AA3301" s="13">
        <v>749.92431599999998</v>
      </c>
      <c r="AB3301" s="13">
        <v>754.12286400000005</v>
      </c>
      <c r="AC3301" s="13">
        <v>757.96887200000003</v>
      </c>
      <c r="AD3301" s="13">
        <v>761.90820299999996</v>
      </c>
      <c r="AE3301" s="13">
        <v>768.91522199999997</v>
      </c>
      <c r="AF3301" s="7">
        <v>9.1350000000000008E-3</v>
      </c>
    </row>
    <row r="3302" spans="1:32" ht="13">
      <c r="A3302" s="3" t="s">
        <v>1721</v>
      </c>
      <c r="B3302" t="s">
        <v>232</v>
      </c>
      <c r="C3302" s="13">
        <v>684.97143600000004</v>
      </c>
      <c r="D3302" s="13">
        <v>684.87603799999999</v>
      </c>
      <c r="E3302" s="13">
        <v>688.46691899999996</v>
      </c>
      <c r="F3302" s="13">
        <v>692.63305700000001</v>
      </c>
      <c r="G3302" s="13">
        <v>700.17504899999994</v>
      </c>
      <c r="H3302" s="13">
        <v>715.199524</v>
      </c>
      <c r="I3302" s="13">
        <v>722.53716999999995</v>
      </c>
      <c r="J3302" s="13">
        <v>735.14099099999999</v>
      </c>
      <c r="K3302" s="13">
        <v>754.47729500000003</v>
      </c>
      <c r="L3302" s="13">
        <v>772.01959199999999</v>
      </c>
      <c r="M3302" s="13">
        <v>800.80328399999996</v>
      </c>
      <c r="N3302" s="13">
        <v>811.59228499999995</v>
      </c>
      <c r="O3302" s="13">
        <v>814.32428000000004</v>
      </c>
      <c r="P3302" s="13">
        <v>817.69427499999995</v>
      </c>
      <c r="Q3302" s="13">
        <v>820.28601100000003</v>
      </c>
      <c r="R3302" s="13">
        <v>822.52392599999996</v>
      </c>
      <c r="S3302" s="13">
        <v>824.86908000000005</v>
      </c>
      <c r="T3302" s="13">
        <v>827.46923800000002</v>
      </c>
      <c r="U3302" s="13">
        <v>830.51306199999999</v>
      </c>
      <c r="V3302" s="13">
        <v>833.65759300000002</v>
      </c>
      <c r="W3302" s="13">
        <v>837.04894999999999</v>
      </c>
      <c r="X3302" s="13">
        <v>840.57195999999999</v>
      </c>
      <c r="Y3302" s="13">
        <v>844.55255099999999</v>
      </c>
      <c r="Z3302" s="13">
        <v>847.98657200000002</v>
      </c>
      <c r="AA3302" s="13">
        <v>852.44445800000005</v>
      </c>
      <c r="AB3302" s="13">
        <v>857.86987299999998</v>
      </c>
      <c r="AC3302" s="13">
        <v>863.10974099999999</v>
      </c>
      <c r="AD3302" s="13">
        <v>868.98315400000001</v>
      </c>
      <c r="AE3302" s="13">
        <v>879.37109399999997</v>
      </c>
      <c r="AF3302" s="7">
        <v>9.3010000000000002E-3</v>
      </c>
    </row>
    <row r="3303" spans="1:32" ht="13">
      <c r="A3303" s="3" t="s">
        <v>1722</v>
      </c>
      <c r="B3303" t="s">
        <v>234</v>
      </c>
      <c r="C3303" s="13">
        <v>0</v>
      </c>
      <c r="D3303" s="13">
        <v>0</v>
      </c>
      <c r="E3303" s="13">
        <v>650.56536900000003</v>
      </c>
      <c r="F3303" s="13">
        <v>652.56005900000002</v>
      </c>
      <c r="G3303" s="13">
        <v>660.36248799999998</v>
      </c>
      <c r="H3303" s="13">
        <v>676.61193800000001</v>
      </c>
      <c r="I3303" s="13">
        <v>685.72558600000002</v>
      </c>
      <c r="J3303" s="13">
        <v>701.14562999999998</v>
      </c>
      <c r="K3303" s="13">
        <v>716.78021200000001</v>
      </c>
      <c r="L3303" s="13">
        <v>731.05737299999998</v>
      </c>
      <c r="M3303" s="13">
        <v>758.48565699999995</v>
      </c>
      <c r="N3303" s="13">
        <v>771.73846400000002</v>
      </c>
      <c r="O3303" s="13">
        <v>774.62591599999996</v>
      </c>
      <c r="P3303" s="13">
        <v>778.03308100000004</v>
      </c>
      <c r="Q3303" s="13">
        <v>780.96844499999997</v>
      </c>
      <c r="R3303" s="13">
        <v>783.45678699999996</v>
      </c>
      <c r="S3303" s="13">
        <v>786.05114700000001</v>
      </c>
      <c r="T3303" s="13">
        <v>789.12597700000003</v>
      </c>
      <c r="U3303" s="13">
        <v>792.53936799999997</v>
      </c>
      <c r="V3303" s="13">
        <v>795.98937999999998</v>
      </c>
      <c r="W3303" s="13">
        <v>799.59741199999996</v>
      </c>
      <c r="X3303" s="13">
        <v>803.24035600000002</v>
      </c>
      <c r="Y3303" s="13">
        <v>807.55139199999996</v>
      </c>
      <c r="Z3303" s="13">
        <v>811.16863999999998</v>
      </c>
      <c r="AA3303" s="13">
        <v>815.942993</v>
      </c>
      <c r="AB3303" s="13">
        <v>821.37188700000002</v>
      </c>
      <c r="AC3303" s="13">
        <v>825.16113299999995</v>
      </c>
      <c r="AD3303" s="13">
        <v>828.83837900000003</v>
      </c>
      <c r="AE3303" s="13">
        <v>834.07299799999998</v>
      </c>
      <c r="AF3303" s="15" t="s">
        <v>2584</v>
      </c>
    </row>
    <row r="3304" spans="1:32" ht="13">
      <c r="A3304" s="3" t="s">
        <v>1723</v>
      </c>
      <c r="B3304" t="s">
        <v>236</v>
      </c>
      <c r="C3304" s="13">
        <v>0</v>
      </c>
      <c r="D3304" s="13">
        <v>0</v>
      </c>
      <c r="E3304" s="13">
        <v>0</v>
      </c>
      <c r="F3304" s="13">
        <v>0</v>
      </c>
      <c r="G3304" s="13">
        <v>0</v>
      </c>
      <c r="H3304" s="13">
        <v>0</v>
      </c>
      <c r="I3304" s="13">
        <v>0</v>
      </c>
      <c r="J3304" s="13">
        <v>0</v>
      </c>
      <c r="K3304" s="13">
        <v>0</v>
      </c>
      <c r="L3304" s="13">
        <v>0</v>
      </c>
      <c r="M3304" s="13">
        <v>0</v>
      </c>
      <c r="N3304" s="13">
        <v>0</v>
      </c>
      <c r="O3304" s="13">
        <v>0</v>
      </c>
      <c r="P3304" s="13">
        <v>0</v>
      </c>
      <c r="Q3304" s="13">
        <v>0</v>
      </c>
      <c r="R3304" s="13">
        <v>0</v>
      </c>
      <c r="S3304" s="13">
        <v>0</v>
      </c>
      <c r="T3304" s="13">
        <v>0</v>
      </c>
      <c r="U3304" s="13">
        <v>0</v>
      </c>
      <c r="V3304" s="13">
        <v>0</v>
      </c>
      <c r="W3304" s="13">
        <v>0</v>
      </c>
      <c r="X3304" s="13">
        <v>0</v>
      </c>
      <c r="Y3304" s="13">
        <v>0</v>
      </c>
      <c r="Z3304" s="13">
        <v>0</v>
      </c>
      <c r="AA3304" s="13">
        <v>0</v>
      </c>
      <c r="AB3304" s="13">
        <v>0</v>
      </c>
      <c r="AC3304" s="13">
        <v>0</v>
      </c>
      <c r="AD3304" s="13">
        <v>0</v>
      </c>
      <c r="AE3304" s="13">
        <v>0</v>
      </c>
      <c r="AF3304" s="15" t="s">
        <v>2584</v>
      </c>
    </row>
    <row r="3305" spans="1:32" ht="13">
      <c r="A3305" s="3" t="s">
        <v>1724</v>
      </c>
      <c r="B3305" t="s">
        <v>238</v>
      </c>
      <c r="C3305" s="13">
        <v>0</v>
      </c>
      <c r="D3305" s="13">
        <v>0</v>
      </c>
      <c r="E3305" s="13">
        <v>0</v>
      </c>
      <c r="F3305" s="13">
        <v>0</v>
      </c>
      <c r="G3305" s="13">
        <v>0</v>
      </c>
      <c r="H3305" s="13">
        <v>0</v>
      </c>
      <c r="I3305" s="13">
        <v>0</v>
      </c>
      <c r="J3305" s="13">
        <v>0</v>
      </c>
      <c r="K3305" s="13">
        <v>0</v>
      </c>
      <c r="L3305" s="13">
        <v>0</v>
      </c>
      <c r="M3305" s="13">
        <v>696.24035600000002</v>
      </c>
      <c r="N3305" s="13">
        <v>722.12994400000002</v>
      </c>
      <c r="O3305" s="13">
        <v>727.56561299999998</v>
      </c>
      <c r="P3305" s="13">
        <v>731.52563499999997</v>
      </c>
      <c r="Q3305" s="13">
        <v>735.51269500000001</v>
      </c>
      <c r="R3305" s="13">
        <v>739.979736</v>
      </c>
      <c r="S3305" s="13">
        <v>745.05310099999997</v>
      </c>
      <c r="T3305" s="13">
        <v>750.07074</v>
      </c>
      <c r="U3305" s="13">
        <v>754.94329800000003</v>
      </c>
      <c r="V3305" s="13">
        <v>759.205872</v>
      </c>
      <c r="W3305" s="13">
        <v>763.61261000000002</v>
      </c>
      <c r="X3305" s="13">
        <v>768.32202099999995</v>
      </c>
      <c r="Y3305" s="13">
        <v>773.64953600000001</v>
      </c>
      <c r="Z3305" s="13">
        <v>779.37292500000001</v>
      </c>
      <c r="AA3305" s="13">
        <v>786.46069299999999</v>
      </c>
      <c r="AB3305" s="13">
        <v>795.08404499999995</v>
      </c>
      <c r="AC3305" s="13">
        <v>800.45190400000001</v>
      </c>
      <c r="AD3305" s="13">
        <v>806.20489499999996</v>
      </c>
      <c r="AE3305" s="13">
        <v>814.41461200000003</v>
      </c>
      <c r="AF3305" s="15" t="s">
        <v>2584</v>
      </c>
    </row>
    <row r="3306" spans="1:32" ht="13">
      <c r="A3306" s="3" t="s">
        <v>1725</v>
      </c>
      <c r="B3306" t="s">
        <v>240</v>
      </c>
      <c r="C3306" s="13">
        <v>0</v>
      </c>
      <c r="D3306" s="13">
        <v>0</v>
      </c>
      <c r="E3306" s="13">
        <v>0</v>
      </c>
      <c r="F3306" s="13">
        <v>0</v>
      </c>
      <c r="G3306" s="13">
        <v>0</v>
      </c>
      <c r="H3306" s="13">
        <v>751.75878899999998</v>
      </c>
      <c r="I3306" s="13">
        <v>756.27948000000004</v>
      </c>
      <c r="J3306" s="13">
        <v>765.51165800000001</v>
      </c>
      <c r="K3306" s="13">
        <v>780.95086700000002</v>
      </c>
      <c r="L3306" s="13">
        <v>793.81073000000004</v>
      </c>
      <c r="M3306" s="13">
        <v>815.134094</v>
      </c>
      <c r="N3306" s="13">
        <v>829.70025599999997</v>
      </c>
      <c r="O3306" s="13">
        <v>834.66577099999995</v>
      </c>
      <c r="P3306" s="13">
        <v>839.94146699999999</v>
      </c>
      <c r="Q3306" s="13">
        <v>846.25878899999998</v>
      </c>
      <c r="R3306" s="13">
        <v>852.98364300000003</v>
      </c>
      <c r="S3306" s="13">
        <v>860.23962400000005</v>
      </c>
      <c r="T3306" s="13">
        <v>866.95916699999998</v>
      </c>
      <c r="U3306" s="13">
        <v>873.33526600000005</v>
      </c>
      <c r="V3306" s="13">
        <v>878.75250200000005</v>
      </c>
      <c r="W3306" s="13">
        <v>883.94073500000002</v>
      </c>
      <c r="X3306" s="13">
        <v>889.02319299999999</v>
      </c>
      <c r="Y3306" s="13">
        <v>894.12286400000005</v>
      </c>
      <c r="Z3306" s="13">
        <v>898.91943400000002</v>
      </c>
      <c r="AA3306" s="13">
        <v>903.94653300000004</v>
      </c>
      <c r="AB3306" s="13">
        <v>909.68633999999997</v>
      </c>
      <c r="AC3306" s="13">
        <v>914.33886700000005</v>
      </c>
      <c r="AD3306" s="13">
        <v>919.06841999999995</v>
      </c>
      <c r="AE3306" s="13">
        <v>924.79235800000004</v>
      </c>
      <c r="AF3306" s="15" t="s">
        <v>2584</v>
      </c>
    </row>
    <row r="3307" spans="1:32" ht="13">
      <c r="A3307" s="3" t="s">
        <v>1726</v>
      </c>
      <c r="B3307" t="s">
        <v>242</v>
      </c>
      <c r="C3307" s="13">
        <v>0</v>
      </c>
      <c r="D3307" s="13">
        <v>0</v>
      </c>
      <c r="E3307" s="13">
        <v>0</v>
      </c>
      <c r="F3307" s="13">
        <v>680.88696300000004</v>
      </c>
      <c r="G3307" s="13">
        <v>688.8125</v>
      </c>
      <c r="H3307" s="13">
        <v>702.31146200000001</v>
      </c>
      <c r="I3307" s="13">
        <v>710.40515100000005</v>
      </c>
      <c r="J3307" s="13">
        <v>724.04711899999995</v>
      </c>
      <c r="K3307" s="13">
        <v>738.45263699999998</v>
      </c>
      <c r="L3307" s="13">
        <v>754.29852300000005</v>
      </c>
      <c r="M3307" s="13">
        <v>789.79467799999998</v>
      </c>
      <c r="N3307" s="13">
        <v>812.49218800000006</v>
      </c>
      <c r="O3307" s="13">
        <v>815.20269800000005</v>
      </c>
      <c r="P3307" s="13">
        <v>822.18945299999996</v>
      </c>
      <c r="Q3307" s="13">
        <v>828.27343800000006</v>
      </c>
      <c r="R3307" s="13">
        <v>833.43273899999997</v>
      </c>
      <c r="S3307" s="13">
        <v>839.64831500000003</v>
      </c>
      <c r="T3307" s="13">
        <v>845.83715800000004</v>
      </c>
      <c r="U3307" s="13">
        <v>851.45715299999995</v>
      </c>
      <c r="V3307" s="13">
        <v>855.91503899999998</v>
      </c>
      <c r="W3307" s="13">
        <v>860.44574</v>
      </c>
      <c r="X3307" s="13">
        <v>865.21618699999999</v>
      </c>
      <c r="Y3307" s="13">
        <v>870.26654099999996</v>
      </c>
      <c r="Z3307" s="13">
        <v>874.82574499999998</v>
      </c>
      <c r="AA3307" s="13">
        <v>879.54919400000006</v>
      </c>
      <c r="AB3307" s="13">
        <v>883.64373799999998</v>
      </c>
      <c r="AC3307" s="13">
        <v>887.69653300000004</v>
      </c>
      <c r="AD3307" s="13">
        <v>892.07818599999996</v>
      </c>
      <c r="AE3307" s="13">
        <v>898.11889599999995</v>
      </c>
      <c r="AF3307" s="15" t="s">
        <v>2584</v>
      </c>
    </row>
    <row r="3308" spans="1:32" ht="13">
      <c r="A3308" s="3" t="s">
        <v>1727</v>
      </c>
      <c r="B3308" t="s">
        <v>244</v>
      </c>
      <c r="C3308" s="13">
        <v>0</v>
      </c>
      <c r="D3308" s="13">
        <v>0</v>
      </c>
      <c r="E3308" s="13">
        <v>0</v>
      </c>
      <c r="F3308" s="13">
        <v>0</v>
      </c>
      <c r="G3308" s="13">
        <v>0</v>
      </c>
      <c r="H3308" s="13">
        <v>0</v>
      </c>
      <c r="I3308" s="13">
        <v>0</v>
      </c>
      <c r="J3308" s="13">
        <v>0</v>
      </c>
      <c r="K3308" s="13">
        <v>707.74035600000002</v>
      </c>
      <c r="L3308" s="13">
        <v>731.74957300000005</v>
      </c>
      <c r="M3308" s="13">
        <v>769.11187700000005</v>
      </c>
      <c r="N3308" s="13">
        <v>796.67614700000001</v>
      </c>
      <c r="O3308" s="13">
        <v>800.64465299999995</v>
      </c>
      <c r="P3308" s="13">
        <v>806.50677499999995</v>
      </c>
      <c r="Q3308" s="13">
        <v>810.963257</v>
      </c>
      <c r="R3308" s="13">
        <v>816.49102800000003</v>
      </c>
      <c r="S3308" s="13">
        <v>822.78869599999996</v>
      </c>
      <c r="T3308" s="13">
        <v>828.86437999999998</v>
      </c>
      <c r="U3308" s="13">
        <v>834.14941399999998</v>
      </c>
      <c r="V3308" s="13">
        <v>838.31372099999999</v>
      </c>
      <c r="W3308" s="13">
        <v>842.67663600000003</v>
      </c>
      <c r="X3308" s="13">
        <v>847.07354699999996</v>
      </c>
      <c r="Y3308" s="13">
        <v>851.464111</v>
      </c>
      <c r="Z3308" s="13">
        <v>855.61047399999995</v>
      </c>
      <c r="AA3308" s="13">
        <v>860.10394299999996</v>
      </c>
      <c r="AB3308" s="13">
        <v>864.98486300000002</v>
      </c>
      <c r="AC3308" s="13">
        <v>868.94628899999998</v>
      </c>
      <c r="AD3308" s="13">
        <v>873.408997</v>
      </c>
      <c r="AE3308" s="13">
        <v>880.61975099999995</v>
      </c>
      <c r="AF3308" s="15" t="s">
        <v>2584</v>
      </c>
    </row>
    <row r="3309" spans="1:32" ht="13">
      <c r="A3309" s="3" t="s">
        <v>1728</v>
      </c>
      <c r="B3309" t="s">
        <v>246</v>
      </c>
      <c r="C3309" s="13">
        <v>0</v>
      </c>
      <c r="D3309" s="13">
        <v>564.37542699999995</v>
      </c>
      <c r="E3309" s="13">
        <v>568.07562299999995</v>
      </c>
      <c r="F3309" s="13">
        <v>569.74035600000002</v>
      </c>
      <c r="G3309" s="13">
        <v>579.336365</v>
      </c>
      <c r="H3309" s="13">
        <v>592.51031499999999</v>
      </c>
      <c r="I3309" s="13">
        <v>601.02020300000004</v>
      </c>
      <c r="J3309" s="13">
        <v>611.63928199999998</v>
      </c>
      <c r="K3309" s="13">
        <v>626.47570800000005</v>
      </c>
      <c r="L3309" s="13">
        <v>643.88671899999997</v>
      </c>
      <c r="M3309" s="13">
        <v>671.68646200000001</v>
      </c>
      <c r="N3309" s="13">
        <v>691.45208700000001</v>
      </c>
      <c r="O3309" s="13">
        <v>693.878784</v>
      </c>
      <c r="P3309" s="13">
        <v>699.11633300000005</v>
      </c>
      <c r="Q3309" s="13">
        <v>702.94366500000001</v>
      </c>
      <c r="R3309" s="13">
        <v>706.81616199999996</v>
      </c>
      <c r="S3309" s="13">
        <v>711.66210899999999</v>
      </c>
      <c r="T3309" s="13">
        <v>716.57824700000003</v>
      </c>
      <c r="U3309" s="13">
        <v>721.28241000000003</v>
      </c>
      <c r="V3309" s="13">
        <v>725.33319100000006</v>
      </c>
      <c r="W3309" s="13">
        <v>729.31213400000001</v>
      </c>
      <c r="X3309" s="13">
        <v>733.46978799999999</v>
      </c>
      <c r="Y3309" s="13">
        <v>738.12670900000001</v>
      </c>
      <c r="Z3309" s="13">
        <v>742.79785200000003</v>
      </c>
      <c r="AA3309" s="13">
        <v>748.35394299999996</v>
      </c>
      <c r="AB3309" s="13">
        <v>755.11840800000004</v>
      </c>
      <c r="AC3309" s="13">
        <v>760.99658199999999</v>
      </c>
      <c r="AD3309" s="13">
        <v>766.60595699999999</v>
      </c>
      <c r="AE3309" s="13">
        <v>774.44928000000004</v>
      </c>
      <c r="AF3309" s="7">
        <v>1.1789000000000001E-2</v>
      </c>
    </row>
    <row r="3310" spans="1:32" ht="13">
      <c r="A3310" s="3" t="s">
        <v>1729</v>
      </c>
      <c r="B3310" t="s">
        <v>248</v>
      </c>
      <c r="C3310" s="13">
        <v>660.85522500000002</v>
      </c>
      <c r="D3310" s="13">
        <v>659.54614300000003</v>
      </c>
      <c r="E3310" s="13">
        <v>661.69067399999994</v>
      </c>
      <c r="F3310" s="13">
        <v>660.59942599999999</v>
      </c>
      <c r="G3310" s="13">
        <v>667.68676800000003</v>
      </c>
      <c r="H3310" s="13">
        <v>681.09521500000005</v>
      </c>
      <c r="I3310" s="13">
        <v>686.90026899999998</v>
      </c>
      <c r="J3310" s="13">
        <v>697.73474099999999</v>
      </c>
      <c r="K3310" s="13">
        <v>715.29559300000005</v>
      </c>
      <c r="L3310" s="13">
        <v>733.53564500000005</v>
      </c>
      <c r="M3310" s="13">
        <v>761.77569600000004</v>
      </c>
      <c r="N3310" s="13">
        <v>778.66747999999995</v>
      </c>
      <c r="O3310" s="13">
        <v>783.83892800000001</v>
      </c>
      <c r="P3310" s="13">
        <v>788.600281</v>
      </c>
      <c r="Q3310" s="13">
        <v>793.86718800000006</v>
      </c>
      <c r="R3310" s="13">
        <v>800.23638900000003</v>
      </c>
      <c r="S3310" s="13">
        <v>807.54650900000001</v>
      </c>
      <c r="T3310" s="13">
        <v>814.67596400000002</v>
      </c>
      <c r="U3310" s="13">
        <v>820.44360400000005</v>
      </c>
      <c r="V3310" s="13">
        <v>825.41131600000006</v>
      </c>
      <c r="W3310" s="13">
        <v>830.42132600000002</v>
      </c>
      <c r="X3310" s="13">
        <v>835.61175500000002</v>
      </c>
      <c r="Y3310" s="13">
        <v>841.11511199999995</v>
      </c>
      <c r="Z3310" s="13">
        <v>846.07446300000004</v>
      </c>
      <c r="AA3310" s="13">
        <v>851.74804700000004</v>
      </c>
      <c r="AB3310" s="13">
        <v>857.88183600000002</v>
      </c>
      <c r="AC3310" s="13">
        <v>863.21734600000002</v>
      </c>
      <c r="AD3310" s="13">
        <v>869.11175500000002</v>
      </c>
      <c r="AE3310" s="13">
        <v>877.97094700000002</v>
      </c>
      <c r="AF3310" s="7">
        <v>1.0651000000000001E-2</v>
      </c>
    </row>
    <row r="3312" spans="1:32" ht="13">
      <c r="B3312" s="2" t="s">
        <v>405</v>
      </c>
    </row>
    <row r="3313" spans="1:32" ht="13">
      <c r="A3313" s="3" t="s">
        <v>1730</v>
      </c>
      <c r="B3313" t="s">
        <v>226</v>
      </c>
      <c r="C3313" s="13">
        <v>0</v>
      </c>
      <c r="D3313" s="13">
        <v>0</v>
      </c>
      <c r="E3313" s="13">
        <v>0</v>
      </c>
      <c r="F3313" s="13">
        <v>0</v>
      </c>
      <c r="G3313" s="13">
        <v>0</v>
      </c>
      <c r="H3313" s="13">
        <v>0</v>
      </c>
      <c r="I3313" s="13">
        <v>0</v>
      </c>
      <c r="J3313" s="13">
        <v>0</v>
      </c>
      <c r="K3313" s="13">
        <v>0</v>
      </c>
      <c r="L3313" s="13">
        <v>0</v>
      </c>
      <c r="M3313" s="13">
        <v>0</v>
      </c>
      <c r="N3313" s="13">
        <v>0</v>
      </c>
      <c r="O3313" s="13">
        <v>0</v>
      </c>
      <c r="P3313" s="13">
        <v>0</v>
      </c>
      <c r="Q3313" s="13">
        <v>0</v>
      </c>
      <c r="R3313" s="13">
        <v>0</v>
      </c>
      <c r="S3313" s="13">
        <v>0</v>
      </c>
      <c r="T3313" s="13">
        <v>0</v>
      </c>
      <c r="U3313" s="13">
        <v>0</v>
      </c>
      <c r="V3313" s="13">
        <v>0</v>
      </c>
      <c r="W3313" s="13">
        <v>0</v>
      </c>
      <c r="X3313" s="13">
        <v>0</v>
      </c>
      <c r="Y3313" s="13">
        <v>0</v>
      </c>
      <c r="Z3313" s="13">
        <v>0</v>
      </c>
      <c r="AA3313" s="13">
        <v>0</v>
      </c>
      <c r="AB3313" s="13">
        <v>0</v>
      </c>
      <c r="AC3313" s="13">
        <v>0</v>
      </c>
      <c r="AD3313" s="13">
        <v>0</v>
      </c>
      <c r="AE3313" s="13">
        <v>0</v>
      </c>
      <c r="AF3313" s="15" t="s">
        <v>2584</v>
      </c>
    </row>
    <row r="3314" spans="1:32" ht="13">
      <c r="A3314" s="3" t="s">
        <v>1731</v>
      </c>
      <c r="B3314" t="s">
        <v>228</v>
      </c>
      <c r="C3314" s="13">
        <v>0</v>
      </c>
      <c r="D3314" s="13">
        <v>0</v>
      </c>
      <c r="E3314" s="13">
        <v>0</v>
      </c>
      <c r="F3314" s="13">
        <v>0</v>
      </c>
      <c r="G3314" s="13">
        <v>0</v>
      </c>
      <c r="H3314" s="13">
        <v>0</v>
      </c>
      <c r="I3314" s="13">
        <v>0</v>
      </c>
      <c r="J3314" s="13">
        <v>0</v>
      </c>
      <c r="K3314" s="13">
        <v>0</v>
      </c>
      <c r="L3314" s="13">
        <v>0</v>
      </c>
      <c r="M3314" s="13">
        <v>0</v>
      </c>
      <c r="N3314" s="13">
        <v>0</v>
      </c>
      <c r="O3314" s="13">
        <v>0</v>
      </c>
      <c r="P3314" s="13">
        <v>0</v>
      </c>
      <c r="Q3314" s="13">
        <v>0</v>
      </c>
      <c r="R3314" s="13">
        <v>0</v>
      </c>
      <c r="S3314" s="13">
        <v>0</v>
      </c>
      <c r="T3314" s="13">
        <v>0</v>
      </c>
      <c r="U3314" s="13">
        <v>0</v>
      </c>
      <c r="V3314" s="13">
        <v>0</v>
      </c>
      <c r="W3314" s="13">
        <v>0</v>
      </c>
      <c r="X3314" s="13">
        <v>0</v>
      </c>
      <c r="Y3314" s="13">
        <v>0</v>
      </c>
      <c r="Z3314" s="13">
        <v>0</v>
      </c>
      <c r="AA3314" s="13">
        <v>0</v>
      </c>
      <c r="AB3314" s="13">
        <v>0</v>
      </c>
      <c r="AC3314" s="13">
        <v>0</v>
      </c>
      <c r="AD3314" s="13">
        <v>0</v>
      </c>
      <c r="AE3314" s="13">
        <v>0</v>
      </c>
      <c r="AF3314" s="15" t="s">
        <v>2584</v>
      </c>
    </row>
    <row r="3315" spans="1:32" ht="13">
      <c r="A3315" s="3" t="s">
        <v>1732</v>
      </c>
      <c r="B3315" t="s">
        <v>230</v>
      </c>
      <c r="C3315" s="13">
        <v>0</v>
      </c>
      <c r="D3315" s="13">
        <v>0</v>
      </c>
      <c r="E3315" s="13">
        <v>0</v>
      </c>
      <c r="F3315" s="13">
        <v>0</v>
      </c>
      <c r="G3315" s="13">
        <v>0</v>
      </c>
      <c r="H3315" s="13">
        <v>0</v>
      </c>
      <c r="I3315" s="13">
        <v>0</v>
      </c>
      <c r="J3315" s="13">
        <v>0</v>
      </c>
      <c r="K3315" s="13">
        <v>0</v>
      </c>
      <c r="L3315" s="13">
        <v>0</v>
      </c>
      <c r="M3315" s="13">
        <v>0</v>
      </c>
      <c r="N3315" s="13">
        <v>0</v>
      </c>
      <c r="O3315" s="13">
        <v>0</v>
      </c>
      <c r="P3315" s="13">
        <v>0</v>
      </c>
      <c r="Q3315" s="13">
        <v>0</v>
      </c>
      <c r="R3315" s="13">
        <v>0</v>
      </c>
      <c r="S3315" s="13">
        <v>0</v>
      </c>
      <c r="T3315" s="13">
        <v>0</v>
      </c>
      <c r="U3315" s="13">
        <v>0</v>
      </c>
      <c r="V3315" s="13">
        <v>0</v>
      </c>
      <c r="W3315" s="13">
        <v>0</v>
      </c>
      <c r="X3315" s="13">
        <v>0</v>
      </c>
      <c r="Y3315" s="13">
        <v>0</v>
      </c>
      <c r="Z3315" s="13">
        <v>0</v>
      </c>
      <c r="AA3315" s="13">
        <v>0</v>
      </c>
      <c r="AB3315" s="13">
        <v>0</v>
      </c>
      <c r="AC3315" s="13">
        <v>0</v>
      </c>
      <c r="AD3315" s="13">
        <v>0</v>
      </c>
      <c r="AE3315" s="13">
        <v>0</v>
      </c>
      <c r="AF3315" s="15" t="s">
        <v>2584</v>
      </c>
    </row>
    <row r="3316" spans="1:32" ht="13">
      <c r="A3316" s="3" t="s">
        <v>1733</v>
      </c>
      <c r="B3316" t="s">
        <v>232</v>
      </c>
      <c r="C3316" s="13">
        <v>0</v>
      </c>
      <c r="D3316" s="13">
        <v>0</v>
      </c>
      <c r="E3316" s="13">
        <v>0</v>
      </c>
      <c r="F3316" s="13">
        <v>0</v>
      </c>
      <c r="G3316" s="13">
        <v>0</v>
      </c>
      <c r="H3316" s="13">
        <v>0</v>
      </c>
      <c r="I3316" s="13">
        <v>0</v>
      </c>
      <c r="J3316" s="13">
        <v>0</v>
      </c>
      <c r="K3316" s="13">
        <v>0</v>
      </c>
      <c r="L3316" s="13">
        <v>0</v>
      </c>
      <c r="M3316" s="13">
        <v>0</v>
      </c>
      <c r="N3316" s="13">
        <v>0</v>
      </c>
      <c r="O3316" s="13">
        <v>0</v>
      </c>
      <c r="P3316" s="13">
        <v>0</v>
      </c>
      <c r="Q3316" s="13">
        <v>0</v>
      </c>
      <c r="R3316" s="13">
        <v>0</v>
      </c>
      <c r="S3316" s="13">
        <v>0</v>
      </c>
      <c r="T3316" s="13">
        <v>0</v>
      </c>
      <c r="U3316" s="13">
        <v>0</v>
      </c>
      <c r="V3316" s="13">
        <v>0</v>
      </c>
      <c r="W3316" s="13">
        <v>0</v>
      </c>
      <c r="X3316" s="13">
        <v>0</v>
      </c>
      <c r="Y3316" s="13">
        <v>0</v>
      </c>
      <c r="Z3316" s="13">
        <v>0</v>
      </c>
      <c r="AA3316" s="13">
        <v>0</v>
      </c>
      <c r="AB3316" s="13">
        <v>0</v>
      </c>
      <c r="AC3316" s="13">
        <v>0</v>
      </c>
      <c r="AD3316" s="13">
        <v>0</v>
      </c>
      <c r="AE3316" s="13">
        <v>0</v>
      </c>
      <c r="AF3316" s="15" t="s">
        <v>2584</v>
      </c>
    </row>
    <row r="3317" spans="1:32" ht="13">
      <c r="A3317" s="3" t="s">
        <v>1734</v>
      </c>
      <c r="B3317" t="s">
        <v>234</v>
      </c>
      <c r="C3317" s="13">
        <v>0</v>
      </c>
      <c r="D3317" s="13">
        <v>0</v>
      </c>
      <c r="E3317" s="13">
        <v>0</v>
      </c>
      <c r="F3317" s="13">
        <v>0</v>
      </c>
      <c r="G3317" s="13">
        <v>0</v>
      </c>
      <c r="H3317" s="13">
        <v>0</v>
      </c>
      <c r="I3317" s="13">
        <v>0</v>
      </c>
      <c r="J3317" s="13">
        <v>0</v>
      </c>
      <c r="K3317" s="13">
        <v>0</v>
      </c>
      <c r="L3317" s="13">
        <v>0</v>
      </c>
      <c r="M3317" s="13">
        <v>0</v>
      </c>
      <c r="N3317" s="13">
        <v>0</v>
      </c>
      <c r="O3317" s="13">
        <v>0</v>
      </c>
      <c r="P3317" s="13">
        <v>0</v>
      </c>
      <c r="Q3317" s="13">
        <v>0</v>
      </c>
      <c r="R3317" s="13">
        <v>0</v>
      </c>
      <c r="S3317" s="13">
        <v>0</v>
      </c>
      <c r="T3317" s="13">
        <v>0</v>
      </c>
      <c r="U3317" s="13">
        <v>0</v>
      </c>
      <c r="V3317" s="13">
        <v>0</v>
      </c>
      <c r="W3317" s="13">
        <v>0</v>
      </c>
      <c r="X3317" s="13">
        <v>0</v>
      </c>
      <c r="Y3317" s="13">
        <v>0</v>
      </c>
      <c r="Z3317" s="13">
        <v>0</v>
      </c>
      <c r="AA3317" s="13">
        <v>0</v>
      </c>
      <c r="AB3317" s="13">
        <v>0</v>
      </c>
      <c r="AC3317" s="13">
        <v>0</v>
      </c>
      <c r="AD3317" s="13">
        <v>0</v>
      </c>
      <c r="AE3317" s="13">
        <v>0</v>
      </c>
      <c r="AF3317" s="15" t="s">
        <v>2584</v>
      </c>
    </row>
    <row r="3318" spans="1:32" ht="13">
      <c r="A3318" s="3" t="s">
        <v>1735</v>
      </c>
      <c r="B3318" t="s">
        <v>236</v>
      </c>
      <c r="C3318" s="13">
        <v>0</v>
      </c>
      <c r="D3318" s="13">
        <v>0</v>
      </c>
      <c r="E3318" s="13">
        <v>0</v>
      </c>
      <c r="F3318" s="13">
        <v>0</v>
      </c>
      <c r="G3318" s="13">
        <v>0</v>
      </c>
      <c r="H3318" s="13">
        <v>0</v>
      </c>
      <c r="I3318" s="13">
        <v>0</v>
      </c>
      <c r="J3318" s="13">
        <v>0</v>
      </c>
      <c r="K3318" s="13">
        <v>0</v>
      </c>
      <c r="L3318" s="13">
        <v>0</v>
      </c>
      <c r="M3318" s="13">
        <v>0</v>
      </c>
      <c r="N3318" s="13">
        <v>0</v>
      </c>
      <c r="O3318" s="13">
        <v>0</v>
      </c>
      <c r="P3318" s="13">
        <v>0</v>
      </c>
      <c r="Q3318" s="13">
        <v>0</v>
      </c>
      <c r="R3318" s="13">
        <v>0</v>
      </c>
      <c r="S3318" s="13">
        <v>0</v>
      </c>
      <c r="T3318" s="13">
        <v>0</v>
      </c>
      <c r="U3318" s="13">
        <v>0</v>
      </c>
      <c r="V3318" s="13">
        <v>0</v>
      </c>
      <c r="W3318" s="13">
        <v>0</v>
      </c>
      <c r="X3318" s="13">
        <v>0</v>
      </c>
      <c r="Y3318" s="13">
        <v>0</v>
      </c>
      <c r="Z3318" s="13">
        <v>0</v>
      </c>
      <c r="AA3318" s="13">
        <v>0</v>
      </c>
      <c r="AB3318" s="13">
        <v>0</v>
      </c>
      <c r="AC3318" s="13">
        <v>0</v>
      </c>
      <c r="AD3318" s="13">
        <v>0</v>
      </c>
      <c r="AE3318" s="13">
        <v>0</v>
      </c>
      <c r="AF3318" s="15" t="s">
        <v>2584</v>
      </c>
    </row>
    <row r="3319" spans="1:32" ht="13">
      <c r="A3319" s="3" t="s">
        <v>1736</v>
      </c>
      <c r="B3319" t="s">
        <v>238</v>
      </c>
      <c r="C3319" s="13">
        <v>0</v>
      </c>
      <c r="D3319" s="13">
        <v>0</v>
      </c>
      <c r="E3319" s="13">
        <v>0</v>
      </c>
      <c r="F3319" s="13">
        <v>0</v>
      </c>
      <c r="G3319" s="13">
        <v>0</v>
      </c>
      <c r="H3319" s="13">
        <v>0</v>
      </c>
      <c r="I3319" s="13">
        <v>0</v>
      </c>
      <c r="J3319" s="13">
        <v>0</v>
      </c>
      <c r="K3319" s="13">
        <v>0</v>
      </c>
      <c r="L3319" s="13">
        <v>0</v>
      </c>
      <c r="M3319" s="13">
        <v>0</v>
      </c>
      <c r="N3319" s="13">
        <v>0</v>
      </c>
      <c r="O3319" s="13">
        <v>0</v>
      </c>
      <c r="P3319" s="13">
        <v>0</v>
      </c>
      <c r="Q3319" s="13">
        <v>0</v>
      </c>
      <c r="R3319" s="13">
        <v>0</v>
      </c>
      <c r="S3319" s="13">
        <v>0</v>
      </c>
      <c r="T3319" s="13">
        <v>0</v>
      </c>
      <c r="U3319" s="13">
        <v>0</v>
      </c>
      <c r="V3319" s="13">
        <v>0</v>
      </c>
      <c r="W3319" s="13">
        <v>0</v>
      </c>
      <c r="X3319" s="13">
        <v>0</v>
      </c>
      <c r="Y3319" s="13">
        <v>0</v>
      </c>
      <c r="Z3319" s="13">
        <v>0</v>
      </c>
      <c r="AA3319" s="13">
        <v>0</v>
      </c>
      <c r="AB3319" s="13">
        <v>0</v>
      </c>
      <c r="AC3319" s="13">
        <v>0</v>
      </c>
      <c r="AD3319" s="13">
        <v>0</v>
      </c>
      <c r="AE3319" s="13">
        <v>0</v>
      </c>
      <c r="AF3319" s="15" t="s">
        <v>2584</v>
      </c>
    </row>
    <row r="3320" spans="1:32" ht="13">
      <c r="A3320" s="3" t="s">
        <v>1737</v>
      </c>
      <c r="B3320" t="s">
        <v>240</v>
      </c>
      <c r="C3320" s="13">
        <v>0</v>
      </c>
      <c r="D3320" s="13">
        <v>0</v>
      </c>
      <c r="E3320" s="13">
        <v>0</v>
      </c>
      <c r="F3320" s="13">
        <v>0</v>
      </c>
      <c r="G3320" s="13">
        <v>0</v>
      </c>
      <c r="H3320" s="13">
        <v>0</v>
      </c>
      <c r="I3320" s="13">
        <v>0</v>
      </c>
      <c r="J3320" s="13">
        <v>0</v>
      </c>
      <c r="K3320" s="13">
        <v>0</v>
      </c>
      <c r="L3320" s="13">
        <v>0</v>
      </c>
      <c r="M3320" s="13">
        <v>0</v>
      </c>
      <c r="N3320" s="13">
        <v>0</v>
      </c>
      <c r="O3320" s="13">
        <v>0</v>
      </c>
      <c r="P3320" s="13">
        <v>0</v>
      </c>
      <c r="Q3320" s="13">
        <v>0</v>
      </c>
      <c r="R3320" s="13">
        <v>0</v>
      </c>
      <c r="S3320" s="13">
        <v>0</v>
      </c>
      <c r="T3320" s="13">
        <v>0</v>
      </c>
      <c r="U3320" s="13">
        <v>0</v>
      </c>
      <c r="V3320" s="13">
        <v>0</v>
      </c>
      <c r="W3320" s="13">
        <v>0</v>
      </c>
      <c r="X3320" s="13">
        <v>0</v>
      </c>
      <c r="Y3320" s="13">
        <v>0</v>
      </c>
      <c r="Z3320" s="13">
        <v>0</v>
      </c>
      <c r="AA3320" s="13">
        <v>0</v>
      </c>
      <c r="AB3320" s="13">
        <v>0</v>
      </c>
      <c r="AC3320" s="13">
        <v>0</v>
      </c>
      <c r="AD3320" s="13">
        <v>0</v>
      </c>
      <c r="AE3320" s="13">
        <v>0</v>
      </c>
      <c r="AF3320" s="15" t="s">
        <v>2584</v>
      </c>
    </row>
    <row r="3321" spans="1:32" ht="13">
      <c r="A3321" s="3" t="s">
        <v>1738</v>
      </c>
      <c r="B3321" t="s">
        <v>242</v>
      </c>
      <c r="C3321" s="13">
        <v>0</v>
      </c>
      <c r="D3321" s="13">
        <v>0</v>
      </c>
      <c r="E3321" s="13">
        <v>0</v>
      </c>
      <c r="F3321" s="13">
        <v>0</v>
      </c>
      <c r="G3321" s="13">
        <v>0</v>
      </c>
      <c r="H3321" s="13">
        <v>0</v>
      </c>
      <c r="I3321" s="13">
        <v>0</v>
      </c>
      <c r="J3321" s="13">
        <v>0</v>
      </c>
      <c r="K3321" s="13">
        <v>0</v>
      </c>
      <c r="L3321" s="13">
        <v>0</v>
      </c>
      <c r="M3321" s="13">
        <v>0</v>
      </c>
      <c r="N3321" s="13">
        <v>0</v>
      </c>
      <c r="O3321" s="13">
        <v>0</v>
      </c>
      <c r="P3321" s="13">
        <v>0</v>
      </c>
      <c r="Q3321" s="13">
        <v>0</v>
      </c>
      <c r="R3321" s="13">
        <v>0</v>
      </c>
      <c r="S3321" s="13">
        <v>0</v>
      </c>
      <c r="T3321" s="13">
        <v>0</v>
      </c>
      <c r="U3321" s="13">
        <v>0</v>
      </c>
      <c r="V3321" s="13">
        <v>0</v>
      </c>
      <c r="W3321" s="13">
        <v>0</v>
      </c>
      <c r="X3321" s="13">
        <v>0</v>
      </c>
      <c r="Y3321" s="13">
        <v>0</v>
      </c>
      <c r="Z3321" s="13">
        <v>0</v>
      </c>
      <c r="AA3321" s="13">
        <v>0</v>
      </c>
      <c r="AB3321" s="13">
        <v>0</v>
      </c>
      <c r="AC3321" s="13">
        <v>0</v>
      </c>
      <c r="AD3321" s="13">
        <v>0</v>
      </c>
      <c r="AE3321" s="13">
        <v>0</v>
      </c>
      <c r="AF3321" s="15" t="s">
        <v>2584</v>
      </c>
    </row>
    <row r="3322" spans="1:32" ht="13">
      <c r="A3322" s="3" t="s">
        <v>1739</v>
      </c>
      <c r="B3322" t="s">
        <v>244</v>
      </c>
      <c r="C3322" s="13">
        <v>0</v>
      </c>
      <c r="D3322" s="13">
        <v>0</v>
      </c>
      <c r="E3322" s="13">
        <v>0</v>
      </c>
      <c r="F3322" s="13">
        <v>0</v>
      </c>
      <c r="G3322" s="13">
        <v>0</v>
      </c>
      <c r="H3322" s="13">
        <v>0</v>
      </c>
      <c r="I3322" s="13">
        <v>0</v>
      </c>
      <c r="J3322" s="13">
        <v>0</v>
      </c>
      <c r="K3322" s="13">
        <v>0</v>
      </c>
      <c r="L3322" s="13">
        <v>0</v>
      </c>
      <c r="M3322" s="13">
        <v>0</v>
      </c>
      <c r="N3322" s="13">
        <v>0</v>
      </c>
      <c r="O3322" s="13">
        <v>0</v>
      </c>
      <c r="P3322" s="13">
        <v>0</v>
      </c>
      <c r="Q3322" s="13">
        <v>0</v>
      </c>
      <c r="R3322" s="13">
        <v>0</v>
      </c>
      <c r="S3322" s="13">
        <v>0</v>
      </c>
      <c r="T3322" s="13">
        <v>0</v>
      </c>
      <c r="U3322" s="13">
        <v>0</v>
      </c>
      <c r="V3322" s="13">
        <v>0</v>
      </c>
      <c r="W3322" s="13">
        <v>0</v>
      </c>
      <c r="X3322" s="13">
        <v>0</v>
      </c>
      <c r="Y3322" s="13">
        <v>0</v>
      </c>
      <c r="Z3322" s="13">
        <v>0</v>
      </c>
      <c r="AA3322" s="13">
        <v>0</v>
      </c>
      <c r="AB3322" s="13">
        <v>0</v>
      </c>
      <c r="AC3322" s="13">
        <v>0</v>
      </c>
      <c r="AD3322" s="13">
        <v>0</v>
      </c>
      <c r="AE3322" s="13">
        <v>0</v>
      </c>
      <c r="AF3322" s="15" t="s">
        <v>2584</v>
      </c>
    </row>
    <row r="3323" spans="1:32" ht="13">
      <c r="A3323" s="3" t="s">
        <v>1740</v>
      </c>
      <c r="B3323" t="s">
        <v>246</v>
      </c>
      <c r="C3323" s="13">
        <v>0</v>
      </c>
      <c r="D3323" s="13">
        <v>0</v>
      </c>
      <c r="E3323" s="13">
        <v>0</v>
      </c>
      <c r="F3323" s="13">
        <v>0</v>
      </c>
      <c r="G3323" s="13">
        <v>0</v>
      </c>
      <c r="H3323" s="13">
        <v>0</v>
      </c>
      <c r="I3323" s="13">
        <v>0</v>
      </c>
      <c r="J3323" s="13">
        <v>0</v>
      </c>
      <c r="K3323" s="13">
        <v>0</v>
      </c>
      <c r="L3323" s="13">
        <v>0</v>
      </c>
      <c r="M3323" s="13">
        <v>0</v>
      </c>
      <c r="N3323" s="13">
        <v>0</v>
      </c>
      <c r="O3323" s="13">
        <v>0</v>
      </c>
      <c r="P3323" s="13">
        <v>0</v>
      </c>
      <c r="Q3323" s="13">
        <v>0</v>
      </c>
      <c r="R3323" s="13">
        <v>0</v>
      </c>
      <c r="S3323" s="13">
        <v>0</v>
      </c>
      <c r="T3323" s="13">
        <v>0</v>
      </c>
      <c r="U3323" s="13">
        <v>0</v>
      </c>
      <c r="V3323" s="13">
        <v>0</v>
      </c>
      <c r="W3323" s="13">
        <v>0</v>
      </c>
      <c r="X3323" s="13">
        <v>0</v>
      </c>
      <c r="Y3323" s="13">
        <v>0</v>
      </c>
      <c r="Z3323" s="13">
        <v>0</v>
      </c>
      <c r="AA3323" s="13">
        <v>0</v>
      </c>
      <c r="AB3323" s="13">
        <v>0</v>
      </c>
      <c r="AC3323" s="13">
        <v>0</v>
      </c>
      <c r="AD3323" s="13">
        <v>0</v>
      </c>
      <c r="AE3323" s="13">
        <v>0</v>
      </c>
      <c r="AF3323" s="15" t="s">
        <v>2584</v>
      </c>
    </row>
    <row r="3324" spans="1:32" ht="13">
      <c r="A3324" s="3" t="s">
        <v>1741</v>
      </c>
      <c r="B3324" t="s">
        <v>248</v>
      </c>
      <c r="C3324" s="13">
        <v>0</v>
      </c>
      <c r="D3324" s="13">
        <v>0</v>
      </c>
      <c r="E3324" s="13">
        <v>0</v>
      </c>
      <c r="F3324" s="13">
        <v>0</v>
      </c>
      <c r="G3324" s="13">
        <v>0</v>
      </c>
      <c r="H3324" s="13">
        <v>0</v>
      </c>
      <c r="I3324" s="13">
        <v>0</v>
      </c>
      <c r="J3324" s="13">
        <v>0</v>
      </c>
      <c r="K3324" s="13">
        <v>0</v>
      </c>
      <c r="L3324" s="13">
        <v>0</v>
      </c>
      <c r="M3324" s="13">
        <v>0</v>
      </c>
      <c r="N3324" s="13">
        <v>0</v>
      </c>
      <c r="O3324" s="13">
        <v>0</v>
      </c>
      <c r="P3324" s="13">
        <v>0</v>
      </c>
      <c r="Q3324" s="13">
        <v>0</v>
      </c>
      <c r="R3324" s="13">
        <v>0</v>
      </c>
      <c r="S3324" s="13">
        <v>0</v>
      </c>
      <c r="T3324" s="13">
        <v>0</v>
      </c>
      <c r="U3324" s="13">
        <v>0</v>
      </c>
      <c r="V3324" s="13">
        <v>0</v>
      </c>
      <c r="W3324" s="13">
        <v>0</v>
      </c>
      <c r="X3324" s="13">
        <v>0</v>
      </c>
      <c r="Y3324" s="13">
        <v>0</v>
      </c>
      <c r="Z3324" s="13">
        <v>0</v>
      </c>
      <c r="AA3324" s="13">
        <v>0</v>
      </c>
      <c r="AB3324" s="13">
        <v>0</v>
      </c>
      <c r="AC3324" s="13">
        <v>0</v>
      </c>
      <c r="AD3324" s="13">
        <v>0</v>
      </c>
      <c r="AE3324" s="13">
        <v>0</v>
      </c>
      <c r="AF3324" s="15" t="s">
        <v>2584</v>
      </c>
    </row>
    <row r="3326" spans="1:32" ht="13">
      <c r="B3326" s="2" t="s">
        <v>418</v>
      </c>
    </row>
    <row r="3327" spans="1:32" ht="13">
      <c r="A3327" s="3" t="s">
        <v>1742</v>
      </c>
      <c r="B3327" t="s">
        <v>226</v>
      </c>
      <c r="C3327" s="13">
        <v>0</v>
      </c>
      <c r="D3327" s="13">
        <v>0</v>
      </c>
      <c r="E3327" s="13">
        <v>0</v>
      </c>
      <c r="F3327" s="13">
        <v>0</v>
      </c>
      <c r="G3327" s="13">
        <v>0</v>
      </c>
      <c r="H3327" s="13">
        <v>0</v>
      </c>
      <c r="I3327" s="13">
        <v>0</v>
      </c>
      <c r="J3327" s="13">
        <v>0</v>
      </c>
      <c r="K3327" s="13">
        <v>0</v>
      </c>
      <c r="L3327" s="13">
        <v>0</v>
      </c>
      <c r="M3327" s="13">
        <v>0</v>
      </c>
      <c r="N3327" s="13">
        <v>0</v>
      </c>
      <c r="O3327" s="13">
        <v>0</v>
      </c>
      <c r="P3327" s="13">
        <v>0</v>
      </c>
      <c r="Q3327" s="13">
        <v>0</v>
      </c>
      <c r="R3327" s="13">
        <v>0</v>
      </c>
      <c r="S3327" s="13">
        <v>0</v>
      </c>
      <c r="T3327" s="13">
        <v>0</v>
      </c>
      <c r="U3327" s="13">
        <v>0</v>
      </c>
      <c r="V3327" s="13">
        <v>0</v>
      </c>
      <c r="W3327" s="13">
        <v>0</v>
      </c>
      <c r="X3327" s="13">
        <v>0</v>
      </c>
      <c r="Y3327" s="13">
        <v>0</v>
      </c>
      <c r="Z3327" s="13">
        <v>0</v>
      </c>
      <c r="AA3327" s="13">
        <v>0</v>
      </c>
      <c r="AB3327" s="13">
        <v>0</v>
      </c>
      <c r="AC3327" s="13">
        <v>0</v>
      </c>
      <c r="AD3327" s="13">
        <v>0</v>
      </c>
      <c r="AE3327" s="13">
        <v>0</v>
      </c>
      <c r="AF3327" s="15" t="s">
        <v>2584</v>
      </c>
    </row>
    <row r="3328" spans="1:32" ht="13">
      <c r="A3328" s="3" t="s">
        <v>1743</v>
      </c>
      <c r="B3328" t="s">
        <v>228</v>
      </c>
      <c r="C3328" s="13">
        <v>0</v>
      </c>
      <c r="D3328" s="13">
        <v>441.36889600000001</v>
      </c>
      <c r="E3328" s="13">
        <v>443.34338400000001</v>
      </c>
      <c r="F3328" s="13">
        <v>447.55154399999998</v>
      </c>
      <c r="G3328" s="13">
        <v>452.84832799999998</v>
      </c>
      <c r="H3328" s="13">
        <v>464.74154700000003</v>
      </c>
      <c r="I3328" s="13">
        <v>471.65231299999999</v>
      </c>
      <c r="J3328" s="13">
        <v>483.43804899999998</v>
      </c>
      <c r="K3328" s="13">
        <v>495.16583300000002</v>
      </c>
      <c r="L3328" s="13">
        <v>506.88098100000002</v>
      </c>
      <c r="M3328" s="13">
        <v>526.08489999999995</v>
      </c>
      <c r="N3328" s="13">
        <v>532.33984399999997</v>
      </c>
      <c r="O3328" s="13">
        <v>533.964111</v>
      </c>
      <c r="P3328" s="13">
        <v>536.09893799999998</v>
      </c>
      <c r="Q3328" s="13">
        <v>537.89117399999998</v>
      </c>
      <c r="R3328" s="13">
        <v>539.41650400000003</v>
      </c>
      <c r="S3328" s="13">
        <v>541.14855999999997</v>
      </c>
      <c r="T3328" s="13">
        <v>543.02221699999996</v>
      </c>
      <c r="U3328" s="13">
        <v>545.38018799999998</v>
      </c>
      <c r="V3328" s="13">
        <v>547.79083300000002</v>
      </c>
      <c r="W3328" s="13">
        <v>550.25750700000003</v>
      </c>
      <c r="X3328" s="13">
        <v>552.82281499999999</v>
      </c>
      <c r="Y3328" s="13">
        <v>555.43273899999997</v>
      </c>
      <c r="Z3328" s="13">
        <v>558.29528800000003</v>
      </c>
      <c r="AA3328" s="13">
        <v>560.81817599999999</v>
      </c>
      <c r="AB3328" s="13">
        <v>564.27362100000005</v>
      </c>
      <c r="AC3328" s="13">
        <v>567.78283699999997</v>
      </c>
      <c r="AD3328" s="13">
        <v>571.61090100000001</v>
      </c>
      <c r="AE3328" s="13">
        <v>578.24114999999995</v>
      </c>
      <c r="AF3328" s="7">
        <v>1.0054E-2</v>
      </c>
    </row>
    <row r="3329" spans="1:32" ht="13">
      <c r="A3329" s="3" t="s">
        <v>1744</v>
      </c>
      <c r="B3329" t="s">
        <v>230</v>
      </c>
      <c r="C3329" s="13">
        <v>0</v>
      </c>
      <c r="D3329" s="13">
        <v>0</v>
      </c>
      <c r="E3329" s="13">
        <v>0</v>
      </c>
      <c r="F3329" s="13">
        <v>0</v>
      </c>
      <c r="G3329" s="13">
        <v>0</v>
      </c>
      <c r="H3329" s="13">
        <v>0</v>
      </c>
      <c r="I3329" s="13">
        <v>0</v>
      </c>
      <c r="J3329" s="13">
        <v>0</v>
      </c>
      <c r="K3329" s="13">
        <v>0</v>
      </c>
      <c r="L3329" s="13">
        <v>0</v>
      </c>
      <c r="M3329" s="13">
        <v>0</v>
      </c>
      <c r="N3329" s="13">
        <v>571.04156499999999</v>
      </c>
      <c r="O3329" s="13">
        <v>572.71020499999997</v>
      </c>
      <c r="P3329" s="13">
        <v>575.41699200000005</v>
      </c>
      <c r="Q3329" s="13">
        <v>577.61328100000003</v>
      </c>
      <c r="R3329" s="13">
        <v>579.49432400000001</v>
      </c>
      <c r="S3329" s="13">
        <v>580.98736599999995</v>
      </c>
      <c r="T3329" s="13">
        <v>582.58044400000006</v>
      </c>
      <c r="U3329" s="13">
        <v>584.581726</v>
      </c>
      <c r="V3329" s="13">
        <v>586.71203600000001</v>
      </c>
      <c r="W3329" s="13">
        <v>589.01110800000004</v>
      </c>
      <c r="X3329" s="13">
        <v>591.46606399999996</v>
      </c>
      <c r="Y3329" s="13">
        <v>594.11645499999997</v>
      </c>
      <c r="Z3329" s="13">
        <v>596.96142599999996</v>
      </c>
      <c r="AA3329" s="13">
        <v>599.939392</v>
      </c>
      <c r="AB3329" s="13">
        <v>603.29827899999998</v>
      </c>
      <c r="AC3329" s="13">
        <v>606.37512200000003</v>
      </c>
      <c r="AD3329" s="13">
        <v>609.52655000000004</v>
      </c>
      <c r="AE3329" s="13">
        <v>615.13220200000001</v>
      </c>
      <c r="AF3329" s="15" t="s">
        <v>2584</v>
      </c>
    </row>
    <row r="3330" spans="1:32" ht="13">
      <c r="A3330" s="3" t="s">
        <v>1745</v>
      </c>
      <c r="B3330" t="s">
        <v>232</v>
      </c>
      <c r="C3330" s="13">
        <v>0</v>
      </c>
      <c r="D3330" s="13">
        <v>0</v>
      </c>
      <c r="E3330" s="13">
        <v>0</v>
      </c>
      <c r="F3330" s="13">
        <v>0</v>
      </c>
      <c r="G3330" s="13">
        <v>0</v>
      </c>
      <c r="H3330" s="13">
        <v>0</v>
      </c>
      <c r="I3330" s="13">
        <v>578.02978499999995</v>
      </c>
      <c r="J3330" s="13">
        <v>588.11279300000001</v>
      </c>
      <c r="K3330" s="13">
        <v>603.58184800000004</v>
      </c>
      <c r="L3330" s="13">
        <v>617.61566200000004</v>
      </c>
      <c r="M3330" s="13">
        <v>640.64257799999996</v>
      </c>
      <c r="N3330" s="13">
        <v>649.273865</v>
      </c>
      <c r="O3330" s="13">
        <v>651.45941200000004</v>
      </c>
      <c r="P3330" s="13">
        <v>654.15545699999996</v>
      </c>
      <c r="Q3330" s="13">
        <v>656.22882100000004</v>
      </c>
      <c r="R3330" s="13">
        <v>658.01916500000004</v>
      </c>
      <c r="S3330" s="13">
        <v>659.89532499999996</v>
      </c>
      <c r="T3330" s="13">
        <v>661.97540300000003</v>
      </c>
      <c r="U3330" s="13">
        <v>664.41052200000001</v>
      </c>
      <c r="V3330" s="13">
        <v>666.92602499999998</v>
      </c>
      <c r="W3330" s="13">
        <v>669.63909899999999</v>
      </c>
      <c r="X3330" s="13">
        <v>672.45752000000005</v>
      </c>
      <c r="Y3330" s="13">
        <v>675.64202899999998</v>
      </c>
      <c r="Z3330" s="13">
        <v>678.38928199999998</v>
      </c>
      <c r="AA3330" s="13">
        <v>681.95556599999998</v>
      </c>
      <c r="AB3330" s="13">
        <v>686.29595900000004</v>
      </c>
      <c r="AC3330" s="13">
        <v>690.48785399999997</v>
      </c>
      <c r="AD3330" s="13">
        <v>695.18652299999997</v>
      </c>
      <c r="AE3330" s="13">
        <v>703.49688700000002</v>
      </c>
      <c r="AF3330" s="15" t="s">
        <v>2584</v>
      </c>
    </row>
    <row r="3331" spans="1:32" ht="13">
      <c r="A3331" s="3" t="s">
        <v>1746</v>
      </c>
      <c r="B3331" t="s">
        <v>234</v>
      </c>
      <c r="C3331" s="13">
        <v>0</v>
      </c>
      <c r="D3331" s="13">
        <v>0</v>
      </c>
      <c r="E3331" s="13">
        <v>0</v>
      </c>
      <c r="F3331" s="13">
        <v>522.04803500000003</v>
      </c>
      <c r="G3331" s="13">
        <v>528.28997800000002</v>
      </c>
      <c r="H3331" s="13">
        <v>541.28955099999996</v>
      </c>
      <c r="I3331" s="13">
        <v>548.58050500000002</v>
      </c>
      <c r="J3331" s="13">
        <v>560.91656499999999</v>
      </c>
      <c r="K3331" s="13">
        <v>573.42419400000006</v>
      </c>
      <c r="L3331" s="13">
        <v>584.84594700000002</v>
      </c>
      <c r="M3331" s="13">
        <v>606.78851299999997</v>
      </c>
      <c r="N3331" s="13">
        <v>617.39080799999999</v>
      </c>
      <c r="O3331" s="13">
        <v>619.70068400000002</v>
      </c>
      <c r="P3331" s="13">
        <v>622.42645300000004</v>
      </c>
      <c r="Q3331" s="13">
        <v>624.77477999999996</v>
      </c>
      <c r="R3331" s="13">
        <v>626.76550299999997</v>
      </c>
      <c r="S3331" s="13">
        <v>628.84088099999997</v>
      </c>
      <c r="T3331" s="13">
        <v>631.30078100000003</v>
      </c>
      <c r="U3331" s="13">
        <v>634.03143299999999</v>
      </c>
      <c r="V3331" s="13">
        <v>636.79150400000003</v>
      </c>
      <c r="W3331" s="13">
        <v>639.67797900000005</v>
      </c>
      <c r="X3331" s="13">
        <v>642.59234600000002</v>
      </c>
      <c r="Y3331" s="13">
        <v>646.04113800000005</v>
      </c>
      <c r="Z3331" s="13">
        <v>648.93481399999996</v>
      </c>
      <c r="AA3331" s="13">
        <v>652.75439500000005</v>
      </c>
      <c r="AB3331" s="13">
        <v>657.09747300000004</v>
      </c>
      <c r="AC3331" s="13">
        <v>660.12890600000003</v>
      </c>
      <c r="AD3331" s="13">
        <v>663.07055700000001</v>
      </c>
      <c r="AE3331" s="13">
        <v>667.25842299999999</v>
      </c>
      <c r="AF3331" s="15" t="s">
        <v>2584</v>
      </c>
    </row>
    <row r="3332" spans="1:32" ht="13">
      <c r="A3332" s="3" t="s">
        <v>1747</v>
      </c>
      <c r="B3332" t="s">
        <v>236</v>
      </c>
      <c r="C3332" s="13">
        <v>0</v>
      </c>
      <c r="D3332" s="13">
        <v>0</v>
      </c>
      <c r="E3332" s="13">
        <v>0</v>
      </c>
      <c r="F3332" s="13">
        <v>0</v>
      </c>
      <c r="G3332" s="13">
        <v>0</v>
      </c>
      <c r="H3332" s="13">
        <v>0</v>
      </c>
      <c r="I3332" s="13">
        <v>0</v>
      </c>
      <c r="J3332" s="13">
        <v>0</v>
      </c>
      <c r="K3332" s="13">
        <v>0</v>
      </c>
      <c r="L3332" s="13">
        <v>0</v>
      </c>
      <c r="M3332" s="13">
        <v>0</v>
      </c>
      <c r="N3332" s="13">
        <v>0</v>
      </c>
      <c r="O3332" s="13">
        <v>0</v>
      </c>
      <c r="P3332" s="13">
        <v>0</v>
      </c>
      <c r="Q3332" s="13">
        <v>0</v>
      </c>
      <c r="R3332" s="13">
        <v>0</v>
      </c>
      <c r="S3332" s="13">
        <v>0</v>
      </c>
      <c r="T3332" s="13">
        <v>0</v>
      </c>
      <c r="U3332" s="13">
        <v>0</v>
      </c>
      <c r="V3332" s="13">
        <v>0</v>
      </c>
      <c r="W3332" s="13">
        <v>0</v>
      </c>
      <c r="X3332" s="13">
        <v>0</v>
      </c>
      <c r="Y3332" s="13">
        <v>0</v>
      </c>
      <c r="Z3332" s="13">
        <v>0</v>
      </c>
      <c r="AA3332" s="13">
        <v>0</v>
      </c>
      <c r="AB3332" s="13">
        <v>0</v>
      </c>
      <c r="AC3332" s="13">
        <v>0</v>
      </c>
      <c r="AD3332" s="13">
        <v>0</v>
      </c>
      <c r="AE3332" s="13">
        <v>0</v>
      </c>
      <c r="AF3332" s="15" t="s">
        <v>2584</v>
      </c>
    </row>
    <row r="3333" spans="1:32" ht="13">
      <c r="A3333" s="3" t="s">
        <v>1748</v>
      </c>
      <c r="B3333" t="s">
        <v>238</v>
      </c>
      <c r="C3333" s="13">
        <v>0</v>
      </c>
      <c r="D3333" s="13">
        <v>0</v>
      </c>
      <c r="E3333" s="13">
        <v>0</v>
      </c>
      <c r="F3333" s="13">
        <v>0</v>
      </c>
      <c r="G3333" s="13">
        <v>0</v>
      </c>
      <c r="H3333" s="13">
        <v>0</v>
      </c>
      <c r="I3333" s="13">
        <v>0</v>
      </c>
      <c r="J3333" s="13">
        <v>0</v>
      </c>
      <c r="K3333" s="13">
        <v>0</v>
      </c>
      <c r="L3333" s="13">
        <v>0</v>
      </c>
      <c r="M3333" s="13">
        <v>0</v>
      </c>
      <c r="N3333" s="13">
        <v>0</v>
      </c>
      <c r="O3333" s="13">
        <v>0</v>
      </c>
      <c r="P3333" s="13">
        <v>0</v>
      </c>
      <c r="Q3333" s="13">
        <v>0</v>
      </c>
      <c r="R3333" s="13">
        <v>0</v>
      </c>
      <c r="S3333" s="13">
        <v>0</v>
      </c>
      <c r="T3333" s="13">
        <v>0</v>
      </c>
      <c r="U3333" s="13">
        <v>0</v>
      </c>
      <c r="V3333" s="13">
        <v>0</v>
      </c>
      <c r="W3333" s="13">
        <v>0</v>
      </c>
      <c r="X3333" s="13">
        <v>0</v>
      </c>
      <c r="Y3333" s="13">
        <v>0</v>
      </c>
      <c r="Z3333" s="13">
        <v>0</v>
      </c>
      <c r="AA3333" s="13">
        <v>0</v>
      </c>
      <c r="AB3333" s="13">
        <v>0</v>
      </c>
      <c r="AC3333" s="13">
        <v>0</v>
      </c>
      <c r="AD3333" s="13">
        <v>0</v>
      </c>
      <c r="AE3333" s="13">
        <v>0</v>
      </c>
      <c r="AF3333" s="15" t="s">
        <v>2584</v>
      </c>
    </row>
    <row r="3334" spans="1:32" ht="13">
      <c r="A3334" s="3" t="s">
        <v>1749</v>
      </c>
      <c r="B3334" t="s">
        <v>240</v>
      </c>
      <c r="C3334" s="13">
        <v>0</v>
      </c>
      <c r="D3334" s="13">
        <v>0</v>
      </c>
      <c r="E3334" s="13">
        <v>0</v>
      </c>
      <c r="F3334" s="13">
        <v>0</v>
      </c>
      <c r="G3334" s="13">
        <v>0</v>
      </c>
      <c r="H3334" s="13">
        <v>0</v>
      </c>
      <c r="I3334" s="13">
        <v>0</v>
      </c>
      <c r="J3334" s="13">
        <v>0</v>
      </c>
      <c r="K3334" s="13">
        <v>0</v>
      </c>
      <c r="L3334" s="13">
        <v>0</v>
      </c>
      <c r="M3334" s="13">
        <v>0</v>
      </c>
      <c r="N3334" s="13">
        <v>0</v>
      </c>
      <c r="O3334" s="13">
        <v>0</v>
      </c>
      <c r="P3334" s="13">
        <v>0</v>
      </c>
      <c r="Q3334" s="13">
        <v>0</v>
      </c>
      <c r="R3334" s="13">
        <v>0</v>
      </c>
      <c r="S3334" s="13">
        <v>0</v>
      </c>
      <c r="T3334" s="13">
        <v>0</v>
      </c>
      <c r="U3334" s="13">
        <v>0</v>
      </c>
      <c r="V3334" s="13">
        <v>0</v>
      </c>
      <c r="W3334" s="13">
        <v>0</v>
      </c>
      <c r="X3334" s="13">
        <v>0</v>
      </c>
      <c r="Y3334" s="13">
        <v>0</v>
      </c>
      <c r="Z3334" s="13">
        <v>0</v>
      </c>
      <c r="AA3334" s="13">
        <v>0</v>
      </c>
      <c r="AB3334" s="13">
        <v>0</v>
      </c>
      <c r="AC3334" s="13">
        <v>0</v>
      </c>
      <c r="AD3334" s="13">
        <v>0</v>
      </c>
      <c r="AE3334" s="13">
        <v>0</v>
      </c>
      <c r="AF3334" s="15" t="s">
        <v>2584</v>
      </c>
    </row>
    <row r="3335" spans="1:32" ht="13">
      <c r="A3335" s="3" t="s">
        <v>1750</v>
      </c>
      <c r="B3335" t="s">
        <v>242</v>
      </c>
      <c r="C3335" s="13">
        <v>0</v>
      </c>
      <c r="D3335" s="13">
        <v>0</v>
      </c>
      <c r="E3335" s="13">
        <v>0</v>
      </c>
      <c r="F3335" s="13">
        <v>0</v>
      </c>
      <c r="G3335" s="13">
        <v>0</v>
      </c>
      <c r="H3335" s="13">
        <v>0</v>
      </c>
      <c r="I3335" s="13">
        <v>0</v>
      </c>
      <c r="J3335" s="13">
        <v>579.23773200000005</v>
      </c>
      <c r="K3335" s="13">
        <v>590.76208499999996</v>
      </c>
      <c r="L3335" s="13">
        <v>603.43878199999995</v>
      </c>
      <c r="M3335" s="13">
        <v>631.83575399999995</v>
      </c>
      <c r="N3335" s="13">
        <v>649.99371299999996</v>
      </c>
      <c r="O3335" s="13">
        <v>652.16216999999995</v>
      </c>
      <c r="P3335" s="13">
        <v>657.75158699999997</v>
      </c>
      <c r="Q3335" s="13">
        <v>662.61871299999996</v>
      </c>
      <c r="R3335" s="13">
        <v>666.74615500000004</v>
      </c>
      <c r="S3335" s="13">
        <v>671.71868900000004</v>
      </c>
      <c r="T3335" s="13">
        <v>676.66973900000005</v>
      </c>
      <c r="U3335" s="13">
        <v>681.16570999999999</v>
      </c>
      <c r="V3335" s="13">
        <v>684.73205600000006</v>
      </c>
      <c r="W3335" s="13">
        <v>688.35656700000004</v>
      </c>
      <c r="X3335" s="13">
        <v>692.17291299999999</v>
      </c>
      <c r="Y3335" s="13">
        <v>696.213257</v>
      </c>
      <c r="Z3335" s="13">
        <v>699.86053500000003</v>
      </c>
      <c r="AA3335" s="13">
        <v>703.63934300000005</v>
      </c>
      <c r="AB3335" s="13">
        <v>706.91491699999995</v>
      </c>
      <c r="AC3335" s="13">
        <v>710.15728799999999</v>
      </c>
      <c r="AD3335" s="13">
        <v>713.66253700000004</v>
      </c>
      <c r="AE3335" s="13">
        <v>718.49505599999998</v>
      </c>
      <c r="AF3335" s="15" t="s">
        <v>2584</v>
      </c>
    </row>
    <row r="3336" spans="1:32" ht="13">
      <c r="A3336" s="3" t="s">
        <v>1751</v>
      </c>
      <c r="B3336" t="s">
        <v>244</v>
      </c>
      <c r="C3336" s="13">
        <v>0</v>
      </c>
      <c r="D3336" s="13">
        <v>0</v>
      </c>
      <c r="E3336" s="13">
        <v>0</v>
      </c>
      <c r="F3336" s="13">
        <v>0</v>
      </c>
      <c r="G3336" s="13">
        <v>0</v>
      </c>
      <c r="H3336" s="13">
        <v>0</v>
      </c>
      <c r="I3336" s="13">
        <v>0</v>
      </c>
      <c r="J3336" s="13">
        <v>0</v>
      </c>
      <c r="K3336" s="13">
        <v>0</v>
      </c>
      <c r="L3336" s="13">
        <v>0</v>
      </c>
      <c r="M3336" s="13">
        <v>0</v>
      </c>
      <c r="N3336" s="13">
        <v>0</v>
      </c>
      <c r="O3336" s="13">
        <v>0</v>
      </c>
      <c r="P3336" s="13">
        <v>0</v>
      </c>
      <c r="Q3336" s="13">
        <v>0</v>
      </c>
      <c r="R3336" s="13">
        <v>0</v>
      </c>
      <c r="S3336" s="13">
        <v>0</v>
      </c>
      <c r="T3336" s="13">
        <v>0</v>
      </c>
      <c r="U3336" s="13">
        <v>0</v>
      </c>
      <c r="V3336" s="13">
        <v>0</v>
      </c>
      <c r="W3336" s="13">
        <v>0</v>
      </c>
      <c r="X3336" s="13">
        <v>0</v>
      </c>
      <c r="Y3336" s="13">
        <v>0</v>
      </c>
      <c r="Z3336" s="13">
        <v>0</v>
      </c>
      <c r="AA3336" s="13">
        <v>0</v>
      </c>
      <c r="AB3336" s="13">
        <v>0</v>
      </c>
      <c r="AC3336" s="13">
        <v>0</v>
      </c>
      <c r="AD3336" s="13">
        <v>0</v>
      </c>
      <c r="AE3336" s="13">
        <v>0</v>
      </c>
      <c r="AF3336" s="15" t="s">
        <v>2584</v>
      </c>
    </row>
    <row r="3337" spans="1:32" ht="13">
      <c r="A3337" s="3" t="s">
        <v>1752</v>
      </c>
      <c r="B3337" t="s">
        <v>246</v>
      </c>
      <c r="C3337" s="13">
        <v>0</v>
      </c>
      <c r="D3337" s="13">
        <v>0</v>
      </c>
      <c r="E3337" s="13">
        <v>0</v>
      </c>
      <c r="F3337" s="13">
        <v>0</v>
      </c>
      <c r="G3337" s="13">
        <v>0</v>
      </c>
      <c r="H3337" s="13">
        <v>0</v>
      </c>
      <c r="I3337" s="13">
        <v>0</v>
      </c>
      <c r="J3337" s="13">
        <v>0</v>
      </c>
      <c r="K3337" s="13">
        <v>501.18057299999998</v>
      </c>
      <c r="L3337" s="13">
        <v>515.109375</v>
      </c>
      <c r="M3337" s="13">
        <v>537.34918200000004</v>
      </c>
      <c r="N3337" s="13">
        <v>553.16168200000004</v>
      </c>
      <c r="O3337" s="13">
        <v>555.103027</v>
      </c>
      <c r="P3337" s="13">
        <v>559.293091</v>
      </c>
      <c r="Q3337" s="13">
        <v>562.354919</v>
      </c>
      <c r="R3337" s="13">
        <v>565.45288100000005</v>
      </c>
      <c r="S3337" s="13">
        <v>569.32971199999997</v>
      </c>
      <c r="T3337" s="13">
        <v>573.26263400000005</v>
      </c>
      <c r="U3337" s="13">
        <v>577.02587900000003</v>
      </c>
      <c r="V3337" s="13">
        <v>580.26654099999996</v>
      </c>
      <c r="W3337" s="13">
        <v>583.44970699999999</v>
      </c>
      <c r="X3337" s="13">
        <v>586.77581799999996</v>
      </c>
      <c r="Y3337" s="13">
        <v>590.50140399999998</v>
      </c>
      <c r="Z3337" s="13">
        <v>594.23828100000003</v>
      </c>
      <c r="AA3337" s="13">
        <v>598.68316700000003</v>
      </c>
      <c r="AB3337" s="13">
        <v>604.09472700000003</v>
      </c>
      <c r="AC3337" s="13">
        <v>608.79724099999999</v>
      </c>
      <c r="AD3337" s="13">
        <v>613.28472899999997</v>
      </c>
      <c r="AE3337" s="13">
        <v>619.55938700000002</v>
      </c>
      <c r="AF3337" s="15" t="s">
        <v>2584</v>
      </c>
    </row>
    <row r="3338" spans="1:32" ht="13">
      <c r="A3338" s="3" t="s">
        <v>1753</v>
      </c>
      <c r="B3338" t="s">
        <v>248</v>
      </c>
      <c r="C3338" s="13">
        <v>0</v>
      </c>
      <c r="D3338" s="13">
        <v>0</v>
      </c>
      <c r="E3338" s="13">
        <v>0</v>
      </c>
      <c r="F3338" s="13">
        <v>0</v>
      </c>
      <c r="G3338" s="13">
        <v>0</v>
      </c>
      <c r="H3338" s="13">
        <v>0</v>
      </c>
      <c r="I3338" s="13">
        <v>0</v>
      </c>
      <c r="J3338" s="13">
        <v>0</v>
      </c>
      <c r="K3338" s="13">
        <v>0</v>
      </c>
      <c r="L3338" s="13">
        <v>0</v>
      </c>
      <c r="M3338" s="13">
        <v>0</v>
      </c>
      <c r="N3338" s="13">
        <v>0</v>
      </c>
      <c r="O3338" s="13">
        <v>0</v>
      </c>
      <c r="P3338" s="13">
        <v>0</v>
      </c>
      <c r="Q3338" s="13">
        <v>0</v>
      </c>
      <c r="R3338" s="13">
        <v>0</v>
      </c>
      <c r="S3338" s="13">
        <v>0</v>
      </c>
      <c r="T3338" s="13">
        <v>0</v>
      </c>
      <c r="U3338" s="13">
        <v>656.35485800000004</v>
      </c>
      <c r="V3338" s="13">
        <v>660.32904099999996</v>
      </c>
      <c r="W3338" s="13">
        <v>664.33703600000001</v>
      </c>
      <c r="X3338" s="13">
        <v>668.48944100000006</v>
      </c>
      <c r="Y3338" s="13">
        <v>672.89209000000005</v>
      </c>
      <c r="Z3338" s="13">
        <v>676.85955799999999</v>
      </c>
      <c r="AA3338" s="13">
        <v>681.39843800000006</v>
      </c>
      <c r="AB3338" s="13">
        <v>686.30548099999999</v>
      </c>
      <c r="AC3338" s="13">
        <v>690.57385299999999</v>
      </c>
      <c r="AD3338" s="13">
        <v>695.28936799999997</v>
      </c>
      <c r="AE3338" s="13">
        <v>702.37676999999996</v>
      </c>
      <c r="AF3338" s="15" t="s">
        <v>2584</v>
      </c>
    </row>
    <row r="3340" spans="1:32" ht="13">
      <c r="B3340" s="2" t="s">
        <v>431</v>
      </c>
    </row>
    <row r="3341" spans="1:32" ht="13">
      <c r="A3341" s="3" t="s">
        <v>1754</v>
      </c>
      <c r="B3341" t="s">
        <v>226</v>
      </c>
      <c r="C3341" s="13">
        <v>0</v>
      </c>
      <c r="D3341" s="13">
        <v>0</v>
      </c>
      <c r="E3341" s="13">
        <v>0</v>
      </c>
      <c r="F3341" s="13">
        <v>0</v>
      </c>
      <c r="G3341" s="13">
        <v>0</v>
      </c>
      <c r="H3341" s="13">
        <v>0</v>
      </c>
      <c r="I3341" s="13">
        <v>0</v>
      </c>
      <c r="J3341" s="13">
        <v>0</v>
      </c>
      <c r="K3341" s="13">
        <v>0</v>
      </c>
      <c r="L3341" s="13">
        <v>0</v>
      </c>
      <c r="M3341" s="13">
        <v>0</v>
      </c>
      <c r="N3341" s="13">
        <v>0</v>
      </c>
      <c r="O3341" s="13">
        <v>0</v>
      </c>
      <c r="P3341" s="13">
        <v>0</v>
      </c>
      <c r="Q3341" s="13">
        <v>0</v>
      </c>
      <c r="R3341" s="13">
        <v>0</v>
      </c>
      <c r="S3341" s="13">
        <v>0</v>
      </c>
      <c r="T3341" s="13">
        <v>0</v>
      </c>
      <c r="U3341" s="13">
        <v>0</v>
      </c>
      <c r="V3341" s="13">
        <v>0</v>
      </c>
      <c r="W3341" s="13">
        <v>0</v>
      </c>
      <c r="X3341" s="13">
        <v>0</v>
      </c>
      <c r="Y3341" s="13">
        <v>0</v>
      </c>
      <c r="Z3341" s="13">
        <v>0</v>
      </c>
      <c r="AA3341" s="13">
        <v>0</v>
      </c>
      <c r="AB3341" s="13">
        <v>0</v>
      </c>
      <c r="AC3341" s="13">
        <v>0</v>
      </c>
      <c r="AD3341" s="13">
        <v>0</v>
      </c>
      <c r="AE3341" s="13">
        <v>0</v>
      </c>
      <c r="AF3341" s="15" t="s">
        <v>2584</v>
      </c>
    </row>
    <row r="3342" spans="1:32" ht="13">
      <c r="A3342" s="3" t="s">
        <v>1755</v>
      </c>
      <c r="B3342" t="s">
        <v>228</v>
      </c>
      <c r="C3342" s="13">
        <v>0</v>
      </c>
      <c r="D3342" s="13">
        <v>0</v>
      </c>
      <c r="E3342" s="13">
        <v>0</v>
      </c>
      <c r="F3342" s="13">
        <v>0</v>
      </c>
      <c r="G3342" s="13">
        <v>0</v>
      </c>
      <c r="H3342" s="13">
        <v>0</v>
      </c>
      <c r="I3342" s="13">
        <v>0</v>
      </c>
      <c r="J3342" s="13">
        <v>0</v>
      </c>
      <c r="K3342" s="13">
        <v>0</v>
      </c>
      <c r="L3342" s="13">
        <v>0</v>
      </c>
      <c r="M3342" s="13">
        <v>0</v>
      </c>
      <c r="N3342" s="13">
        <v>0</v>
      </c>
      <c r="O3342" s="13">
        <v>0</v>
      </c>
      <c r="P3342" s="13">
        <v>0</v>
      </c>
      <c r="Q3342" s="13">
        <v>0</v>
      </c>
      <c r="R3342" s="13">
        <v>0</v>
      </c>
      <c r="S3342" s="13">
        <v>0</v>
      </c>
      <c r="T3342" s="13">
        <v>0</v>
      </c>
      <c r="U3342" s="13">
        <v>0</v>
      </c>
      <c r="V3342" s="13">
        <v>0</v>
      </c>
      <c r="W3342" s="13">
        <v>0</v>
      </c>
      <c r="X3342" s="13">
        <v>0</v>
      </c>
      <c r="Y3342" s="13">
        <v>0</v>
      </c>
      <c r="Z3342" s="13">
        <v>0</v>
      </c>
      <c r="AA3342" s="13">
        <v>0</v>
      </c>
      <c r="AB3342" s="13">
        <v>0</v>
      </c>
      <c r="AC3342" s="13">
        <v>0</v>
      </c>
      <c r="AD3342" s="13">
        <v>0</v>
      </c>
      <c r="AE3342" s="13">
        <v>0</v>
      </c>
      <c r="AF3342" s="15" t="s">
        <v>2584</v>
      </c>
    </row>
    <row r="3343" spans="1:32" ht="13">
      <c r="A3343" s="3" t="s">
        <v>1756</v>
      </c>
      <c r="B3343" t="s">
        <v>230</v>
      </c>
      <c r="C3343" s="13">
        <v>0</v>
      </c>
      <c r="D3343" s="13">
        <v>0</v>
      </c>
      <c r="E3343" s="13">
        <v>0</v>
      </c>
      <c r="F3343" s="13">
        <v>0</v>
      </c>
      <c r="G3343" s="13">
        <v>0</v>
      </c>
      <c r="H3343" s="13">
        <v>0</v>
      </c>
      <c r="I3343" s="13">
        <v>0</v>
      </c>
      <c r="J3343" s="13">
        <v>0</v>
      </c>
      <c r="K3343" s="13">
        <v>0</v>
      </c>
      <c r="L3343" s="13">
        <v>0</v>
      </c>
      <c r="M3343" s="13">
        <v>0</v>
      </c>
      <c r="N3343" s="13">
        <v>0</v>
      </c>
      <c r="O3343" s="13">
        <v>0</v>
      </c>
      <c r="P3343" s="13">
        <v>0</v>
      </c>
      <c r="Q3343" s="13">
        <v>0</v>
      </c>
      <c r="R3343" s="13">
        <v>0</v>
      </c>
      <c r="S3343" s="13">
        <v>0</v>
      </c>
      <c r="T3343" s="13">
        <v>0</v>
      </c>
      <c r="U3343" s="13">
        <v>0</v>
      </c>
      <c r="V3343" s="13">
        <v>0</v>
      </c>
      <c r="W3343" s="13">
        <v>0</v>
      </c>
      <c r="X3343" s="13">
        <v>0</v>
      </c>
      <c r="Y3343" s="13">
        <v>0</v>
      </c>
      <c r="Z3343" s="13">
        <v>0</v>
      </c>
      <c r="AA3343" s="13">
        <v>0</v>
      </c>
      <c r="AB3343" s="13">
        <v>0</v>
      </c>
      <c r="AC3343" s="13">
        <v>0</v>
      </c>
      <c r="AD3343" s="13">
        <v>0</v>
      </c>
      <c r="AE3343" s="13">
        <v>0</v>
      </c>
      <c r="AF3343" s="15" t="s">
        <v>2584</v>
      </c>
    </row>
    <row r="3344" spans="1:32" ht="13">
      <c r="A3344" s="3" t="s">
        <v>1757</v>
      </c>
      <c r="B3344" t="s">
        <v>232</v>
      </c>
      <c r="C3344" s="13">
        <v>0</v>
      </c>
      <c r="D3344" s="13">
        <v>0</v>
      </c>
      <c r="E3344" s="13">
        <v>0</v>
      </c>
      <c r="F3344" s="13">
        <v>0</v>
      </c>
      <c r="G3344" s="13">
        <v>0</v>
      </c>
      <c r="H3344" s="13">
        <v>0</v>
      </c>
      <c r="I3344" s="13">
        <v>0</v>
      </c>
      <c r="J3344" s="13">
        <v>0</v>
      </c>
      <c r="K3344" s="13">
        <v>0</v>
      </c>
      <c r="L3344" s="13">
        <v>0</v>
      </c>
      <c r="M3344" s="13">
        <v>0</v>
      </c>
      <c r="N3344" s="13">
        <v>0</v>
      </c>
      <c r="O3344" s="13">
        <v>0</v>
      </c>
      <c r="P3344" s="13">
        <v>0</v>
      </c>
      <c r="Q3344" s="13">
        <v>0</v>
      </c>
      <c r="R3344" s="13">
        <v>0</v>
      </c>
      <c r="S3344" s="13">
        <v>0</v>
      </c>
      <c r="T3344" s="13">
        <v>0</v>
      </c>
      <c r="U3344" s="13">
        <v>0</v>
      </c>
      <c r="V3344" s="13">
        <v>0</v>
      </c>
      <c r="W3344" s="13">
        <v>0</v>
      </c>
      <c r="X3344" s="13">
        <v>0</v>
      </c>
      <c r="Y3344" s="13">
        <v>0</v>
      </c>
      <c r="Z3344" s="13">
        <v>0</v>
      </c>
      <c r="AA3344" s="13">
        <v>0</v>
      </c>
      <c r="AB3344" s="13">
        <v>0</v>
      </c>
      <c r="AC3344" s="13">
        <v>0</v>
      </c>
      <c r="AD3344" s="13">
        <v>0</v>
      </c>
      <c r="AE3344" s="13">
        <v>0</v>
      </c>
      <c r="AF3344" s="15" t="s">
        <v>2584</v>
      </c>
    </row>
    <row r="3345" spans="1:32" ht="13">
      <c r="A3345" s="3" t="s">
        <v>1758</v>
      </c>
      <c r="B3345" t="s">
        <v>234</v>
      </c>
      <c r="C3345" s="13">
        <v>0</v>
      </c>
      <c r="D3345" s="13">
        <v>0</v>
      </c>
      <c r="E3345" s="13">
        <v>0</v>
      </c>
      <c r="F3345" s="13">
        <v>0</v>
      </c>
      <c r="G3345" s="13">
        <v>0</v>
      </c>
      <c r="H3345" s="13">
        <v>0</v>
      </c>
      <c r="I3345" s="13">
        <v>0</v>
      </c>
      <c r="J3345" s="13">
        <v>0</v>
      </c>
      <c r="K3345" s="13">
        <v>0</v>
      </c>
      <c r="L3345" s="13">
        <v>0</v>
      </c>
      <c r="M3345" s="13">
        <v>0</v>
      </c>
      <c r="N3345" s="13">
        <v>0</v>
      </c>
      <c r="O3345" s="13">
        <v>0</v>
      </c>
      <c r="P3345" s="13">
        <v>0</v>
      </c>
      <c r="Q3345" s="13">
        <v>0</v>
      </c>
      <c r="R3345" s="13">
        <v>0</v>
      </c>
      <c r="S3345" s="13">
        <v>0</v>
      </c>
      <c r="T3345" s="13">
        <v>0</v>
      </c>
      <c r="U3345" s="13">
        <v>0</v>
      </c>
      <c r="V3345" s="13">
        <v>0</v>
      </c>
      <c r="W3345" s="13">
        <v>0</v>
      </c>
      <c r="X3345" s="13">
        <v>0</v>
      </c>
      <c r="Y3345" s="13">
        <v>0</v>
      </c>
      <c r="Z3345" s="13">
        <v>0</v>
      </c>
      <c r="AA3345" s="13">
        <v>0</v>
      </c>
      <c r="AB3345" s="13">
        <v>0</v>
      </c>
      <c r="AC3345" s="13">
        <v>0</v>
      </c>
      <c r="AD3345" s="13">
        <v>0</v>
      </c>
      <c r="AE3345" s="13">
        <v>0</v>
      </c>
      <c r="AF3345" s="15" t="s">
        <v>2584</v>
      </c>
    </row>
    <row r="3346" spans="1:32" ht="13">
      <c r="A3346" s="3" t="s">
        <v>1759</v>
      </c>
      <c r="B3346" t="s">
        <v>236</v>
      </c>
      <c r="C3346" s="13">
        <v>0</v>
      </c>
      <c r="D3346" s="13">
        <v>0</v>
      </c>
      <c r="E3346" s="13">
        <v>0</v>
      </c>
      <c r="F3346" s="13">
        <v>0</v>
      </c>
      <c r="G3346" s="13">
        <v>0</v>
      </c>
      <c r="H3346" s="13">
        <v>0</v>
      </c>
      <c r="I3346" s="13">
        <v>0</v>
      </c>
      <c r="J3346" s="13">
        <v>0</v>
      </c>
      <c r="K3346" s="13">
        <v>0</v>
      </c>
      <c r="L3346" s="13">
        <v>0</v>
      </c>
      <c r="M3346" s="13">
        <v>0</v>
      </c>
      <c r="N3346" s="13">
        <v>0</v>
      </c>
      <c r="O3346" s="13">
        <v>0</v>
      </c>
      <c r="P3346" s="13">
        <v>0</v>
      </c>
      <c r="Q3346" s="13">
        <v>0</v>
      </c>
      <c r="R3346" s="13">
        <v>0</v>
      </c>
      <c r="S3346" s="13">
        <v>0</v>
      </c>
      <c r="T3346" s="13">
        <v>0</v>
      </c>
      <c r="U3346" s="13">
        <v>0</v>
      </c>
      <c r="V3346" s="13">
        <v>0</v>
      </c>
      <c r="W3346" s="13">
        <v>0</v>
      </c>
      <c r="X3346" s="13">
        <v>0</v>
      </c>
      <c r="Y3346" s="13">
        <v>0</v>
      </c>
      <c r="Z3346" s="13">
        <v>0</v>
      </c>
      <c r="AA3346" s="13">
        <v>0</v>
      </c>
      <c r="AB3346" s="13">
        <v>0</v>
      </c>
      <c r="AC3346" s="13">
        <v>0</v>
      </c>
      <c r="AD3346" s="13">
        <v>0</v>
      </c>
      <c r="AE3346" s="13">
        <v>0</v>
      </c>
      <c r="AF3346" s="15" t="s">
        <v>2584</v>
      </c>
    </row>
    <row r="3347" spans="1:32" ht="13">
      <c r="A3347" s="3" t="s">
        <v>1760</v>
      </c>
      <c r="B3347" t="s">
        <v>238</v>
      </c>
      <c r="C3347" s="13">
        <v>0</v>
      </c>
      <c r="D3347" s="13">
        <v>0</v>
      </c>
      <c r="E3347" s="13">
        <v>0</v>
      </c>
      <c r="F3347" s="13">
        <v>0</v>
      </c>
      <c r="G3347" s="13">
        <v>0</v>
      </c>
      <c r="H3347" s="13">
        <v>0</v>
      </c>
      <c r="I3347" s="13">
        <v>0</v>
      </c>
      <c r="J3347" s="13">
        <v>0</v>
      </c>
      <c r="K3347" s="13">
        <v>0</v>
      </c>
      <c r="L3347" s="13">
        <v>0</v>
      </c>
      <c r="M3347" s="13">
        <v>0</v>
      </c>
      <c r="N3347" s="13">
        <v>0</v>
      </c>
      <c r="O3347" s="13">
        <v>0</v>
      </c>
      <c r="P3347" s="13">
        <v>0</v>
      </c>
      <c r="Q3347" s="13">
        <v>0</v>
      </c>
      <c r="R3347" s="13">
        <v>0</v>
      </c>
      <c r="S3347" s="13">
        <v>0</v>
      </c>
      <c r="T3347" s="13">
        <v>0</v>
      </c>
      <c r="U3347" s="13">
        <v>0</v>
      </c>
      <c r="V3347" s="13">
        <v>0</v>
      </c>
      <c r="W3347" s="13">
        <v>0</v>
      </c>
      <c r="X3347" s="13">
        <v>0</v>
      </c>
      <c r="Y3347" s="13">
        <v>0</v>
      </c>
      <c r="Z3347" s="13">
        <v>0</v>
      </c>
      <c r="AA3347" s="13">
        <v>0</v>
      </c>
      <c r="AB3347" s="13">
        <v>0</v>
      </c>
      <c r="AC3347" s="13">
        <v>0</v>
      </c>
      <c r="AD3347" s="13">
        <v>0</v>
      </c>
      <c r="AE3347" s="13">
        <v>0</v>
      </c>
      <c r="AF3347" s="15" t="s">
        <v>2584</v>
      </c>
    </row>
    <row r="3348" spans="1:32" ht="13">
      <c r="A3348" s="3" t="s">
        <v>1761</v>
      </c>
      <c r="B3348" t="s">
        <v>240</v>
      </c>
      <c r="C3348" s="13">
        <v>0</v>
      </c>
      <c r="D3348" s="13">
        <v>0</v>
      </c>
      <c r="E3348" s="13">
        <v>0</v>
      </c>
      <c r="F3348" s="13">
        <v>0</v>
      </c>
      <c r="G3348" s="13">
        <v>0</v>
      </c>
      <c r="H3348" s="13">
        <v>0</v>
      </c>
      <c r="I3348" s="13">
        <v>0</v>
      </c>
      <c r="J3348" s="13">
        <v>0</v>
      </c>
      <c r="K3348" s="13">
        <v>0</v>
      </c>
      <c r="L3348" s="13">
        <v>0</v>
      </c>
      <c r="M3348" s="13">
        <v>0</v>
      </c>
      <c r="N3348" s="13">
        <v>0</v>
      </c>
      <c r="O3348" s="13">
        <v>0</v>
      </c>
      <c r="P3348" s="13">
        <v>0</v>
      </c>
      <c r="Q3348" s="13">
        <v>0</v>
      </c>
      <c r="R3348" s="13">
        <v>0</v>
      </c>
      <c r="S3348" s="13">
        <v>0</v>
      </c>
      <c r="T3348" s="13">
        <v>0</v>
      </c>
      <c r="U3348" s="13">
        <v>0</v>
      </c>
      <c r="V3348" s="13">
        <v>0</v>
      </c>
      <c r="W3348" s="13">
        <v>0</v>
      </c>
      <c r="X3348" s="13">
        <v>0</v>
      </c>
      <c r="Y3348" s="13">
        <v>0</v>
      </c>
      <c r="Z3348" s="13">
        <v>0</v>
      </c>
      <c r="AA3348" s="13">
        <v>0</v>
      </c>
      <c r="AB3348" s="13">
        <v>0</v>
      </c>
      <c r="AC3348" s="13">
        <v>0</v>
      </c>
      <c r="AD3348" s="13">
        <v>0</v>
      </c>
      <c r="AE3348" s="13">
        <v>0</v>
      </c>
      <c r="AF3348" s="15" t="s">
        <v>2584</v>
      </c>
    </row>
    <row r="3349" spans="1:32" ht="13">
      <c r="A3349" s="3" t="s">
        <v>1762</v>
      </c>
      <c r="B3349" t="s">
        <v>242</v>
      </c>
      <c r="C3349" s="13">
        <v>0</v>
      </c>
      <c r="D3349" s="13">
        <v>0</v>
      </c>
      <c r="E3349" s="13">
        <v>0</v>
      </c>
      <c r="F3349" s="13">
        <v>0</v>
      </c>
      <c r="G3349" s="13">
        <v>0</v>
      </c>
      <c r="H3349" s="13">
        <v>0</v>
      </c>
      <c r="I3349" s="13">
        <v>0</v>
      </c>
      <c r="J3349" s="13">
        <v>0</v>
      </c>
      <c r="K3349" s="13">
        <v>0</v>
      </c>
      <c r="L3349" s="13">
        <v>0</v>
      </c>
      <c r="M3349" s="13">
        <v>0</v>
      </c>
      <c r="N3349" s="13">
        <v>0</v>
      </c>
      <c r="O3349" s="13">
        <v>0</v>
      </c>
      <c r="P3349" s="13">
        <v>0</v>
      </c>
      <c r="Q3349" s="13">
        <v>0</v>
      </c>
      <c r="R3349" s="13">
        <v>0</v>
      </c>
      <c r="S3349" s="13">
        <v>0</v>
      </c>
      <c r="T3349" s="13">
        <v>0</v>
      </c>
      <c r="U3349" s="13">
        <v>0</v>
      </c>
      <c r="V3349" s="13">
        <v>0</v>
      </c>
      <c r="W3349" s="13">
        <v>0</v>
      </c>
      <c r="X3349" s="13">
        <v>0</v>
      </c>
      <c r="Y3349" s="13">
        <v>0</v>
      </c>
      <c r="Z3349" s="13">
        <v>0</v>
      </c>
      <c r="AA3349" s="13">
        <v>0</v>
      </c>
      <c r="AB3349" s="13">
        <v>0</v>
      </c>
      <c r="AC3349" s="13">
        <v>0</v>
      </c>
      <c r="AD3349" s="13">
        <v>0</v>
      </c>
      <c r="AE3349" s="13">
        <v>0</v>
      </c>
      <c r="AF3349" s="15" t="s">
        <v>2584</v>
      </c>
    </row>
    <row r="3350" spans="1:32" ht="13">
      <c r="A3350" s="3" t="s">
        <v>1763</v>
      </c>
      <c r="B3350" t="s">
        <v>244</v>
      </c>
      <c r="C3350" s="13">
        <v>0</v>
      </c>
      <c r="D3350" s="13">
        <v>0</v>
      </c>
      <c r="E3350" s="13">
        <v>0</v>
      </c>
      <c r="F3350" s="13">
        <v>0</v>
      </c>
      <c r="G3350" s="13">
        <v>0</v>
      </c>
      <c r="H3350" s="13">
        <v>0</v>
      </c>
      <c r="I3350" s="13">
        <v>0</v>
      </c>
      <c r="J3350" s="13">
        <v>0</v>
      </c>
      <c r="K3350" s="13">
        <v>0</v>
      </c>
      <c r="L3350" s="13">
        <v>0</v>
      </c>
      <c r="M3350" s="13">
        <v>0</v>
      </c>
      <c r="N3350" s="13">
        <v>0</v>
      </c>
      <c r="O3350" s="13">
        <v>0</v>
      </c>
      <c r="P3350" s="13">
        <v>0</v>
      </c>
      <c r="Q3350" s="13">
        <v>0</v>
      </c>
      <c r="R3350" s="13">
        <v>0</v>
      </c>
      <c r="S3350" s="13">
        <v>0</v>
      </c>
      <c r="T3350" s="13">
        <v>0</v>
      </c>
      <c r="U3350" s="13">
        <v>0</v>
      </c>
      <c r="V3350" s="13">
        <v>0</v>
      </c>
      <c r="W3350" s="13">
        <v>0</v>
      </c>
      <c r="X3350" s="13">
        <v>0</v>
      </c>
      <c r="Y3350" s="13">
        <v>0</v>
      </c>
      <c r="Z3350" s="13">
        <v>0</v>
      </c>
      <c r="AA3350" s="13">
        <v>0</v>
      </c>
      <c r="AB3350" s="13">
        <v>0</v>
      </c>
      <c r="AC3350" s="13">
        <v>0</v>
      </c>
      <c r="AD3350" s="13">
        <v>0</v>
      </c>
      <c r="AE3350" s="13">
        <v>0</v>
      </c>
      <c r="AF3350" s="15" t="s">
        <v>2584</v>
      </c>
    </row>
    <row r="3351" spans="1:32" ht="13">
      <c r="A3351" s="3" t="s">
        <v>1764</v>
      </c>
      <c r="B3351" t="s">
        <v>246</v>
      </c>
      <c r="C3351" s="13">
        <v>0</v>
      </c>
      <c r="D3351" s="13">
        <v>0</v>
      </c>
      <c r="E3351" s="13">
        <v>0</v>
      </c>
      <c r="F3351" s="13">
        <v>0</v>
      </c>
      <c r="G3351" s="13">
        <v>0</v>
      </c>
      <c r="H3351" s="13">
        <v>0</v>
      </c>
      <c r="I3351" s="13">
        <v>0</v>
      </c>
      <c r="J3351" s="13">
        <v>0</v>
      </c>
      <c r="K3351" s="13">
        <v>0</v>
      </c>
      <c r="L3351" s="13">
        <v>0</v>
      </c>
      <c r="M3351" s="13">
        <v>0</v>
      </c>
      <c r="N3351" s="13">
        <v>0</v>
      </c>
      <c r="O3351" s="13">
        <v>0</v>
      </c>
      <c r="P3351" s="13">
        <v>0</v>
      </c>
      <c r="Q3351" s="13">
        <v>0</v>
      </c>
      <c r="R3351" s="13">
        <v>0</v>
      </c>
      <c r="S3351" s="13">
        <v>0</v>
      </c>
      <c r="T3351" s="13">
        <v>0</v>
      </c>
      <c r="U3351" s="13">
        <v>0</v>
      </c>
      <c r="V3351" s="13">
        <v>0</v>
      </c>
      <c r="W3351" s="13">
        <v>0</v>
      </c>
      <c r="X3351" s="13">
        <v>0</v>
      </c>
      <c r="Y3351" s="13">
        <v>0</v>
      </c>
      <c r="Z3351" s="13">
        <v>0</v>
      </c>
      <c r="AA3351" s="13">
        <v>0</v>
      </c>
      <c r="AB3351" s="13">
        <v>0</v>
      </c>
      <c r="AC3351" s="13">
        <v>0</v>
      </c>
      <c r="AD3351" s="13">
        <v>0</v>
      </c>
      <c r="AE3351" s="13">
        <v>0</v>
      </c>
      <c r="AF3351" s="15" t="s">
        <v>2584</v>
      </c>
    </row>
    <row r="3352" spans="1:32" ht="13">
      <c r="A3352" s="3" t="s">
        <v>1765</v>
      </c>
      <c r="B3352" t="s">
        <v>248</v>
      </c>
      <c r="C3352" s="13">
        <v>0</v>
      </c>
      <c r="D3352" s="13">
        <v>0</v>
      </c>
      <c r="E3352" s="13">
        <v>0</v>
      </c>
      <c r="F3352" s="13">
        <v>0</v>
      </c>
      <c r="G3352" s="13">
        <v>0</v>
      </c>
      <c r="H3352" s="13">
        <v>0</v>
      </c>
      <c r="I3352" s="13">
        <v>0</v>
      </c>
      <c r="J3352" s="13">
        <v>0</v>
      </c>
      <c r="K3352" s="13">
        <v>0</v>
      </c>
      <c r="L3352" s="13">
        <v>0</v>
      </c>
      <c r="M3352" s="13">
        <v>0</v>
      </c>
      <c r="N3352" s="13">
        <v>0</v>
      </c>
      <c r="O3352" s="13">
        <v>0</v>
      </c>
      <c r="P3352" s="13">
        <v>0</v>
      </c>
      <c r="Q3352" s="13">
        <v>0</v>
      </c>
      <c r="R3352" s="13">
        <v>0</v>
      </c>
      <c r="S3352" s="13">
        <v>0</v>
      </c>
      <c r="T3352" s="13">
        <v>0</v>
      </c>
      <c r="U3352" s="13">
        <v>0</v>
      </c>
      <c r="V3352" s="13">
        <v>0</v>
      </c>
      <c r="W3352" s="13">
        <v>0</v>
      </c>
      <c r="X3352" s="13">
        <v>0</v>
      </c>
      <c r="Y3352" s="13">
        <v>0</v>
      </c>
      <c r="Z3352" s="13">
        <v>0</v>
      </c>
      <c r="AA3352" s="13">
        <v>0</v>
      </c>
      <c r="AB3352" s="13">
        <v>0</v>
      </c>
      <c r="AC3352" s="13">
        <v>0</v>
      </c>
      <c r="AD3352" s="13">
        <v>0</v>
      </c>
      <c r="AE3352" s="13">
        <v>0</v>
      </c>
      <c r="AF3352" s="15" t="s">
        <v>2584</v>
      </c>
    </row>
    <row r="3357" spans="1:32" ht="11" customHeight="1">
      <c r="B3357" s="3" t="s">
        <v>1640</v>
      </c>
    </row>
    <row r="3358" spans="1:32" ht="11" customHeight="1">
      <c r="B3358" s="3"/>
    </row>
    <row r="3359" spans="1:32" ht="11" customHeight="1"/>
  </sheetData>
  <phoneticPr fontId="18" type="noConversion"/>
  <hyperlinks>
    <hyperlink ref="C12" location="set3.1118a!C70" display="Transportation Sector Energy Use by Mode and Type" xr:uid="{00000000-0004-0000-1100-000000000000}"/>
    <hyperlink ref="C13" location="set3.1118a!C170" display="Transportation Sector Energy Use by Fuel Type Within a Mode" xr:uid="{00000000-0004-0000-1100-000001000000}"/>
    <hyperlink ref="C14" location="set3.1118a!C300" display="Light-Duty Vehicle Energy Consumption by Technology Type and Fuel Type" xr:uid="{00000000-0004-0000-1100-000002000000}"/>
    <hyperlink ref="C24" location="set3.1118a!C1275" display="Light-Duty Vehicle Sales by Technology Type - United States" xr:uid="{00000000-0004-0000-1100-000003000000}"/>
    <hyperlink ref="C25" location="set3.1118a!C1375" display="Light-Duty Vehicle Stock by Technology Type" xr:uid="{00000000-0004-0000-1100-000004000000}"/>
    <hyperlink ref="C26" location="set3.1118a!C1450" display="Light-Duty Vehicle Miles per Gallon by Technology Type" xr:uid="{00000000-0004-0000-1100-000005000000}"/>
    <hyperlink ref="C27" location="set3.1118a!C1525" display="Light-Duty Vehicle Miles Traveled by Technology Type" xr:uid="{00000000-0004-0000-1100-000006000000}"/>
    <hyperlink ref="C28" location="set3.1118a!C1600" display="Summary of New Light-Duty Vehicle Size Class Attributes" xr:uid="{00000000-0004-0000-1100-000007000000}"/>
    <hyperlink ref="C29" location="set3.1118a!C1745" display="Transportation Fleet Car and Truck Fuel Consumption by Type and Technology" xr:uid="{00000000-0004-0000-1100-000008000000}"/>
    <hyperlink ref="C30" location="set3.1118a!C1820" display="Transportation Fleet Car and Truck Sales by Type and Technology" xr:uid="{00000000-0004-0000-1100-000009000000}"/>
    <hyperlink ref="C31" location="set3.1118a!C1925" display="Transportation Fleet Car and Truck Stock by Type and Technology" xr:uid="{00000000-0004-0000-1100-00000A000000}"/>
    <hyperlink ref="C32" location="set3.1118a!C2020" display="Transportation Fleet Car and Truck Vehicle Miles Traveled by Type and Technology" xr:uid="{00000000-0004-0000-1100-00000B000000}"/>
    <hyperlink ref="C33" location="set3.1118a!C2100" display="Air Travel Energy Use" xr:uid="{00000000-0004-0000-1100-00000C000000}"/>
    <hyperlink ref="C34" location="set3.1118a!C2275" display="Freight Transportation Energy Use" xr:uid="{00000000-0004-0000-1100-00000D000000}"/>
    <hyperlink ref="C35" location="set3.1118a!C2425" display="Technology Market Penetration in Light-Duty Vehicles" xr:uid="{00000000-0004-0000-1100-00000E000000}"/>
    <hyperlink ref="C36" location="set3.1118a!C2650" display="New Light-Duty Vehicle Fuel Economy" xr:uid="{00000000-0004-0000-1100-00000F000000}"/>
    <hyperlink ref="C37" location="set3.1118a!C2900" display="New Light-Duty Vehicle Prices" xr:uid="{00000000-0004-0000-1100-000010000000}"/>
    <hyperlink ref="C38" location="set3.1118a!C3150" display="New Light-Duty Vehicle Range" xr:uid="{00000000-0004-0000-1100-000011000000}"/>
    <hyperlink ref="C15" location="set3.1118a!C375" display="Light-Duty Vehicle Sales by Technology Type - New England" xr:uid="{00000000-0004-0000-1100-000012000000}"/>
    <hyperlink ref="C16" location="set3.1118a!C475" display="Light-Duty Vehicle Sales by Technology Type - Middle Atlantic" xr:uid="{00000000-0004-0000-1100-000013000000}"/>
    <hyperlink ref="C17" location="set3.1118a!C575" display="Light-Duty Vehicle Sales by Technology Type - East North Central" xr:uid="{00000000-0004-0000-1100-000014000000}"/>
    <hyperlink ref="C18" location="set3.1118a!C675" display="Light-Duty Vehicle Sales by Technology Type - West North Central" xr:uid="{00000000-0004-0000-1100-000015000000}"/>
    <hyperlink ref="C19" location="set3.1118a!C775" display="Light-Duty Vehicle Sales by Technology Type - South Atlantic" xr:uid="{00000000-0004-0000-1100-000016000000}"/>
    <hyperlink ref="C20" location="set3.1118a!C875" display="Light-Duty Vehicle Sales by Technology Type - East South Central" xr:uid="{00000000-0004-0000-1100-000017000000}"/>
    <hyperlink ref="C21" location="set3.1118a!C975" display="Light-Duty Vehicle Sales by Technology Type - West South Central" xr:uid="{00000000-0004-0000-1100-000018000000}"/>
    <hyperlink ref="C22" location="set3.1118a!C1075" display="Light-Duty Vehicle Sales by Technology Type - Mountain" xr:uid="{00000000-0004-0000-1100-000019000000}"/>
    <hyperlink ref="C23" location="set3.1118a!C1175" display="Light-Duty Vehicle Sales by Technology Type - Pacific" xr:uid="{00000000-0004-0000-1100-00001A000000}"/>
  </hyperlink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tabColor theme="0" tint="-0.34998626667073579"/>
  </sheetPr>
  <dimension ref="A1:AU271"/>
  <sheetViews>
    <sheetView zoomScale="80" zoomScaleNormal="80" zoomScalePageLayoutView="80" workbookViewId="0">
      <pane xSplit="1" ySplit="6" topLeftCell="B119" activePane="bottomRight" state="frozen"/>
      <selection activeCell="J46" sqref="J46"/>
      <selection pane="topRight" activeCell="J46" sqref="J46"/>
      <selection pane="bottomLeft" activeCell="J46" sqref="J46"/>
      <selection pane="bottomRight" activeCell="J125" sqref="J125"/>
    </sheetView>
  </sheetViews>
  <sheetFormatPr baseColWidth="10" defaultColWidth="8.83203125" defaultRowHeight="13"/>
  <cols>
    <col min="1" max="1" width="25.6640625" customWidth="1"/>
    <col min="6" max="6" width="9.1640625" customWidth="1"/>
    <col min="11" max="11" width="9.1640625" customWidth="1"/>
    <col min="31" max="31" width="9.1640625" customWidth="1"/>
  </cols>
  <sheetData>
    <row r="1" spans="1:47" ht="15">
      <c r="A1" s="2" t="s">
        <v>2669</v>
      </c>
      <c r="AT1" s="56"/>
      <c r="AU1" s="56"/>
    </row>
    <row r="2" spans="1:47">
      <c r="AT2" s="56"/>
      <c r="AU2" s="56"/>
    </row>
    <row r="3" spans="1:47">
      <c r="AT3" s="56"/>
      <c r="AU3" s="56"/>
    </row>
    <row r="4" spans="1:47" ht="15">
      <c r="A4" s="64" t="s">
        <v>2666</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56"/>
      <c r="AU4" s="56"/>
    </row>
    <row r="5" spans="1:47">
      <c r="A5" s="65" t="s">
        <v>1035</v>
      </c>
      <c r="B5" s="65" t="s">
        <v>1035</v>
      </c>
      <c r="C5" s="65" t="s">
        <v>1035</v>
      </c>
      <c r="D5" s="65" t="s">
        <v>1035</v>
      </c>
      <c r="E5" s="65" t="s">
        <v>1035</v>
      </c>
      <c r="F5" s="65" t="s">
        <v>1035</v>
      </c>
      <c r="G5" s="65" t="s">
        <v>1035</v>
      </c>
      <c r="H5" s="65" t="s">
        <v>1035</v>
      </c>
      <c r="I5" s="65" t="s">
        <v>1035</v>
      </c>
      <c r="J5" s="65" t="s">
        <v>1035</v>
      </c>
      <c r="K5" s="65" t="s">
        <v>1035</v>
      </c>
      <c r="L5" s="65" t="s">
        <v>1035</v>
      </c>
      <c r="M5" s="65" t="s">
        <v>1035</v>
      </c>
      <c r="N5" s="65" t="s">
        <v>1035</v>
      </c>
      <c r="O5" s="65" t="s">
        <v>1035</v>
      </c>
      <c r="P5" s="65" t="s">
        <v>1035</v>
      </c>
      <c r="Q5" s="65" t="s">
        <v>1035</v>
      </c>
      <c r="R5" s="65" t="s">
        <v>1035</v>
      </c>
      <c r="S5" s="65" t="s">
        <v>1035</v>
      </c>
      <c r="T5" s="65" t="s">
        <v>1035</v>
      </c>
      <c r="U5" s="65" t="s">
        <v>1035</v>
      </c>
      <c r="V5" s="65" t="s">
        <v>1035</v>
      </c>
      <c r="W5" s="65" t="s">
        <v>1035</v>
      </c>
      <c r="X5" s="65" t="s">
        <v>1035</v>
      </c>
      <c r="Y5" s="65" t="s">
        <v>1035</v>
      </c>
      <c r="Z5" s="65" t="s">
        <v>1035</v>
      </c>
      <c r="AA5" s="65" t="s">
        <v>1035</v>
      </c>
      <c r="AB5" s="65" t="s">
        <v>1035</v>
      </c>
      <c r="AC5" s="65" t="s">
        <v>1035</v>
      </c>
      <c r="AD5" s="65" t="s">
        <v>1035</v>
      </c>
      <c r="AE5" s="65"/>
      <c r="AF5" s="65"/>
      <c r="AG5" s="65"/>
      <c r="AH5" s="65"/>
      <c r="AI5" s="65"/>
      <c r="AJ5" s="65"/>
      <c r="AK5" s="65"/>
      <c r="AL5" s="65"/>
      <c r="AM5" s="65"/>
      <c r="AN5" s="65"/>
      <c r="AO5" s="65"/>
      <c r="AP5" s="65"/>
      <c r="AQ5" s="65"/>
      <c r="AR5" s="65"/>
      <c r="AS5" s="65"/>
      <c r="AT5" s="56"/>
      <c r="AU5" s="56"/>
    </row>
    <row r="6" spans="1:47">
      <c r="A6" s="65" t="s">
        <v>1037</v>
      </c>
      <c r="B6" s="65">
        <v>2007</v>
      </c>
      <c r="C6" s="65">
        <v>2008</v>
      </c>
      <c r="D6" s="65">
        <v>2009</v>
      </c>
      <c r="E6" s="65">
        <v>2010</v>
      </c>
      <c r="F6" s="65">
        <v>2011</v>
      </c>
      <c r="G6" s="65">
        <v>2012</v>
      </c>
      <c r="H6" s="65">
        <v>2013</v>
      </c>
      <c r="I6" s="65">
        <v>2014</v>
      </c>
      <c r="J6" s="65">
        <v>2015</v>
      </c>
      <c r="K6" s="65">
        <v>2016</v>
      </c>
      <c r="L6" s="65">
        <v>2017</v>
      </c>
      <c r="M6" s="65">
        <v>2018</v>
      </c>
      <c r="N6" s="65">
        <v>2019</v>
      </c>
      <c r="O6" s="65">
        <v>2020</v>
      </c>
      <c r="P6" s="65">
        <v>2021</v>
      </c>
      <c r="Q6" s="65">
        <v>2022</v>
      </c>
      <c r="R6" s="65">
        <v>2023</v>
      </c>
      <c r="S6" s="65">
        <v>2024</v>
      </c>
      <c r="T6" s="65">
        <v>2025</v>
      </c>
      <c r="U6" s="65">
        <v>2026</v>
      </c>
      <c r="V6" s="65">
        <v>2027</v>
      </c>
      <c r="W6" s="65">
        <v>2028</v>
      </c>
      <c r="X6" s="65">
        <v>2029</v>
      </c>
      <c r="Y6" s="65">
        <v>2030</v>
      </c>
      <c r="Z6" s="65">
        <v>2031</v>
      </c>
      <c r="AA6" s="65">
        <v>2032</v>
      </c>
      <c r="AB6" s="65">
        <v>2033</v>
      </c>
      <c r="AC6" s="65">
        <v>2034</v>
      </c>
      <c r="AD6" s="65">
        <v>2035</v>
      </c>
      <c r="AE6" s="65">
        <v>2036</v>
      </c>
      <c r="AF6" s="65">
        <v>2037</v>
      </c>
      <c r="AG6" s="65">
        <v>2038</v>
      </c>
      <c r="AH6" s="65">
        <v>2039</v>
      </c>
      <c r="AI6" s="65">
        <v>2040</v>
      </c>
      <c r="AJ6" s="65">
        <v>2041</v>
      </c>
      <c r="AK6" s="65">
        <v>2042</v>
      </c>
      <c r="AL6" s="65">
        <v>2043</v>
      </c>
      <c r="AM6" s="65">
        <v>2044</v>
      </c>
      <c r="AN6" s="65">
        <v>2045</v>
      </c>
      <c r="AO6" s="65">
        <v>2046</v>
      </c>
      <c r="AP6" s="65">
        <v>2047</v>
      </c>
      <c r="AQ6" s="65">
        <v>2048</v>
      </c>
      <c r="AR6" s="65">
        <v>2049</v>
      </c>
      <c r="AS6" s="65">
        <v>2050</v>
      </c>
      <c r="AT6" s="56"/>
      <c r="AU6" s="56"/>
    </row>
    <row r="7" spans="1:47">
      <c r="A7" s="65"/>
      <c r="B7" s="65"/>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56"/>
      <c r="AU7" s="56"/>
    </row>
    <row r="8" spans="1:47">
      <c r="A8" s="65" t="s">
        <v>621</v>
      </c>
      <c r="B8" s="65"/>
      <c r="C8" s="65"/>
      <c r="D8" s="65"/>
      <c r="E8" s="65"/>
      <c r="F8" s="65"/>
      <c r="G8" s="65"/>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56"/>
      <c r="AU8" s="56"/>
    </row>
    <row r="9" spans="1:47">
      <c r="A9" s="65" t="s">
        <v>623</v>
      </c>
      <c r="B9" s="72">
        <f>'Energy by Mode &amp; Fuel'!C$156*((1-B$112)*'C Emissions Factors'!$AB$6/1000+(B$112)*'C Emissions Factors'!$AB$50/1000)</f>
        <v>1155.8972654994357</v>
      </c>
      <c r="C9" s="72">
        <f>'Energy by Mode &amp; Fuel'!D156*((1-C$112)*'C Emissions Factors'!$AB$6/1000+(C$112)*'C Emissions Factors'!$AB$50/1000)</f>
        <v>1117.5958244422786</v>
      </c>
      <c r="D9" s="72">
        <f>'Energy by Mode &amp; Fuel'!E156*((1-D$112)*'C Emissions Factors'!$AB$6/1000+(D$112)*'C Emissions Factors'!$AB$50/1000)</f>
        <v>1100.6562157262163</v>
      </c>
      <c r="E9" s="72">
        <f>'Energy by Mode &amp; Fuel'!F156*((1-E$112)*'C Emissions Factors'!$AB$6/1000+(E$112)*'C Emissions Factors'!$AB$50/1000)</f>
        <v>1124.0681273887224</v>
      </c>
      <c r="F9" s="72">
        <f>'Energy by Mode &amp; Fuel'!G156*((1-F$112)*'C Emissions Factors'!$AB$6/1000+(F$112)*'C Emissions Factors'!$AB$50/1000)</f>
        <v>1145.0252972174828</v>
      </c>
      <c r="G9" s="72">
        <f>'Energy by Mode &amp; Fuel'!H156*((1-G$112)*'C Emissions Factors'!$AB$6/1000+(G$112)*'C Emissions Factors'!$AB$50/1000)</f>
        <v>1144.909504030177</v>
      </c>
      <c r="H9" s="72">
        <f>'Energy by Mode &amp; Fuel'!I156*((1-H$112)*'C Emissions Factors'!$AB$6/1000+(H$112)*'C Emissions Factors'!$AB$50/1000)</f>
        <v>1140.5878994717909</v>
      </c>
      <c r="I9" s="72">
        <f>'Energy by Mode &amp; Fuel'!J156*((1-I$112)*'C Emissions Factors'!$AB$6/1000+(I$112)*'C Emissions Factors'!$AB$50/1000)</f>
        <v>1136.3791567688781</v>
      </c>
      <c r="J9" s="72">
        <f>'Energy by Mode &amp; Fuel'!K156*((1-J$112)*'C Emissions Factors'!$AB$6/1000+(J$112)*'C Emissions Factors'!$AB$50/1000)</f>
        <v>1132.4681026625813</v>
      </c>
      <c r="K9" s="72">
        <f>'Energy by Mode &amp; Fuel'!L156*((1-K$112)*'C Emissions Factors'!$AB$6/1000+(K$112)*'C Emissions Factors'!$AB$50/1000)</f>
        <v>1122.6979249325896</v>
      </c>
      <c r="L9" s="72">
        <f>'Energy by Mode &amp; Fuel'!M156*((1-L$112)*'C Emissions Factors'!$AB$6/1000+(L$112)*'C Emissions Factors'!$AB$50/1000)</f>
        <v>1122.7546994749696</v>
      </c>
      <c r="M9" s="72">
        <f>'Energy by Mode &amp; Fuel'!N156*((1-M$112)*'C Emissions Factors'!$AB$6/1000+(M$112)*'C Emissions Factors'!$AB$50/1000)</f>
        <v>1116.0546796608216</v>
      </c>
      <c r="N9" s="72">
        <f>'Energy by Mode &amp; Fuel'!O156*((1-N$112)*'C Emissions Factors'!$AB$6/1000+(N$112)*'C Emissions Factors'!$AB$50/1000)</f>
        <v>1116.0649210945624</v>
      </c>
      <c r="O9" s="72">
        <f>'Energy by Mode &amp; Fuel'!P156*((1-O$112)*'C Emissions Factors'!$AB$6/1000+(O$112)*'C Emissions Factors'!$AB$50/1000)</f>
        <v>1115.1314396910241</v>
      </c>
      <c r="P9" s="72">
        <f>'Energy by Mode &amp; Fuel'!Q156*((1-P$112)*'C Emissions Factors'!$AB$6/1000+(P$112)*'C Emissions Factors'!$AB$50/1000)</f>
        <v>1113.7529719751847</v>
      </c>
      <c r="Q9" s="72">
        <f>'Energy by Mode &amp; Fuel'!R156*((1-Q$112)*'C Emissions Factors'!$AB$6/1000+(Q$112)*'C Emissions Factors'!$AB$50/1000)</f>
        <v>1099.5851007919616</v>
      </c>
      <c r="R9" s="72">
        <f>'Energy by Mode &amp; Fuel'!S156*((1-R$112)*'C Emissions Factors'!$AB$6/1000+(R$112)*'C Emissions Factors'!$AB$50/1000)</f>
        <v>1110.3414791534706</v>
      </c>
      <c r="S9" s="72">
        <f>'Energy by Mode &amp; Fuel'!T156*((1-S$112)*'C Emissions Factors'!$AB$6/1000+(S$112)*'C Emissions Factors'!$AB$50/1000)</f>
        <v>1118.9692230070852</v>
      </c>
      <c r="T9" s="72">
        <f>'Energy by Mode &amp; Fuel'!U156*((1-T$112)*'C Emissions Factors'!$AB$6/1000+(T$112)*'C Emissions Factors'!$AB$50/1000)</f>
        <v>1123.6839881041731</v>
      </c>
      <c r="U9" s="72">
        <f>'Energy by Mode &amp; Fuel'!V156*((1-U$112)*'C Emissions Factors'!$AB$6/1000+(U$112)*'C Emissions Factors'!$AB$50/1000)</f>
        <v>1125.3714855298422</v>
      </c>
      <c r="V9" s="72">
        <f>'Energy by Mode &amp; Fuel'!W156*((1-V$112)*'C Emissions Factors'!$AB$6/1000+(V$112)*'C Emissions Factors'!$AB$50/1000)</f>
        <v>1127.2643612589104</v>
      </c>
      <c r="W9" s="72">
        <f>'Energy by Mode &amp; Fuel'!X156*((1-W$112)*'C Emissions Factors'!$AB$6/1000+(W$112)*'C Emissions Factors'!$AB$50/1000)</f>
        <v>1124.1844430542878</v>
      </c>
      <c r="X9" s="72">
        <f>'Energy by Mode &amp; Fuel'!Y156*((1-X$112)*'C Emissions Factors'!$AB$6/1000+(X$112)*'C Emissions Factors'!$AB$50/1000)</f>
        <v>1118.7696184432234</v>
      </c>
      <c r="Y9" s="72">
        <f>'Energy by Mode &amp; Fuel'!Z156*((1-Y$112)*'C Emissions Factors'!$AB$6/1000+(Y$112)*'C Emissions Factors'!$AB$50/1000)</f>
        <v>1124.7902677655857</v>
      </c>
      <c r="Z9" s="72">
        <f>'Energy by Mode &amp; Fuel'!AA156*((1-Z$112)*'C Emissions Factors'!$AB$6/1000+(Z$112)*'C Emissions Factors'!$AB$50/1000)</f>
        <v>1112.4233743980167</v>
      </c>
      <c r="AA9" s="72">
        <f>'Energy by Mode &amp; Fuel'!AB156*((1-AA$112)*'C Emissions Factors'!$AB$6/1000+(AA$112)*'C Emissions Factors'!$AB$50/1000)</f>
        <v>1106.1304682560685</v>
      </c>
      <c r="AB9" s="72">
        <f>'Energy by Mode &amp; Fuel'!AC156*((1-AB$112)*'C Emissions Factors'!$AB$6/1000+(AB$112)*'C Emissions Factors'!$AB$50/1000)</f>
        <v>1108.6075173139373</v>
      </c>
      <c r="AC9" s="72">
        <f>'Energy by Mode &amp; Fuel'!AD156*((1-AC$112)*'C Emissions Factors'!$AB$6/1000+(AC$112)*'C Emissions Factors'!$AB$50/1000)</f>
        <v>1096.4116350843308</v>
      </c>
      <c r="AD9" s="72">
        <f>'Energy by Mode &amp; Fuel'!AE156*((1-AD$112)*'C Emissions Factors'!$AB$6/1000+(AD$112)*'C Emissions Factors'!$AB$50/1000)</f>
        <v>1084.4312350615462</v>
      </c>
      <c r="AE9" s="72">
        <f>'Energy by Mode &amp; Fuel'!AF156*((1-AE$112)*'C Emissions Factors'!$AB$6/1000+(AE$112)*'C Emissions Factors'!$AB$50/1000)</f>
        <v>1080.6592557248905</v>
      </c>
      <c r="AF9" s="72">
        <f>'Energy by Mode &amp; Fuel'!AG156*((1-AF$112)*'C Emissions Factors'!$AB$6/1000+(AF$112)*'C Emissions Factors'!$AB$50/1000)</f>
        <v>1077.6267953803356</v>
      </c>
      <c r="AG9" s="72">
        <f>'Energy by Mode &amp; Fuel'!AH156*((1-AG$112)*'C Emissions Factors'!$AB$6/1000+(AG$112)*'C Emissions Factors'!$AB$50/1000)</f>
        <v>1075.3272050314115</v>
      </c>
      <c r="AH9" s="72">
        <f>'Energy by Mode &amp; Fuel'!AI156*((1-AH$112)*'C Emissions Factors'!$AB$6/1000+(AH$112)*'C Emissions Factors'!$AB$50/1000)</f>
        <v>1073.7553366733136</v>
      </c>
      <c r="AI9" s="72">
        <f>'Energy by Mode &amp; Fuel'!AJ156*((1-AI$112)*'C Emissions Factors'!$AB$6/1000+(AI$112)*'C Emissions Factors'!$AB$50/1000)</f>
        <v>1072.907524230433</v>
      </c>
      <c r="AJ9" s="72">
        <f>'Energy by Mode &amp; Fuel'!AK156*((1-AJ$112)*'C Emissions Factors'!$AB$6/1000+(AJ$112)*'C Emissions Factors'!$AB$50/1000)</f>
        <v>1072.7815695408137</v>
      </c>
      <c r="AK9" s="72">
        <f>'Energy by Mode &amp; Fuel'!AL156*((1-AK$112)*'C Emissions Factors'!$AB$6/1000+(AK$112)*'C Emissions Factors'!$AB$50/1000)</f>
        <v>1073.3767333134606</v>
      </c>
      <c r="AL9" s="72">
        <f>'Energy by Mode &amp; Fuel'!AM156*((1-AL$112)*'C Emissions Factors'!$AB$6/1000+(AL$112)*'C Emissions Factors'!$AB$50/1000)</f>
        <v>1074.6937310080727</v>
      </c>
      <c r="AM9" s="72">
        <f>'Energy by Mode &amp; Fuel'!AN156*((1-AM$112)*'C Emissions Factors'!$AB$6/1000+(AM$112)*'C Emissions Factors'!$AB$50/1000)</f>
        <v>1076.7347336100802</v>
      </c>
      <c r="AN9" s="72">
        <f>'Energy by Mode &amp; Fuel'!AO156*((1-AN$112)*'C Emissions Factors'!$AB$6/1000+(AN$112)*'C Emissions Factors'!$AB$50/1000)</f>
        <v>1079.503373296955</v>
      </c>
      <c r="AO9" s="72">
        <f>'Energy by Mode &amp; Fuel'!AP156*((1-AO$112)*'C Emissions Factors'!$AB$6/1000+(AO$112)*'C Emissions Factors'!$AB$50/1000)</f>
        <v>1083.0047540147855</v>
      </c>
      <c r="AP9" s="72">
        <f>'Energy by Mode &amp; Fuel'!AQ156*((1-AP$112)*'C Emissions Factors'!$AB$6/1000+(AP$112)*'C Emissions Factors'!$AB$50/1000)</f>
        <v>1087.2454670071957</v>
      </c>
      <c r="AQ9" s="72">
        <f>'Energy by Mode &amp; Fuel'!AR156*((1-AQ$112)*'C Emissions Factors'!$AB$6/1000+(AQ$112)*'C Emissions Factors'!$AB$50/1000)</f>
        <v>1092.2336113619856</v>
      </c>
      <c r="AR9" s="72">
        <f>'Energy by Mode &amp; Fuel'!AS156*((1-AR$112)*'C Emissions Factors'!$AB$6/1000+(AR$112)*'C Emissions Factors'!$AB$50/1000)</f>
        <v>1097.9788196645161</v>
      </c>
      <c r="AS9" s="72">
        <f>'Energy by Mode &amp; Fuel'!AT156*((1-AS$112)*'C Emissions Factors'!$AB$6/1000+(AS$112)*'C Emissions Factors'!$AB$50/1000)</f>
        <v>1104.4922888709973</v>
      </c>
      <c r="AT9" s="56"/>
      <c r="AU9" s="56"/>
    </row>
    <row r="10" spans="1:47">
      <c r="A10" s="65" t="s">
        <v>625</v>
      </c>
      <c r="B10" s="72">
        <f>'Energy by Mode &amp; Fuel'!C$157*'C Emissions Factors'!$AB$50/1000</f>
        <v>0.1097568714365894</v>
      </c>
      <c r="C10" s="72">
        <f>'Energy by Mode &amp; Fuel'!D157*'C Emissions Factors'!$AB$50/1000</f>
        <v>0.40801368392115578</v>
      </c>
      <c r="D10" s="72">
        <f>'Energy by Mode &amp; Fuel'!E157*'C Emissions Factors'!$AB$50/1000</f>
        <v>0.11637118561068978</v>
      </c>
      <c r="E10" s="72">
        <f>'Energy by Mode &amp; Fuel'!F157*'C Emissions Factors'!$AB$50/1000</f>
        <v>0.2913715760863107</v>
      </c>
      <c r="F10" s="72">
        <f>'Energy by Mode &amp; Fuel'!G157*'C Emissions Factors'!$AB$50/1000</f>
        <v>0.33063267777020611</v>
      </c>
      <c r="G10" s="72">
        <f>'Energy by Mode &amp; Fuel'!H157*'C Emissions Factors'!$AB$50/1000</f>
        <v>0.3736860310931901</v>
      </c>
      <c r="H10" s="72">
        <f>'Energy by Mode &amp; Fuel'!I157*'C Emissions Factors'!$AB$50/1000</f>
        <v>0.40882638464371301</v>
      </c>
      <c r="I10" s="72">
        <f>'Energy by Mode &amp; Fuel'!J157*'C Emissions Factors'!$AB$50/1000</f>
        <v>0.43445814633530655</v>
      </c>
      <c r="J10" s="72">
        <f>'Energy by Mode &amp; Fuel'!K157*'C Emissions Factors'!$AB$50/1000</f>
        <v>0.54613369846015036</v>
      </c>
      <c r="K10" s="72">
        <f>'Energy by Mode &amp; Fuel'!L157*'C Emissions Factors'!$AB$50/1000</f>
        <v>6.1454711304165208</v>
      </c>
      <c r="L10" s="72">
        <f>'Energy by Mode &amp; Fuel'!M157*'C Emissions Factors'!$AB$50/1000</f>
        <v>8.016504922320502</v>
      </c>
      <c r="M10" s="72">
        <f>'Energy by Mode &amp; Fuel'!N157*'C Emissions Factors'!$AB$50/1000</f>
        <v>9.9491952177397049</v>
      </c>
      <c r="N10" s="72">
        <f>'Energy by Mode &amp; Fuel'!O157*'C Emissions Factors'!$AB$50/1000</f>
        <v>13.115789043990365</v>
      </c>
      <c r="O10" s="72">
        <f>'Energy by Mode &amp; Fuel'!P157*'C Emissions Factors'!$AB$50/1000</f>
        <v>17.419691812376133</v>
      </c>
      <c r="P10" s="72">
        <f>'Energy by Mode &amp; Fuel'!Q157*'C Emissions Factors'!$AB$50/1000</f>
        <v>23.141778247745382</v>
      </c>
      <c r="Q10" s="72">
        <f>'Energy by Mode &amp; Fuel'!R157*'C Emissions Factors'!$AB$50/1000</f>
        <v>41.234226329870822</v>
      </c>
      <c r="R10" s="72">
        <f>'Energy by Mode &amp; Fuel'!S157*'C Emissions Factors'!$AB$50/1000</f>
        <v>36.259122060828844</v>
      </c>
      <c r="S10" s="72">
        <f>'Energy by Mode &amp; Fuel'!T157*'C Emissions Factors'!$AB$50/1000</f>
        <v>33.569511739268947</v>
      </c>
      <c r="T10" s="72">
        <f>'Energy by Mode &amp; Fuel'!U157*'C Emissions Factors'!$AB$50/1000</f>
        <v>34.411582660031591</v>
      </c>
      <c r="U10" s="72">
        <f>'Energy by Mode &amp; Fuel'!V157*'C Emissions Factors'!$AB$50/1000</f>
        <v>38.317218877174206</v>
      </c>
      <c r="V10" s="72">
        <f>'Energy by Mode &amp; Fuel'!W157*'C Emissions Factors'!$AB$50/1000</f>
        <v>42.376382590281345</v>
      </c>
      <c r="W10" s="72">
        <f>'Energy by Mode &amp; Fuel'!X157*'C Emissions Factors'!$AB$50/1000</f>
        <v>45.173642485851232</v>
      </c>
      <c r="X10" s="72">
        <f>'Energy by Mode &amp; Fuel'!Y157*'C Emissions Factors'!$AB$50/1000</f>
        <v>51.25658367216424</v>
      </c>
      <c r="Y10" s="72">
        <f>'Energy by Mode &amp; Fuel'!Z157*'C Emissions Factors'!$AB$50/1000</f>
        <v>53.913019738846081</v>
      </c>
      <c r="Z10" s="72">
        <f>'Energy by Mode &amp; Fuel'!AA157*'C Emissions Factors'!$AB$50/1000</f>
        <v>68.181457937490393</v>
      </c>
      <c r="AA10" s="72">
        <f>'Energy by Mode &amp; Fuel'!AB157*'C Emissions Factors'!$AB$50/1000</f>
        <v>77.447573020852886</v>
      </c>
      <c r="AB10" s="72">
        <f>'Energy by Mode &amp; Fuel'!AC157*'C Emissions Factors'!$AB$50/1000</f>
        <v>85.31767059718122</v>
      </c>
      <c r="AC10" s="72">
        <f>'Energy by Mode &amp; Fuel'!AD157*'C Emissions Factors'!$AB$50/1000</f>
        <v>100.34318024295617</v>
      </c>
      <c r="AD10" s="72">
        <f>'Energy by Mode &amp; Fuel'!AE157*'C Emissions Factors'!$AB$50/1000</f>
        <v>115.42734606710862</v>
      </c>
      <c r="AE10" s="72">
        <f>'Energy by Mode &amp; Fuel'!AF157*'C Emissions Factors'!$AB$50/1000</f>
        <v>125.57179045440306</v>
      </c>
      <c r="AF10" s="72">
        <f>'Energy by Mode &amp; Fuel'!AG157*'C Emissions Factors'!$AB$50/1000</f>
        <v>135.87271223906956</v>
      </c>
      <c r="AG10" s="72">
        <f>'Energy by Mode &amp; Fuel'!AH157*'C Emissions Factors'!$AB$50/1000</f>
        <v>146.22326372959662</v>
      </c>
      <c r="AH10" s="72">
        <f>'Energy by Mode &amp; Fuel'!AI157*'C Emissions Factors'!$AB$50/1000</f>
        <v>156.5063352485482</v>
      </c>
      <c r="AI10" s="72">
        <f>'Energy by Mode &amp; Fuel'!AJ157*'C Emissions Factors'!$AB$50/1000</f>
        <v>166.59639541239432</v>
      </c>
      <c r="AJ10" s="72">
        <f>'Energy by Mode &amp; Fuel'!AK157*'C Emissions Factors'!$AB$50/1000</f>
        <v>176.36173964264736</v>
      </c>
      <c r="AK10" s="72">
        <f>'Energy by Mode &amp; Fuel'!AL157*'C Emissions Factors'!$AB$50/1000</f>
        <v>185.66710381158532</v>
      </c>
      <c r="AL10" s="72">
        <f>'Energy by Mode &amp; Fuel'!AM157*'C Emissions Factors'!$AB$50/1000</f>
        <v>194.3765811761759</v>
      </c>
      <c r="AM10" s="72">
        <f>'Energy by Mode &amp; Fuel'!AN157*'C Emissions Factors'!$AB$50/1000</f>
        <v>202.35676325262324</v>
      </c>
      <c r="AN10" s="72">
        <f>'Energy by Mode &amp; Fuel'!AO157*'C Emissions Factors'!$AB$50/1000</f>
        <v>209.48001006301061</v>
      </c>
      <c r="AO10" s="72">
        <f>'Energy by Mode &amp; Fuel'!AP157*'C Emissions Factors'!$AB$50/1000</f>
        <v>215.62774323376942</v>
      </c>
      <c r="AP10" s="72">
        <f>'Energy by Mode &amp; Fuel'!AQ157*'C Emissions Factors'!$AB$50/1000</f>
        <v>220.69364762188059</v>
      </c>
      <c r="AQ10" s="72">
        <f>'Energy by Mode &amp; Fuel'!AR157*'C Emissions Factors'!$AB$50/1000</f>
        <v>224.58666419165115</v>
      </c>
      <c r="AR10" s="72">
        <f>'Energy by Mode &amp; Fuel'!AS157*'C Emissions Factors'!$AB$50/1000</f>
        <v>227.23365923091882</v>
      </c>
      <c r="AS10" s="72">
        <f>'Energy by Mode &amp; Fuel'!AT157*'C Emissions Factors'!$AB$50/1000</f>
        <v>228.58166286775483</v>
      </c>
      <c r="AT10" s="56"/>
      <c r="AU10" s="56"/>
    </row>
    <row r="11" spans="1:47">
      <c r="A11" s="65" t="s">
        <v>148</v>
      </c>
      <c r="B11" s="72">
        <f>'Energy by Mode &amp; Fuel'!C$158*'C Emissions Factors'!$AB$43/1000</f>
        <v>0.64664069943000002</v>
      </c>
      <c r="C11" s="72">
        <f>'Energy by Mode &amp; Fuel'!D158*'C Emissions Factors'!$AB$43/1000</f>
        <v>0.6725232800733334</v>
      </c>
      <c r="D11" s="72">
        <f>'Energy by Mode &amp; Fuel'!E158*'C Emissions Factors'!$AB$43/1000</f>
        <v>0.66633936640333336</v>
      </c>
      <c r="E11" s="72">
        <f>'Energy by Mode &amp; Fuel'!F158*'C Emissions Factors'!$AB$43/1000</f>
        <v>0.67179921574333334</v>
      </c>
      <c r="F11" s="72">
        <f>'Energy by Mode &amp; Fuel'!G158*'C Emissions Factors'!$AB$43/1000</f>
        <v>0.6767501985933333</v>
      </c>
      <c r="G11" s="72">
        <f>'Energy by Mode &amp; Fuel'!H158*'C Emissions Factors'!$AB$43/1000</f>
        <v>0.67710185818000002</v>
      </c>
      <c r="H11" s="72">
        <f>'Energy by Mode &amp; Fuel'!I158*'C Emissions Factors'!$AB$43/1000</f>
        <v>0.68095414357666662</v>
      </c>
      <c r="I11" s="72">
        <f>'Energy by Mode &amp; Fuel'!J158*'C Emissions Factors'!$AB$43/1000</f>
        <v>0.68242009927666658</v>
      </c>
      <c r="J11" s="72">
        <f>'Energy by Mode &amp; Fuel'!K158*'C Emissions Factors'!$AB$43/1000</f>
        <v>0.67669162403333327</v>
      </c>
      <c r="K11" s="72">
        <f>'Energy by Mode &amp; Fuel'!L158*'C Emissions Factors'!$AB$43/1000</f>
        <v>0.66976831265666659</v>
      </c>
      <c r="L11" s="72">
        <f>'Energy by Mode &amp; Fuel'!M158*'C Emissions Factors'!$AB$43/1000</f>
        <v>0.66444322724999993</v>
      </c>
      <c r="M11" s="72">
        <f>'Energy by Mode &amp; Fuel'!N158*'C Emissions Factors'!$AB$43/1000</f>
        <v>0.65755127236333333</v>
      </c>
      <c r="N11" s="72">
        <f>'Energy by Mode &amp; Fuel'!O158*'C Emissions Factors'!$AB$43/1000</f>
        <v>0.65049436430000007</v>
      </c>
      <c r="O11" s="72">
        <f>'Energy by Mode &amp; Fuel'!P158*'C Emissions Factors'!$AB$43/1000</f>
        <v>0.64442308993333319</v>
      </c>
      <c r="P11" s="72">
        <f>'Energy by Mode &amp; Fuel'!Q158*'C Emissions Factors'!$AB$43/1000</f>
        <v>0.63746104718999996</v>
      </c>
      <c r="Q11" s="72">
        <f>'Energy by Mode &amp; Fuel'!R158*'C Emissions Factors'!$AB$43/1000</f>
        <v>0.63160932131000003</v>
      </c>
      <c r="R11" s="72">
        <f>'Energy by Mode &amp; Fuel'!S158*'C Emissions Factors'!$AB$43/1000</f>
        <v>0.62794241590666677</v>
      </c>
      <c r="S11" s="72">
        <f>'Energy by Mode &amp; Fuel'!T158*'C Emissions Factors'!$AB$43/1000</f>
        <v>0.62647863553000005</v>
      </c>
      <c r="T11" s="72">
        <f>'Energy by Mode &amp; Fuel'!U158*'C Emissions Factors'!$AB$43/1000</f>
        <v>0.62532974647000006</v>
      </c>
      <c r="U11" s="72">
        <f>'Energy by Mode &amp; Fuel'!V158*'C Emissions Factors'!$AB$43/1000</f>
        <v>0.62399155122333327</v>
      </c>
      <c r="V11" s="72">
        <f>'Energy by Mode &amp; Fuel'!W158*'C Emissions Factors'!$AB$43/1000</f>
        <v>0.62309717499333339</v>
      </c>
      <c r="W11" s="72">
        <f>'Energy by Mode &amp; Fuel'!X158*'C Emissions Factors'!$AB$43/1000</f>
        <v>0.62145761787999998</v>
      </c>
      <c r="X11" s="72">
        <f>'Energy by Mode &amp; Fuel'!Y158*'C Emissions Factors'!$AB$43/1000</f>
        <v>0.62044200716666664</v>
      </c>
      <c r="Y11" s="72">
        <f>'Energy by Mode &amp; Fuel'!Z158*'C Emissions Factors'!$AB$43/1000</f>
        <v>0.62126226323333333</v>
      </c>
      <c r="Z11" s="72">
        <f>'Energy by Mode &amp; Fuel'!AA158*'C Emissions Factors'!$AB$43/1000</f>
        <v>0.62165705789000003</v>
      </c>
      <c r="AA11" s="72">
        <f>'Energy by Mode &amp; Fuel'!AB158*'C Emissions Factors'!$AB$43/1000</f>
        <v>0.62277639438666665</v>
      </c>
      <c r="AB11" s="72">
        <f>'Energy by Mode &amp; Fuel'!AC158*'C Emissions Factors'!$AB$43/1000</f>
        <v>0.62571838655333334</v>
      </c>
      <c r="AC11" s="72">
        <f>'Energy by Mode &amp; Fuel'!AD158*'C Emissions Factors'!$AB$43/1000</f>
        <v>0.62774265755666658</v>
      </c>
      <c r="AD11" s="72">
        <f>'Energy by Mode &amp; Fuel'!AE158*'C Emissions Factors'!$AB$43/1000</f>
        <v>0.63004834111999997</v>
      </c>
      <c r="AE11" s="72">
        <f>'Energy by Mode &amp; Fuel'!AF158*'C Emissions Factors'!$AB$43/1000</f>
        <v>0.63124025556206786</v>
      </c>
      <c r="AF11" s="72">
        <f>'Energy by Mode &amp; Fuel'!AG158*'C Emissions Factors'!$AB$43/1000</f>
        <v>0.63261660318460244</v>
      </c>
      <c r="AG11" s="72">
        <f>'Energy by Mode &amp; Fuel'!AH158*'C Emissions Factors'!$AB$43/1000</f>
        <v>0.63417852733338465</v>
      </c>
      <c r="AH11" s="72">
        <f>'Energy by Mode &amp; Fuel'!AI158*'C Emissions Factors'!$AB$43/1000</f>
        <v>0.63592733419142955</v>
      </c>
      <c r="AI11" s="72">
        <f>'Energy by Mode &amp; Fuel'!AJ158*'C Emissions Factors'!$AB$43/1000</f>
        <v>0.6378644945949169</v>
      </c>
      <c r="AJ11" s="72">
        <f>'Energy by Mode &amp; Fuel'!AK158*'C Emissions Factors'!$AB$43/1000</f>
        <v>0.63999164609015446</v>
      </c>
      <c r="AK11" s="72">
        <f>'Energy by Mode &amp; Fuel'!AL158*'C Emissions Factors'!$AB$43/1000</f>
        <v>0.64231059523559209</v>
      </c>
      <c r="AL11" s="72">
        <f>'Energy by Mode &amp; Fuel'!AM158*'C Emissions Factors'!$AB$43/1000</f>
        <v>0.64482332015340638</v>
      </c>
      <c r="AM11" s="72">
        <f>'Energy by Mode &amp; Fuel'!AN158*'C Emissions Factors'!$AB$43/1000</f>
        <v>0.6475319733356929</v>
      </c>
      <c r="AN11" s="72">
        <f>'Energy by Mode &amp; Fuel'!AO158*'C Emissions Factors'!$AB$43/1000</f>
        <v>0.65043888471082456</v>
      </c>
      <c r="AO11" s="72">
        <f>'Energy by Mode &amp; Fuel'!AP158*'C Emissions Factors'!$AB$43/1000</f>
        <v>0.65354656497607988</v>
      </c>
      <c r="AP11" s="72">
        <f>'Energy by Mode &amp; Fuel'!AQ158*'C Emissions Factors'!$AB$43/1000</f>
        <v>0.65685770920319975</v>
      </c>
      <c r="AQ11" s="72">
        <f>'Energy by Mode &amp; Fuel'!AR158*'C Emissions Factors'!$AB$43/1000</f>
        <v>0.66037520072410461</v>
      </c>
      <c r="AR11" s="72">
        <f>'Energy by Mode &amp; Fuel'!AS158*'C Emissions Factors'!$AB$43/1000</f>
        <v>0.66410211530459817</v>
      </c>
      <c r="AS11" s="72">
        <f>'Energy by Mode &amp; Fuel'!AT158*'C Emissions Factors'!$AB$43/1000</f>
        <v>0.66804172561449227</v>
      </c>
      <c r="AT11" s="56"/>
      <c r="AU11" s="56"/>
    </row>
    <row r="12" spans="1:47">
      <c r="A12" s="65" t="s">
        <v>628</v>
      </c>
      <c r="B12" s="72">
        <f>'Energy by Mode &amp; Fuel'!C$159*'C Emissions Factors'!$AB$7/1000</f>
        <v>0.45037932504891443</v>
      </c>
      <c r="C12" s="72">
        <f>'Energy by Mode &amp; Fuel'!D159*'C Emissions Factors'!$AB$7/1000</f>
        <v>0.25843647689837684</v>
      </c>
      <c r="D12" s="72">
        <f>'Energy by Mode &amp; Fuel'!E159*'C Emissions Factors'!$AB$7/1000</f>
        <v>0.21094691787904518</v>
      </c>
      <c r="E12" s="72">
        <f>'Energy by Mode &amp; Fuel'!F159*'C Emissions Factors'!$AB$7/1000</f>
        <v>0.21311513693144429</v>
      </c>
      <c r="F12" s="72">
        <f>'Energy by Mode &amp; Fuel'!G159*'C Emissions Factors'!$AB$7/1000</f>
        <v>0.18977450453438055</v>
      </c>
      <c r="G12" s="72">
        <f>'Energy by Mode &amp; Fuel'!H159*'C Emissions Factors'!$AB$7/1000</f>
        <v>0.16669140770683602</v>
      </c>
      <c r="H12" s="72">
        <f>'Energy by Mode &amp; Fuel'!I159*'C Emissions Factors'!$AB$7/1000</f>
        <v>0.16822285682869975</v>
      </c>
      <c r="I12" s="72">
        <f>'Energy by Mode &amp; Fuel'!J159*'C Emissions Factors'!$AB$7/1000</f>
        <v>0.14706794469202422</v>
      </c>
      <c r="J12" s="72">
        <f>'Energy by Mode &amp; Fuel'!K159*'C Emissions Factors'!$AB$7/1000</f>
        <v>0.13060840112862063</v>
      </c>
      <c r="K12" s="72">
        <f>'Energy by Mode &amp; Fuel'!L159*'C Emissions Factors'!$AB$7/1000</f>
        <v>0.11308776119329496</v>
      </c>
      <c r="L12" s="72">
        <f>'Energy by Mode &amp; Fuel'!M159*'C Emissions Factors'!$AB$7/1000</f>
        <v>0.10113748794881663</v>
      </c>
      <c r="M12" s="72">
        <f>'Energy by Mode &amp; Fuel'!N159*'C Emissions Factors'!$AB$7/1000</f>
        <v>9.0189516982517717E-2</v>
      </c>
      <c r="N12" s="72">
        <f>'Energy by Mode &amp; Fuel'!O159*'C Emissions Factors'!$AB$7/1000</f>
        <v>8.5550887200982667E-2</v>
      </c>
      <c r="O12" s="72">
        <f>'Energy by Mode &amp; Fuel'!P159*'C Emissions Factors'!$AB$7/1000</f>
        <v>8.3928195126435637E-2</v>
      </c>
      <c r="P12" s="72">
        <f>'Energy by Mode &amp; Fuel'!Q159*'C Emissions Factors'!$AB$7/1000</f>
        <v>7.7319900922641072E-2</v>
      </c>
      <c r="Q12" s="72">
        <f>'Energy by Mode &amp; Fuel'!R159*'C Emissions Factors'!$AB$7/1000</f>
        <v>7.3787148184003726E-2</v>
      </c>
      <c r="R12" s="72">
        <f>'Energy by Mode &amp; Fuel'!S159*'C Emissions Factors'!$AB$7/1000</f>
        <v>6.9256515180593545E-2</v>
      </c>
      <c r="S12" s="72">
        <f>'Energy by Mode &amp; Fuel'!T159*'C Emissions Factors'!$AB$7/1000</f>
        <v>6.3160676276920735E-2</v>
      </c>
      <c r="T12" s="72">
        <f>'Energy by Mode &amp; Fuel'!U159*'C Emissions Factors'!$AB$7/1000</f>
        <v>6.0267682999009101E-2</v>
      </c>
      <c r="U12" s="72">
        <f>'Energy by Mode &amp; Fuel'!V159*'C Emissions Factors'!$AB$7/1000</f>
        <v>5.8925508507319209E-2</v>
      </c>
      <c r="V12" s="72">
        <f>'Energy by Mode &amp; Fuel'!W159*'C Emissions Factors'!$AB$7/1000</f>
        <v>5.5894560867500699E-2</v>
      </c>
      <c r="W12" s="72">
        <f>'Energy by Mode &amp; Fuel'!X159*'C Emissions Factors'!$AB$7/1000</f>
        <v>5.4784012683680619E-2</v>
      </c>
      <c r="X12" s="72">
        <f>'Energy by Mode &amp; Fuel'!Y159*'C Emissions Factors'!$AB$7/1000</f>
        <v>5.2261347458093271E-2</v>
      </c>
      <c r="Y12" s="72">
        <f>'Energy by Mode &amp; Fuel'!Z159*'C Emissions Factors'!$AB$7/1000</f>
        <v>4.9399245992148129E-2</v>
      </c>
      <c r="Z12" s="72">
        <f>'Energy by Mode &amp; Fuel'!AA159*'C Emissions Factors'!$AB$7/1000</f>
        <v>4.7368171637229381E-2</v>
      </c>
      <c r="AA12" s="72">
        <f>'Energy by Mode &amp; Fuel'!AB159*'C Emissions Factors'!$AB$7/1000</f>
        <v>4.6004011642264933E-2</v>
      </c>
      <c r="AB12" s="72">
        <f>'Energy by Mode &amp; Fuel'!AC159*'C Emissions Factors'!$AB$7/1000</f>
        <v>4.3781669637045488E-2</v>
      </c>
      <c r="AC12" s="72">
        <f>'Energy by Mode &amp; Fuel'!AD159*'C Emissions Factors'!$AB$7/1000</f>
        <v>4.239951017906024E-2</v>
      </c>
      <c r="AD12" s="72">
        <f>'Energy by Mode &amp; Fuel'!AE159*'C Emissions Factors'!$AB$7/1000</f>
        <v>4.1506325752827068E-2</v>
      </c>
      <c r="AE12" s="72">
        <f>'Energy by Mode &amp; Fuel'!AF159*'C Emissions Factors'!$AB$7/1000</f>
        <v>4.0767145253438074E-2</v>
      </c>
      <c r="AF12" s="72">
        <f>'Energy by Mode &amp; Fuel'!AG159*'C Emissions Factors'!$AB$7/1000</f>
        <v>4.0110261351057427E-2</v>
      </c>
      <c r="AG12" s="72">
        <f>'Energy by Mode &amp; Fuel'!AH159*'C Emissions Factors'!$AB$7/1000</f>
        <v>3.9531980558792583E-2</v>
      </c>
      <c r="AH12" s="72">
        <f>'Energy by Mode &amp; Fuel'!AI159*'C Emissions Factors'!$AB$7/1000</f>
        <v>3.9029075050325136E-2</v>
      </c>
      <c r="AI12" s="72">
        <f>'Energy by Mode &amp; Fuel'!AJ159*'C Emissions Factors'!$AB$7/1000</f>
        <v>3.8598752472126262E-2</v>
      </c>
      <c r="AJ12" s="72">
        <f>'Energy by Mode &amp; Fuel'!AK159*'C Emissions Factors'!$AB$7/1000</f>
        <v>3.8238629985640586E-2</v>
      </c>
      <c r="AK12" s="72">
        <f>'Energy by Mode &amp; Fuel'!AL159*'C Emissions Factors'!$AB$7/1000</f>
        <v>3.7946712199992801E-2</v>
      </c>
      <c r="AL12" s="72">
        <f>'Energy by Mode &amp; Fuel'!AM159*'C Emissions Factors'!$AB$7/1000</f>
        <v>3.7721372707999683E-2</v>
      </c>
      <c r="AM12" s="72">
        <f>'Energy by Mode &amp; Fuel'!AN159*'C Emissions Factors'!$AB$7/1000</f>
        <v>3.7561338985670878E-2</v>
      </c>
      <c r="AN12" s="72">
        <f>'Energy by Mode &amp; Fuel'!AO159*'C Emissions Factors'!$AB$7/1000</f>
        <v>3.7465680458766019E-2</v>
      </c>
      <c r="AO12" s="72">
        <f>'Energy by Mode &amp; Fuel'!AP159*'C Emissions Factors'!$AB$7/1000</f>
        <v>3.7433799580069364E-2</v>
      </c>
      <c r="AP12" s="72">
        <f>'Energy by Mode &amp; Fuel'!AQ159*'C Emissions Factors'!$AB$7/1000</f>
        <v>3.7465425798505654E-2</v>
      </c>
      <c r="AQ12" s="72">
        <f>'Energy by Mode &amp; Fuel'!AR159*'C Emissions Factors'!$AB$7/1000</f>
        <v>3.7560612336657792E-2</v>
      </c>
      <c r="AR12" s="72">
        <f>'Energy by Mode &amp; Fuel'!AS159*'C Emissions Factors'!$AB$7/1000</f>
        <v>3.7719735727221149E-2</v>
      </c>
      <c r="AS12" s="72">
        <f>'Energy by Mode &amp; Fuel'!AT159*'C Emissions Factors'!$AB$7/1000</f>
        <v>3.7943498091973268E-2</v>
      </c>
      <c r="AT12" s="56"/>
      <c r="AU12" s="56"/>
    </row>
    <row r="13" spans="1:47">
      <c r="A13" s="65" t="s">
        <v>146</v>
      </c>
      <c r="B13" s="72">
        <f>'Energy by Mode &amp; Fuel'!C$160*Mitigation!B104/1000</f>
        <v>0.13097944199594055</v>
      </c>
      <c r="C13" s="72">
        <f>'Energy by Mode &amp; Fuel'!D160*Mitigation!C104/1000</f>
        <v>0.12279162452510509</v>
      </c>
      <c r="D13" s="72">
        <f>'Energy by Mode &amp; Fuel'!E160*Mitigation!D104/1000</f>
        <v>0.11863236651136683</v>
      </c>
      <c r="E13" s="72">
        <f>'Energy by Mode &amp; Fuel'!F160*Mitigation!E104/1000</f>
        <v>0.11466836065806341</v>
      </c>
      <c r="F13" s="72">
        <f>'Energy by Mode &amp; Fuel'!G160*Mitigation!F104/1000</f>
        <v>0.12837346535496952</v>
      </c>
      <c r="G13" s="72">
        <f>'Energy by Mode &amp; Fuel'!H160*Mitigation!G104/1000</f>
        <v>0.14495701674863815</v>
      </c>
      <c r="H13" s="72">
        <f>'Energy by Mode &amp; Fuel'!I160*Mitigation!H104/1000</f>
        <v>0.16789870719496602</v>
      </c>
      <c r="I13" s="72">
        <f>'Energy by Mode &amp; Fuel'!J160*Mitigation!I104/1000</f>
        <v>0.2033533383664323</v>
      </c>
      <c r="J13" s="72">
        <f>'Energy by Mode &amp; Fuel'!K160*Mitigation!J104/1000</f>
        <v>0.26338832624070846</v>
      </c>
      <c r="K13" s="72">
        <f>'Energy by Mode &amp; Fuel'!L160*Mitigation!K104/1000</f>
        <v>0.32346588416027033</v>
      </c>
      <c r="L13" s="72">
        <f>'Energy by Mode &amp; Fuel'!M160*Mitigation!L104/1000</f>
        <v>0.39121482366941607</v>
      </c>
      <c r="M13" s="72">
        <f>'Energy by Mode &amp; Fuel'!N160*Mitigation!M104/1000</f>
        <v>0.47074100106460354</v>
      </c>
      <c r="N13" s="72">
        <f>'Energy by Mode &amp; Fuel'!O160*Mitigation!N104/1000</f>
        <v>0.56157877243651666</v>
      </c>
      <c r="O13" s="72">
        <f>'Energy by Mode &amp; Fuel'!P160*Mitigation!O104/1000</f>
        <v>0.66454505128685537</v>
      </c>
      <c r="P13" s="72">
        <f>'Energy by Mode &amp; Fuel'!Q160*Mitigation!P104/1000</f>
        <v>0.786589890404915</v>
      </c>
      <c r="Q13" s="72">
        <f>'Energy by Mode &amp; Fuel'!R160*Mitigation!Q104/1000</f>
        <v>0.93163539097545012</v>
      </c>
      <c r="R13" s="72">
        <f>'Energy by Mode &amp; Fuel'!S160*Mitigation!R104/1000</f>
        <v>1.1531885621736659</v>
      </c>
      <c r="S13" s="72">
        <f>'Energy by Mode &amp; Fuel'!T160*Mitigation!S104/1000</f>
        <v>1.3090915272736259</v>
      </c>
      <c r="T13" s="72">
        <f>'Energy by Mode &amp; Fuel'!U160*Mitigation!T104/1000</f>
        <v>1.5139934703326223</v>
      </c>
      <c r="U13" s="72">
        <f>'Energy by Mode &amp; Fuel'!V160*Mitigation!U104/1000</f>
        <v>1.7260269773466199</v>
      </c>
      <c r="V13" s="72">
        <f>'Energy by Mode &amp; Fuel'!W160*Mitigation!V104/1000</f>
        <v>1.966001523257896</v>
      </c>
      <c r="W13" s="72">
        <f>'Energy by Mode &amp; Fuel'!X160*Mitigation!W104/1000</f>
        <v>2.2179551473224706</v>
      </c>
      <c r="X13" s="72">
        <f>'Energy by Mode &amp; Fuel'!Y160*Mitigation!X104/1000</f>
        <v>2.4621753201229581</v>
      </c>
      <c r="Y13" s="72">
        <f>'Energy by Mode &amp; Fuel'!Z160*Mitigation!Y104/1000</f>
        <v>2.766814435313715</v>
      </c>
      <c r="Z13" s="72">
        <f>'Energy by Mode &amp; Fuel'!AA160*Mitigation!Z104/1000</f>
        <v>3.0354201107883605</v>
      </c>
      <c r="AA13" s="72">
        <f>'Energy by Mode &amp; Fuel'!AB160*Mitigation!AA104/1000</f>
        <v>3.3251634091723545</v>
      </c>
      <c r="AB13" s="72">
        <f>'Energy by Mode &amp; Fuel'!AC160*Mitigation!AB104/1000</f>
        <v>3.5971551211306156</v>
      </c>
      <c r="AC13" s="72">
        <f>'Energy by Mode &amp; Fuel'!AD160*Mitigation!AC104/1000</f>
        <v>3.8711134817630253</v>
      </c>
      <c r="AD13" s="72">
        <f>'Energy by Mode &amp; Fuel'!AE160*Mitigation!AD104/1000</f>
        <v>4.1813033364676366</v>
      </c>
      <c r="AE13" s="72">
        <f>'Energy by Mode &amp; Fuel'!AF160*Mitigation!AE104/1000</f>
        <v>4.3754142498507358</v>
      </c>
      <c r="AF13" s="72">
        <f>'Energy by Mode &amp; Fuel'!AG160*Mitigation!AF104/1000</f>
        <v>4.5658817479964044</v>
      </c>
      <c r="AG13" s="72">
        <f>'Energy by Mode &amp; Fuel'!AH160*Mitigation!AG104/1000</f>
        <v>4.7514349366760067</v>
      </c>
      <c r="AH13" s="72">
        <f>'Energy by Mode &amp; Fuel'!AI160*Mitigation!AH104/1000</f>
        <v>4.9307865622798124</v>
      </c>
      <c r="AI13" s="72">
        <f>'Energy by Mode &amp; Fuel'!AJ160*Mitigation!AI104/1000</f>
        <v>5.1026471445225283</v>
      </c>
      <c r="AJ13" s="72">
        <f>'Energy by Mode &amp; Fuel'!AK160*Mitigation!AJ104/1000</f>
        <v>5.2657397974394486</v>
      </c>
      <c r="AK13" s="72">
        <f>'Energy by Mode &amp; Fuel'!AL160*Mitigation!AK104/1000</f>
        <v>5.4188155134311806</v>
      </c>
      <c r="AL13" s="72">
        <f>'Energy by Mode &amp; Fuel'!AM160*Mitigation!AL104/1000</f>
        <v>5.560668665283635</v>
      </c>
      <c r="AM13" s="72">
        <f>'Energy by Mode &amp; Fuel'!AN160*Mitigation!AM104/1000</f>
        <v>5.6901524660086107</v>
      </c>
      <c r="AN13" s="72">
        <f>'Energy by Mode &amp; Fuel'!AO160*Mitigation!AN104/1000</f>
        <v>5.8061941166317217</v>
      </c>
      <c r="AO13" s="72">
        <f>'Energy by Mode &amp; Fuel'!AP160*Mitigation!AO104/1000</f>
        <v>5.9078093681853652</v>
      </c>
      <c r="AP13" s="72">
        <f>'Energy by Mode &amp; Fuel'!AQ160*Mitigation!AP104/1000</f>
        <v>5.9941162264829497</v>
      </c>
      <c r="AQ13" s="72">
        <f>'Energy by Mode &amp; Fuel'!AR160*Mitigation!AQ104/1000</f>
        <v>6.0643475369303053</v>
      </c>
      <c r="AR13" s="72">
        <f>'Energy by Mode &amp; Fuel'!AS160*Mitigation!AR104/1000</f>
        <v>6.1178622016665019</v>
      </c>
      <c r="AS13" s="72">
        <f>'Energy by Mode &amp; Fuel'!AT160*Mitigation!AS104/1000</f>
        <v>6.1541548025312673</v>
      </c>
      <c r="AT13" s="56"/>
      <c r="AU13" s="56"/>
    </row>
    <row r="14" spans="1:47">
      <c r="A14" s="65" t="s">
        <v>150</v>
      </c>
      <c r="B14" s="72">
        <f>+'Energy by Mode &amp; Fuel'!C$161*Mitigation!B117/1000</f>
        <v>0</v>
      </c>
      <c r="C14" s="72">
        <f>+'Energy by Mode &amp; Fuel'!D161*Mitigation!C117/1000</f>
        <v>0</v>
      </c>
      <c r="D14" s="72">
        <f>+'Energy by Mode &amp; Fuel'!E161*Mitigation!D117/1000</f>
        <v>0</v>
      </c>
      <c r="E14" s="72">
        <f>+'Energy by Mode &amp; Fuel'!F161*Mitigation!E117/1000</f>
        <v>0</v>
      </c>
      <c r="F14" s="72">
        <f>+'Energy by Mode &amp; Fuel'!G161*Mitigation!F117/1000</f>
        <v>0</v>
      </c>
      <c r="G14" s="72">
        <f>+'Energy by Mode &amp; Fuel'!H161*Mitigation!G117/1000</f>
        <v>0</v>
      </c>
      <c r="H14" s="72">
        <f>+'Energy by Mode &amp; Fuel'!I161*Mitigation!H117/1000</f>
        <v>0</v>
      </c>
      <c r="I14" s="72">
        <f>+'Energy by Mode &amp; Fuel'!J161*Mitigation!I117/1000</f>
        <v>0</v>
      </c>
      <c r="J14" s="72">
        <f>+'Energy by Mode &amp; Fuel'!K161*Mitigation!J117/1000</f>
        <v>0</v>
      </c>
      <c r="K14" s="72">
        <f>+'Energy by Mode &amp; Fuel'!L161*Mitigation!K117/1000</f>
        <v>0</v>
      </c>
      <c r="L14" s="72">
        <f>+'Energy by Mode &amp; Fuel'!M161*Mitigation!L117/1000</f>
        <v>0</v>
      </c>
      <c r="M14" s="72">
        <f>+'Energy by Mode &amp; Fuel'!N161*Mitigation!M117/1000</f>
        <v>0</v>
      </c>
      <c r="N14" s="72">
        <f>+'Energy by Mode &amp; Fuel'!O161*Mitigation!N117/1000</f>
        <v>0</v>
      </c>
      <c r="O14" s="72">
        <f>+'Energy by Mode &amp; Fuel'!P161*Mitigation!O117/1000</f>
        <v>0</v>
      </c>
      <c r="P14" s="72">
        <f>+'Energy by Mode &amp; Fuel'!Q161*Mitigation!P117/1000</f>
        <v>0</v>
      </c>
      <c r="Q14" s="72">
        <f>+'Energy by Mode &amp; Fuel'!R161*Mitigation!Q117/1000</f>
        <v>0</v>
      </c>
      <c r="R14" s="72">
        <f>+'Energy by Mode &amp; Fuel'!S161*Mitigation!R117/1000</f>
        <v>0</v>
      </c>
      <c r="S14" s="72">
        <f>+'Energy by Mode &amp; Fuel'!T161*Mitigation!S117/1000</f>
        <v>0</v>
      </c>
      <c r="T14" s="72">
        <f>+'Energy by Mode &amp; Fuel'!U161*Mitigation!T117/1000</f>
        <v>0</v>
      </c>
      <c r="U14" s="72">
        <f>+'Energy by Mode &amp; Fuel'!V161*Mitigation!U117/1000</f>
        <v>0</v>
      </c>
      <c r="V14" s="72">
        <f>+'Energy by Mode &amp; Fuel'!W161*Mitigation!V117/1000</f>
        <v>0</v>
      </c>
      <c r="W14" s="72">
        <f>+'Energy by Mode &amp; Fuel'!X161*Mitigation!W117/1000</f>
        <v>0</v>
      </c>
      <c r="X14" s="72">
        <f>+'Energy by Mode &amp; Fuel'!Y161*Mitigation!X117/1000</f>
        <v>0</v>
      </c>
      <c r="Y14" s="72">
        <f>+'Energy by Mode &amp; Fuel'!Z161*Mitigation!Y117/1000</f>
        <v>0</v>
      </c>
      <c r="Z14" s="72">
        <f>+'Energy by Mode &amp; Fuel'!AA161*Mitigation!Z117/1000</f>
        <v>0</v>
      </c>
      <c r="AA14" s="72">
        <f>+'Energy by Mode &amp; Fuel'!AB161*Mitigation!AA117/1000</f>
        <v>0</v>
      </c>
      <c r="AB14" s="72">
        <f>+'Energy by Mode &amp; Fuel'!AC161*Mitigation!AB117/1000</f>
        <v>0</v>
      </c>
      <c r="AC14" s="72">
        <f>+'Energy by Mode &amp; Fuel'!AD161*Mitigation!AC117/1000</f>
        <v>0</v>
      </c>
      <c r="AD14" s="72">
        <f>+'Energy by Mode &amp; Fuel'!AE161*Mitigation!AD117/1000</f>
        <v>0</v>
      </c>
      <c r="AE14" s="72">
        <f>+'Energy by Mode &amp; Fuel'!AF161*Mitigation!AE117/1000</f>
        <v>0</v>
      </c>
      <c r="AF14" s="72">
        <f>+'Energy by Mode &amp; Fuel'!AG161*Mitigation!AF117/1000</f>
        <v>0</v>
      </c>
      <c r="AG14" s="72">
        <f>+'Energy by Mode &amp; Fuel'!AH161*Mitigation!AG117/1000</f>
        <v>0</v>
      </c>
      <c r="AH14" s="72">
        <f>+'Energy by Mode &amp; Fuel'!AI161*Mitigation!AH117/1000</f>
        <v>0</v>
      </c>
      <c r="AI14" s="72">
        <f>+'Energy by Mode &amp; Fuel'!AJ161*Mitigation!AI117/1000</f>
        <v>0</v>
      </c>
      <c r="AJ14" s="72">
        <f>+'Energy by Mode &amp; Fuel'!AK161*Mitigation!AJ117/1000</f>
        <v>0</v>
      </c>
      <c r="AK14" s="72">
        <f>+'Energy by Mode &amp; Fuel'!AL161*Mitigation!AK117/1000</f>
        <v>0</v>
      </c>
      <c r="AL14" s="72">
        <f>+'Energy by Mode &amp; Fuel'!AM161*Mitigation!AL117/1000</f>
        <v>0</v>
      </c>
      <c r="AM14" s="72">
        <f>+'Energy by Mode &amp; Fuel'!AN161*Mitigation!AM117/1000</f>
        <v>0</v>
      </c>
      <c r="AN14" s="72">
        <f>+'Energy by Mode &amp; Fuel'!AO161*Mitigation!AN117/1000</f>
        <v>0</v>
      </c>
      <c r="AO14" s="72">
        <f>+'Energy by Mode &amp; Fuel'!AP161*Mitigation!AO117/1000</f>
        <v>0</v>
      </c>
      <c r="AP14" s="72">
        <f>+'Energy by Mode &amp; Fuel'!AQ161*Mitigation!AP117/1000</f>
        <v>0</v>
      </c>
      <c r="AQ14" s="72">
        <f>+'Energy by Mode &amp; Fuel'!AR161*Mitigation!AQ117/1000</f>
        <v>0</v>
      </c>
      <c r="AR14" s="72">
        <f>+'Energy by Mode &amp; Fuel'!AS161*Mitigation!AR117/1000</f>
        <v>0</v>
      </c>
      <c r="AS14" s="72">
        <f>+'Energy by Mode &amp; Fuel'!AT161*Mitigation!AS117/1000</f>
        <v>0</v>
      </c>
      <c r="AT14" s="56"/>
      <c r="AU14" s="56"/>
    </row>
    <row r="15" spans="1:47">
      <c r="A15" s="65" t="s">
        <v>632</v>
      </c>
      <c r="B15" s="72">
        <f>'Energy by Mode &amp; Fuel'!C$162*'C Emissions Factors'!$AB$9/1000</f>
        <v>16.755786840099997</v>
      </c>
      <c r="C15" s="72">
        <f>'Energy by Mode &amp; Fuel'!D162*'C Emissions Factors'!$AB$9/1000</f>
        <v>15.106513071649999</v>
      </c>
      <c r="D15" s="72">
        <f>'Energy by Mode &amp; Fuel'!E162*'C Emissions Factors'!$AB$9/1000</f>
        <v>14.925133696549997</v>
      </c>
      <c r="E15" s="72">
        <f>'Energy by Mode &amp; Fuel'!F162*'C Emissions Factors'!$AB$9/1000</f>
        <v>14.259485008999999</v>
      </c>
      <c r="F15" s="72">
        <f>'Energy by Mode &amp; Fuel'!G162*'C Emissions Factors'!$AB$9/1000</f>
        <v>13.421485777699999</v>
      </c>
      <c r="G15" s="72">
        <f>'Energy by Mode &amp; Fuel'!H162*'C Emissions Factors'!$AB$9/1000</f>
        <v>12.543084192099997</v>
      </c>
      <c r="H15" s="72">
        <f>'Energy by Mode &amp; Fuel'!I162*'C Emissions Factors'!$AB$9/1000</f>
        <v>11.957407546699999</v>
      </c>
      <c r="I15" s="72">
        <f>'Energy by Mode &amp; Fuel'!J162*'C Emissions Factors'!$AB$9/1000</f>
        <v>11.500429914049999</v>
      </c>
      <c r="J15" s="72">
        <f>'Energy by Mode &amp; Fuel'!K162*'C Emissions Factors'!$AB$9/1000</f>
        <v>11.150242796000001</v>
      </c>
      <c r="K15" s="72">
        <f>'Energy by Mode &amp; Fuel'!L162*'C Emissions Factors'!$AB$9/1000</f>
        <v>10.931948053949998</v>
      </c>
      <c r="L15" s="72">
        <f>'Energy by Mode &amp; Fuel'!M162*'C Emissions Factors'!$AB$9/1000</f>
        <v>10.870111652399997</v>
      </c>
      <c r="M15" s="72">
        <f>'Energy by Mode &amp; Fuel'!N162*'C Emissions Factors'!$AB$9/1000</f>
        <v>10.831843376199998</v>
      </c>
      <c r="N15" s="72">
        <f>'Energy by Mode &amp; Fuel'!O162*'C Emissions Factors'!$AB$9/1000</f>
        <v>11.051027768549998</v>
      </c>
      <c r="O15" s="72">
        <f>'Energy by Mode &amp; Fuel'!P162*'C Emissions Factors'!$AB$9/1000</f>
        <v>11.504461576299999</v>
      </c>
      <c r="P15" s="72">
        <f>'Energy by Mode &amp; Fuel'!Q162*'C Emissions Factors'!$AB$9/1000</f>
        <v>12.18232016925</v>
      </c>
      <c r="Q15" s="72">
        <f>'Energy by Mode &amp; Fuel'!R162*'C Emissions Factors'!$AB$9/1000</f>
        <v>13.072254144949996</v>
      </c>
      <c r="R15" s="72">
        <f>'Energy by Mode &amp; Fuel'!S162*'C Emissions Factors'!$AB$9/1000</f>
        <v>14.22148804615</v>
      </c>
      <c r="S15" s="72">
        <f>'Energy by Mode &amp; Fuel'!T162*'C Emissions Factors'!$AB$9/1000</f>
        <v>15.621885910399998</v>
      </c>
      <c r="T15" s="72">
        <f>'Energy by Mode &amp; Fuel'!U162*'C Emissions Factors'!$AB$9/1000</f>
        <v>17.244301047049998</v>
      </c>
      <c r="U15" s="72">
        <f>'Energy by Mode &amp; Fuel'!V162*'C Emissions Factors'!$AB$9/1000</f>
        <v>19.0929447016</v>
      </c>
      <c r="V15" s="72">
        <f>'Energy by Mode &amp; Fuel'!W162*'C Emissions Factors'!$AB$9/1000</f>
        <v>21.125870908449997</v>
      </c>
      <c r="W15" s="72">
        <f>'Energy by Mode &amp; Fuel'!X162*'C Emissions Factors'!$AB$9/1000</f>
        <v>23.205786041899998</v>
      </c>
      <c r="X15" s="72">
        <f>'Energy by Mode &amp; Fuel'!Y162*'C Emissions Factors'!$AB$9/1000</f>
        <v>25.404797641299997</v>
      </c>
      <c r="Y15" s="72">
        <f>'Energy by Mode &amp; Fuel'!Z162*'C Emissions Factors'!$AB$9/1000</f>
        <v>27.840370342399996</v>
      </c>
      <c r="Z15" s="72">
        <f>'Energy by Mode &amp; Fuel'!AA162*'C Emissions Factors'!$AB$9/1000</f>
        <v>30.098834165399996</v>
      </c>
      <c r="AA15" s="72">
        <f>'Energy by Mode &amp; Fuel'!AB162*'C Emissions Factors'!$AB$9/1000</f>
        <v>32.335025715299992</v>
      </c>
      <c r="AB15" s="72">
        <f>'Energy by Mode &amp; Fuel'!AC162*'C Emissions Factors'!$AB$9/1000</f>
        <v>34.707107800749995</v>
      </c>
      <c r="AC15" s="72">
        <f>'Energy by Mode &amp; Fuel'!AD162*'C Emissions Factors'!$AB$9/1000</f>
        <v>36.747248938399991</v>
      </c>
      <c r="AD15" s="72">
        <f>'Energy by Mode &amp; Fuel'!AE162*'C Emissions Factors'!$AB$9/1000</f>
        <v>38.63388406955</v>
      </c>
      <c r="AE15" s="72">
        <f>'Energy by Mode &amp; Fuel'!AF162*'C Emissions Factors'!$AB$9/1000</f>
        <v>40.041093016026146</v>
      </c>
      <c r="AF15" s="72">
        <f>'Energy by Mode &amp; Fuel'!AG162*'C Emissions Factors'!$AB$9/1000</f>
        <v>41.412349000714137</v>
      </c>
      <c r="AG15" s="72">
        <f>'Energy by Mode &amp; Fuel'!AH162*'C Emissions Factors'!$AB$9/1000</f>
        <v>42.740369277918241</v>
      </c>
      <c r="AH15" s="72">
        <f>'Energy by Mode &amp; Fuel'!AI162*'C Emissions Factors'!$AB$9/1000</f>
        <v>44.017888335570582</v>
      </c>
      <c r="AI15" s="72">
        <f>'Energy by Mode &amp; Fuel'!AJ162*'C Emissions Factors'!$AB$9/1000</f>
        <v>45.237721820053117</v>
      </c>
      <c r="AJ15" s="72">
        <f>'Energy by Mode &amp; Fuel'!AK162*'C Emissions Factors'!$AB$9/1000</f>
        <v>46.392831905616177</v>
      </c>
      <c r="AK15" s="72">
        <f>'Energy by Mode &amp; Fuel'!AL162*'C Emissions Factors'!$AB$9/1000</f>
        <v>47.476393306764827</v>
      </c>
      <c r="AL15" s="72">
        <f>'Energy by Mode &amp; Fuel'!AM162*'C Emissions Factors'!$AB$9/1000</f>
        <v>48.48185909298315</v>
      </c>
      <c r="AM15" s="72">
        <f>'Energy by Mode &amp; Fuel'!AN162*'C Emissions Factors'!$AB$9/1000</f>
        <v>49.403025439391193</v>
      </c>
      <c r="AN15" s="72">
        <f>'Energy by Mode &amp; Fuel'!AO162*'C Emissions Factors'!$AB$9/1000</f>
        <v>50.234094435368682</v>
      </c>
      <c r="AO15" s="72">
        <f>'Energy by Mode &amp; Fuel'!AP162*'C Emissions Factors'!$AB$9/1000</f>
        <v>50.969734076544427</v>
      </c>
      <c r="AP15" s="72">
        <f>'Energy by Mode &amp; Fuel'!AQ162*'C Emissions Factors'!$AB$9/1000</f>
        <v>51.605134584256639</v>
      </c>
      <c r="AQ15" s="72">
        <f>'Energy by Mode &amp; Fuel'!AR162*'C Emissions Factors'!$AB$9/1000</f>
        <v>52.136060230724908</v>
      </c>
      <c r="AR15" s="72">
        <f>'Energy by Mode &amp; Fuel'!AS162*'C Emissions Factors'!$AB$9/1000</f>
        <v>52.558895897502232</v>
      </c>
      <c r="AS15" s="72">
        <f>'Energy by Mode &amp; Fuel'!AT162*'C Emissions Factors'!$AB$9/1000</f>
        <v>52.870687658712747</v>
      </c>
      <c r="AT15" s="56"/>
      <c r="AU15" s="56"/>
    </row>
    <row r="16" spans="1:47">
      <c r="A16" s="65" t="s">
        <v>634</v>
      </c>
      <c r="B16" s="72">
        <f>SUM(B9:B15)</f>
        <v>1173.9908086774471</v>
      </c>
      <c r="C16" s="72">
        <f t="shared" ref="C16:AS16" si="0">SUM(C9:C15)</f>
        <v>1134.1641025793465</v>
      </c>
      <c r="D16" s="72">
        <f t="shared" si="0"/>
        <v>1116.6936392591704</v>
      </c>
      <c r="E16" s="72">
        <f t="shared" si="0"/>
        <v>1139.6185666871413</v>
      </c>
      <c r="F16" s="72">
        <f t="shared" si="0"/>
        <v>1159.7723138414356</v>
      </c>
      <c r="G16" s="72">
        <f t="shared" si="0"/>
        <v>1158.8150245360057</v>
      </c>
      <c r="H16" s="72">
        <f t="shared" si="0"/>
        <v>1153.9712091107351</v>
      </c>
      <c r="I16" s="72">
        <f t="shared" si="0"/>
        <v>1149.3468862115988</v>
      </c>
      <c r="J16" s="72">
        <f t="shared" si="0"/>
        <v>1145.235167508444</v>
      </c>
      <c r="K16" s="72">
        <f t="shared" si="0"/>
        <v>1140.8816660749665</v>
      </c>
      <c r="L16" s="72">
        <f t="shared" si="0"/>
        <v>1142.7981115885584</v>
      </c>
      <c r="M16" s="72">
        <f t="shared" si="0"/>
        <v>1138.0542000451719</v>
      </c>
      <c r="N16" s="72">
        <f t="shared" si="0"/>
        <v>1141.5293619310401</v>
      </c>
      <c r="O16" s="72">
        <f t="shared" si="0"/>
        <v>1145.4484894160469</v>
      </c>
      <c r="P16" s="72">
        <f t="shared" si="0"/>
        <v>1150.5784412306978</v>
      </c>
      <c r="Q16" s="72">
        <f t="shared" si="0"/>
        <v>1155.5286131272519</v>
      </c>
      <c r="R16" s="72">
        <f t="shared" si="0"/>
        <v>1162.6724767537103</v>
      </c>
      <c r="S16" s="72">
        <f t="shared" si="0"/>
        <v>1170.1593514958349</v>
      </c>
      <c r="T16" s="72">
        <f t="shared" si="0"/>
        <v>1177.5394627110563</v>
      </c>
      <c r="U16" s="72">
        <f t="shared" si="0"/>
        <v>1185.1905931456936</v>
      </c>
      <c r="V16" s="72">
        <f t="shared" si="0"/>
        <v>1193.4116080167605</v>
      </c>
      <c r="W16" s="72">
        <f t="shared" si="0"/>
        <v>1195.4580683599252</v>
      </c>
      <c r="X16" s="72">
        <f t="shared" si="0"/>
        <v>1198.5658784314355</v>
      </c>
      <c r="Y16" s="72">
        <f t="shared" si="0"/>
        <v>1209.9811337913711</v>
      </c>
      <c r="Z16" s="72">
        <f t="shared" si="0"/>
        <v>1214.4081118412225</v>
      </c>
      <c r="AA16" s="72">
        <f t="shared" si="0"/>
        <v>1219.9070108074225</v>
      </c>
      <c r="AB16" s="72">
        <f t="shared" si="0"/>
        <v>1232.8989508891896</v>
      </c>
      <c r="AC16" s="72">
        <f t="shared" si="0"/>
        <v>1238.0433199151857</v>
      </c>
      <c r="AD16" s="72">
        <f t="shared" si="0"/>
        <v>1243.3453232015454</v>
      </c>
      <c r="AE16" s="72">
        <f t="shared" si="0"/>
        <v>1251.3195608459862</v>
      </c>
      <c r="AF16" s="72">
        <f t="shared" si="0"/>
        <v>1260.1504652326514</v>
      </c>
      <c r="AG16" s="72">
        <f t="shared" si="0"/>
        <v>1269.7159834834949</v>
      </c>
      <c r="AH16" s="72">
        <f t="shared" si="0"/>
        <v>1279.8853032289539</v>
      </c>
      <c r="AI16" s="72">
        <f t="shared" si="0"/>
        <v>1290.5207518544698</v>
      </c>
      <c r="AJ16" s="72">
        <f t="shared" si="0"/>
        <v>1301.4801111625927</v>
      </c>
      <c r="AK16" s="72">
        <f t="shared" si="0"/>
        <v>1312.6193032526774</v>
      </c>
      <c r="AL16" s="72">
        <f t="shared" si="0"/>
        <v>1323.7953846353766</v>
      </c>
      <c r="AM16" s="72">
        <f t="shared" si="0"/>
        <v>1334.8697680804246</v>
      </c>
      <c r="AN16" s="72">
        <f t="shared" si="0"/>
        <v>1345.7115764771358</v>
      </c>
      <c r="AO16" s="72">
        <f t="shared" si="0"/>
        <v>1356.2010210578408</v>
      </c>
      <c r="AP16" s="72">
        <f t="shared" si="0"/>
        <v>1366.2326885748175</v>
      </c>
      <c r="AQ16" s="72">
        <f t="shared" si="0"/>
        <v>1375.7186191343526</v>
      </c>
      <c r="AR16" s="72">
        <f t="shared" si="0"/>
        <v>1384.5910588456354</v>
      </c>
      <c r="AS16" s="72">
        <f t="shared" si="0"/>
        <v>1392.8047794237027</v>
      </c>
      <c r="AT16" s="56"/>
      <c r="AU16" s="56"/>
    </row>
    <row r="17" spans="1:47">
      <c r="A17" s="73" t="s">
        <v>2986</v>
      </c>
      <c r="B17" s="72">
        <f>'C Emissions'!B77</f>
        <v>1150.4033203125</v>
      </c>
      <c r="C17" s="72">
        <f>'C Emissions'!C77</f>
        <v>1098.07153320313</v>
      </c>
      <c r="D17" s="72">
        <f>'C Emissions'!D77</f>
        <v>1061.08154296875</v>
      </c>
      <c r="E17" s="72">
        <f>'C Emissions'!E77</f>
        <v>1071.25744628906</v>
      </c>
      <c r="F17" s="72">
        <f>'C Emissions'!F77</f>
        <v>1083.89135742188</v>
      </c>
      <c r="G17" s="72">
        <f>'C Emissions'!G77</f>
        <v>1083.48779296875</v>
      </c>
      <c r="H17" s="72">
        <f>'C Emissions'!H77</f>
        <v>1078.87634277344</v>
      </c>
      <c r="I17" s="72">
        <f>'C Emissions'!I77</f>
        <v>1074.55480957031</v>
      </c>
      <c r="J17" s="72">
        <f>'C Emissions'!J77</f>
        <v>1070.55798339844</v>
      </c>
      <c r="K17" s="72">
        <f>'C Emissions'!K77</f>
        <v>1063.30017089844</v>
      </c>
      <c r="L17" s="72">
        <f>'C Emissions'!L77</f>
        <v>1064.42846679688</v>
      </c>
      <c r="M17" s="72">
        <f>'C Emissions'!M77</f>
        <v>1058.42846679688</v>
      </c>
      <c r="N17" s="72">
        <f>'C Emissions'!N77</f>
        <v>1060.05908203125</v>
      </c>
      <c r="O17" s="72">
        <f>'C Emissions'!O77</f>
        <v>1061.28076171875</v>
      </c>
      <c r="P17" s="72">
        <f>'C Emissions'!P77</f>
        <v>1062.73657226563</v>
      </c>
      <c r="Q17" s="72">
        <f>'C Emissions'!Q77</f>
        <v>1056.91357421875</v>
      </c>
      <c r="R17" s="72">
        <f>'C Emissions'!R77</f>
        <v>1066.66333007813</v>
      </c>
      <c r="S17" s="72">
        <f>'C Emissions'!S77</f>
        <v>1075.146484375</v>
      </c>
      <c r="T17" s="72">
        <f>'C Emissions'!T77</f>
        <v>1081.67541503906</v>
      </c>
      <c r="U17" s="72">
        <f>'C Emissions'!U77</f>
        <v>1086.75085449219</v>
      </c>
      <c r="V17" s="72">
        <f>'C Emissions'!V77</f>
        <v>1091.93981933594</v>
      </c>
      <c r="W17" s="72">
        <f>'C Emissions'!W77</f>
        <v>1092.33740234375</v>
      </c>
      <c r="X17" s="72">
        <f>'C Emissions'!X77</f>
        <v>1092.6728515625</v>
      </c>
      <c r="Y17" s="72">
        <f>'C Emissions'!Y77</f>
        <v>1101.05847167969</v>
      </c>
      <c r="Z17" s="72">
        <f>'C Emissions'!Z77</f>
        <v>1097.36047363281</v>
      </c>
      <c r="AA17" s="72">
        <f>'C Emissions'!AA77</f>
        <v>1097.13330078125</v>
      </c>
      <c r="AB17" s="72">
        <f>'C Emissions'!AB77</f>
        <v>1103.44006347656</v>
      </c>
      <c r="AC17" s="72">
        <f>'C Emissions'!AC77</f>
        <v>1098.99584960938</v>
      </c>
      <c r="AD17" s="72">
        <f>'C Emissions'!AD77</f>
        <v>1097.22290039063</v>
      </c>
      <c r="AE17" s="72">
        <f>'C Emissions'!AE77</f>
        <v>-2.8634333499189511E-5</v>
      </c>
      <c r="AF17" s="72">
        <f>'C Emissions'!AF77</f>
        <v>0</v>
      </c>
      <c r="AG17" s="72">
        <f>'C Emissions'!AG77</f>
        <v>0</v>
      </c>
      <c r="AH17" s="72">
        <f>'C Emissions'!AH77</f>
        <v>0</v>
      </c>
      <c r="AI17" s="72">
        <f>'C Emissions'!AI77</f>
        <v>0</v>
      </c>
      <c r="AJ17" s="72">
        <f>'C Emissions'!AJ77</f>
        <v>0</v>
      </c>
      <c r="AK17" s="72">
        <f>'C Emissions'!AK77</f>
        <v>0</v>
      </c>
      <c r="AL17" s="72">
        <f>'C Emissions'!AL77</f>
        <v>0</v>
      </c>
      <c r="AM17" s="72">
        <f>'C Emissions'!AM77</f>
        <v>0</v>
      </c>
      <c r="AN17" s="72">
        <f>'C Emissions'!AN77</f>
        <v>0</v>
      </c>
      <c r="AO17" s="72">
        <f>'C Emissions'!AO77</f>
        <v>0</v>
      </c>
      <c r="AP17" s="72">
        <f>'C Emissions'!AP77</f>
        <v>0</v>
      </c>
      <c r="AQ17" s="72">
        <f>'C Emissions'!AQ77</f>
        <v>0</v>
      </c>
      <c r="AR17" s="72">
        <f>'C Emissions'!AR77</f>
        <v>0</v>
      </c>
      <c r="AS17" s="72">
        <f>'C Emissions'!AS77</f>
        <v>0</v>
      </c>
      <c r="AT17" s="56"/>
      <c r="AU17" s="56"/>
    </row>
    <row r="18" spans="1:47">
      <c r="A18" s="65" t="s">
        <v>635</v>
      </c>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56"/>
      <c r="AU18" s="56"/>
    </row>
    <row r="19" spans="1:47">
      <c r="A19" s="65" t="s">
        <v>623</v>
      </c>
      <c r="B19" s="72">
        <f>'Energy by Mode &amp; Fuel'!C$166*((1-B$112)*'C Emissions Factors'!$AB$6/1000+(B$112)*'C Emissions Factors'!$AB$50/1000)</f>
        <v>26.990554184105921</v>
      </c>
      <c r="C19" s="72">
        <f>'Energy by Mode &amp; Fuel'!D166*((1-C$112)*'C Emissions Factors'!$AB$6/1000+(C$112)*'C Emissions Factors'!$AB$50/1000)</f>
        <v>25.485298757601296</v>
      </c>
      <c r="D19" s="72">
        <f>'Energy by Mode &amp; Fuel'!E166*((1-D$112)*'C Emissions Factors'!$AB$6/1000+(D$112)*'C Emissions Factors'!$AB$50/1000)</f>
        <v>22.727324993532125</v>
      </c>
      <c r="E19" s="72">
        <f>'Energy by Mode &amp; Fuel'!F166*((1-E$112)*'C Emissions Factors'!$AB$6/1000+(E$112)*'C Emissions Factors'!$AB$50/1000)</f>
        <v>22.776544013750915</v>
      </c>
      <c r="F19" s="72">
        <f>'Energy by Mode &amp; Fuel'!G166*((1-F$112)*'C Emissions Factors'!$AB$6/1000+(F$112)*'C Emissions Factors'!$AB$50/1000)</f>
        <v>23.766332567698857</v>
      </c>
      <c r="G19" s="72">
        <f>'Energy by Mode &amp; Fuel'!H166*((1-G$112)*'C Emissions Factors'!$AB$6/1000+(G$112)*'C Emissions Factors'!$AB$50/1000)</f>
        <v>24.372183773726142</v>
      </c>
      <c r="H19" s="72">
        <f>'Energy by Mode &amp; Fuel'!I166*((1-H$112)*'C Emissions Factors'!$AB$6/1000+(H$112)*'C Emissions Factors'!$AB$50/1000)</f>
        <v>24.718415997680015</v>
      </c>
      <c r="I19" s="72">
        <f>'Energy by Mode &amp; Fuel'!J166*((1-I$112)*'C Emissions Factors'!$AB$6/1000+(I$112)*'C Emissions Factors'!$AB$50/1000)</f>
        <v>24.875224842816703</v>
      </c>
      <c r="J19" s="72">
        <f>'Energy by Mode &amp; Fuel'!K166*((1-J$112)*'C Emissions Factors'!$AB$6/1000+(J$112)*'C Emissions Factors'!$AB$50/1000)</f>
        <v>24.927308292206469</v>
      </c>
      <c r="K19" s="72">
        <f>'Energy by Mode &amp; Fuel'!L166*((1-K$112)*'C Emissions Factors'!$AB$6/1000+(K$112)*'C Emissions Factors'!$AB$50/1000)</f>
        <v>24.96485012755047</v>
      </c>
      <c r="L19" s="72">
        <f>'Energy by Mode &amp; Fuel'!M166*((1-L$112)*'C Emissions Factors'!$AB$6/1000+(L$112)*'C Emissions Factors'!$AB$50/1000)</f>
        <v>25.041379415026558</v>
      </c>
      <c r="M19" s="72">
        <f>'Energy by Mode &amp; Fuel'!N166*((1-M$112)*'C Emissions Factors'!$AB$6/1000+(M$112)*'C Emissions Factors'!$AB$50/1000)</f>
        <v>25.112895391602326</v>
      </c>
      <c r="N19" s="72">
        <f>'Energy by Mode &amp; Fuel'!O166*((1-N$112)*'C Emissions Factors'!$AB$6/1000+(N$112)*'C Emissions Factors'!$AB$50/1000)</f>
        <v>25.299857160723484</v>
      </c>
      <c r="O19" s="72">
        <f>'Energy by Mode &amp; Fuel'!P166*((1-O$112)*'C Emissions Factors'!$AB$6/1000+(O$112)*'C Emissions Factors'!$AB$50/1000)</f>
        <v>25.409458407436613</v>
      </c>
      <c r="P19" s="72">
        <f>'Energy by Mode &amp; Fuel'!Q166*((1-P$112)*'C Emissions Factors'!$AB$6/1000+(P$112)*'C Emissions Factors'!$AB$50/1000)</f>
        <v>25.395492464052019</v>
      </c>
      <c r="Q19" s="72">
        <f>'Energy by Mode &amp; Fuel'!R166*((1-Q$112)*'C Emissions Factors'!$AB$6/1000+(Q$112)*'C Emissions Factors'!$AB$50/1000)</f>
        <v>25.366929021732933</v>
      </c>
      <c r="R19" s="72">
        <f>'Energy by Mode &amp; Fuel'!S166*((1-R$112)*'C Emissions Factors'!$AB$6/1000+(R$112)*'C Emissions Factors'!$AB$50/1000)</f>
        <v>25.434419737871934</v>
      </c>
      <c r="S19" s="72">
        <f>'Energy by Mode &amp; Fuel'!T166*((1-S$112)*'C Emissions Factors'!$AB$6/1000+(S$112)*'C Emissions Factors'!$AB$50/1000)</f>
        <v>25.582144895533396</v>
      </c>
      <c r="T19" s="72">
        <f>'Energy by Mode &amp; Fuel'!U166*((1-T$112)*'C Emissions Factors'!$AB$6/1000+(T$112)*'C Emissions Factors'!$AB$50/1000)</f>
        <v>25.794796117475233</v>
      </c>
      <c r="U19" s="72">
        <f>'Energy by Mode &amp; Fuel'!V166*((1-U$112)*'C Emissions Factors'!$AB$6/1000+(U$112)*'C Emissions Factors'!$AB$50/1000)</f>
        <v>26.021653925666378</v>
      </c>
      <c r="V19" s="72">
        <f>'Energy by Mode &amp; Fuel'!W166*((1-V$112)*'C Emissions Factors'!$AB$6/1000+(V$112)*'C Emissions Factors'!$AB$50/1000)</f>
        <v>26.237189835473242</v>
      </c>
      <c r="W19" s="72">
        <f>'Energy by Mode &amp; Fuel'!X166*((1-W$112)*'C Emissions Factors'!$AB$6/1000+(W$112)*'C Emissions Factors'!$AB$50/1000)</f>
        <v>26.376834488681073</v>
      </c>
      <c r="X19" s="72">
        <f>'Energy by Mode &amp; Fuel'!Y166*((1-X$112)*'C Emissions Factors'!$AB$6/1000+(X$112)*'C Emissions Factors'!$AB$50/1000)</f>
        <v>26.509418782998669</v>
      </c>
      <c r="Y19" s="72">
        <f>'Energy by Mode &amp; Fuel'!Z166*((1-Y$112)*'C Emissions Factors'!$AB$6/1000+(Y$112)*'C Emissions Factors'!$AB$50/1000)</f>
        <v>26.741047147705704</v>
      </c>
      <c r="Z19" s="72">
        <f>'Energy by Mode &amp; Fuel'!AA166*((1-Z$112)*'C Emissions Factors'!$AB$6/1000+(Z$112)*'C Emissions Factors'!$AB$50/1000)</f>
        <v>26.875455020842256</v>
      </c>
      <c r="AA19" s="72">
        <f>'Energy by Mode &amp; Fuel'!AB166*((1-AA$112)*'C Emissions Factors'!$AB$6/1000+(AA$112)*'C Emissions Factors'!$AB$50/1000)</f>
        <v>26.986194658223404</v>
      </c>
      <c r="AB19" s="72">
        <f>'Energy by Mode &amp; Fuel'!AC166*((1-AB$112)*'C Emissions Factors'!$AB$6/1000+(AB$112)*'C Emissions Factors'!$AB$50/1000)</f>
        <v>27.184884230204091</v>
      </c>
      <c r="AC19" s="72">
        <f>'Energy by Mode &amp; Fuel'!AD166*((1-AC$112)*'C Emissions Factors'!$AB$6/1000+(AC$112)*'C Emissions Factors'!$AB$50/1000)</f>
        <v>27.338398189577077</v>
      </c>
      <c r="AD19" s="72">
        <f>'Energy by Mode &amp; Fuel'!AE166*((1-AD$112)*'C Emissions Factors'!$AB$6/1000+(AD$112)*'C Emissions Factors'!$AB$50/1000)</f>
        <v>27.534729264408341</v>
      </c>
      <c r="AE19" s="72">
        <f>'Energy by Mode &amp; Fuel'!AF166*((1-AE$112)*'C Emissions Factors'!$AB$6/1000+(AE$112)*'C Emissions Factors'!$AB$50/1000)</f>
        <v>27.626807719896618</v>
      </c>
      <c r="AF19" s="72">
        <f>'Energy by Mode &amp; Fuel'!AG166*((1-AF$112)*'C Emissions Factors'!$AB$6/1000+(AF$112)*'C Emissions Factors'!$AB$50/1000)</f>
        <v>27.719194093501098</v>
      </c>
      <c r="AG19" s="72">
        <f>'Energy by Mode &amp; Fuel'!AH166*((1-AG$112)*'C Emissions Factors'!$AB$6/1000+(AG$112)*'C Emissions Factors'!$AB$50/1000)</f>
        <v>27.811889414925904</v>
      </c>
      <c r="AH19" s="72">
        <f>'Energy by Mode &amp; Fuel'!AI166*((1-AH$112)*'C Emissions Factors'!$AB$6/1000+(AH$112)*'C Emissions Factors'!$AB$50/1000)</f>
        <v>27.904894717318594</v>
      </c>
      <c r="AI19" s="72">
        <f>'Energy by Mode &amp; Fuel'!AJ166*((1-AI$112)*'C Emissions Factors'!$AB$6/1000+(AI$112)*'C Emissions Factors'!$AB$50/1000)</f>
        <v>27.998211037281653</v>
      </c>
      <c r="AJ19" s="72">
        <f>'Energy by Mode &amp; Fuel'!AK166*((1-AJ$112)*'C Emissions Factors'!$AB$6/1000+(AJ$112)*'C Emissions Factors'!$AB$50/1000)</f>
        <v>28.091839414884049</v>
      </c>
      <c r="AK19" s="72">
        <f>'Energy by Mode &amp; Fuel'!AL166*((1-AK$112)*'C Emissions Factors'!$AB$6/1000+(AK$112)*'C Emissions Factors'!$AB$50/1000)</f>
        <v>28.185780893672831</v>
      </c>
      <c r="AL19" s="72">
        <f>'Energy by Mode &amp; Fuel'!AM166*((1-AL$112)*'C Emissions Factors'!$AB$6/1000+(AL$112)*'C Emissions Factors'!$AB$50/1000)</f>
        <v>28.280036520684757</v>
      </c>
      <c r="AM19" s="72">
        <f>'Energy by Mode &amp; Fuel'!AN166*((1-AM$112)*'C Emissions Factors'!$AB$6/1000+(AM$112)*'C Emissions Factors'!$AB$50/1000)</f>
        <v>28.37460734645796</v>
      </c>
      <c r="AN19" s="72">
        <f>'Energy by Mode &amp; Fuel'!AO166*((1-AN$112)*'C Emissions Factors'!$AB$6/1000+(AN$112)*'C Emissions Factors'!$AB$50/1000)</f>
        <v>28.469494425043671</v>
      </c>
      <c r="AO19" s="72">
        <f>'Energy by Mode &amp; Fuel'!AP166*((1-AO$112)*'C Emissions Factors'!$AB$6/1000+(AO$112)*'C Emissions Factors'!$AB$50/1000)</f>
        <v>28.564698814017952</v>
      </c>
      <c r="AP19" s="72">
        <f>'Energy by Mode &amp; Fuel'!AQ166*((1-AP$112)*'C Emissions Factors'!$AB$6/1000+(AP$112)*'C Emissions Factors'!$AB$50/1000)</f>
        <v>28.660221574493484</v>
      </c>
      <c r="AQ19" s="72">
        <f>'Energy by Mode &amp; Fuel'!AR166*((1-AQ$112)*'C Emissions Factors'!$AB$6/1000+(AQ$112)*'C Emissions Factors'!$AB$50/1000)</f>
        <v>28.756063771131398</v>
      </c>
      <c r="AR19" s="72">
        <f>'Energy by Mode &amp; Fuel'!AS166*((1-AR$112)*'C Emissions Factors'!$AB$6/1000+(AR$112)*'C Emissions Factors'!$AB$50/1000)</f>
        <v>28.852226472153149</v>
      </c>
      <c r="AS19" s="72">
        <f>'Energy by Mode &amp; Fuel'!AT166*((1-AS$112)*'C Emissions Factors'!$AB$6/1000+(AS$112)*'C Emissions Factors'!$AB$50/1000)</f>
        <v>28.948710749352415</v>
      </c>
      <c r="AT19" s="56"/>
      <c r="AU19" s="56"/>
    </row>
    <row r="20" spans="1:47">
      <c r="A20" s="65" t="s">
        <v>632</v>
      </c>
      <c r="B20" s="72">
        <f>'Energy by Mode &amp; Fuel'!C$167*'C Emissions Factors'!$AB$9/1000</f>
        <v>19.618766140049996</v>
      </c>
      <c r="C20" s="72">
        <f>'Energy by Mode &amp; Fuel'!D167*'C Emissions Factors'!$AB$9/1000</f>
        <v>18.228797856499998</v>
      </c>
      <c r="D20" s="72">
        <f>'Energy by Mode &amp; Fuel'!E167*'C Emissions Factors'!$AB$9/1000</f>
        <v>17.402882346849999</v>
      </c>
      <c r="E20" s="72">
        <f>'Energy by Mode &amp; Fuel'!F167*'C Emissions Factors'!$AB$9/1000</f>
        <v>17.786173131649996</v>
      </c>
      <c r="F20" s="72">
        <f>'Energy by Mode &amp; Fuel'!G167*'C Emissions Factors'!$AB$9/1000</f>
        <v>18.7965899121</v>
      </c>
      <c r="G20" s="72">
        <f>'Energy by Mode &amp; Fuel'!H167*'C Emissions Factors'!$AB$9/1000</f>
        <v>19.753306107149999</v>
      </c>
      <c r="H20" s="72">
        <f>'Energy by Mode &amp; Fuel'!I167*'C Emissions Factors'!$AB$9/1000</f>
        <v>20.386006279099998</v>
      </c>
      <c r="I20" s="72">
        <f>'Energy by Mode &amp; Fuel'!J167*'C Emissions Factors'!$AB$9/1000</f>
        <v>20.693150108399998</v>
      </c>
      <c r="J20" s="72">
        <f>'Energy by Mode &amp; Fuel'!K167*'C Emissions Factors'!$AB$9/1000</f>
        <v>20.862133118749995</v>
      </c>
      <c r="K20" s="72">
        <f>'Energy by Mode &amp; Fuel'!L167*'C Emissions Factors'!$AB$9/1000</f>
        <v>21.0171526719</v>
      </c>
      <c r="L20" s="72">
        <f>'Energy by Mode &amp; Fuel'!M167*'C Emissions Factors'!$AB$9/1000</f>
        <v>21.181854066450001</v>
      </c>
      <c r="M20" s="72">
        <f>'Energy by Mode &amp; Fuel'!N167*'C Emissions Factors'!$AB$9/1000</f>
        <v>21.299519572099996</v>
      </c>
      <c r="N20" s="72">
        <f>'Energy by Mode &amp; Fuel'!O167*'C Emissions Factors'!$AB$9/1000</f>
        <v>21.476581487899999</v>
      </c>
      <c r="O20" s="72">
        <f>'Energy by Mode &amp; Fuel'!P167*'C Emissions Factors'!$AB$9/1000</f>
        <v>21.614099391499995</v>
      </c>
      <c r="P20" s="72">
        <f>'Energy by Mode &amp; Fuel'!Q167*'C Emissions Factors'!$AB$9/1000</f>
        <v>21.644050951599997</v>
      </c>
      <c r="Q20" s="72">
        <f>'Energy by Mode &amp; Fuel'!R167*'C Emissions Factors'!$AB$9/1000</f>
        <v>21.630913504199999</v>
      </c>
      <c r="R20" s="72">
        <f>'Energy by Mode &amp; Fuel'!S167*'C Emissions Factors'!$AB$9/1000</f>
        <v>21.680523248999997</v>
      </c>
      <c r="S20" s="72">
        <f>'Energy by Mode &amp; Fuel'!T167*'C Emissions Factors'!$AB$9/1000</f>
        <v>21.772489842949994</v>
      </c>
      <c r="T20" s="72">
        <f>'Energy by Mode &amp; Fuel'!U167*'C Emissions Factors'!$AB$9/1000</f>
        <v>21.885005295999999</v>
      </c>
      <c r="U20" s="72">
        <f>'Energy by Mode &amp; Fuel'!V167*'C Emissions Factors'!$AB$9/1000</f>
        <v>21.995723672999997</v>
      </c>
      <c r="V20" s="72">
        <f>'Energy by Mode &amp; Fuel'!W167*'C Emissions Factors'!$AB$9/1000</f>
        <v>22.086900027499997</v>
      </c>
      <c r="W20" s="72">
        <f>'Energy by Mode &amp; Fuel'!X167*'C Emissions Factors'!$AB$9/1000</f>
        <v>22.124263072449999</v>
      </c>
      <c r="X20" s="72">
        <f>'Energy by Mode &amp; Fuel'!Y167*'C Emissions Factors'!$AB$9/1000</f>
        <v>22.187668760949997</v>
      </c>
      <c r="Y20" s="72">
        <f>'Energy by Mode &amp; Fuel'!Z167*'C Emissions Factors'!$AB$9/1000</f>
        <v>22.359589621599998</v>
      </c>
      <c r="Z20" s="72">
        <f>'Energy by Mode &amp; Fuel'!AA167*'C Emissions Factors'!$AB$9/1000</f>
        <v>22.469252078349996</v>
      </c>
      <c r="AA20" s="72">
        <f>'Energy by Mode &amp; Fuel'!AB167*'C Emissions Factors'!$AB$9/1000</f>
        <v>22.578970421699996</v>
      </c>
      <c r="AB20" s="72">
        <f>'Energy by Mode &amp; Fuel'!AC167*'C Emissions Factors'!$AB$9/1000</f>
        <v>22.775420379249997</v>
      </c>
      <c r="AC20" s="72">
        <f>'Energy by Mode &amp; Fuel'!AD167*'C Emissions Factors'!$AB$9/1000</f>
        <v>22.94368235005</v>
      </c>
      <c r="AD20" s="72">
        <f>'Energy by Mode &amp; Fuel'!AE167*'C Emissions Factors'!$AB$9/1000</f>
        <v>23.162652412899995</v>
      </c>
      <c r="AE20" s="72">
        <f>'Energy by Mode &amp; Fuel'!AF167*'C Emissions Factors'!$AB$9/1000</f>
        <v>23.256155812886512</v>
      </c>
      <c r="AF20" s="72">
        <f>'Energy by Mode &amp; Fuel'!AG167*'C Emissions Factors'!$AB$9/1000</f>
        <v>23.350036669031894</v>
      </c>
      <c r="AG20" s="72">
        <f>'Energy by Mode &amp; Fuel'!AH167*'C Emissions Factors'!$AB$9/1000</f>
        <v>23.444296505057771</v>
      </c>
      <c r="AH20" s="72">
        <f>'Energy by Mode &amp; Fuel'!AI167*'C Emissions Factors'!$AB$9/1000</f>
        <v>23.538936850836741</v>
      </c>
      <c r="AI20" s="72">
        <f>'Energy by Mode &amp; Fuel'!AJ167*'C Emissions Factors'!$AB$9/1000</f>
        <v>23.63395924241722</v>
      </c>
      <c r="AJ20" s="72">
        <f>'Energy by Mode &amp; Fuel'!AK167*'C Emissions Factors'!$AB$9/1000</f>
        <v>23.729365222048376</v>
      </c>
      <c r="AK20" s="72">
        <f>'Energy by Mode &amp; Fuel'!AL167*'C Emissions Factors'!$AB$9/1000</f>
        <v>23.825156338205158</v>
      </c>
      <c r="AL20" s="72">
        <f>'Energy by Mode &amp; Fuel'!AM167*'C Emissions Factors'!$AB$9/1000</f>
        <v>23.921334145613418</v>
      </c>
      <c r="AM20" s="72">
        <f>'Energy by Mode &amp; Fuel'!AN167*'C Emissions Factors'!$AB$9/1000</f>
        <v>24.017900205275168</v>
      </c>
      <c r="AN20" s="72">
        <f>'Energy by Mode &amp; Fuel'!AO167*'C Emissions Factors'!$AB$9/1000</f>
        <v>24.114856084493876</v>
      </c>
      <c r="AO20" s="72">
        <f>'Energy by Mode &amp; Fuel'!AP167*'C Emissions Factors'!$AB$9/1000</f>
        <v>24.212203356899948</v>
      </c>
      <c r="AP20" s="72">
        <f>'Energy by Mode &amp; Fuel'!AQ167*'C Emissions Factors'!$AB$9/1000</f>
        <v>24.309943602476231</v>
      </c>
      <c r="AQ20" s="72">
        <f>'Energy by Mode &amp; Fuel'!AR167*'C Emissions Factors'!$AB$9/1000</f>
        <v>24.408078407583702</v>
      </c>
      <c r="AR20" s="72">
        <f>'Energy by Mode &amp; Fuel'!AS167*'C Emissions Factors'!$AB$9/1000</f>
        <v>24.506609364987156</v>
      </c>
      <c r="AS20" s="72">
        <f>'Energy by Mode &amp; Fuel'!AT167*'C Emissions Factors'!$AB$9/1000</f>
        <v>24.605538073881107</v>
      </c>
      <c r="AT20" s="56"/>
      <c r="AU20" s="56"/>
    </row>
    <row r="21" spans="1:47">
      <c r="A21" s="65" t="s">
        <v>634</v>
      </c>
      <c r="B21" s="72">
        <f>B19+B20</f>
        <v>46.609320324155917</v>
      </c>
      <c r="C21" s="72">
        <f t="shared" ref="C21:AS21" si="1">C19+C20</f>
        <v>43.714096614101294</v>
      </c>
      <c r="D21" s="72">
        <f t="shared" si="1"/>
        <v>40.130207340382128</v>
      </c>
      <c r="E21" s="72">
        <f t="shared" si="1"/>
        <v>40.56271714540091</v>
      </c>
      <c r="F21" s="72">
        <f t="shared" si="1"/>
        <v>42.562922479798857</v>
      </c>
      <c r="G21" s="72">
        <f t="shared" si="1"/>
        <v>44.125489880876145</v>
      </c>
      <c r="H21" s="72">
        <f t="shared" si="1"/>
        <v>45.104422276780014</v>
      </c>
      <c r="I21" s="72">
        <f t="shared" si="1"/>
        <v>45.568374951216697</v>
      </c>
      <c r="J21" s="72">
        <f t="shared" si="1"/>
        <v>45.789441410956464</v>
      </c>
      <c r="K21" s="72">
        <f t="shared" si="1"/>
        <v>45.98200279945047</v>
      </c>
      <c r="L21" s="72">
        <f t="shared" si="1"/>
        <v>46.223233481476555</v>
      </c>
      <c r="M21" s="72">
        <f t="shared" si="1"/>
        <v>46.412414963702318</v>
      </c>
      <c r="N21" s="72">
        <f t="shared" si="1"/>
        <v>46.776438648623483</v>
      </c>
      <c r="O21" s="72">
        <f t="shared" si="1"/>
        <v>47.023557798936608</v>
      </c>
      <c r="P21" s="72">
        <f t="shared" si="1"/>
        <v>47.03954341565202</v>
      </c>
      <c r="Q21" s="72">
        <f t="shared" si="1"/>
        <v>46.997842525932931</v>
      </c>
      <c r="R21" s="72">
        <f t="shared" si="1"/>
        <v>47.114942986871931</v>
      </c>
      <c r="S21" s="72">
        <f t="shared" si="1"/>
        <v>47.354634738483391</v>
      </c>
      <c r="T21" s="72">
        <f t="shared" si="1"/>
        <v>47.679801413475232</v>
      </c>
      <c r="U21" s="72">
        <f t="shared" si="1"/>
        <v>48.017377598666371</v>
      </c>
      <c r="V21" s="72">
        <f t="shared" si="1"/>
        <v>48.324089862973238</v>
      </c>
      <c r="W21" s="72">
        <f t="shared" si="1"/>
        <v>48.501097561131076</v>
      </c>
      <c r="X21" s="72">
        <f t="shared" si="1"/>
        <v>48.697087543948669</v>
      </c>
      <c r="Y21" s="72">
        <f t="shared" si="1"/>
        <v>49.100636769305702</v>
      </c>
      <c r="Z21" s="72">
        <f t="shared" si="1"/>
        <v>49.344707099192249</v>
      </c>
      <c r="AA21" s="72">
        <f t="shared" si="1"/>
        <v>49.565165079923403</v>
      </c>
      <c r="AB21" s="72">
        <f t="shared" si="1"/>
        <v>49.960304609454084</v>
      </c>
      <c r="AC21" s="72">
        <f t="shared" si="1"/>
        <v>50.282080539627074</v>
      </c>
      <c r="AD21" s="72">
        <f t="shared" si="1"/>
        <v>50.697381677308336</v>
      </c>
      <c r="AE21" s="72">
        <f t="shared" si="1"/>
        <v>50.88296353278313</v>
      </c>
      <c r="AF21" s="72">
        <f t="shared" si="1"/>
        <v>51.069230762532996</v>
      </c>
      <c r="AG21" s="72">
        <f t="shared" si="1"/>
        <v>51.256185919983679</v>
      </c>
      <c r="AH21" s="72">
        <f t="shared" si="1"/>
        <v>51.443831568155332</v>
      </c>
      <c r="AI21" s="72">
        <f t="shared" si="1"/>
        <v>51.632170279698869</v>
      </c>
      <c r="AJ21" s="72">
        <f t="shared" si="1"/>
        <v>51.821204636932421</v>
      </c>
      <c r="AK21" s="72">
        <f t="shared" si="1"/>
        <v>52.010937231877989</v>
      </c>
      <c r="AL21" s="72">
        <f t="shared" si="1"/>
        <v>52.201370666298175</v>
      </c>
      <c r="AM21" s="72">
        <f t="shared" si="1"/>
        <v>52.392507551733132</v>
      </c>
      <c r="AN21" s="72">
        <f t="shared" si="1"/>
        <v>52.584350509537543</v>
      </c>
      <c r="AO21" s="72">
        <f t="shared" si="1"/>
        <v>52.7769021709179</v>
      </c>
      <c r="AP21" s="72">
        <f t="shared" si="1"/>
        <v>52.970165176969715</v>
      </c>
      <c r="AQ21" s="72">
        <f t="shared" si="1"/>
        <v>53.164142178715096</v>
      </c>
      <c r="AR21" s="72">
        <f t="shared" si="1"/>
        <v>53.358835837140305</v>
      </c>
      <c r="AS21" s="72">
        <f t="shared" si="1"/>
        <v>53.554248823233522</v>
      </c>
      <c r="AT21" s="56"/>
      <c r="AU21" s="56"/>
    </row>
    <row r="22" spans="1:47">
      <c r="A22" s="73" t="s">
        <v>2986</v>
      </c>
      <c r="B22" s="72">
        <f>'C Emissions'!B78</f>
        <v>45.873298645019503</v>
      </c>
      <c r="C22" s="72">
        <f>'C Emissions'!C78</f>
        <v>42.635143280029297</v>
      </c>
      <c r="D22" s="72">
        <f>'C Emissions'!D78</f>
        <v>38.751461029052699</v>
      </c>
      <c r="E22" s="72">
        <f>'C Emissions'!E78</f>
        <v>38.8254203796387</v>
      </c>
      <c r="F22" s="72">
        <f>'C Emissions'!F78</f>
        <v>40.664657592773402</v>
      </c>
      <c r="G22" s="72">
        <f>'C Emissions'!G78</f>
        <v>42.116279602050803</v>
      </c>
      <c r="H22" s="72">
        <f>'C Emissions'!H78</f>
        <v>42.9351196289063</v>
      </c>
      <c r="I22" s="72">
        <f>'C Emissions'!I78</f>
        <v>43.349666595458999</v>
      </c>
      <c r="J22" s="72">
        <f>'C Emissions'!J78</f>
        <v>43.458747863769503</v>
      </c>
      <c r="K22" s="72">
        <f>'C Emissions'!K78</f>
        <v>43.6364936828613</v>
      </c>
      <c r="L22" s="72">
        <f>'C Emissions'!L78</f>
        <v>43.882102966308601</v>
      </c>
      <c r="M22" s="72">
        <f>'C Emissions'!M78</f>
        <v>44.038562774658203</v>
      </c>
      <c r="N22" s="72">
        <f>'C Emissions'!N78</f>
        <v>44.397789001464801</v>
      </c>
      <c r="O22" s="72">
        <f>'C Emissions'!O78</f>
        <v>44.640769958496101</v>
      </c>
      <c r="P22" s="72">
        <f>'C Emissions'!P78</f>
        <v>44.678207397460902</v>
      </c>
      <c r="Q22" s="72">
        <f>'C Emissions'!Q78</f>
        <v>44.633773803710902</v>
      </c>
      <c r="R22" s="72">
        <f>'C Emissions'!R78</f>
        <v>44.771751403808601</v>
      </c>
      <c r="S22" s="72">
        <f>'C Emissions'!S78</f>
        <v>44.9939155578613</v>
      </c>
      <c r="T22" s="72">
        <f>'C Emissions'!T78</f>
        <v>45.308460235595703</v>
      </c>
      <c r="U22" s="72">
        <f>'C Emissions'!U78</f>
        <v>45.649097442627003</v>
      </c>
      <c r="V22" s="72">
        <f>'C Emissions'!V78</f>
        <v>45.884162902832003</v>
      </c>
      <c r="W22" s="72">
        <f>'C Emissions'!W78</f>
        <v>46.053611755371101</v>
      </c>
      <c r="X22" s="72">
        <f>'C Emissions'!X78</f>
        <v>46.267101287841797</v>
      </c>
      <c r="Y22" s="72">
        <f>'C Emissions'!Y78</f>
        <v>46.6134223937988</v>
      </c>
      <c r="Z22" s="72">
        <f>'C Emissions'!Z78</f>
        <v>46.867408752441399</v>
      </c>
      <c r="AA22" s="72">
        <f>'C Emissions'!AA78</f>
        <v>47.077766418457003</v>
      </c>
      <c r="AB22" s="72">
        <f>'C Emissions'!AB78</f>
        <v>47.4276313781738</v>
      </c>
      <c r="AC22" s="72">
        <f>'C Emissions'!AC78</f>
        <v>47.718711853027301</v>
      </c>
      <c r="AD22" s="72">
        <f>'C Emissions'!AD78</f>
        <v>48.166332244872997</v>
      </c>
      <c r="AE22" s="72">
        <f>'C Emissions'!AE78</f>
        <v>4.528050521091051E-3</v>
      </c>
      <c r="AF22" s="72">
        <f>'C Emissions'!AF78</f>
        <v>0</v>
      </c>
      <c r="AG22" s="72">
        <f>'C Emissions'!AG78</f>
        <v>0</v>
      </c>
      <c r="AH22" s="72">
        <f>'C Emissions'!AH78</f>
        <v>0</v>
      </c>
      <c r="AI22" s="72">
        <f>'C Emissions'!AI78</f>
        <v>0</v>
      </c>
      <c r="AJ22" s="72">
        <f>'C Emissions'!AJ78</f>
        <v>0</v>
      </c>
      <c r="AK22" s="72">
        <f>'C Emissions'!AK78</f>
        <v>0</v>
      </c>
      <c r="AL22" s="72">
        <f>'C Emissions'!AL78</f>
        <v>0</v>
      </c>
      <c r="AM22" s="72">
        <f>'C Emissions'!AM78</f>
        <v>0</v>
      </c>
      <c r="AN22" s="72">
        <f>'C Emissions'!AN78</f>
        <v>0</v>
      </c>
      <c r="AO22" s="72">
        <f>'C Emissions'!AO78</f>
        <v>0</v>
      </c>
      <c r="AP22" s="72">
        <f>'C Emissions'!AP78</f>
        <v>0</v>
      </c>
      <c r="AQ22" s="72">
        <f>'C Emissions'!AQ78</f>
        <v>0</v>
      </c>
      <c r="AR22" s="72">
        <f>'C Emissions'!AR78</f>
        <v>0</v>
      </c>
      <c r="AS22" s="72">
        <f>'C Emissions'!AS78</f>
        <v>0</v>
      </c>
      <c r="AT22" s="56"/>
      <c r="AU22" s="56"/>
    </row>
    <row r="23" spans="1:47">
      <c r="A23" s="65" t="s">
        <v>639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56"/>
      <c r="AU23" s="56"/>
    </row>
    <row r="24" spans="1:47">
      <c r="A24" s="65" t="s">
        <v>623</v>
      </c>
      <c r="B24" s="72">
        <f>'Energy by Mode &amp; Fuel'!C$171*((1-B$112)*'C Emissions Factors'!$AB$6/1000+(B$112)*'C Emissions Factors'!$AB$50/1000)</f>
        <v>24.898132813536719</v>
      </c>
      <c r="C24" s="72">
        <f>'Energy by Mode &amp; Fuel'!D171*((1-C$112)*'C Emissions Factors'!$AB$6/1000+(C$112)*'C Emissions Factors'!$AB$50/1000)</f>
        <v>24.795018237882125</v>
      </c>
      <c r="D24" s="72">
        <f>'Energy by Mode &amp; Fuel'!E171*((1-D$112)*'C Emissions Factors'!$AB$6/1000+(D$112)*'C Emissions Factors'!$AB$50/1000)</f>
        <v>21.615450514203559</v>
      </c>
      <c r="E24" s="72">
        <f>'Energy by Mode &amp; Fuel'!F171*((1-E$112)*'C Emissions Factors'!$AB$6/1000+(E$112)*'C Emissions Factors'!$AB$50/1000)</f>
        <v>22.463513213160873</v>
      </c>
      <c r="F24" s="72">
        <f>'Energy by Mode &amp; Fuel'!G171*((1-F$112)*'C Emissions Factors'!$AB$6/1000+(F$112)*'C Emissions Factors'!$AB$50/1000)</f>
        <v>23.97594286042629</v>
      </c>
      <c r="G24" s="72">
        <f>'Energy by Mode &amp; Fuel'!H171*((1-G$112)*'C Emissions Factors'!$AB$6/1000+(G$112)*'C Emissions Factors'!$AB$50/1000)</f>
        <v>24.571348085725116</v>
      </c>
      <c r="H24" s="72">
        <f>'Energy by Mode &amp; Fuel'!I171*((1-H$112)*'C Emissions Factors'!$AB$6/1000+(H$112)*'C Emissions Factors'!$AB$50/1000)</f>
        <v>24.61910552388521</v>
      </c>
      <c r="I24" s="72">
        <f>'Energy by Mode &amp; Fuel'!J171*((1-I$112)*'C Emissions Factors'!$AB$6/1000+(I$112)*'C Emissions Factors'!$AB$50/1000)</f>
        <v>24.421623107731609</v>
      </c>
      <c r="J24" s="72">
        <f>'Energy by Mode &amp; Fuel'!K171*((1-J$112)*'C Emissions Factors'!$AB$6/1000+(J$112)*'C Emissions Factors'!$AB$50/1000)</f>
        <v>24.331624084006421</v>
      </c>
      <c r="K24" s="72">
        <f>'Energy by Mode &amp; Fuel'!L171*((1-K$112)*'C Emissions Factors'!$AB$6/1000+(K$112)*'C Emissions Factors'!$AB$50/1000)</f>
        <v>24.263600701824664</v>
      </c>
      <c r="L24" s="72">
        <f>'Energy by Mode &amp; Fuel'!M171*((1-L$112)*'C Emissions Factors'!$AB$6/1000+(L$112)*'C Emissions Factors'!$AB$50/1000)</f>
        <v>24.194988768711411</v>
      </c>
      <c r="M24" s="72">
        <f>'Energy by Mode &amp; Fuel'!N171*((1-M$112)*'C Emissions Factors'!$AB$6/1000+(M$112)*'C Emissions Factors'!$AB$50/1000)</f>
        <v>24.128365816795615</v>
      </c>
      <c r="N24" s="72">
        <f>'Energy by Mode &amp; Fuel'!O171*((1-N$112)*'C Emissions Factors'!$AB$6/1000+(N$112)*'C Emissions Factors'!$AB$50/1000)</f>
        <v>24.064610379051071</v>
      </c>
      <c r="O24" s="72">
        <f>'Energy by Mode &amp; Fuel'!P171*((1-O$112)*'C Emissions Factors'!$AB$6/1000+(O$112)*'C Emissions Factors'!$AB$50/1000)</f>
        <v>24.033136488326306</v>
      </c>
      <c r="P24" s="72">
        <f>'Energy by Mode &amp; Fuel'!Q171*((1-P$112)*'C Emissions Factors'!$AB$6/1000+(P$112)*'C Emissions Factors'!$AB$50/1000)</f>
        <v>23.976441409472006</v>
      </c>
      <c r="Q24" s="72">
        <f>'Energy by Mode &amp; Fuel'!R171*((1-Q$112)*'C Emissions Factors'!$AB$6/1000+(Q$112)*'C Emissions Factors'!$AB$50/1000)</f>
        <v>23.993012827429915</v>
      </c>
      <c r="R24" s="72">
        <f>'Energy by Mode &amp; Fuel'!S171*((1-R$112)*'C Emissions Factors'!$AB$6/1000+(R$112)*'C Emissions Factors'!$AB$50/1000)</f>
        <v>24.167185684645485</v>
      </c>
      <c r="S24" s="72">
        <f>'Energy by Mode &amp; Fuel'!T171*((1-S$112)*'C Emissions Factors'!$AB$6/1000+(S$112)*'C Emissions Factors'!$AB$50/1000)</f>
        <v>24.427581534861083</v>
      </c>
      <c r="T24" s="72">
        <f>'Energy by Mode &amp; Fuel'!U171*((1-T$112)*'C Emissions Factors'!$AB$6/1000+(T$112)*'C Emissions Factors'!$AB$50/1000)</f>
        <v>24.715791167509213</v>
      </c>
      <c r="U24" s="72">
        <f>'Energy by Mode &amp; Fuel'!V171*((1-U$112)*'C Emissions Factors'!$AB$6/1000+(U$112)*'C Emissions Factors'!$AB$50/1000)</f>
        <v>25.024698479578888</v>
      </c>
      <c r="V24" s="72">
        <f>'Energy by Mode &amp; Fuel'!W171*((1-V$112)*'C Emissions Factors'!$AB$6/1000+(V$112)*'C Emissions Factors'!$AB$50/1000)</f>
        <v>25.311441028321724</v>
      </c>
      <c r="W24" s="72">
        <f>'Energy by Mode &amp; Fuel'!X171*((1-W$112)*'C Emissions Factors'!$AB$6/1000+(W$112)*'C Emissions Factors'!$AB$50/1000)</f>
        <v>25.625683798817846</v>
      </c>
      <c r="X24" s="72">
        <f>'Energy by Mode &amp; Fuel'!Y171*((1-X$112)*'C Emissions Factors'!$AB$6/1000+(X$112)*'C Emissions Factors'!$AB$50/1000)</f>
        <v>25.960508255918597</v>
      </c>
      <c r="Y24" s="72">
        <f>'Energy by Mode &amp; Fuel'!Z171*((1-Y$112)*'C Emissions Factors'!$AB$6/1000+(Y$112)*'C Emissions Factors'!$AB$50/1000)</f>
        <v>26.352981494949681</v>
      </c>
      <c r="Z24" s="72">
        <f>'Energy by Mode &amp; Fuel'!AA171*((1-Z$112)*'C Emissions Factors'!$AB$6/1000+(Z$112)*'C Emissions Factors'!$AB$50/1000)</f>
        <v>26.720712508908967</v>
      </c>
      <c r="AA24" s="72">
        <f>'Energy by Mode &amp; Fuel'!AB171*((1-AA$112)*'C Emissions Factors'!$AB$6/1000+(AA$112)*'C Emissions Factors'!$AB$50/1000)</f>
        <v>27.120420025671681</v>
      </c>
      <c r="AB24" s="72">
        <f>'Energy by Mode &amp; Fuel'!AC171*((1-AB$112)*'C Emissions Factors'!$AB$6/1000+(AB$112)*'C Emissions Factors'!$AB$50/1000)</f>
        <v>27.610021342093258</v>
      </c>
      <c r="AC24" s="72">
        <f>'Energy by Mode &amp; Fuel'!AD171*((1-AC$112)*'C Emissions Factors'!$AB$6/1000+(AC$112)*'C Emissions Factors'!$AB$50/1000)</f>
        <v>28.105138581493826</v>
      </c>
      <c r="AD24" s="72">
        <f>'Energy by Mode &amp; Fuel'!AE171*((1-AD$112)*'C Emissions Factors'!$AB$6/1000+(AD$112)*'C Emissions Factors'!$AB$50/1000)</f>
        <v>28.661341382713989</v>
      </c>
      <c r="AE24" s="72">
        <f>'Energy by Mode &amp; Fuel'!AF171*((1-AE$112)*'C Emissions Factors'!$AB$6/1000+(AE$112)*'C Emissions Factors'!$AB$50/1000)</f>
        <v>28.938013854088823</v>
      </c>
      <c r="AF24" s="72">
        <f>'Energy by Mode &amp; Fuel'!AG171*((1-AF$112)*'C Emissions Factors'!$AB$6/1000+(AF$112)*'C Emissions Factors'!$AB$50/1000)</f>
        <v>29.21735708868421</v>
      </c>
      <c r="AG24" s="72">
        <f>'Energy by Mode &amp; Fuel'!AH171*((1-AG$112)*'C Emissions Factors'!$AB$6/1000+(AG$112)*'C Emissions Factors'!$AB$50/1000)</f>
        <v>29.499396867800854</v>
      </c>
      <c r="AH24" s="72">
        <f>'Energy by Mode &amp; Fuel'!AI171*((1-AH$112)*'C Emissions Factors'!$AB$6/1000+(AH$112)*'C Emissions Factors'!$AB$50/1000)</f>
        <v>29.784159221610434</v>
      </c>
      <c r="AI24" s="72">
        <f>'Energy by Mode &amp; Fuel'!AJ171*((1-AI$112)*'C Emissions Factors'!$AB$6/1000+(AI$112)*'C Emissions Factors'!$AB$50/1000)</f>
        <v>30.071670431558008</v>
      </c>
      <c r="AJ24" s="72">
        <f>'Energy by Mode &amp; Fuel'!AK171*((1-AJ$112)*'C Emissions Factors'!$AB$6/1000+(AJ$112)*'C Emissions Factors'!$AB$50/1000)</f>
        <v>30.36195703278759</v>
      </c>
      <c r="AK24" s="72">
        <f>'Energy by Mode &amp; Fuel'!AL171*((1-AK$112)*'C Emissions Factors'!$AB$6/1000+(AK$112)*'C Emissions Factors'!$AB$50/1000)</f>
        <v>30.655045816591134</v>
      </c>
      <c r="AL24" s="72">
        <f>'Energy by Mode &amp; Fuel'!AM171*((1-AL$112)*'C Emissions Factors'!$AB$6/1000+(AL$112)*'C Emissions Factors'!$AB$50/1000)</f>
        <v>30.9509638328812</v>
      </c>
      <c r="AM24" s="72">
        <f>'Energy by Mode &amp; Fuel'!AN171*((1-AM$112)*'C Emissions Factors'!$AB$6/1000+(AM$112)*'C Emissions Factors'!$AB$50/1000)</f>
        <v>31.249738392687426</v>
      </c>
      <c r="AN24" s="72">
        <f>'Energy by Mode &amp; Fuel'!AO171*((1-AN$112)*'C Emissions Factors'!$AB$6/1000+(AN$112)*'C Emissions Factors'!$AB$50/1000)</f>
        <v>31.551397070677158</v>
      </c>
      <c r="AO24" s="72">
        <f>'Energy by Mode &amp; Fuel'!AP171*((1-AO$112)*'C Emissions Factors'!$AB$6/1000+(AO$112)*'C Emissions Factors'!$AB$50/1000)</f>
        <v>31.855967707700373</v>
      </c>
      <c r="AP24" s="72">
        <f>'Energy by Mode &amp; Fuel'!AQ171*((1-AP$112)*'C Emissions Factors'!$AB$6/1000+(AP$112)*'C Emissions Factors'!$AB$50/1000)</f>
        <v>32.163478413359179</v>
      </c>
      <c r="AQ24" s="72">
        <f>'Energy by Mode &amp; Fuel'!AR171*((1-AQ$112)*'C Emissions Factors'!$AB$6/1000+(AQ$112)*'C Emissions Factors'!$AB$50/1000)</f>
        <v>32.473957568602145</v>
      </c>
      <c r="AR24" s="72">
        <f>'Energy by Mode &amp; Fuel'!AS171*((1-AR$112)*'C Emissions Factors'!$AB$6/1000+(AR$112)*'C Emissions Factors'!$AB$50/1000)</f>
        <v>32.787433828343616</v>
      </c>
      <c r="AS24" s="72">
        <f>'Energy by Mode &amp; Fuel'!AT171*((1-AS$112)*'C Emissions Factors'!$AB$6/1000+(AS$112)*'C Emissions Factors'!$AB$50/1000)</f>
        <v>33.103936124108387</v>
      </c>
      <c r="AT24" s="56"/>
      <c r="AU24" s="56"/>
    </row>
    <row r="25" spans="1:47">
      <c r="A25" s="65" t="s">
        <v>632</v>
      </c>
      <c r="B25" s="72">
        <f>'Energy by Mode &amp; Fuel'!C$172*'C Emissions Factors'!$AB$9/1000</f>
        <v>338.65217538074995</v>
      </c>
      <c r="C25" s="72">
        <f>'Energy by Mode &amp; Fuel'!D172*'C Emissions Factors'!$AB$9/1000</f>
        <v>317.57393865504997</v>
      </c>
      <c r="D25" s="72">
        <f>'Energy by Mode &amp; Fuel'!E172*'C Emissions Factors'!$AB$9/1000</f>
        <v>284.64522322389996</v>
      </c>
      <c r="E25" s="72">
        <f>'Energy by Mode &amp; Fuel'!F172*'C Emissions Factors'!$AB$9/1000</f>
        <v>285.31025247724995</v>
      </c>
      <c r="F25" s="72">
        <f>'Energy by Mode &amp; Fuel'!G172*'C Emissions Factors'!$AB$9/1000</f>
        <v>298.96531798209998</v>
      </c>
      <c r="G25" s="72">
        <f>'Energy by Mode &amp; Fuel'!H172*'C Emissions Factors'!$AB$9/1000</f>
        <v>313.48325349879991</v>
      </c>
      <c r="H25" s="72">
        <f>'Energy by Mode &amp; Fuel'!I172*'C Emissions Factors'!$AB$9/1000</f>
        <v>323.3311793403999</v>
      </c>
      <c r="I25" s="72">
        <f>'Energy by Mode &amp; Fuel'!J172*'C Emissions Factors'!$AB$9/1000</f>
        <v>329.28715379944998</v>
      </c>
      <c r="J25" s="72">
        <f>'Energy by Mode &amp; Fuel'!K172*'C Emissions Factors'!$AB$9/1000</f>
        <v>333.64804393689991</v>
      </c>
      <c r="K25" s="72">
        <f>'Energy by Mode &amp; Fuel'!L172*'C Emissions Factors'!$AB$9/1000</f>
        <v>337.63125426029995</v>
      </c>
      <c r="L25" s="72">
        <f>'Energy by Mode &amp; Fuel'!M172*'C Emissions Factors'!$AB$9/1000</f>
        <v>341.67904242779997</v>
      </c>
      <c r="M25" s="72">
        <f>'Energy by Mode &amp; Fuel'!N172*'C Emissions Factors'!$AB$9/1000</f>
        <v>346.71242677609996</v>
      </c>
      <c r="N25" s="72">
        <f>'Energy by Mode &amp; Fuel'!O172*'C Emissions Factors'!$AB$9/1000</f>
        <v>352.31540245054993</v>
      </c>
      <c r="O25" s="72">
        <f>'Energy by Mode &amp; Fuel'!P172*'C Emissions Factors'!$AB$9/1000</f>
        <v>357.25409895175</v>
      </c>
      <c r="P25" s="72">
        <f>'Energy by Mode &amp; Fuel'!Q172*'C Emissions Factors'!$AB$9/1000</f>
        <v>360.29632457279996</v>
      </c>
      <c r="Q25" s="72">
        <f>'Energy by Mode &amp; Fuel'!R172*'C Emissions Factors'!$AB$9/1000</f>
        <v>362.88021979824993</v>
      </c>
      <c r="R25" s="72">
        <f>'Energy by Mode &amp; Fuel'!S172*'C Emissions Factors'!$AB$9/1000</f>
        <v>366.93104391019995</v>
      </c>
      <c r="S25" s="72">
        <f>'Energy by Mode &amp; Fuel'!T172*'C Emissions Factors'!$AB$9/1000</f>
        <v>372.32235603639998</v>
      </c>
      <c r="T25" s="72">
        <f>'Energy by Mode &amp; Fuel'!U172*'C Emissions Factors'!$AB$9/1000</f>
        <v>378.04948671874996</v>
      </c>
      <c r="U25" s="72">
        <f>'Energy by Mode &amp; Fuel'!V172*'C Emissions Factors'!$AB$9/1000</f>
        <v>383.75718693235001</v>
      </c>
      <c r="V25" s="72">
        <f>'Energy by Mode &amp; Fuel'!W172*'C Emissions Factors'!$AB$9/1000</f>
        <v>389.14749895174998</v>
      </c>
      <c r="W25" s="72">
        <f>'Energy by Mode &amp; Fuel'!X172*'C Emissions Factors'!$AB$9/1000</f>
        <v>394.19449176029997</v>
      </c>
      <c r="X25" s="72">
        <f>'Energy by Mode &amp; Fuel'!Y172*'C Emissions Factors'!$AB$9/1000</f>
        <v>399.30152616199996</v>
      </c>
      <c r="Y25" s="72">
        <f>'Energy by Mode &amp; Fuel'!Z172*'C Emissions Factors'!$AB$9/1000</f>
        <v>404.99754666139995</v>
      </c>
      <c r="Z25" s="72">
        <f>'Energy by Mode &amp; Fuel'!AA172*'C Emissions Factors'!$AB$9/1000</f>
        <v>410.38350113529992</v>
      </c>
      <c r="AA25" s="72">
        <f>'Energy by Mode &amp; Fuel'!AB172*'C Emissions Factors'!$AB$9/1000</f>
        <v>415.57286505734999</v>
      </c>
      <c r="AB25" s="72">
        <f>'Energy by Mode &amp; Fuel'!AC172*'C Emissions Factors'!$AB$9/1000</f>
        <v>421.4792988983499</v>
      </c>
      <c r="AC25" s="72">
        <f>'Energy by Mode &amp; Fuel'!AD172*'C Emissions Factors'!$AB$9/1000</f>
        <v>427.60557570114992</v>
      </c>
      <c r="AD25" s="72">
        <f>'Energy by Mode &amp; Fuel'!AE172*'C Emissions Factors'!$AB$9/1000</f>
        <v>434.46456686709996</v>
      </c>
      <c r="AE25" s="72">
        <f>'Energy by Mode &amp; Fuel'!AF172*'C Emissions Factors'!$AB$9/1000</f>
        <v>437.96769939849139</v>
      </c>
      <c r="AF25" s="72">
        <f>'Energy by Mode &amp; Fuel'!AG172*'C Emissions Factors'!$AB$9/1000</f>
        <v>441.49907804813597</v>
      </c>
      <c r="AG25" s="72">
        <f>'Energy by Mode &amp; Fuel'!AH172*'C Emissions Factors'!$AB$9/1000</f>
        <v>445.05893056739302</v>
      </c>
      <c r="AH25" s="72">
        <f>'Energy by Mode &amp; Fuel'!AI172*'C Emissions Factors'!$AB$9/1000</f>
        <v>448.64748654400478</v>
      </c>
      <c r="AI25" s="72">
        <f>'Energy by Mode &amp; Fuel'!AJ172*'C Emissions Factors'!$AB$9/1000</f>
        <v>452.26497741690275</v>
      </c>
      <c r="AJ25" s="72">
        <f>'Energy by Mode &amp; Fuel'!AK172*'C Emissions Factors'!$AB$9/1000</f>
        <v>455.9116364911348</v>
      </c>
      <c r="AK25" s="72">
        <f>'Energy by Mode &amp; Fuel'!AL172*'C Emissions Factors'!$AB$9/1000</f>
        <v>459.58769895291107</v>
      </c>
      <c r="AL25" s="72">
        <f>'Energy by Mode &amp; Fuel'!AM172*'C Emissions Factors'!$AB$9/1000</f>
        <v>463.29340188477238</v>
      </c>
      <c r="AM25" s="72">
        <f>'Energy by Mode &amp; Fuel'!AN172*'C Emissions Factors'!$AB$9/1000</f>
        <v>467.02898428088076</v>
      </c>
      <c r="AN25" s="72">
        <f>'Energy by Mode &amp; Fuel'!AO172*'C Emissions Factors'!$AB$9/1000</f>
        <v>470.79468706243244</v>
      </c>
      <c r="AO25" s="72">
        <f>'Energy by Mode &amp; Fuel'!AP172*'C Emissions Factors'!$AB$9/1000</f>
        <v>474.59075309319621</v>
      </c>
      <c r="AP25" s="72">
        <f>'Energy by Mode &amp; Fuel'!AQ172*'C Emissions Factors'!$AB$9/1000</f>
        <v>478.4174271951764</v>
      </c>
      <c r="AQ25" s="72">
        <f>'Energy by Mode &amp; Fuel'!AR172*'C Emissions Factors'!$AB$9/1000</f>
        <v>482.2749561644024</v>
      </c>
      <c r="AR25" s="72">
        <f>'Energy by Mode &amp; Fuel'!AS172*'C Emissions Factors'!$AB$9/1000</f>
        <v>486.16358878684525</v>
      </c>
      <c r="AS25" s="72">
        <f>'Energy by Mode &amp; Fuel'!AT172*'C Emissions Factors'!$AB$9/1000</f>
        <v>490.08357585446316</v>
      </c>
      <c r="AT25" s="56"/>
      <c r="AU25" s="56"/>
    </row>
    <row r="26" spans="1:47">
      <c r="A26" s="65" t="s">
        <v>148</v>
      </c>
      <c r="B26" s="72">
        <f>'Energy by Mode &amp; Fuel'!C$173*'C Emissions Factors'!$AB$43/1000</f>
        <v>0.41584674615</v>
      </c>
      <c r="C26" s="72">
        <f>'Energy by Mode &amp; Fuel'!D173*'C Emissions Factors'!$AB$43/1000</f>
        <v>0.41384470589</v>
      </c>
      <c r="D26" s="72">
        <f>'Energy by Mode &amp; Fuel'!E173*'C Emissions Factors'!$AB$43/1000</f>
        <v>0.36640185901</v>
      </c>
      <c r="E26" s="72">
        <f>'Energy by Mode &amp; Fuel'!F173*'C Emissions Factors'!$AB$43/1000</f>
        <v>0.37299223980333329</v>
      </c>
      <c r="F26" s="72">
        <f>'Energy by Mode &amp; Fuel'!G173*'C Emissions Factors'!$AB$43/1000</f>
        <v>0.37583443238000003</v>
      </c>
      <c r="G26" s="72">
        <f>'Energy by Mode &amp; Fuel'!H173*'C Emissions Factors'!$AB$43/1000</f>
        <v>0.37148272458000003</v>
      </c>
      <c r="H26" s="72">
        <f>'Energy by Mode &amp; Fuel'!I173*'C Emissions Factors'!$AB$43/1000</f>
        <v>0.36396899861666671</v>
      </c>
      <c r="I26" s="72">
        <f>'Energy by Mode &amp; Fuel'!J173*'C Emissions Factors'!$AB$43/1000</f>
        <v>0.37911832170666659</v>
      </c>
      <c r="J26" s="72">
        <f>'Energy by Mode &amp; Fuel'!K173*'C Emissions Factors'!$AB$43/1000</f>
        <v>0.40160845908333331</v>
      </c>
      <c r="K26" s="72">
        <f>'Energy by Mode &amp; Fuel'!L173*'C Emissions Factors'!$AB$43/1000</f>
        <v>0.49554454462333336</v>
      </c>
      <c r="L26" s="72">
        <f>'Energy by Mode &amp; Fuel'!M173*'C Emissions Factors'!$AB$43/1000</f>
        <v>0.63740682327666676</v>
      </c>
      <c r="M26" s="72">
        <f>'Energy by Mode &amp; Fuel'!N173*'C Emissions Factors'!$AB$43/1000</f>
        <v>0.80087669471333334</v>
      </c>
      <c r="N26" s="72">
        <f>'Energy by Mode &amp; Fuel'!O173*'C Emissions Factors'!$AB$43/1000</f>
        <v>0.98189076106000006</v>
      </c>
      <c r="O26" s="72">
        <f>'Energy by Mode &amp; Fuel'!P173*'C Emissions Factors'!$AB$43/1000</f>
        <v>1.17112638236</v>
      </c>
      <c r="P26" s="72">
        <f>'Energy by Mode &amp; Fuel'!Q173*'C Emissions Factors'!$AB$43/1000</f>
        <v>1.3591308237099999</v>
      </c>
      <c r="Q26" s="72">
        <f>'Energy by Mode &amp; Fuel'!R173*'C Emissions Factors'!$AB$43/1000</f>
        <v>1.5419668559899999</v>
      </c>
      <c r="R26" s="72">
        <f>'Energy by Mode &amp; Fuel'!S173*'C Emissions Factors'!$AB$43/1000</f>
        <v>1.72611142484</v>
      </c>
      <c r="S26" s="72">
        <f>'Energy by Mode &amp; Fuel'!T173*'C Emissions Factors'!$AB$43/1000</f>
        <v>1.91627739479</v>
      </c>
      <c r="T26" s="72">
        <f>'Energy by Mode &amp; Fuel'!U173*'C Emissions Factors'!$AB$43/1000</f>
        <v>2.1092486298766668</v>
      </c>
      <c r="U26" s="72">
        <f>'Energy by Mode &amp; Fuel'!V173*'C Emissions Factors'!$AB$43/1000</f>
        <v>2.3028227478666667</v>
      </c>
      <c r="V26" s="72">
        <f>'Energy by Mode &amp; Fuel'!W173*'C Emissions Factors'!$AB$43/1000</f>
        <v>2.5437395417499995</v>
      </c>
      <c r="W26" s="72">
        <f>'Energy by Mode &amp; Fuel'!X173*'C Emissions Factors'!$AB$43/1000</f>
        <v>2.7815473210800001</v>
      </c>
      <c r="X26" s="72">
        <f>'Energy by Mode &amp; Fuel'!Y173*'C Emissions Factors'!$AB$43/1000</f>
        <v>3.0181868987233327</v>
      </c>
      <c r="Y26" s="72">
        <f>'Energy by Mode &amp; Fuel'!Z173*'C Emissions Factors'!$AB$43/1000</f>
        <v>3.2521837768566666</v>
      </c>
      <c r="Z26" s="72">
        <f>'Energy by Mode &amp; Fuel'!AA173*'C Emissions Factors'!$AB$43/1000</f>
        <v>3.4763159350700001</v>
      </c>
      <c r="AA26" s="72">
        <f>'Energy by Mode &amp; Fuel'!AB173*'C Emissions Factors'!$AB$43/1000</f>
        <v>3.6919501130966665</v>
      </c>
      <c r="AB26" s="72">
        <f>'Energy by Mode &amp; Fuel'!AC173*'C Emissions Factors'!$AB$43/1000</f>
        <v>3.9100094052433332</v>
      </c>
      <c r="AC26" s="72">
        <f>'Energy by Mode &amp; Fuel'!AD173*'C Emissions Factors'!$AB$43/1000</f>
        <v>4.1793948678166659</v>
      </c>
      <c r="AD26" s="72">
        <f>'Energy by Mode &amp; Fuel'!AE173*'C Emissions Factors'!$AB$43/1000</f>
        <v>4.4507002919866663</v>
      </c>
      <c r="AE26" s="72">
        <f>'Energy by Mode &amp; Fuel'!AF173*'C Emissions Factors'!$AB$43/1000</f>
        <v>4.6149832060141547</v>
      </c>
      <c r="AF26" s="72">
        <f>'Energy by Mode &amp; Fuel'!AG173*'C Emissions Factors'!$AB$43/1000</f>
        <v>4.7853300816815567</v>
      </c>
      <c r="AG26" s="72">
        <f>'Energy by Mode &amp; Fuel'!AH173*'C Emissions Factors'!$AB$43/1000</f>
        <v>4.9619647501218171</v>
      </c>
      <c r="AH26" s="72">
        <f>'Energy by Mode &amp; Fuel'!AI173*'C Emissions Factors'!$AB$43/1000</f>
        <v>5.145119304455517</v>
      </c>
      <c r="AI26" s="72">
        <f>'Energy by Mode &amp; Fuel'!AJ173*'C Emissions Factors'!$AB$43/1000</f>
        <v>5.3350344047548752</v>
      </c>
      <c r="AJ26" s="72">
        <f>'Energy by Mode &amp; Fuel'!AK173*'C Emissions Factors'!$AB$43/1000</f>
        <v>5.5319595942645048</v>
      </c>
      <c r="AK26" s="72">
        <f>'Energy by Mode &amp; Fuel'!AL173*'C Emissions Factors'!$AB$43/1000</f>
        <v>5.7361536272943994</v>
      </c>
      <c r="AL26" s="72">
        <f>'Energy by Mode &amp; Fuel'!AM173*'C Emissions Factors'!$AB$43/1000</f>
        <v>5.9478848092160268</v>
      </c>
      <c r="AM26" s="72">
        <f>'Energy by Mode &amp; Fuel'!AN173*'C Emissions Factors'!$AB$43/1000</f>
        <v>6.1674313490082335</v>
      </c>
      <c r="AN26" s="72">
        <f>'Energy by Mode &amp; Fuel'!AO173*'C Emissions Factors'!$AB$43/1000</f>
        <v>6.3950817248162357</v>
      </c>
      <c r="AO26" s="72">
        <f>'Energy by Mode &amp; Fuel'!AP173*'C Emissions Factors'!$AB$43/1000</f>
        <v>6.6311350630040069</v>
      </c>
      <c r="AP26" s="72">
        <f>'Energy by Mode &amp; Fuel'!AQ173*'C Emissions Factors'!$AB$43/1000</f>
        <v>6.8759015311981333</v>
      </c>
      <c r="AQ26" s="72">
        <f>'Energy by Mode &amp; Fuel'!AR173*'C Emissions Factors'!$AB$43/1000</f>
        <v>7.1297027458395874</v>
      </c>
      <c r="AR26" s="72">
        <f>'Energy by Mode &amp; Fuel'!AS173*'C Emissions Factors'!$AB$43/1000</f>
        <v>7.3928721947789295</v>
      </c>
      <c r="AS26" s="72">
        <f>'Energy by Mode &amp; Fuel'!AT173*'C Emissions Factors'!$AB$43/1000</f>
        <v>7.6657556754702219</v>
      </c>
      <c r="AT26" s="56"/>
      <c r="AU26" s="56"/>
    </row>
    <row r="27" spans="1:47">
      <c r="A27" s="65" t="s">
        <v>628</v>
      </c>
      <c r="B27" s="72">
        <f>'Energy by Mode &amp; Fuel'!C$174*'C Emissions Factors'!$AB$7/1000</f>
        <v>1.4259631131255732</v>
      </c>
      <c r="C27" s="72">
        <f>'Energy by Mode &amp; Fuel'!D174*'C Emissions Factors'!$AB$7/1000</f>
        <v>1.2114460110986327</v>
      </c>
      <c r="D27" s="72">
        <f>'Energy by Mode &amp; Fuel'!E174*'C Emissions Factors'!$AB$7/1000</f>
        <v>1.0315500353868479</v>
      </c>
      <c r="E27" s="72">
        <f>'Energy by Mode &amp; Fuel'!F174*'C Emissions Factors'!$AB$7/1000</f>
        <v>0.99417960008855244</v>
      </c>
      <c r="F27" s="72">
        <f>'Energy by Mode &amp; Fuel'!G174*'C Emissions Factors'!$AB$7/1000</f>
        <v>0.97914998618430016</v>
      </c>
      <c r="G27" s="72">
        <f>'Energy by Mode &amp; Fuel'!H174*'C Emissions Factors'!$AB$7/1000</f>
        <v>0.95461771459700429</v>
      </c>
      <c r="H27" s="72">
        <f>'Energy by Mode &amp; Fuel'!I174*'C Emissions Factors'!$AB$7/1000</f>
        <v>0.92656103604285234</v>
      </c>
      <c r="I27" s="72">
        <f>'Energy by Mode &amp; Fuel'!J174*'C Emissions Factors'!$AB$7/1000</f>
        <v>0.90694342752466328</v>
      </c>
      <c r="J27" s="72">
        <f>'Energy by Mode &amp; Fuel'!K174*'C Emissions Factors'!$AB$7/1000</f>
        <v>0.89802578353073548</v>
      </c>
      <c r="K27" s="72">
        <f>'Energy by Mode &amp; Fuel'!L174*'C Emissions Factors'!$AB$7/1000</f>
        <v>0.90012767238203717</v>
      </c>
      <c r="L27" s="72">
        <f>'Energy by Mode &amp; Fuel'!M174*'C Emissions Factors'!$AB$7/1000</f>
        <v>0.91001728737908838</v>
      </c>
      <c r="M27" s="72">
        <f>'Energy by Mode &amp; Fuel'!N174*'C Emissions Factors'!$AB$7/1000</f>
        <v>0.92726668973152282</v>
      </c>
      <c r="N27" s="72">
        <f>'Energy by Mode &amp; Fuel'!O174*'C Emissions Factors'!$AB$7/1000</f>
        <v>0.95079354494669099</v>
      </c>
      <c r="O27" s="72">
        <f>'Energy by Mode &amp; Fuel'!P174*'C Emissions Factors'!$AB$7/1000</f>
        <v>0.98043971933390173</v>
      </c>
      <c r="P27" s="72">
        <f>'Energy by Mode &amp; Fuel'!Q174*'C Emissions Factors'!$AB$7/1000</f>
        <v>1.0178655232225968</v>
      </c>
      <c r="Q27" s="72">
        <f>'Energy by Mode &amp; Fuel'!R174*'C Emissions Factors'!$AB$7/1000</f>
        <v>1.0613592014513091</v>
      </c>
      <c r="R27" s="72">
        <f>'Energy by Mode &amp; Fuel'!S174*'C Emissions Factors'!$AB$7/1000</f>
        <v>1.0996106139275608</v>
      </c>
      <c r="S27" s="72">
        <f>'Energy by Mode &amp; Fuel'!T174*'C Emissions Factors'!$AB$7/1000</f>
        <v>1.1438981369855579</v>
      </c>
      <c r="T27" s="72">
        <f>'Energy by Mode &amp; Fuel'!U174*'C Emissions Factors'!$AB$7/1000</f>
        <v>1.1916186994939695</v>
      </c>
      <c r="U27" s="72">
        <f>'Energy by Mode &amp; Fuel'!V174*'C Emissions Factors'!$AB$7/1000</f>
        <v>1.2447995143312189</v>
      </c>
      <c r="V27" s="72">
        <f>'Energy by Mode &amp; Fuel'!W174*'C Emissions Factors'!$AB$7/1000</f>
        <v>1.2953297369634877</v>
      </c>
      <c r="W27" s="72">
        <f>'Energy by Mode &amp; Fuel'!X174*'C Emissions Factors'!$AB$7/1000</f>
        <v>1.346089842011015</v>
      </c>
      <c r="X27" s="72">
        <f>'Energy by Mode &amp; Fuel'!Y174*'C Emissions Factors'!$AB$7/1000</f>
        <v>1.397760196719612</v>
      </c>
      <c r="Y27" s="72">
        <f>'Energy by Mode &amp; Fuel'!Z174*'C Emissions Factors'!$AB$7/1000</f>
        <v>1.4525336214838684</v>
      </c>
      <c r="Z27" s="72">
        <f>'Energy by Mode &amp; Fuel'!AA174*'C Emissions Factors'!$AB$7/1000</f>
        <v>1.5081783074529629</v>
      </c>
      <c r="AA27" s="72">
        <f>'Energy by Mode &amp; Fuel'!AB174*'C Emissions Factors'!$AB$7/1000</f>
        <v>1.5611900269888233</v>
      </c>
      <c r="AB27" s="72">
        <f>'Energy by Mode &amp; Fuel'!AC174*'C Emissions Factors'!$AB$7/1000</f>
        <v>1.6164982662477498</v>
      </c>
      <c r="AC27" s="72">
        <f>'Energy by Mode &amp; Fuel'!AD174*'C Emissions Factors'!$AB$7/1000</f>
        <v>1.671611687789275</v>
      </c>
      <c r="AD27" s="72">
        <f>'Energy by Mode &amp; Fuel'!AE174*'C Emissions Factors'!$AB$7/1000</f>
        <v>1.730062919788278</v>
      </c>
      <c r="AE27" s="72">
        <f>'Energy by Mode &amp; Fuel'!AF174*'C Emissions Factors'!$AB$7/1000</f>
        <v>1.7651578321871635</v>
      </c>
      <c r="AF27" s="72">
        <f>'Energy by Mode &amp; Fuel'!AG174*'C Emissions Factors'!$AB$7/1000</f>
        <v>1.8009646567727089</v>
      </c>
      <c r="AG27" s="72">
        <f>'Energy by Mode &amp; Fuel'!AH174*'C Emissions Factors'!$AB$7/1000</f>
        <v>1.8374978349247857</v>
      </c>
      <c r="AH27" s="72">
        <f>'Energy by Mode &amp; Fuel'!AI174*'C Emissions Factors'!$AB$7/1000</f>
        <v>1.8747721009715486</v>
      </c>
      <c r="AI27" s="72">
        <f>'Energy by Mode &amp; Fuel'!AJ174*'C Emissions Factors'!$AB$7/1000</f>
        <v>1.9128024881319896</v>
      </c>
      <c r="AJ27" s="72">
        <f>'Energy by Mode &amp; Fuel'!AK174*'C Emissions Factors'!$AB$7/1000</f>
        <v>1.9516043345790413</v>
      </c>
      <c r="AK27" s="72">
        <f>'Energy by Mode &amp; Fuel'!AL174*'C Emissions Factors'!$AB$7/1000</f>
        <v>1.9911932896256697</v>
      </c>
      <c r="AL27" s="72">
        <f>'Energy by Mode &amp; Fuel'!AM174*'C Emissions Factors'!$AB$7/1000</f>
        <v>2.0315853200364562</v>
      </c>
      <c r="AM27" s="72">
        <f>'Energy by Mode &amp; Fuel'!AN174*'C Emissions Factors'!$AB$7/1000</f>
        <v>2.0727967164672099</v>
      </c>
      <c r="AN27" s="72">
        <f>'Energy by Mode &amp; Fuel'!AO174*'C Emissions Factors'!$AB$7/1000</f>
        <v>2.1148441000352114</v>
      </c>
      <c r="AO27" s="72">
        <f>'Energy by Mode &amp; Fuel'!AP174*'C Emissions Factors'!$AB$7/1000</f>
        <v>2.1577444290227366</v>
      </c>
      <c r="AP27" s="72">
        <f>'Energy by Mode &amp; Fuel'!AQ174*'C Emissions Factors'!$AB$7/1000</f>
        <v>2.201515005716562</v>
      </c>
      <c r="AQ27" s="72">
        <f>'Energy by Mode &amp; Fuel'!AR174*'C Emissions Factors'!$AB$7/1000</f>
        <v>2.2461734833862126</v>
      </c>
      <c r="AR27" s="72">
        <f>'Energy by Mode &amp; Fuel'!AS174*'C Emissions Factors'!$AB$7/1000</f>
        <v>2.2917378734037652</v>
      </c>
      <c r="AS27" s="72">
        <f>'Energy by Mode &amp; Fuel'!AT174*'C Emissions Factors'!$AB$7/1000</f>
        <v>2.3382265525080812</v>
      </c>
      <c r="AT27" s="56"/>
      <c r="AU27" s="56"/>
    </row>
    <row r="28" spans="1:47">
      <c r="A28" s="65" t="s">
        <v>634</v>
      </c>
      <c r="B28" s="72">
        <f>SUM(B24:B27)</f>
        <v>365.39211805356229</v>
      </c>
      <c r="C28" s="72">
        <f t="shared" ref="C28:AS28" si="2">SUM(C24:C27)</f>
        <v>343.99424760992076</v>
      </c>
      <c r="D28" s="72">
        <f t="shared" si="2"/>
        <v>307.65862563250033</v>
      </c>
      <c r="E28" s="72">
        <f t="shared" si="2"/>
        <v>309.14093753030272</v>
      </c>
      <c r="F28" s="72">
        <f t="shared" si="2"/>
        <v>324.29624526109058</v>
      </c>
      <c r="G28" s="72">
        <f t="shared" si="2"/>
        <v>339.38070202370204</v>
      </c>
      <c r="H28" s="72">
        <f t="shared" si="2"/>
        <v>349.24081489894462</v>
      </c>
      <c r="I28" s="72">
        <f t="shared" si="2"/>
        <v>354.99483865641287</v>
      </c>
      <c r="J28" s="72">
        <f t="shared" si="2"/>
        <v>359.27930226352038</v>
      </c>
      <c r="K28" s="72">
        <f t="shared" si="2"/>
        <v>363.29052717912998</v>
      </c>
      <c r="L28" s="72">
        <f t="shared" si="2"/>
        <v>367.42145530716715</v>
      </c>
      <c r="M28" s="72">
        <f t="shared" si="2"/>
        <v>372.56893597734046</v>
      </c>
      <c r="N28" s="72">
        <f t="shared" si="2"/>
        <v>378.31269713560772</v>
      </c>
      <c r="O28" s="72">
        <f t="shared" si="2"/>
        <v>383.4388015417702</v>
      </c>
      <c r="P28" s="72">
        <f t="shared" si="2"/>
        <v>386.64976232920458</v>
      </c>
      <c r="Q28" s="72">
        <f t="shared" si="2"/>
        <v>389.47655868312114</v>
      </c>
      <c r="R28" s="72">
        <f t="shared" si="2"/>
        <v>393.92395163361294</v>
      </c>
      <c r="S28" s="72">
        <f t="shared" si="2"/>
        <v>399.8101131030366</v>
      </c>
      <c r="T28" s="72">
        <f t="shared" si="2"/>
        <v>406.06614521562983</v>
      </c>
      <c r="U28" s="72">
        <f t="shared" si="2"/>
        <v>412.32950767412677</v>
      </c>
      <c r="V28" s="72">
        <f t="shared" si="2"/>
        <v>418.29800925878516</v>
      </c>
      <c r="W28" s="72">
        <f t="shared" si="2"/>
        <v>423.94781272220882</v>
      </c>
      <c r="X28" s="72">
        <f t="shared" si="2"/>
        <v>429.67798151336154</v>
      </c>
      <c r="Y28" s="72">
        <f t="shared" si="2"/>
        <v>436.0552455546902</v>
      </c>
      <c r="Z28" s="72">
        <f t="shared" si="2"/>
        <v>442.08870788673181</v>
      </c>
      <c r="AA28" s="72">
        <f t="shared" si="2"/>
        <v>447.94642522310716</v>
      </c>
      <c r="AB28" s="72">
        <f t="shared" si="2"/>
        <v>454.61582791193422</v>
      </c>
      <c r="AC28" s="72">
        <f t="shared" si="2"/>
        <v>461.56172083824964</v>
      </c>
      <c r="AD28" s="72">
        <f t="shared" si="2"/>
        <v>469.30667146158891</v>
      </c>
      <c r="AE28" s="72">
        <f t="shared" si="2"/>
        <v>473.28585429078151</v>
      </c>
      <c r="AF28" s="72">
        <f t="shared" si="2"/>
        <v>477.30272987527439</v>
      </c>
      <c r="AG28" s="72">
        <f t="shared" si="2"/>
        <v>481.35779002024043</v>
      </c>
      <c r="AH28" s="72">
        <f t="shared" si="2"/>
        <v>485.45153717104228</v>
      </c>
      <c r="AI28" s="72">
        <f t="shared" si="2"/>
        <v>489.58448474134764</v>
      </c>
      <c r="AJ28" s="72">
        <f t="shared" si="2"/>
        <v>493.75715745276591</v>
      </c>
      <c r="AK28" s="72">
        <f t="shared" si="2"/>
        <v>497.97009168642228</v>
      </c>
      <c r="AL28" s="72">
        <f t="shared" si="2"/>
        <v>502.22383584690607</v>
      </c>
      <c r="AM28" s="72">
        <f t="shared" si="2"/>
        <v>506.51895073904365</v>
      </c>
      <c r="AN28" s="72">
        <f t="shared" si="2"/>
        <v>510.85600995796108</v>
      </c>
      <c r="AO28" s="72">
        <f t="shared" si="2"/>
        <v>515.23560029292332</v>
      </c>
      <c r="AP28" s="72">
        <f t="shared" si="2"/>
        <v>519.65832214545037</v>
      </c>
      <c r="AQ28" s="72">
        <f t="shared" si="2"/>
        <v>524.12478996223035</v>
      </c>
      <c r="AR28" s="72">
        <f t="shared" si="2"/>
        <v>528.63563268337157</v>
      </c>
      <c r="AS28" s="72">
        <f t="shared" si="2"/>
        <v>533.19149420654992</v>
      </c>
      <c r="AT28" s="56"/>
      <c r="AU28" s="56"/>
    </row>
    <row r="29" spans="1:47">
      <c r="A29" s="73" t="s">
        <v>2986</v>
      </c>
      <c r="B29" s="72">
        <f>'C Emissions'!B80</f>
        <v>361.61605834960898</v>
      </c>
      <c r="C29" s="72">
        <f>'C Emissions'!C80</f>
        <v>338.57046508789102</v>
      </c>
      <c r="D29" s="72">
        <f>'C Emissions'!D80</f>
        <v>302.72253417968801</v>
      </c>
      <c r="E29" s="72">
        <f>'C Emissions'!E80</f>
        <v>301.99386596679699</v>
      </c>
      <c r="F29" s="72">
        <f>'C Emissions'!F80</f>
        <v>317.43960571289102</v>
      </c>
      <c r="G29" s="72">
        <f>'C Emissions'!G80</f>
        <v>331.17904663085898</v>
      </c>
      <c r="H29" s="72">
        <f>'C Emissions'!H80</f>
        <v>338.84881591796898</v>
      </c>
      <c r="I29" s="72">
        <f>'C Emissions'!I80</f>
        <v>343.94705200195301</v>
      </c>
      <c r="J29" s="72">
        <f>'C Emissions'!J80</f>
        <v>346.46127319335898</v>
      </c>
      <c r="K29" s="72">
        <f>'C Emissions'!K80</f>
        <v>350.23107910156301</v>
      </c>
      <c r="L29" s="72">
        <f>'C Emissions'!L80</f>
        <v>354.337890625</v>
      </c>
      <c r="M29" s="72">
        <f>'C Emissions'!M80</f>
        <v>359.08795166015602</v>
      </c>
      <c r="N29" s="72">
        <f>'C Emissions'!N80</f>
        <v>364.80966186523398</v>
      </c>
      <c r="O29" s="72">
        <f>'C Emissions'!O80</f>
        <v>369.90780639648398</v>
      </c>
      <c r="P29" s="72">
        <f>'C Emissions'!P80</f>
        <v>373.43014526367199</v>
      </c>
      <c r="Q29" s="72">
        <f>'C Emissions'!Q80</f>
        <v>376.17718505859398</v>
      </c>
      <c r="R29" s="72">
        <f>'C Emissions'!R80</f>
        <v>380.86785888671898</v>
      </c>
      <c r="S29" s="72">
        <f>'C Emissions'!S80</f>
        <v>386.51754760742199</v>
      </c>
      <c r="T29" s="72">
        <f>'C Emissions'!T80</f>
        <v>392.67996215820301</v>
      </c>
      <c r="U29" s="72">
        <f>'C Emissions'!U80</f>
        <v>399.10275268554699</v>
      </c>
      <c r="V29" s="72">
        <f>'C Emissions'!V80</f>
        <v>404.01629638671898</v>
      </c>
      <c r="W29" s="72">
        <f>'C Emissions'!W80</f>
        <v>409.54046630859398</v>
      </c>
      <c r="X29" s="72">
        <f>'C Emissions'!X80</f>
        <v>415.28054809570301</v>
      </c>
      <c r="Y29" s="72">
        <f>'C Emissions'!Y80</f>
        <v>421.13809204101602</v>
      </c>
      <c r="Z29" s="72">
        <f>'C Emissions'!Z80</f>
        <v>427.32937622070301</v>
      </c>
      <c r="AA29" s="72">
        <f>'C Emissions'!AA80</f>
        <v>433.10391235351602</v>
      </c>
      <c r="AB29" s="72">
        <f>'C Emissions'!AB80</f>
        <v>439.71475219726602</v>
      </c>
      <c r="AC29" s="72">
        <f>'C Emissions'!AC80</f>
        <v>446.53509521484398</v>
      </c>
      <c r="AD29" s="72">
        <f>'C Emissions'!AD80</f>
        <v>454.259033203125</v>
      </c>
      <c r="AE29" s="72">
        <f>'C Emissions'!AE80</f>
        <v>1.0945968087518992E-2</v>
      </c>
      <c r="AF29" s="72">
        <f>'C Emissions'!AF80</f>
        <v>0</v>
      </c>
      <c r="AG29" s="72">
        <f>'C Emissions'!AG80</f>
        <v>0</v>
      </c>
      <c r="AH29" s="72">
        <f>'C Emissions'!AH80</f>
        <v>0</v>
      </c>
      <c r="AI29" s="72">
        <f>'C Emissions'!AI80</f>
        <v>0</v>
      </c>
      <c r="AJ29" s="72">
        <f>'C Emissions'!AJ80</f>
        <v>0</v>
      </c>
      <c r="AK29" s="72">
        <f>'C Emissions'!AK80</f>
        <v>0</v>
      </c>
      <c r="AL29" s="72">
        <f>'C Emissions'!AL80</f>
        <v>0</v>
      </c>
      <c r="AM29" s="72">
        <f>'C Emissions'!AM80</f>
        <v>0</v>
      </c>
      <c r="AN29" s="72">
        <f>'C Emissions'!AN80</f>
        <v>0</v>
      </c>
      <c r="AO29" s="72">
        <f>'C Emissions'!AO80</f>
        <v>0</v>
      </c>
      <c r="AP29" s="72">
        <f>'C Emissions'!AP80</f>
        <v>0</v>
      </c>
      <c r="AQ29" s="72">
        <f>'C Emissions'!AQ80</f>
        <v>0</v>
      </c>
      <c r="AR29" s="72">
        <f>'C Emissions'!AR80</f>
        <v>0</v>
      </c>
      <c r="AS29" s="72">
        <f>'C Emissions'!AS80</f>
        <v>0</v>
      </c>
      <c r="AT29" s="56"/>
      <c r="AU29" s="56"/>
    </row>
    <row r="30" spans="1:47">
      <c r="A30" s="65" t="s">
        <v>645</v>
      </c>
      <c r="B30" s="65"/>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56"/>
      <c r="AU30" s="56"/>
    </row>
    <row r="31" spans="1:47">
      <c r="A31" s="65" t="s">
        <v>632</v>
      </c>
      <c r="B31" s="72">
        <f>'Energy by Mode &amp; Fuel'!C$178*'C Emissions Factors'!$AB$9/1000</f>
        <v>44.258218958799993</v>
      </c>
      <c r="C31" s="72">
        <f>'Energy by Mode &amp; Fuel'!D178*'C Emissions Factors'!$AB$9/1000</f>
        <v>42.241066671649996</v>
      </c>
      <c r="D31" s="72">
        <f>'Energy by Mode &amp; Fuel'!E178*'C Emissions Factors'!$AB$9/1000</f>
        <v>38.699167225949992</v>
      </c>
      <c r="E31" s="72">
        <f>'Energy by Mode &amp; Fuel'!F178*'C Emissions Factors'!$AB$9/1000</f>
        <v>38.486177687649999</v>
      </c>
      <c r="F31" s="72">
        <f>'Energy by Mode &amp; Fuel'!G178*'C Emissions Factors'!$AB$9/1000</f>
        <v>40.530872851699996</v>
      </c>
      <c r="G31" s="72">
        <f>'Energy by Mode &amp; Fuel'!H178*'C Emissions Factors'!$AB$9/1000</f>
        <v>41.965950545749998</v>
      </c>
      <c r="H31" s="72">
        <f>'Energy by Mode &amp; Fuel'!I178*'C Emissions Factors'!$AB$9/1000</f>
        <v>42.802496505999997</v>
      </c>
      <c r="I31" s="72">
        <f>'Energy by Mode &amp; Fuel'!J178*'C Emissions Factors'!$AB$9/1000</f>
        <v>43.665143190900004</v>
      </c>
      <c r="J31" s="72">
        <f>'Energy by Mode &amp; Fuel'!K178*'C Emissions Factors'!$AB$9/1000</f>
        <v>43.697677677499996</v>
      </c>
      <c r="K31" s="72">
        <f>'Energy by Mode &amp; Fuel'!L178*'C Emissions Factors'!$AB$9/1000</f>
        <v>44.527397060299997</v>
      </c>
      <c r="L31" s="72">
        <f>'Energy by Mode &amp; Fuel'!M178*'C Emissions Factors'!$AB$9/1000</f>
        <v>44.947692601349999</v>
      </c>
      <c r="M31" s="72">
        <f>'Energy by Mode &amp; Fuel'!N178*'C Emissions Factors'!$AB$9/1000</f>
        <v>45.634898081849997</v>
      </c>
      <c r="N31" s="72">
        <f>'Energy by Mode &amp; Fuel'!O178*'C Emissions Factors'!$AB$9/1000</f>
        <v>46.198439683549999</v>
      </c>
      <c r="O31" s="72">
        <f>'Energy by Mode &amp; Fuel'!P178*'C Emissions Factors'!$AB$9/1000</f>
        <v>46.475462317899989</v>
      </c>
      <c r="P31" s="72">
        <f>'Energy by Mode &amp; Fuel'!Q178*'C Emissions Factors'!$AB$9/1000</f>
        <v>47.070846334049996</v>
      </c>
      <c r="Q31" s="72">
        <f>'Energy by Mode &amp; Fuel'!R178*'C Emissions Factors'!$AB$9/1000</f>
        <v>47.264784905799992</v>
      </c>
      <c r="R31" s="72">
        <f>'Energy by Mode &amp; Fuel'!S178*'C Emissions Factors'!$AB$9/1000</f>
        <v>47.6099614683</v>
      </c>
      <c r="S31" s="72">
        <f>'Energy by Mode &amp; Fuel'!T178*'C Emissions Factors'!$AB$9/1000</f>
        <v>47.764601592399998</v>
      </c>
      <c r="T31" s="72">
        <f>'Energy by Mode &amp; Fuel'!U178*'C Emissions Factors'!$AB$9/1000</f>
        <v>48.485841646549993</v>
      </c>
      <c r="U31" s="72">
        <f>'Energy by Mode &amp; Fuel'!V178*'C Emissions Factors'!$AB$9/1000</f>
        <v>48.489507193049988</v>
      </c>
      <c r="V31" s="72">
        <f>'Energy by Mode &amp; Fuel'!W178*'C Emissions Factors'!$AB$9/1000</f>
        <v>48.959021784749986</v>
      </c>
      <c r="W31" s="72">
        <f>'Energy by Mode &amp; Fuel'!X178*'C Emissions Factors'!$AB$9/1000</f>
        <v>49.303934934099992</v>
      </c>
      <c r="X31" s="72">
        <f>'Energy by Mode &amp; Fuel'!Y178*'C Emissions Factors'!$AB$9/1000</f>
        <v>49.430581211549992</v>
      </c>
      <c r="Y31" s="72">
        <f>'Energy by Mode &amp; Fuel'!Z178*'C Emissions Factors'!$AB$9/1000</f>
        <v>50.045431393649991</v>
      </c>
      <c r="Z31" s="72">
        <f>'Energy by Mode &amp; Fuel'!AA178*'C Emissions Factors'!$AB$9/1000</f>
        <v>50.078376617499991</v>
      </c>
      <c r="AA31" s="72">
        <f>'Energy by Mode &amp; Fuel'!AB178*'C Emissions Factors'!$AB$9/1000</f>
        <v>50.410243830099994</v>
      </c>
      <c r="AB31" s="72">
        <f>'Energy by Mode &amp; Fuel'!AC178*'C Emissions Factors'!$AB$9/1000</f>
        <v>50.613160979149995</v>
      </c>
      <c r="AC31" s="72">
        <f>'Energy by Mode &amp; Fuel'!AD178*'C Emissions Factors'!$AB$9/1000</f>
        <v>50.865315027449995</v>
      </c>
      <c r="AD31" s="72">
        <f>'Energy by Mode &amp; Fuel'!AE178*'C Emissions Factors'!$AB$9/1000</f>
        <v>51.374279926199996</v>
      </c>
      <c r="AE31" s="72">
        <f>'Energy by Mode &amp; Fuel'!AF178*'C Emissions Factors'!$AB$9/1000</f>
        <v>51.528165244905736</v>
      </c>
      <c r="AF31" s="72">
        <f>'Energy by Mode &amp; Fuel'!AG178*'C Emissions Factors'!$AB$9/1000</f>
        <v>51.682511508102515</v>
      </c>
      <c r="AG31" s="72">
        <f>'Energy by Mode &amp; Fuel'!AH178*'C Emissions Factors'!$AB$9/1000</f>
        <v>51.837320096492704</v>
      </c>
      <c r="AH31" s="72">
        <f>'Energy by Mode &amp; Fuel'!AI178*'C Emissions Factors'!$AB$9/1000</f>
        <v>51.992592394914389</v>
      </c>
      <c r="AI31" s="72">
        <f>'Energy by Mode &amp; Fuel'!AJ178*'C Emissions Factors'!$AB$9/1000</f>
        <v>52.148329792353771</v>
      </c>
      <c r="AJ31" s="72">
        <f>'Energy by Mode &amp; Fuel'!AK178*'C Emissions Factors'!$AB$9/1000</f>
        <v>52.304533681957601</v>
      </c>
      <c r="AK31" s="72">
        <f>'Energy by Mode &amp; Fuel'!AL178*'C Emissions Factors'!$AB$9/1000</f>
        <v>52.461205461045608</v>
      </c>
      <c r="AL31" s="72">
        <f>'Energy by Mode &amp; Fuel'!AM178*'C Emissions Factors'!$AB$9/1000</f>
        <v>52.618346531123031</v>
      </c>
      <c r="AM31" s="72">
        <f>'Energy by Mode &amp; Fuel'!AN178*'C Emissions Factors'!$AB$9/1000</f>
        <v>52.775958297893148</v>
      </c>
      <c r="AN31" s="72">
        <f>'Energy by Mode &amp; Fuel'!AO178*'C Emissions Factors'!$AB$9/1000</f>
        <v>52.934042171269844</v>
      </c>
      <c r="AO31" s="72">
        <f>'Energy by Mode &amp; Fuel'!AP178*'C Emissions Factors'!$AB$9/1000</f>
        <v>53.092599565390216</v>
      </c>
      <c r="AP31" s="72">
        <f>'Energy by Mode &amp; Fuel'!AQ178*'C Emissions Factors'!$AB$9/1000</f>
        <v>53.251631898627245</v>
      </c>
      <c r="AQ31" s="72">
        <f>'Energy by Mode &amp; Fuel'!AR178*'C Emissions Factors'!$AB$9/1000</f>
        <v>53.411140593602482</v>
      </c>
      <c r="AR31" s="72">
        <f>'Energy by Mode &amp; Fuel'!AS178*'C Emissions Factors'!$AB$9/1000</f>
        <v>53.57112707719876</v>
      </c>
      <c r="AS31" s="72">
        <f>'Energy by Mode &amp; Fuel'!AT178*'C Emissions Factors'!$AB$9/1000</f>
        <v>53.731592780572953</v>
      </c>
      <c r="AT31" s="56"/>
      <c r="AU31" s="56"/>
    </row>
    <row r="32" spans="1:47">
      <c r="A32" s="65" t="s">
        <v>634</v>
      </c>
      <c r="B32" s="72">
        <f>B31</f>
        <v>44.258218958799993</v>
      </c>
      <c r="C32" s="72">
        <f t="shared" ref="C32:AS32" si="3">C31</f>
        <v>42.241066671649996</v>
      </c>
      <c r="D32" s="72">
        <f t="shared" si="3"/>
        <v>38.699167225949992</v>
      </c>
      <c r="E32" s="72">
        <f t="shared" si="3"/>
        <v>38.486177687649999</v>
      </c>
      <c r="F32" s="72">
        <f t="shared" si="3"/>
        <v>40.530872851699996</v>
      </c>
      <c r="G32" s="72">
        <f t="shared" si="3"/>
        <v>41.965950545749998</v>
      </c>
      <c r="H32" s="72">
        <f t="shared" si="3"/>
        <v>42.802496505999997</v>
      </c>
      <c r="I32" s="72">
        <f t="shared" si="3"/>
        <v>43.665143190900004</v>
      </c>
      <c r="J32" s="72">
        <f t="shared" si="3"/>
        <v>43.697677677499996</v>
      </c>
      <c r="K32" s="72">
        <f t="shared" si="3"/>
        <v>44.527397060299997</v>
      </c>
      <c r="L32" s="72">
        <f t="shared" si="3"/>
        <v>44.947692601349999</v>
      </c>
      <c r="M32" s="72">
        <f t="shared" si="3"/>
        <v>45.634898081849997</v>
      </c>
      <c r="N32" s="72">
        <f t="shared" si="3"/>
        <v>46.198439683549999</v>
      </c>
      <c r="O32" s="72">
        <f t="shared" si="3"/>
        <v>46.475462317899989</v>
      </c>
      <c r="P32" s="72">
        <f t="shared" si="3"/>
        <v>47.070846334049996</v>
      </c>
      <c r="Q32" s="72">
        <f t="shared" si="3"/>
        <v>47.264784905799992</v>
      </c>
      <c r="R32" s="72">
        <f t="shared" si="3"/>
        <v>47.6099614683</v>
      </c>
      <c r="S32" s="72">
        <f t="shared" si="3"/>
        <v>47.764601592399998</v>
      </c>
      <c r="T32" s="72">
        <f t="shared" si="3"/>
        <v>48.485841646549993</v>
      </c>
      <c r="U32" s="72">
        <f t="shared" si="3"/>
        <v>48.489507193049988</v>
      </c>
      <c r="V32" s="72">
        <f t="shared" si="3"/>
        <v>48.959021784749986</v>
      </c>
      <c r="W32" s="72">
        <f t="shared" si="3"/>
        <v>49.303934934099992</v>
      </c>
      <c r="X32" s="72">
        <f t="shared" si="3"/>
        <v>49.430581211549992</v>
      </c>
      <c r="Y32" s="72">
        <f t="shared" si="3"/>
        <v>50.045431393649991</v>
      </c>
      <c r="Z32" s="72">
        <f t="shared" si="3"/>
        <v>50.078376617499991</v>
      </c>
      <c r="AA32" s="72">
        <f t="shared" si="3"/>
        <v>50.410243830099994</v>
      </c>
      <c r="AB32" s="72">
        <f t="shared" si="3"/>
        <v>50.613160979149995</v>
      </c>
      <c r="AC32" s="72">
        <f t="shared" si="3"/>
        <v>50.865315027449995</v>
      </c>
      <c r="AD32" s="72">
        <f t="shared" si="3"/>
        <v>51.374279926199996</v>
      </c>
      <c r="AE32" s="72">
        <f t="shared" si="3"/>
        <v>51.528165244905736</v>
      </c>
      <c r="AF32" s="72">
        <f t="shared" si="3"/>
        <v>51.682511508102515</v>
      </c>
      <c r="AG32" s="72">
        <f t="shared" si="3"/>
        <v>51.837320096492704</v>
      </c>
      <c r="AH32" s="72">
        <f t="shared" si="3"/>
        <v>51.992592394914389</v>
      </c>
      <c r="AI32" s="72">
        <f t="shared" si="3"/>
        <v>52.148329792353771</v>
      </c>
      <c r="AJ32" s="72">
        <f t="shared" si="3"/>
        <v>52.304533681957601</v>
      </c>
      <c r="AK32" s="72">
        <f t="shared" si="3"/>
        <v>52.461205461045608</v>
      </c>
      <c r="AL32" s="72">
        <f t="shared" si="3"/>
        <v>52.618346531123031</v>
      </c>
      <c r="AM32" s="72">
        <f t="shared" si="3"/>
        <v>52.775958297893148</v>
      </c>
      <c r="AN32" s="72">
        <f t="shared" si="3"/>
        <v>52.934042171269844</v>
      </c>
      <c r="AO32" s="72">
        <f t="shared" si="3"/>
        <v>53.092599565390216</v>
      </c>
      <c r="AP32" s="72">
        <f t="shared" si="3"/>
        <v>53.251631898627245</v>
      </c>
      <c r="AQ32" s="72">
        <f t="shared" si="3"/>
        <v>53.411140593602482</v>
      </c>
      <c r="AR32" s="72">
        <f t="shared" si="3"/>
        <v>53.57112707719876</v>
      </c>
      <c r="AS32" s="72">
        <f t="shared" si="3"/>
        <v>53.731592780572953</v>
      </c>
      <c r="AT32" s="56"/>
      <c r="AU32" s="56"/>
    </row>
    <row r="33" spans="1:47">
      <c r="A33" s="73" t="s">
        <v>2986</v>
      </c>
      <c r="B33" s="72">
        <f>'C Emissions'!B82</f>
        <v>43.828357696533203</v>
      </c>
      <c r="C33" s="72">
        <f>'C Emissions'!C82</f>
        <v>41.6229057312012</v>
      </c>
      <c r="D33" s="72">
        <f>'C Emissions'!D82</f>
        <v>38.174228668212898</v>
      </c>
      <c r="E33" s="72">
        <f>'C Emissions'!E82</f>
        <v>37.703567504882798</v>
      </c>
      <c r="F33" s="72">
        <f>'C Emissions'!F82</f>
        <v>39.813941955566399</v>
      </c>
      <c r="G33" s="72">
        <f>'C Emissions'!G82</f>
        <v>41.081520080566399</v>
      </c>
      <c r="H33" s="72">
        <f>'C Emissions'!H82</f>
        <v>41.638317108154297</v>
      </c>
      <c r="I33" s="72">
        <f>'C Emissions'!I82</f>
        <v>42.410194396972699</v>
      </c>
      <c r="J33" s="72">
        <f>'C Emissions'!J82</f>
        <v>42.225677490234403</v>
      </c>
      <c r="K33" s="72">
        <f>'C Emissions'!K82</f>
        <v>43.012744903564503</v>
      </c>
      <c r="L33" s="72">
        <f>'C Emissions'!L82</f>
        <v>43.431968688964801</v>
      </c>
      <c r="M33" s="72">
        <f>'C Emissions'!M82</f>
        <v>44.066757202148402</v>
      </c>
      <c r="N33" s="72">
        <f>'C Emissions'!N82</f>
        <v>44.632255554199197</v>
      </c>
      <c r="O33" s="72">
        <f>'C Emissions'!O82</f>
        <v>44.917804718017599</v>
      </c>
      <c r="P33" s="72">
        <f>'C Emissions'!P82</f>
        <v>45.547088623046903</v>
      </c>
      <c r="Q33" s="72">
        <f>'C Emissions'!Q82</f>
        <v>45.736026763916001</v>
      </c>
      <c r="R33" s="72">
        <f>'C Emissions'!R82</f>
        <v>46.119491577148402</v>
      </c>
      <c r="S33" s="72">
        <f>'C Emissions'!S82</f>
        <v>46.262981414794901</v>
      </c>
      <c r="T33" s="72">
        <f>'C Emissions'!T82</f>
        <v>46.974880218505902</v>
      </c>
      <c r="U33" s="72">
        <f>'C Emissions'!U82</f>
        <v>47.023410797119098</v>
      </c>
      <c r="V33" s="72">
        <f>'C Emissions'!V82</f>
        <v>47.369468688964801</v>
      </c>
      <c r="W33" s="72">
        <f>'C Emissions'!W82</f>
        <v>47.710525512695298</v>
      </c>
      <c r="X33" s="72">
        <f>'C Emissions'!X82</f>
        <v>47.855171203613303</v>
      </c>
      <c r="Y33" s="72">
        <f>'C Emissions'!Y82</f>
        <v>48.4142036437988</v>
      </c>
      <c r="Z33" s="72">
        <f>'C Emissions'!Z82</f>
        <v>48.489273071289098</v>
      </c>
      <c r="AA33" s="72">
        <f>'C Emissions'!AA82</f>
        <v>48.824272155761697</v>
      </c>
      <c r="AB33" s="72">
        <f>'C Emissions'!AB82</f>
        <v>49.044342041015597</v>
      </c>
      <c r="AC33" s="72">
        <f>'C Emissions'!AC82</f>
        <v>49.302848815917997</v>
      </c>
      <c r="AD33" s="72">
        <f>'C Emissions'!AD82</f>
        <v>49.817760467529297</v>
      </c>
      <c r="AE33" s="72">
        <f>'C Emissions'!AE82</f>
        <v>6.6785330499922703E-3</v>
      </c>
      <c r="AF33" s="72">
        <f>'C Emissions'!AF82</f>
        <v>0</v>
      </c>
      <c r="AG33" s="72">
        <f>'C Emissions'!AG82</f>
        <v>0</v>
      </c>
      <c r="AH33" s="72">
        <f>'C Emissions'!AH82</f>
        <v>0</v>
      </c>
      <c r="AI33" s="72">
        <f>'C Emissions'!AI82</f>
        <v>0</v>
      </c>
      <c r="AJ33" s="72">
        <f>'C Emissions'!AJ82</f>
        <v>0</v>
      </c>
      <c r="AK33" s="72">
        <f>'C Emissions'!AK82</f>
        <v>0</v>
      </c>
      <c r="AL33" s="72">
        <f>'C Emissions'!AL82</f>
        <v>0</v>
      </c>
      <c r="AM33" s="72">
        <f>'C Emissions'!AM82</f>
        <v>0</v>
      </c>
      <c r="AN33" s="72">
        <f>'C Emissions'!AN82</f>
        <v>0</v>
      </c>
      <c r="AO33" s="72">
        <f>'C Emissions'!AO82</f>
        <v>0</v>
      </c>
      <c r="AP33" s="72">
        <f>'C Emissions'!AP82</f>
        <v>0</v>
      </c>
      <c r="AQ33" s="72">
        <f>'C Emissions'!AQ82</f>
        <v>0</v>
      </c>
      <c r="AR33" s="72">
        <f>'C Emissions'!AR82</f>
        <v>0</v>
      </c>
      <c r="AS33" s="72">
        <f>'C Emissions'!AS82</f>
        <v>0</v>
      </c>
      <c r="AT33" s="56"/>
      <c r="AU33" s="56"/>
    </row>
    <row r="34" spans="1:47">
      <c r="A34" s="65" t="s">
        <v>648</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56"/>
      <c r="AU34" s="56"/>
    </row>
    <row r="35" spans="1:47">
      <c r="A35" s="65" t="s">
        <v>632</v>
      </c>
      <c r="B35" s="72">
        <f>'Energy by Mode &amp; Fuel'!C$182*'C Emissions Factors'!$AB$9/1000</f>
        <v>15.695984665899998</v>
      </c>
      <c r="C35" s="72">
        <f>'Energy by Mode &amp; Fuel'!D182*'C Emissions Factors'!$AB$9/1000</f>
        <v>15.613635102449997</v>
      </c>
      <c r="D35" s="72">
        <f>'Energy by Mode &amp; Fuel'!E182*'C Emissions Factors'!$AB$9/1000</f>
        <v>15.358567782249999</v>
      </c>
      <c r="E35" s="72">
        <f>'Energy by Mode &amp; Fuel'!F182*'C Emissions Factors'!$AB$9/1000</f>
        <v>15.144935328599999</v>
      </c>
      <c r="F35" s="72">
        <f>'Energy by Mode &amp; Fuel'!G182*'C Emissions Factors'!$AB$9/1000</f>
        <v>15.094081009699998</v>
      </c>
      <c r="G35" s="72">
        <f>'Energy by Mode &amp; Fuel'!H182*'C Emissions Factors'!$AB$9/1000</f>
        <v>15.283376312049999</v>
      </c>
      <c r="H35" s="72">
        <f>'Energy by Mode &amp; Fuel'!I182*'C Emissions Factors'!$AB$9/1000</f>
        <v>15.423420085149999</v>
      </c>
      <c r="I35" s="72">
        <f>'Energy by Mode &amp; Fuel'!J182*'C Emissions Factors'!$AB$9/1000</f>
        <v>15.539161306899999</v>
      </c>
      <c r="J35" s="72">
        <f>'Energy by Mode &amp; Fuel'!K182*'C Emissions Factors'!$AB$9/1000</f>
        <v>15.701237421099998</v>
      </c>
      <c r="K35" s="72">
        <f>'Energy by Mode &amp; Fuel'!L182*'C Emissions Factors'!$AB$9/1000</f>
        <v>15.751629578299999</v>
      </c>
      <c r="L35" s="72">
        <f>'Energy by Mode &amp; Fuel'!M182*'C Emissions Factors'!$AB$9/1000</f>
        <v>15.869788480699997</v>
      </c>
      <c r="M35" s="72">
        <f>'Energy by Mode &amp; Fuel'!N182*'C Emissions Factors'!$AB$9/1000</f>
        <v>16.035928589449998</v>
      </c>
      <c r="N35" s="72">
        <f>'Energy by Mode &amp; Fuel'!O182*'C Emissions Factors'!$AB$9/1000</f>
        <v>16.220511349349998</v>
      </c>
      <c r="O35" s="72">
        <f>'Energy by Mode &amp; Fuel'!P182*'C Emissions Factors'!$AB$9/1000</f>
        <v>16.339625663899998</v>
      </c>
      <c r="P35" s="72">
        <f>'Energy by Mode &amp; Fuel'!Q182*'C Emissions Factors'!$AB$9/1000</f>
        <v>16.377638280849997</v>
      </c>
      <c r="Q35" s="72">
        <f>'Energy by Mode &amp; Fuel'!R182*'C Emissions Factors'!$AB$9/1000</f>
        <v>16.398900425599997</v>
      </c>
      <c r="R35" s="72">
        <f>'Energy by Mode &amp; Fuel'!S182*'C Emissions Factors'!$AB$9/1000</f>
        <v>16.511553181199996</v>
      </c>
      <c r="S35" s="72">
        <f>'Energy by Mode &amp; Fuel'!T182*'C Emissions Factors'!$AB$9/1000</f>
        <v>16.690179994949997</v>
      </c>
      <c r="T35" s="72">
        <f>'Energy by Mode &amp; Fuel'!U182*'C Emissions Factors'!$AB$9/1000</f>
        <v>16.839192250649997</v>
      </c>
      <c r="U35" s="72">
        <f>'Energy by Mode &amp; Fuel'!V182*'C Emissions Factors'!$AB$9/1000</f>
        <v>16.973272323699998</v>
      </c>
      <c r="V35" s="72">
        <f>'Energy by Mode &amp; Fuel'!W182*'C Emissions Factors'!$AB$9/1000</f>
        <v>17.115615493899998</v>
      </c>
      <c r="W35" s="72">
        <f>'Energy by Mode &amp; Fuel'!X182*'C Emissions Factors'!$AB$9/1000</f>
        <v>17.180338321299999</v>
      </c>
      <c r="X35" s="72">
        <f>'Energy by Mode &amp; Fuel'!Y182*'C Emissions Factors'!$AB$9/1000</f>
        <v>17.256011996299996</v>
      </c>
      <c r="Y35" s="72">
        <f>'Energy by Mode &amp; Fuel'!Z182*'C Emissions Factors'!$AB$9/1000</f>
        <v>17.302727488199999</v>
      </c>
      <c r="Z35" s="72">
        <f>'Energy by Mode &amp; Fuel'!AA182*'C Emissions Factors'!$AB$9/1000</f>
        <v>17.363241191449998</v>
      </c>
      <c r="AA35" s="72">
        <f>'Energy by Mode &amp; Fuel'!AB182*'C Emissions Factors'!$AB$9/1000</f>
        <v>17.4486547158</v>
      </c>
      <c r="AB35" s="72">
        <f>'Energy by Mode &amp; Fuel'!AC182*'C Emissions Factors'!$AB$9/1000</f>
        <v>17.606663397399998</v>
      </c>
      <c r="AC35" s="72">
        <f>'Energy by Mode &amp; Fuel'!AD182*'C Emissions Factors'!$AB$9/1000</f>
        <v>17.689462833349996</v>
      </c>
      <c r="AD35" s="72">
        <f>'Energy by Mode &amp; Fuel'!AE182*'C Emissions Factors'!$AB$9/1000</f>
        <v>17.734649124499995</v>
      </c>
      <c r="AE35" s="72">
        <f>'Energy by Mode &amp; Fuel'!AF182*'C Emissions Factors'!$AB$9/1000</f>
        <v>17.784620818275446</v>
      </c>
      <c r="AF35" s="72">
        <f>'Energy by Mode &amp; Fuel'!AG182*'C Emissions Factors'!$AB$9/1000</f>
        <v>17.834733319470381</v>
      </c>
      <c r="AG35" s="72">
        <f>'Energy by Mode &amp; Fuel'!AH182*'C Emissions Factors'!$AB$9/1000</f>
        <v>17.884987024844012</v>
      </c>
      <c r="AH35" s="72">
        <f>'Energy by Mode &amp; Fuel'!AI182*'C Emissions Factors'!$AB$9/1000</f>
        <v>17.935382332273505</v>
      </c>
      <c r="AI35" s="72">
        <f>'Energy by Mode &amp; Fuel'!AJ182*'C Emissions Factors'!$AB$9/1000</f>
        <v>17.985919640757142</v>
      </c>
      <c r="AJ35" s="72">
        <f>'Energy by Mode &amp; Fuel'!AK182*'C Emissions Factors'!$AB$9/1000</f>
        <v>18.036599350417482</v>
      </c>
      <c r="AK35" s="72">
        <f>'Energy by Mode &amp; Fuel'!AL182*'C Emissions Factors'!$AB$9/1000</f>
        <v>18.087421862504531</v>
      </c>
      <c r="AL35" s="72">
        <f>'Energy by Mode &amp; Fuel'!AM182*'C Emissions Factors'!$AB$9/1000</f>
        <v>18.138387579398909</v>
      </c>
      <c r="AM35" s="72">
        <f>'Energy by Mode &amp; Fuel'!AN182*'C Emissions Factors'!$AB$9/1000</f>
        <v>18.189496904615048</v>
      </c>
      <c r="AN35" s="72">
        <f>'Energy by Mode &amp; Fuel'!AO182*'C Emissions Factors'!$AB$9/1000</f>
        <v>18.240750242804364</v>
      </c>
      <c r="AO35" s="72">
        <f>'Energy by Mode &amp; Fuel'!AP182*'C Emissions Factors'!$AB$9/1000</f>
        <v>18.292147999758495</v>
      </c>
      <c r="AP35" s="72">
        <f>'Energy by Mode &amp; Fuel'!AQ182*'C Emissions Factors'!$AB$9/1000</f>
        <v>18.343690582412485</v>
      </c>
      <c r="AQ35" s="72">
        <f>'Energy by Mode &amp; Fuel'!AR182*'C Emissions Factors'!$AB$9/1000</f>
        <v>18.395378398848024</v>
      </c>
      <c r="AR35" s="72">
        <f>'Energy by Mode &amp; Fuel'!AS182*'C Emissions Factors'!$AB$9/1000</f>
        <v>18.447211858296669</v>
      </c>
      <c r="AS35" s="72">
        <f>'Energy by Mode &amp; Fuel'!AT182*'C Emissions Factors'!$AB$9/1000</f>
        <v>18.499191371143084</v>
      </c>
      <c r="AT35" s="56"/>
      <c r="AU35" s="56"/>
    </row>
    <row r="36" spans="1:47">
      <c r="A36" s="65" t="s">
        <v>651</v>
      </c>
      <c r="B36" s="72">
        <f>'Energy by Mode &amp; Fuel'!C$183*'C Emissions Factors'!$AB$10/1000</f>
        <v>6.6775455867633315</v>
      </c>
      <c r="C36" s="72">
        <f>'Energy by Mode &amp; Fuel'!D183*'C Emissions Factors'!$AB$10/1000</f>
        <v>6.3987568339566661</v>
      </c>
      <c r="D36" s="72">
        <f>'Energy by Mode &amp; Fuel'!E183*'C Emissions Factors'!$AB$10/1000</f>
        <v>5.7275892055433317</v>
      </c>
      <c r="E36" s="72">
        <f>'Energy by Mode &amp; Fuel'!F183*'C Emissions Factors'!$AB$10/1000</f>
        <v>5.9266585039199988</v>
      </c>
      <c r="F36" s="72">
        <f>'Energy by Mode &amp; Fuel'!G183*'C Emissions Factors'!$AB$10/1000</f>
        <v>6.1867484925399996</v>
      </c>
      <c r="G36" s="72">
        <f>'Energy by Mode &amp; Fuel'!H183*'C Emissions Factors'!$AB$10/1000</f>
        <v>6.2636159804166658</v>
      </c>
      <c r="H36" s="72">
        <f>'Energy by Mode &amp; Fuel'!I183*'C Emissions Factors'!$AB$10/1000</f>
        <v>6.3202264212266659</v>
      </c>
      <c r="I36" s="72">
        <f>'Energy by Mode &amp; Fuel'!J183*'C Emissions Factors'!$AB$10/1000</f>
        <v>6.3674009612033311</v>
      </c>
      <c r="J36" s="72">
        <f>'Energy by Mode &amp; Fuel'!K183*'C Emissions Factors'!$AB$10/1000</f>
        <v>6.4336685638866653</v>
      </c>
      <c r="K36" s="72">
        <f>'Energy by Mode &amp; Fuel'!L183*'C Emissions Factors'!$AB$10/1000</f>
        <v>6.4541330825766661</v>
      </c>
      <c r="L36" s="72">
        <f>'Energy by Mode &amp; Fuel'!M183*'C Emissions Factors'!$AB$10/1000</f>
        <v>6.5024058904933328</v>
      </c>
      <c r="M36" s="72">
        <f>'Energy by Mode &amp; Fuel'!N183*'C Emissions Factors'!$AB$10/1000</f>
        <v>6.5702900855899982</v>
      </c>
      <c r="N36" s="72">
        <f>'Energy by Mode &amp; Fuel'!O183*'C Emissions Factors'!$AB$10/1000</f>
        <v>6.6457779226299989</v>
      </c>
      <c r="O36" s="72">
        <f>'Energy by Mode &amp; Fuel'!P183*'C Emissions Factors'!$AB$10/1000</f>
        <v>6.6945244561066648</v>
      </c>
      <c r="P36" s="72">
        <f>'Energy by Mode &amp; Fuel'!Q183*'C Emissions Factors'!$AB$10/1000</f>
        <v>6.710115243369998</v>
      </c>
      <c r="Q36" s="72">
        <f>'Energy by Mode &amp; Fuel'!R183*'C Emissions Factors'!$AB$10/1000</f>
        <v>6.718880269383332</v>
      </c>
      <c r="R36" s="72">
        <f>'Energy by Mode &amp; Fuel'!S183*'C Emissions Factors'!$AB$10/1000</f>
        <v>6.7650592134766647</v>
      </c>
      <c r="S36" s="72">
        <f>'Energy by Mode &amp; Fuel'!T183*'C Emissions Factors'!$AB$10/1000</f>
        <v>6.8382691964766655</v>
      </c>
      <c r="T36" s="72">
        <f>'Energy by Mode &amp; Fuel'!U183*'C Emissions Factors'!$AB$10/1000</f>
        <v>6.8993530028499981</v>
      </c>
      <c r="U36" s="72">
        <f>'Energy by Mode &amp; Fuel'!V183*'C Emissions Factors'!$AB$10/1000</f>
        <v>6.9543895590399991</v>
      </c>
      <c r="V36" s="72">
        <f>'Energy by Mode &amp; Fuel'!W183*'C Emissions Factors'!$AB$10/1000</f>
        <v>7.0128420295266656</v>
      </c>
      <c r="W36" s="72">
        <f>'Energy by Mode &amp; Fuel'!X183*'C Emissions Factors'!$AB$10/1000</f>
        <v>7.0395015421499982</v>
      </c>
      <c r="X36" s="72">
        <f>'Energy by Mode &amp; Fuel'!Y183*'C Emissions Factors'!$AB$10/1000</f>
        <v>7.0706734246866656</v>
      </c>
      <c r="Y36" s="72">
        <f>'Energy by Mode &amp; Fuel'!Z183*'C Emissions Factors'!$AB$10/1000</f>
        <v>7.0899794747833322</v>
      </c>
      <c r="Z36" s="72">
        <f>'Energy by Mode &amp; Fuel'!AA183*'C Emissions Factors'!$AB$10/1000</f>
        <v>7.114923268786665</v>
      </c>
      <c r="AA36" s="72">
        <f>'Energy by Mode &amp; Fuel'!AB183*'C Emissions Factors'!$AB$10/1000</f>
        <v>7.1500538170599981</v>
      </c>
      <c r="AB36" s="72">
        <f>'Energy by Mode &amp; Fuel'!AC183*'C Emissions Factors'!$AB$10/1000</f>
        <v>7.2149279794899988</v>
      </c>
      <c r="AC36" s="72">
        <f>'Energy by Mode &amp; Fuel'!AD183*'C Emissions Factors'!$AB$10/1000</f>
        <v>7.2489019502899987</v>
      </c>
      <c r="AD36" s="72">
        <f>'Energy by Mode &amp; Fuel'!AE183*'C Emissions Factors'!$AB$10/1000</f>
        <v>7.2673975766699987</v>
      </c>
      <c r="AE36" s="72">
        <f>'Energy by Mode &amp; Fuel'!AF183*'C Emissions Factors'!$AB$10/1000</f>
        <v>7.2879249099330838</v>
      </c>
      <c r="AF36" s="72">
        <f>'Energy by Mode &amp; Fuel'!AG183*'C Emissions Factors'!$AB$10/1000</f>
        <v>7.3085102242556124</v>
      </c>
      <c r="AG36" s="72">
        <f>'Energy by Mode &amp; Fuel'!AH183*'C Emissions Factors'!$AB$10/1000</f>
        <v>7.3291536834096238</v>
      </c>
      <c r="AH36" s="72">
        <f>'Energy by Mode &amp; Fuel'!AI183*'C Emissions Factors'!$AB$10/1000</f>
        <v>7.3498554516297485</v>
      </c>
      <c r="AI36" s="72">
        <f>'Energy by Mode &amp; Fuel'!AJ183*'C Emissions Factors'!$AB$10/1000</f>
        <v>7.3706156936145053</v>
      </c>
      <c r="AJ36" s="72">
        <f>'Energy by Mode &amp; Fuel'!AK183*'C Emissions Factors'!$AB$10/1000</f>
        <v>7.3914345745276187</v>
      </c>
      <c r="AK36" s="72">
        <f>'Energy by Mode &amp; Fuel'!AL183*'C Emissions Factors'!$AB$10/1000</f>
        <v>7.4123122599993341</v>
      </c>
      <c r="AL36" s="72">
        <f>'Energy by Mode &amp; Fuel'!AM183*'C Emissions Factors'!$AB$10/1000</f>
        <v>7.4332489161277264</v>
      </c>
      <c r="AM36" s="72">
        <f>'Energy by Mode &amp; Fuel'!AN183*'C Emissions Factors'!$AB$10/1000</f>
        <v>7.4542447094800339</v>
      </c>
      <c r="AN36" s="72">
        <f>'Energy by Mode &amp; Fuel'!AO183*'C Emissions Factors'!$AB$10/1000</f>
        <v>7.4752998070939709</v>
      </c>
      <c r="AO36" s="72">
        <f>'Energy by Mode &amp; Fuel'!AP183*'C Emissions Factors'!$AB$10/1000</f>
        <v>7.4964143764790698</v>
      </c>
      <c r="AP36" s="72">
        <f>'Energy by Mode &amp; Fuel'!AQ183*'C Emissions Factors'!$AB$10/1000</f>
        <v>7.5175885856180003</v>
      </c>
      <c r="AQ36" s="72">
        <f>'Energy by Mode &amp; Fuel'!AR183*'C Emissions Factors'!$AB$10/1000</f>
        <v>7.5388226029679162</v>
      </c>
      <c r="AR36" s="72">
        <f>'Energy by Mode &amp; Fuel'!AS183*'C Emissions Factors'!$AB$10/1000</f>
        <v>7.5601165974617901</v>
      </c>
      <c r="AS36" s="72">
        <f>'Energy by Mode &amp; Fuel'!AT183*'C Emissions Factors'!$AB$10/1000</f>
        <v>7.5814707385097577</v>
      </c>
      <c r="AT36" s="56"/>
      <c r="AU36" s="56"/>
    </row>
    <row r="37" spans="1:47">
      <c r="A37" s="65" t="s">
        <v>634</v>
      </c>
      <c r="B37" s="72">
        <f>B35+B36</f>
        <v>22.373530252663329</v>
      </c>
      <c r="C37" s="72">
        <f t="shared" ref="C37:AS37" si="4">C35+C36</f>
        <v>22.012391936406665</v>
      </c>
      <c r="D37" s="72">
        <f t="shared" si="4"/>
        <v>21.086156987793331</v>
      </c>
      <c r="E37" s="72">
        <f t="shared" si="4"/>
        <v>21.071593832519998</v>
      </c>
      <c r="F37" s="72">
        <f t="shared" si="4"/>
        <v>21.280829502239996</v>
      </c>
      <c r="G37" s="72">
        <f t="shared" si="4"/>
        <v>21.546992292466665</v>
      </c>
      <c r="H37" s="72">
        <f t="shared" si="4"/>
        <v>21.743646506376663</v>
      </c>
      <c r="I37" s="72">
        <f t="shared" si="4"/>
        <v>21.906562268103329</v>
      </c>
      <c r="J37" s="72">
        <f t="shared" si="4"/>
        <v>22.134905984986663</v>
      </c>
      <c r="K37" s="72">
        <f t="shared" si="4"/>
        <v>22.205762660876665</v>
      </c>
      <c r="L37" s="72">
        <f t="shared" si="4"/>
        <v>22.372194371193331</v>
      </c>
      <c r="M37" s="72">
        <f t="shared" si="4"/>
        <v>22.606218675039997</v>
      </c>
      <c r="N37" s="72">
        <f t="shared" si="4"/>
        <v>22.866289271979998</v>
      </c>
      <c r="O37" s="72">
        <f t="shared" si="4"/>
        <v>23.034150120006665</v>
      </c>
      <c r="P37" s="72">
        <f t="shared" si="4"/>
        <v>23.087753524219995</v>
      </c>
      <c r="Q37" s="72">
        <f t="shared" si="4"/>
        <v>23.117780694983331</v>
      </c>
      <c r="R37" s="72">
        <f t="shared" si="4"/>
        <v>23.276612394676661</v>
      </c>
      <c r="S37" s="72">
        <f t="shared" si="4"/>
        <v>23.528449191426663</v>
      </c>
      <c r="T37" s="72">
        <f t="shared" si="4"/>
        <v>23.738545253499996</v>
      </c>
      <c r="U37" s="72">
        <f t="shared" si="4"/>
        <v>23.927661882739997</v>
      </c>
      <c r="V37" s="72">
        <f t="shared" si="4"/>
        <v>24.128457523426665</v>
      </c>
      <c r="W37" s="72">
        <f t="shared" si="4"/>
        <v>24.219839863449998</v>
      </c>
      <c r="X37" s="72">
        <f t="shared" si="4"/>
        <v>24.326685420986664</v>
      </c>
      <c r="Y37" s="72">
        <f t="shared" si="4"/>
        <v>24.392706962983333</v>
      </c>
      <c r="Z37" s="72">
        <f t="shared" si="4"/>
        <v>24.478164460236663</v>
      </c>
      <c r="AA37" s="72">
        <f t="shared" si="4"/>
        <v>24.598708532859998</v>
      </c>
      <c r="AB37" s="72">
        <f t="shared" si="4"/>
        <v>24.821591376889998</v>
      </c>
      <c r="AC37" s="72">
        <f t="shared" si="4"/>
        <v>24.938364783639994</v>
      </c>
      <c r="AD37" s="72">
        <f t="shared" si="4"/>
        <v>25.002046701169995</v>
      </c>
      <c r="AE37" s="72">
        <f t="shared" si="4"/>
        <v>25.072545728208532</v>
      </c>
      <c r="AF37" s="72">
        <f t="shared" si="4"/>
        <v>25.143243543725994</v>
      </c>
      <c r="AG37" s="72">
        <f t="shared" si="4"/>
        <v>25.214140708253638</v>
      </c>
      <c r="AH37" s="72">
        <f t="shared" si="4"/>
        <v>25.285237783903256</v>
      </c>
      <c r="AI37" s="72">
        <f t="shared" si="4"/>
        <v>25.35653533437165</v>
      </c>
      <c r="AJ37" s="72">
        <f t="shared" si="4"/>
        <v>25.428033924945101</v>
      </c>
      <c r="AK37" s="72">
        <f t="shared" si="4"/>
        <v>25.499734122503867</v>
      </c>
      <c r="AL37" s="72">
        <f t="shared" si="4"/>
        <v>25.571636495526636</v>
      </c>
      <c r="AM37" s="72">
        <f t="shared" si="4"/>
        <v>25.643741614095081</v>
      </c>
      <c r="AN37" s="72">
        <f t="shared" si="4"/>
        <v>25.716050049898335</v>
      </c>
      <c r="AO37" s="72">
        <f t="shared" si="4"/>
        <v>25.788562376237564</v>
      </c>
      <c r="AP37" s="72">
        <f t="shared" si="4"/>
        <v>25.861279168030485</v>
      </c>
      <c r="AQ37" s="72">
        <f t="shared" si="4"/>
        <v>25.934201001815939</v>
      </c>
      <c r="AR37" s="72">
        <f t="shared" si="4"/>
        <v>26.007328455758458</v>
      </c>
      <c r="AS37" s="72">
        <f t="shared" si="4"/>
        <v>26.080662109652842</v>
      </c>
      <c r="AT37" s="56"/>
      <c r="AU37" s="56"/>
    </row>
    <row r="38" spans="1:47">
      <c r="A38" s="73" t="s">
        <v>2986</v>
      </c>
      <c r="B38" s="72">
        <f>'C Emissions'!B83</f>
        <v>22.2210807800293</v>
      </c>
      <c r="C38" s="72">
        <f>'C Emissions'!C83</f>
        <v>21.783899307251001</v>
      </c>
      <c r="D38" s="72">
        <f>'C Emissions'!D83</f>
        <v>20.877824783325199</v>
      </c>
      <c r="E38" s="72">
        <f>'C Emissions'!E83</f>
        <v>20.763626098632798</v>
      </c>
      <c r="F38" s="72">
        <f>'C Emissions'!F83</f>
        <v>21.013839721679702</v>
      </c>
      <c r="G38" s="72">
        <f>'C Emissions'!G83</f>
        <v>21.224897384643601</v>
      </c>
      <c r="H38" s="72">
        <f>'C Emissions'!H83</f>
        <v>21.3241481781006</v>
      </c>
      <c r="I38" s="72">
        <f>'C Emissions'!I83</f>
        <v>21.459962844848601</v>
      </c>
      <c r="J38" s="72">
        <f>'C Emissions'!J83</f>
        <v>21.605995178222699</v>
      </c>
      <c r="K38" s="72">
        <f>'C Emissions'!K83</f>
        <v>21.6699523925781</v>
      </c>
      <c r="L38" s="72">
        <f>'C Emissions'!L83</f>
        <v>21.837034225463899</v>
      </c>
      <c r="M38" s="72">
        <f>'C Emissions'!M83</f>
        <v>22.055181503295898</v>
      </c>
      <c r="N38" s="72">
        <f>'C Emissions'!N83</f>
        <v>22.316392898559599</v>
      </c>
      <c r="O38" s="72">
        <f>'C Emissions'!O83</f>
        <v>22.486516952514599</v>
      </c>
      <c r="P38" s="72">
        <f>'C Emissions'!P83</f>
        <v>22.557582855224599</v>
      </c>
      <c r="Q38" s="72">
        <f>'C Emissions'!Q83</f>
        <v>22.587364196777301</v>
      </c>
      <c r="R38" s="72">
        <f>'C Emissions'!R83</f>
        <v>22.7597045898438</v>
      </c>
      <c r="S38" s="72">
        <f>'C Emissions'!S83</f>
        <v>23.003746032714801</v>
      </c>
      <c r="T38" s="72">
        <f>'C Emissions'!T83</f>
        <v>23.213788986206101</v>
      </c>
      <c r="U38" s="72">
        <f>'C Emissions'!U83</f>
        <v>23.414472579956101</v>
      </c>
      <c r="V38" s="72">
        <f>'C Emissions'!V83</f>
        <v>23.5727653503418</v>
      </c>
      <c r="W38" s="72">
        <f>'C Emissions'!W83</f>
        <v>23.664604187011701</v>
      </c>
      <c r="X38" s="72">
        <f>'C Emissions'!X83</f>
        <v>23.776716232299801</v>
      </c>
      <c r="Y38" s="72">
        <f>'C Emissions'!Y83</f>
        <v>23.828727722168001</v>
      </c>
      <c r="Z38" s="72">
        <f>'C Emissions'!Z83</f>
        <v>23.927188873291001</v>
      </c>
      <c r="AA38" s="72">
        <f>'C Emissions'!AA83</f>
        <v>24.0497531890869</v>
      </c>
      <c r="AB38" s="72">
        <f>'C Emissions'!AB83</f>
        <v>24.275850296020501</v>
      </c>
      <c r="AC38" s="72">
        <f>'C Emissions'!AC83</f>
        <v>24.3949871063232</v>
      </c>
      <c r="AD38" s="72">
        <f>'C Emissions'!AD83</f>
        <v>24.464729309081999</v>
      </c>
      <c r="AE38" s="72">
        <f>'C Emissions'!AE83</f>
        <v>4.3078197693768592E-3</v>
      </c>
      <c r="AF38" s="72">
        <f>'C Emissions'!AF83</f>
        <v>0</v>
      </c>
      <c r="AG38" s="72">
        <f>'C Emissions'!AG83</f>
        <v>0</v>
      </c>
      <c r="AH38" s="72">
        <f>'C Emissions'!AH83</f>
        <v>0</v>
      </c>
      <c r="AI38" s="72">
        <f>'C Emissions'!AI83</f>
        <v>0</v>
      </c>
      <c r="AJ38" s="72">
        <f>'C Emissions'!AJ83</f>
        <v>0</v>
      </c>
      <c r="AK38" s="72">
        <f>'C Emissions'!AK83</f>
        <v>0</v>
      </c>
      <c r="AL38" s="72">
        <f>'C Emissions'!AL83</f>
        <v>0</v>
      </c>
      <c r="AM38" s="72">
        <f>'C Emissions'!AM83</f>
        <v>0</v>
      </c>
      <c r="AN38" s="72">
        <f>'C Emissions'!AN83</f>
        <v>0</v>
      </c>
      <c r="AO38" s="72">
        <f>'C Emissions'!AO83</f>
        <v>0</v>
      </c>
      <c r="AP38" s="72">
        <f>'C Emissions'!AP83</f>
        <v>0</v>
      </c>
      <c r="AQ38" s="72">
        <f>'C Emissions'!AQ83</f>
        <v>0</v>
      </c>
      <c r="AR38" s="72">
        <f>'C Emissions'!AR83</f>
        <v>0</v>
      </c>
      <c r="AS38" s="72">
        <f>'C Emissions'!AS83</f>
        <v>0</v>
      </c>
      <c r="AT38" s="56"/>
      <c r="AU38" s="56"/>
    </row>
    <row r="39" spans="1:47">
      <c r="A39" s="65" t="s">
        <v>653</v>
      </c>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56"/>
      <c r="AU39" s="56"/>
    </row>
    <row r="40" spans="1:47">
      <c r="A40" s="65" t="s">
        <v>632</v>
      </c>
      <c r="B40" s="72">
        <f>'Energy by Mode &amp; Fuel'!C$187*'C Emissions Factors'!$AB$9/1000</f>
        <v>4.7847227735999995</v>
      </c>
      <c r="C40" s="72">
        <f>'Energy by Mode &amp; Fuel'!D187*'C Emissions Factors'!$AB$9/1000</f>
        <v>4.6420129755999993</v>
      </c>
      <c r="D40" s="72">
        <f>'Energy by Mode &amp; Fuel'!E187*'C Emissions Factors'!$AB$9/1000</f>
        <v>4.6660259260999997</v>
      </c>
      <c r="E40" s="72">
        <f>'Energy by Mode &amp; Fuel'!F187*'C Emissions Factors'!$AB$9/1000</f>
        <v>4.6511826938499992</v>
      </c>
      <c r="F40" s="72">
        <f>'Energy by Mode &amp; Fuel'!G187*'C Emissions Factors'!$AB$9/1000</f>
        <v>4.6394234655999993</v>
      </c>
      <c r="G40" s="72">
        <f>'Energy by Mode &amp; Fuel'!H187*'C Emissions Factors'!$AB$9/1000</f>
        <v>4.6493008369499993</v>
      </c>
      <c r="H40" s="72">
        <f>'Energy by Mode &amp; Fuel'!I187*'C Emissions Factors'!$AB$9/1000</f>
        <v>4.6575078280499991</v>
      </c>
      <c r="I40" s="72">
        <f>'Energy by Mode &amp; Fuel'!J187*'C Emissions Factors'!$AB$9/1000</f>
        <v>4.6642849560999995</v>
      </c>
      <c r="J40" s="72">
        <f>'Energy by Mode &amp; Fuel'!K187*'C Emissions Factors'!$AB$9/1000</f>
        <v>4.6710228025999996</v>
      </c>
      <c r="K40" s="72">
        <f>'Energy by Mode &amp; Fuel'!L187*'C Emissions Factors'!$AB$9/1000</f>
        <v>4.6780008736999994</v>
      </c>
      <c r="L40" s="72">
        <f>'Energy by Mode &amp; Fuel'!M187*'C Emissions Factors'!$AB$9/1000</f>
        <v>4.6848531267999993</v>
      </c>
      <c r="M40" s="72">
        <f>'Energy by Mode &amp; Fuel'!N187*'C Emissions Factors'!$AB$9/1000</f>
        <v>4.6918515336000004</v>
      </c>
      <c r="N40" s="72">
        <f>'Energy by Mode &amp; Fuel'!O187*'C Emissions Factors'!$AB$9/1000</f>
        <v>4.6989493512499996</v>
      </c>
      <c r="O40" s="72">
        <f>'Energy by Mode &amp; Fuel'!P187*'C Emissions Factors'!$AB$9/1000</f>
        <v>4.7061888604500002</v>
      </c>
      <c r="P40" s="72">
        <f>'Energy by Mode &amp; Fuel'!Q187*'C Emissions Factors'!$AB$9/1000</f>
        <v>4.7125773425500004</v>
      </c>
      <c r="Q40" s="72">
        <f>'Energy by Mode &amp; Fuel'!R187*'C Emissions Factors'!$AB$9/1000</f>
        <v>4.7185929790999985</v>
      </c>
      <c r="R40" s="72">
        <f>'Energy by Mode &amp; Fuel'!S187*'C Emissions Factors'!$AB$9/1000</f>
        <v>4.7248101438999992</v>
      </c>
      <c r="S40" s="72">
        <f>'Energy by Mode &amp; Fuel'!T187*'C Emissions Factors'!$AB$9/1000</f>
        <v>4.7311700974999997</v>
      </c>
      <c r="T40" s="72">
        <f>'Energy by Mode &amp; Fuel'!U187*'C Emissions Factors'!$AB$9/1000</f>
        <v>4.7374547797499993</v>
      </c>
      <c r="U40" s="72">
        <f>'Energy by Mode &amp; Fuel'!V187*'C Emissions Factors'!$AB$9/1000</f>
        <v>4.7436255674499987</v>
      </c>
      <c r="V40" s="72">
        <f>'Energy by Mode &amp; Fuel'!W187*'C Emissions Factors'!$AB$9/1000</f>
        <v>4.7496306703999993</v>
      </c>
      <c r="W40" s="72">
        <f>'Energy by Mode &amp; Fuel'!X187*'C Emissions Factors'!$AB$9/1000</f>
        <v>4.7557015351999992</v>
      </c>
      <c r="X40" s="72">
        <f>'Energy by Mode &amp; Fuel'!Y187*'C Emissions Factors'!$AB$9/1000</f>
        <v>4.7616937637499994</v>
      </c>
      <c r="Y40" s="72">
        <f>'Energy by Mode &amp; Fuel'!Z187*'C Emissions Factors'!$AB$9/1000</f>
        <v>4.7677786001999998</v>
      </c>
      <c r="Z40" s="72">
        <f>'Energy by Mode &amp; Fuel'!AA187*'C Emissions Factors'!$AB$9/1000</f>
        <v>4.7737267192999999</v>
      </c>
      <c r="AA40" s="72">
        <f>'Energy by Mode &amp; Fuel'!AB187*'C Emissions Factors'!$AB$9/1000</f>
        <v>4.7795794508</v>
      </c>
      <c r="AB40" s="72">
        <f>'Energy by Mode &amp; Fuel'!AC187*'C Emissions Factors'!$AB$9/1000</f>
        <v>4.7854142605499996</v>
      </c>
      <c r="AC40" s="72">
        <f>'Energy by Mode &amp; Fuel'!AD187*'C Emissions Factors'!$AB$9/1000</f>
        <v>4.7913685242499993</v>
      </c>
      <c r="AD40" s="72">
        <f>'Energy by Mode &amp; Fuel'!AE187*'C Emissions Factors'!$AB$9/1000</f>
        <v>4.7972558557000005</v>
      </c>
      <c r="AE40" s="72">
        <f>'Energy by Mode &amp; Fuel'!AF187*'C Emissions Factors'!$AB$9/1000</f>
        <v>4.800628707958583</v>
      </c>
      <c r="AF40" s="72">
        <f>'Energy by Mode &amp; Fuel'!AG187*'C Emissions Factors'!$AB$9/1000</f>
        <v>4.8040039316004517</v>
      </c>
      <c r="AG40" s="72">
        <f>'Energy by Mode &amp; Fuel'!AH187*'C Emissions Factors'!$AB$9/1000</f>
        <v>4.8073815282928782</v>
      </c>
      <c r="AH40" s="72">
        <f>'Energy by Mode &amp; Fuel'!AI187*'C Emissions Factors'!$AB$9/1000</f>
        <v>4.8107614997043058</v>
      </c>
      <c r="AI40" s="72">
        <f>'Energy by Mode &amp; Fuel'!AJ187*'C Emissions Factors'!$AB$9/1000</f>
        <v>4.8141438475043508</v>
      </c>
      <c r="AJ40" s="72">
        <f>'Energy by Mode &amp; Fuel'!AK187*'C Emissions Factors'!$AB$9/1000</f>
        <v>4.817528573363802</v>
      </c>
      <c r="AK40" s="72">
        <f>'Energy by Mode &amp; Fuel'!AL187*'C Emissions Factors'!$AB$9/1000</f>
        <v>4.8209156789546261</v>
      </c>
      <c r="AL40" s="72">
        <f>'Energy by Mode &amp; Fuel'!AM187*'C Emissions Factors'!$AB$9/1000</f>
        <v>4.8243051659499621</v>
      </c>
      <c r="AM40" s="72">
        <f>'Energy by Mode &amp; Fuel'!AN187*'C Emissions Factors'!$AB$9/1000</f>
        <v>4.8276970360241274</v>
      </c>
      <c r="AN40" s="72">
        <f>'Energy by Mode &amp; Fuel'!AO187*'C Emissions Factors'!$AB$9/1000</f>
        <v>4.8310912908526165</v>
      </c>
      <c r="AO40" s="72">
        <f>'Energy by Mode &amp; Fuel'!AP187*'C Emissions Factors'!$AB$9/1000</f>
        <v>4.8344879321120997</v>
      </c>
      <c r="AP40" s="72">
        <f>'Energy by Mode &amp; Fuel'!AQ187*'C Emissions Factors'!$AB$9/1000</f>
        <v>4.8378869614804287</v>
      </c>
      <c r="AQ40" s="72">
        <f>'Energy by Mode &amp; Fuel'!AR187*'C Emissions Factors'!$AB$9/1000</f>
        <v>4.8412883806366338</v>
      </c>
      <c r="AR40" s="72">
        <f>'Energy by Mode &amp; Fuel'!AS187*'C Emissions Factors'!$AB$9/1000</f>
        <v>4.8446921912609255</v>
      </c>
      <c r="AS40" s="72">
        <f>'Energy by Mode &amp; Fuel'!AT187*'C Emissions Factors'!$AB$9/1000</f>
        <v>4.8480983950346959</v>
      </c>
      <c r="AT40" s="56"/>
      <c r="AU40" s="56"/>
    </row>
    <row r="41" spans="1:47">
      <c r="A41" s="65" t="s">
        <v>651</v>
      </c>
      <c r="B41" s="72">
        <f>'Energy by Mode &amp; Fuel'!C$188*'C Emissions Factors'!$AB$10/1000</f>
        <v>70.525868633219986</v>
      </c>
      <c r="C41" s="72">
        <f>'Energy by Mode &amp; Fuel'!D188*'C Emissions Factors'!$AB$10/1000</f>
        <v>65.911516764426665</v>
      </c>
      <c r="D41" s="72">
        <f>'Energy by Mode &amp; Fuel'!E188*'C Emissions Factors'!$AB$10/1000</f>
        <v>60.288102031593318</v>
      </c>
      <c r="E41" s="72">
        <f>'Energy by Mode &amp; Fuel'!F188*'C Emissions Factors'!$AB$10/1000</f>
        <v>63.062221812076665</v>
      </c>
      <c r="F41" s="72">
        <f>'Energy by Mode &amp; Fuel'!G188*'C Emissions Factors'!$AB$10/1000</f>
        <v>65.884483361619985</v>
      </c>
      <c r="G41" s="72">
        <f>'Energy by Mode &amp; Fuel'!H188*'C Emissions Factors'!$AB$10/1000</f>
        <v>66.017159297833317</v>
      </c>
      <c r="H41" s="72">
        <f>'Energy by Mode &amp; Fuel'!I188*'C Emissions Factors'!$AB$10/1000</f>
        <v>66.125485488113327</v>
      </c>
      <c r="I41" s="72">
        <f>'Energy by Mode &amp; Fuel'!J188*'C Emissions Factors'!$AB$10/1000</f>
        <v>66.219066142973318</v>
      </c>
      <c r="J41" s="72">
        <f>'Energy by Mode &amp; Fuel'!K188*'C Emissions Factors'!$AB$10/1000</f>
        <v>66.313228790013326</v>
      </c>
      <c r="K41" s="72">
        <f>'Energy by Mode &amp; Fuel'!L188*'C Emissions Factors'!$AB$10/1000</f>
        <v>66.41039240810332</v>
      </c>
      <c r="L41" s="72">
        <f>'Energy by Mode &amp; Fuel'!M188*'C Emissions Factors'!$AB$10/1000</f>
        <v>66.506214197756648</v>
      </c>
      <c r="M41" s="72">
        <f>'Energy by Mode &amp; Fuel'!N188*'C Emissions Factors'!$AB$10/1000</f>
        <v>66.603652028246657</v>
      </c>
      <c r="N41" s="72">
        <f>'Energy by Mode &amp; Fuel'!O188*'C Emissions Factors'!$AB$10/1000</f>
        <v>66.703003908566657</v>
      </c>
      <c r="O41" s="72">
        <f>'Energy by Mode &amp; Fuel'!P188*'C Emissions Factors'!$AB$10/1000</f>
        <v>66.805207755439994</v>
      </c>
      <c r="P41" s="72">
        <f>'Energy by Mode &amp; Fuel'!Q188*'C Emissions Factors'!$AB$10/1000</f>
        <v>66.896061494056639</v>
      </c>
      <c r="Q41" s="72">
        <f>'Energy by Mode &amp; Fuel'!R188*'C Emissions Factors'!$AB$10/1000</f>
        <v>66.981995247603322</v>
      </c>
      <c r="R41" s="72">
        <f>'Energy by Mode &amp; Fuel'!S188*'C Emissions Factors'!$AB$10/1000</f>
        <v>67.07047799451999</v>
      </c>
      <c r="S41" s="72">
        <f>'Energy by Mode &amp; Fuel'!T188*'C Emissions Factors'!$AB$10/1000</f>
        <v>67.160985500583323</v>
      </c>
      <c r="T41" s="72">
        <f>'Energy by Mode &amp; Fuel'!U188*'C Emissions Factors'!$AB$10/1000</f>
        <v>67.25050221735998</v>
      </c>
      <c r="U41" s="72">
        <f>'Energy by Mode &amp; Fuel'!V188*'C Emissions Factors'!$AB$10/1000</f>
        <v>67.339081175006669</v>
      </c>
      <c r="V41" s="72">
        <f>'Energy by Mode &amp; Fuel'!W188*'C Emissions Factors'!$AB$10/1000</f>
        <v>67.425587228743325</v>
      </c>
      <c r="W41" s="72">
        <f>'Energy by Mode &amp; Fuel'!X188*'C Emissions Factors'!$AB$10/1000</f>
        <v>67.513112911346653</v>
      </c>
      <c r="X41" s="72">
        <f>'Energy by Mode &amp; Fuel'!Y188*'C Emissions Factors'!$AB$10/1000</f>
        <v>67.59976804837666</v>
      </c>
      <c r="Y41" s="72">
        <f>'Energy by Mode &amp; Fuel'!Z188*'C Emissions Factors'!$AB$10/1000</f>
        <v>67.687712141279988</v>
      </c>
      <c r="Z41" s="72">
        <f>'Energy by Mode &amp; Fuel'!AA188*'C Emissions Factors'!$AB$10/1000</f>
        <v>67.773564182683316</v>
      </c>
      <c r="AA41" s="72">
        <f>'Energy by Mode &amp; Fuel'!AB188*'C Emissions Factors'!$AB$10/1000</f>
        <v>67.857901200576663</v>
      </c>
      <c r="AB41" s="72">
        <f>'Energy by Mode &amp; Fuel'!AC188*'C Emissions Factors'!$AB$10/1000</f>
        <v>67.941911212303324</v>
      </c>
      <c r="AC41" s="72">
        <f>'Energy by Mode &amp; Fuel'!AD188*'C Emissions Factors'!$AB$10/1000</f>
        <v>68.026878288343312</v>
      </c>
      <c r="AD41" s="72">
        <f>'Energy by Mode &amp; Fuel'!AE188*'C Emissions Factors'!$AB$10/1000</f>
        <v>68.110263127316642</v>
      </c>
      <c r="AE41" s="72">
        <f>'Energy by Mode &amp; Fuel'!AF188*'C Emissions Factors'!$AB$10/1000</f>
        <v>68.158614068442375</v>
      </c>
      <c r="AF41" s="72">
        <f>'Energy by Mode &amp; Fuel'!AG188*'C Emissions Factors'!$AB$10/1000</f>
        <v>68.206999333521651</v>
      </c>
      <c r="AG41" s="72">
        <f>'Energy by Mode &amp; Fuel'!AH188*'C Emissions Factors'!$AB$10/1000</f>
        <v>68.255418946920798</v>
      </c>
      <c r="AH41" s="72">
        <f>'Energy by Mode &amp; Fuel'!AI188*'C Emissions Factors'!$AB$10/1000</f>
        <v>68.303872933023371</v>
      </c>
      <c r="AI41" s="72">
        <f>'Energy by Mode &amp; Fuel'!AJ188*'C Emissions Factors'!$AB$10/1000</f>
        <v>68.352361316230343</v>
      </c>
      <c r="AJ41" s="72">
        <f>'Energy by Mode &amp; Fuel'!AK188*'C Emissions Factors'!$AB$10/1000</f>
        <v>68.400884120959887</v>
      </c>
      <c r="AK41" s="72">
        <f>'Energy by Mode &amp; Fuel'!AL188*'C Emissions Factors'!$AB$10/1000</f>
        <v>68.449441371647623</v>
      </c>
      <c r="AL41" s="72">
        <f>'Energy by Mode &amp; Fuel'!AM188*'C Emissions Factors'!$AB$10/1000</f>
        <v>68.498033092746439</v>
      </c>
      <c r="AM41" s="72">
        <f>'Energy by Mode &amp; Fuel'!AN188*'C Emissions Factors'!$AB$10/1000</f>
        <v>68.546659308726603</v>
      </c>
      <c r="AN41" s="72">
        <f>'Energy by Mode &amp; Fuel'!AO188*'C Emissions Factors'!$AB$10/1000</f>
        <v>68.595320044075791</v>
      </c>
      <c r="AO41" s="72">
        <f>'Energy by Mode &amp; Fuel'!AP188*'C Emissions Factors'!$AB$10/1000</f>
        <v>68.644015323299016</v>
      </c>
      <c r="AP41" s="72">
        <f>'Energy by Mode &amp; Fuel'!AQ188*'C Emissions Factors'!$AB$10/1000</f>
        <v>68.692745170918698</v>
      </c>
      <c r="AQ41" s="72">
        <f>'Energy by Mode &amp; Fuel'!AR188*'C Emissions Factors'!$AB$10/1000</f>
        <v>68.741509611474669</v>
      </c>
      <c r="AR41" s="72">
        <f>'Energy by Mode &amp; Fuel'!AS188*'C Emissions Factors'!$AB$10/1000</f>
        <v>68.790308669524194</v>
      </c>
      <c r="AS41" s="72">
        <f>'Energy by Mode &amp; Fuel'!AT188*'C Emissions Factors'!$AB$10/1000</f>
        <v>68.839142369641948</v>
      </c>
      <c r="AT41" s="56"/>
      <c r="AU41" s="56"/>
    </row>
    <row r="42" spans="1:47">
      <c r="A42" s="65" t="s">
        <v>634</v>
      </c>
      <c r="B42" s="72">
        <f>B40+B41</f>
        <v>75.310591406819981</v>
      </c>
      <c r="C42" s="72">
        <f t="shared" ref="C42:AS42" si="5">C40+C41</f>
        <v>70.553529740026661</v>
      </c>
      <c r="D42" s="72">
        <f t="shared" si="5"/>
        <v>64.954127957693316</v>
      </c>
      <c r="E42" s="72">
        <f t="shared" si="5"/>
        <v>67.713404505926661</v>
      </c>
      <c r="F42" s="72">
        <f t="shared" si="5"/>
        <v>70.523906827219989</v>
      </c>
      <c r="G42" s="72">
        <f t="shared" si="5"/>
        <v>70.666460134783321</v>
      </c>
      <c r="H42" s="72">
        <f t="shared" si="5"/>
        <v>70.782993316163328</v>
      </c>
      <c r="I42" s="72">
        <f t="shared" si="5"/>
        <v>70.883351099073323</v>
      </c>
      <c r="J42" s="72">
        <f t="shared" si="5"/>
        <v>70.984251592613333</v>
      </c>
      <c r="K42" s="72">
        <f t="shared" si="5"/>
        <v>71.08839328180332</v>
      </c>
      <c r="L42" s="72">
        <f t="shared" si="5"/>
        <v>71.191067324556641</v>
      </c>
      <c r="M42" s="72">
        <f t="shared" si="5"/>
        <v>71.295503561846658</v>
      </c>
      <c r="N42" s="72">
        <f t="shared" si="5"/>
        <v>71.401953259816651</v>
      </c>
      <c r="O42" s="72">
        <f t="shared" si="5"/>
        <v>71.511396615889993</v>
      </c>
      <c r="P42" s="72">
        <f t="shared" si="5"/>
        <v>71.608638836606644</v>
      </c>
      <c r="Q42" s="72">
        <f t="shared" si="5"/>
        <v>71.700588226703317</v>
      </c>
      <c r="R42" s="72">
        <f t="shared" si="5"/>
        <v>71.795288138419991</v>
      </c>
      <c r="S42" s="72">
        <f t="shared" si="5"/>
        <v>71.89215559808332</v>
      </c>
      <c r="T42" s="72">
        <f t="shared" si="5"/>
        <v>71.987956997109976</v>
      </c>
      <c r="U42" s="72">
        <f t="shared" si="5"/>
        <v>72.082706742456665</v>
      </c>
      <c r="V42" s="72">
        <f t="shared" si="5"/>
        <v>72.17521789914332</v>
      </c>
      <c r="W42" s="72">
        <f t="shared" si="5"/>
        <v>72.268814446546656</v>
      </c>
      <c r="X42" s="72">
        <f t="shared" si="5"/>
        <v>72.361461812126663</v>
      </c>
      <c r="Y42" s="72">
        <f t="shared" si="5"/>
        <v>72.455490741479991</v>
      </c>
      <c r="Z42" s="72">
        <f t="shared" si="5"/>
        <v>72.547290901983317</v>
      </c>
      <c r="AA42" s="72">
        <f t="shared" si="5"/>
        <v>72.637480651376663</v>
      </c>
      <c r="AB42" s="72">
        <f t="shared" si="5"/>
        <v>72.727325472853323</v>
      </c>
      <c r="AC42" s="72">
        <f t="shared" si="5"/>
        <v>72.818246812593316</v>
      </c>
      <c r="AD42" s="72">
        <f t="shared" si="5"/>
        <v>72.907518983016644</v>
      </c>
      <c r="AE42" s="72">
        <f t="shared" si="5"/>
        <v>72.959242776400956</v>
      </c>
      <c r="AF42" s="72">
        <f t="shared" si="5"/>
        <v>73.011003265122099</v>
      </c>
      <c r="AG42" s="72">
        <f t="shared" si="5"/>
        <v>73.062800475213677</v>
      </c>
      <c r="AH42" s="72">
        <f t="shared" si="5"/>
        <v>73.114634432727684</v>
      </c>
      <c r="AI42" s="72">
        <f t="shared" si="5"/>
        <v>73.166505163734698</v>
      </c>
      <c r="AJ42" s="72">
        <f t="shared" si="5"/>
        <v>73.218412694323689</v>
      </c>
      <c r="AK42" s="72">
        <f t="shared" si="5"/>
        <v>73.270357050602243</v>
      </c>
      <c r="AL42" s="72">
        <f t="shared" si="5"/>
        <v>73.322338258696405</v>
      </c>
      <c r="AM42" s="72">
        <f t="shared" si="5"/>
        <v>73.374356344750737</v>
      </c>
      <c r="AN42" s="72">
        <f t="shared" si="5"/>
        <v>73.426411334928403</v>
      </c>
      <c r="AO42" s="72">
        <f t="shared" si="5"/>
        <v>73.478503255411113</v>
      </c>
      <c r="AP42" s="72">
        <f t="shared" si="5"/>
        <v>73.53063213239912</v>
      </c>
      <c r="AQ42" s="72">
        <f t="shared" si="5"/>
        <v>73.582797992111296</v>
      </c>
      <c r="AR42" s="72">
        <f t="shared" si="5"/>
        <v>73.635000860785112</v>
      </c>
      <c r="AS42" s="72">
        <f t="shared" si="5"/>
        <v>73.687240764676645</v>
      </c>
      <c r="AT42" s="56"/>
      <c r="AU42" s="56"/>
    </row>
    <row r="43" spans="1:47">
      <c r="A43" s="73" t="s">
        <v>2986</v>
      </c>
      <c r="B43" s="72">
        <f>'C Emissions'!B84</f>
        <v>75.264129638671903</v>
      </c>
      <c r="C43" s="72">
        <f>'C Emissions'!C84</f>
        <v>70.485603332519503</v>
      </c>
      <c r="D43" s="72">
        <f>'C Emissions'!D84</f>
        <v>64.890838623046903</v>
      </c>
      <c r="E43" s="72">
        <f>'C Emissions'!E84</f>
        <v>67.618827819824205</v>
      </c>
      <c r="F43" s="72">
        <f>'C Emissions'!F84</f>
        <v>70.441848754882798</v>
      </c>
      <c r="G43" s="72">
        <f>'C Emissions'!G84</f>
        <v>70.5684814453125</v>
      </c>
      <c r="H43" s="72">
        <f>'C Emissions'!H84</f>
        <v>70.656318664550795</v>
      </c>
      <c r="I43" s="72">
        <f>'C Emissions'!I84</f>
        <v>70.749298095703097</v>
      </c>
      <c r="J43" s="72">
        <f>'C Emissions'!J84</f>
        <v>70.826911926269503</v>
      </c>
      <c r="K43" s="72">
        <f>'C Emissions'!K84</f>
        <v>70.929267883300795</v>
      </c>
      <c r="L43" s="72">
        <f>'C Emissions'!L84</f>
        <v>71.033088684082003</v>
      </c>
      <c r="M43" s="72">
        <f>'C Emissions'!M84</f>
        <v>71.134284973144503</v>
      </c>
      <c r="N43" s="72">
        <f>'C Emissions'!N84</f>
        <v>71.242660522460895</v>
      </c>
      <c r="O43" s="72">
        <f>'C Emissions'!O84</f>
        <v>71.353668212890597</v>
      </c>
      <c r="P43" s="72">
        <f>'C Emissions'!P84</f>
        <v>71.456092834472699</v>
      </c>
      <c r="Q43" s="72">
        <f>'C Emissions'!Q84</f>
        <v>71.5479736328125</v>
      </c>
      <c r="R43" s="72">
        <f>'C Emissions'!R84</f>
        <v>71.647377014160199</v>
      </c>
      <c r="S43" s="72">
        <f>'C Emissions'!S84</f>
        <v>71.743423461914105</v>
      </c>
      <c r="T43" s="72">
        <f>'C Emissions'!T84</f>
        <v>71.84033203125</v>
      </c>
      <c r="U43" s="72">
        <f>'C Emissions'!U84</f>
        <v>71.939285278320298</v>
      </c>
      <c r="V43" s="72">
        <f>'C Emissions'!V84</f>
        <v>72.021018981933594</v>
      </c>
      <c r="W43" s="72">
        <f>'C Emissions'!W84</f>
        <v>72.115119934082003</v>
      </c>
      <c r="X43" s="72">
        <f>'C Emissions'!X84</f>
        <v>72.209709167480497</v>
      </c>
      <c r="Y43" s="72">
        <f>'C Emissions'!Y84</f>
        <v>72.300086975097699</v>
      </c>
      <c r="Z43" s="72">
        <f>'C Emissions'!Z84</f>
        <v>72.395812988281307</v>
      </c>
      <c r="AA43" s="72">
        <f>'C Emissions'!AA84</f>
        <v>72.487113952636705</v>
      </c>
      <c r="AB43" s="72">
        <f>'C Emissions'!AB84</f>
        <v>72.579002380371094</v>
      </c>
      <c r="AC43" s="72">
        <f>'C Emissions'!AC84</f>
        <v>72.671073913574205</v>
      </c>
      <c r="AD43" s="72">
        <f>'C Emissions'!AD84</f>
        <v>72.762176513671903</v>
      </c>
      <c r="AE43" s="72">
        <f>'C Emissions'!AE84</f>
        <v>1.1780187229037007E-3</v>
      </c>
      <c r="AF43" s="72">
        <f>'C Emissions'!AF84</f>
        <v>0</v>
      </c>
      <c r="AG43" s="72">
        <f>'C Emissions'!AG84</f>
        <v>0</v>
      </c>
      <c r="AH43" s="72">
        <f>'C Emissions'!AH84</f>
        <v>0</v>
      </c>
      <c r="AI43" s="72">
        <f>'C Emissions'!AI84</f>
        <v>0</v>
      </c>
      <c r="AJ43" s="72">
        <f>'C Emissions'!AJ84</f>
        <v>0</v>
      </c>
      <c r="AK43" s="72">
        <f>'C Emissions'!AK84</f>
        <v>0</v>
      </c>
      <c r="AL43" s="72">
        <f>'C Emissions'!AL84</f>
        <v>0</v>
      </c>
      <c r="AM43" s="72">
        <f>'C Emissions'!AM84</f>
        <v>0</v>
      </c>
      <c r="AN43" s="72">
        <f>'C Emissions'!AN84</f>
        <v>0</v>
      </c>
      <c r="AO43" s="72">
        <f>'C Emissions'!AO84</f>
        <v>0</v>
      </c>
      <c r="AP43" s="72">
        <f>'C Emissions'!AP84</f>
        <v>0</v>
      </c>
      <c r="AQ43" s="72">
        <f>'C Emissions'!AQ84</f>
        <v>0</v>
      </c>
      <c r="AR43" s="72">
        <f>'C Emissions'!AR84</f>
        <v>0</v>
      </c>
      <c r="AS43" s="72">
        <f>'C Emissions'!AS84</f>
        <v>0</v>
      </c>
      <c r="AT43" s="56"/>
      <c r="AU43" s="56"/>
    </row>
    <row r="44" spans="1:47">
      <c r="A44" s="65" t="s">
        <v>657</v>
      </c>
      <c r="B44" s="65"/>
      <c r="C44" s="65"/>
      <c r="D44" s="65"/>
      <c r="E44" s="65"/>
      <c r="F44" s="65"/>
      <c r="G44" s="65"/>
      <c r="H44" s="65"/>
      <c r="I44" s="75" t="s">
        <v>2987</v>
      </c>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56"/>
      <c r="AU44" s="56"/>
    </row>
    <row r="45" spans="1:47">
      <c r="A45" s="65" t="s">
        <v>659</v>
      </c>
      <c r="B45" s="72">
        <f>'Energy by Mode &amp; Fuel'!C$192*'C Emissions Factors'!$AB$8/1000</f>
        <v>192.6232078923488</v>
      </c>
      <c r="C45" s="72">
        <f>'Energy by Mode &amp; Fuel'!D192*'C Emissions Factors'!$AB$8/1000</f>
        <v>185.05312016850655</v>
      </c>
      <c r="D45" s="72">
        <f>'Energy by Mode &amp; Fuel'!E192*'C Emissions Factors'!$AB$8/1000</f>
        <v>185.57631697256531</v>
      </c>
      <c r="E45" s="72">
        <f>'Energy by Mode &amp; Fuel'!F192*'C Emissions Factors'!$AB$8/1000</f>
        <v>181.89760320157427</v>
      </c>
      <c r="F45" s="72">
        <f>'Energy by Mode &amp; Fuel'!G192*'C Emissions Factors'!$AB$8/1000</f>
        <v>183.25256088624792</v>
      </c>
      <c r="G45" s="72">
        <f>'Energy by Mode &amp; Fuel'!H192*'C Emissions Factors'!$AB$8/1000</f>
        <v>185.98182313692615</v>
      </c>
      <c r="H45" s="72">
        <f>'Energy by Mode &amp; Fuel'!I192*'C Emissions Factors'!$AB$8/1000</f>
        <v>188.29588845218856</v>
      </c>
      <c r="I45" s="72">
        <f>'Energy by Mode &amp; Fuel'!J192*'C Emissions Factors'!$AB$8/1000</f>
        <v>191.84976458755398</v>
      </c>
      <c r="J45" s="72">
        <f>'Energy by Mode &amp; Fuel'!K192*'C Emissions Factors'!$AB$8/1000</f>
        <v>194.8467858216062</v>
      </c>
      <c r="K45" s="72">
        <f>'Energy by Mode &amp; Fuel'!L192*'C Emissions Factors'!$AB$8/1000</f>
        <v>197.80513051706478</v>
      </c>
      <c r="L45" s="72">
        <f>'Energy by Mode &amp; Fuel'!M192*'C Emissions Factors'!$AB$8/1000</f>
        <v>200.90810975255951</v>
      </c>
      <c r="M45" s="72">
        <f>'Energy by Mode &amp; Fuel'!N192*'C Emissions Factors'!$AB$8/1000</f>
        <v>203.90561552870852</v>
      </c>
      <c r="N45" s="72">
        <f>'Energy by Mode &amp; Fuel'!O192*'C Emissions Factors'!$AB$8/1000</f>
        <v>206.83781252941296</v>
      </c>
      <c r="O45" s="72">
        <f>'Energy by Mode &amp; Fuel'!P192*'C Emissions Factors'!$AB$8/1000</f>
        <v>209.64141669324167</v>
      </c>
      <c r="P45" s="72">
        <f>'Energy by Mode &amp; Fuel'!Q192*'C Emissions Factors'!$AB$8/1000</f>
        <v>211.9993327138593</v>
      </c>
      <c r="Q45" s="72">
        <f>'Energy by Mode &amp; Fuel'!R192*'C Emissions Factors'!$AB$8/1000</f>
        <v>213.98960574993836</v>
      </c>
      <c r="R45" s="72">
        <f>'Energy by Mode &amp; Fuel'!S192*'C Emissions Factors'!$AB$8/1000</f>
        <v>215.75578019267832</v>
      </c>
      <c r="S45" s="72">
        <f>'Energy by Mode &amp; Fuel'!T192*'C Emissions Factors'!$AB$8/1000</f>
        <v>217.38534955899632</v>
      </c>
      <c r="T45" s="72">
        <f>'Energy by Mode &amp; Fuel'!U192*'C Emissions Factors'!$AB$8/1000</f>
        <v>218.84550384206926</v>
      </c>
      <c r="U45" s="72">
        <f>'Energy by Mode &amp; Fuel'!V192*'C Emissions Factors'!$AB$8/1000</f>
        <v>220.14785454462833</v>
      </c>
      <c r="V45" s="72">
        <f>'Energy by Mode &amp; Fuel'!W192*'C Emissions Factors'!$AB$8/1000</f>
        <v>221.34236103308569</v>
      </c>
      <c r="W45" s="72">
        <f>'Energy by Mode &amp; Fuel'!X192*'C Emissions Factors'!$AB$8/1000</f>
        <v>222.60769657537278</v>
      </c>
      <c r="X45" s="72">
        <f>'Energy by Mode &amp; Fuel'!Y192*'C Emissions Factors'!$AB$8/1000</f>
        <v>223.81410879333779</v>
      </c>
      <c r="Y45" s="72">
        <f>'Energy by Mode &amp; Fuel'!Z192*'C Emissions Factors'!$AB$8/1000</f>
        <v>225.12234318085456</v>
      </c>
      <c r="Z45" s="72">
        <f>'Energy by Mode &amp; Fuel'!AA192*'C Emissions Factors'!$AB$8/1000</f>
        <v>226.12166752195347</v>
      </c>
      <c r="AA45" s="72">
        <f>'Energy by Mode &amp; Fuel'!AB192*'C Emissions Factors'!$AB$8/1000</f>
        <v>227.05509477581683</v>
      </c>
      <c r="AB45" s="72">
        <f>'Energy by Mode &amp; Fuel'!AC192*'C Emissions Factors'!$AB$8/1000</f>
        <v>228.18119492092859</v>
      </c>
      <c r="AC45" s="72">
        <f>'Energy by Mode &amp; Fuel'!AD192*'C Emissions Factors'!$AB$8/1000</f>
        <v>229.28130302582755</v>
      </c>
      <c r="AD45" s="72">
        <f>'Energy by Mode &amp; Fuel'!AE192*'C Emissions Factors'!$AB$8/1000</f>
        <v>230.38144579150554</v>
      </c>
      <c r="AE45" s="72">
        <f>'Energy by Mode &amp; Fuel'!AF192*'C Emissions Factors'!$AB$8/1000</f>
        <v>230.98933519298629</v>
      </c>
      <c r="AF45" s="72">
        <f>'Energy by Mode &amp; Fuel'!AG192*'C Emissions Factors'!$AB$8/1000</f>
        <v>231.59882858442018</v>
      </c>
      <c r="AG45" s="72">
        <f>'Energy by Mode &amp; Fuel'!AH192*'C Emissions Factors'!$AB$8/1000</f>
        <v>232.20993019812926</v>
      </c>
      <c r="AH45" s="72">
        <f>'Energy by Mode &amp; Fuel'!AI192*'C Emissions Factors'!$AB$8/1000</f>
        <v>232.82264427760325</v>
      </c>
      <c r="AI45" s="72">
        <f>'Energy by Mode &amp; Fuel'!AJ192*'C Emissions Factors'!$AB$8/1000</f>
        <v>233.4369750775287</v>
      </c>
      <c r="AJ45" s="72">
        <f>'Energy by Mode &amp; Fuel'!AK192*'C Emissions Factors'!$AB$8/1000</f>
        <v>234.05292686381873</v>
      </c>
      <c r="AK45" s="72">
        <f>'Energy by Mode &amp; Fuel'!AL192*'C Emissions Factors'!$AB$8/1000</f>
        <v>234.67050391364253</v>
      </c>
      <c r="AL45" s="72">
        <f>'Energy by Mode &amp; Fuel'!AM192*'C Emissions Factors'!$AB$8/1000</f>
        <v>235.2897105154552</v>
      </c>
      <c r="AM45" s="72">
        <f>'Energy by Mode &amp; Fuel'!AN192*'C Emissions Factors'!$AB$8/1000</f>
        <v>235.91055096902741</v>
      </c>
      <c r="AN45" s="72">
        <f>'Energy by Mode &amp; Fuel'!AO192*'C Emissions Factors'!$AB$8/1000</f>
        <v>236.53302958547528</v>
      </c>
      <c r="AO45" s="72">
        <f>'Energy by Mode &amp; Fuel'!AP192*'C Emissions Factors'!$AB$8/1000</f>
        <v>237.15715068729037</v>
      </c>
      <c r="AP45" s="72">
        <f>'Energy by Mode &amp; Fuel'!AQ192*'C Emissions Factors'!$AB$8/1000</f>
        <v>237.78291860836956</v>
      </c>
      <c r="AQ45" s="72">
        <f>'Energy by Mode &amp; Fuel'!AR192*'C Emissions Factors'!$AB$8/1000</f>
        <v>238.41033769404541</v>
      </c>
      <c r="AR45" s="72">
        <f>'Energy by Mode &amp; Fuel'!AS192*'C Emissions Factors'!$AB$8/1000</f>
        <v>239.03941230111604</v>
      </c>
      <c r="AS45" s="72">
        <f>'Energy by Mode &amp; Fuel'!AT192*'C Emissions Factors'!$AB$8/1000</f>
        <v>239.67014679787559</v>
      </c>
      <c r="AT45" s="56"/>
      <c r="AU45" s="56"/>
    </row>
    <row r="46" spans="1:47">
      <c r="A46" s="65" t="s">
        <v>661</v>
      </c>
      <c r="B46" s="72">
        <f>'Energy by Mode &amp; Fuel'!C$193*'C Emissions Factors'!$AB$14/1000</f>
        <v>2.1857120999999999</v>
      </c>
      <c r="C46" s="72">
        <f>'Energy by Mode &amp; Fuel'!D193*'C Emissions Factors'!$AB$14/1000</f>
        <v>2.1857120999999999</v>
      </c>
      <c r="D46" s="72">
        <f>'Energy by Mode &amp; Fuel'!E193*'C Emissions Factors'!$AB$14/1000</f>
        <v>2.2374134972199999</v>
      </c>
      <c r="E46" s="72">
        <f>'Energy by Mode &amp; Fuel'!F193*'C Emissions Factors'!$AB$14/1000</f>
        <v>2.2284884023599996</v>
      </c>
      <c r="F46" s="72">
        <f>'Energy by Mode &amp; Fuel'!G193*'C Emissions Factors'!$AB$14/1000</f>
        <v>2.2211039612300003</v>
      </c>
      <c r="G46" s="72">
        <f>'Energy by Mode &amp; Fuel'!H193*'C Emissions Factors'!$AB$14/1000</f>
        <v>2.21499455342</v>
      </c>
      <c r="H46" s="72">
        <f>'Energy by Mode &amp; Fuel'!I193*'C Emissions Factors'!$AB$14/1000</f>
        <v>2.2099394628299995</v>
      </c>
      <c r="I46" s="72">
        <f>'Energy by Mode &amp; Fuel'!J193*'C Emissions Factors'!$AB$14/1000</f>
        <v>2.2057572040899998</v>
      </c>
      <c r="J46" s="72">
        <f>'Energy by Mode &amp; Fuel'!K193*'C Emissions Factors'!$AB$14/1000</f>
        <v>2.2022968738099999</v>
      </c>
      <c r="K46" s="72">
        <f>'Energy by Mode &amp; Fuel'!L193*'C Emissions Factors'!$AB$14/1000</f>
        <v>2.1994339299899996</v>
      </c>
      <c r="L46" s="72">
        <f>'Energy by Mode &amp; Fuel'!M193*'C Emissions Factors'!$AB$14/1000</f>
        <v>2.1970652103399999</v>
      </c>
      <c r="M46" s="72">
        <f>'Energy by Mode &amp; Fuel'!N193*'C Emissions Factors'!$AB$14/1000</f>
        <v>2.1951053344</v>
      </c>
      <c r="N46" s="72">
        <f>'Energy by Mode &amp; Fuel'!O193*'C Emissions Factors'!$AB$14/1000</f>
        <v>2.1934837975599999</v>
      </c>
      <c r="O46" s="72">
        <f>'Energy by Mode &amp; Fuel'!P193*'C Emissions Factors'!$AB$14/1000</f>
        <v>2.19214220346</v>
      </c>
      <c r="P46" s="72">
        <f>'Energy by Mode &amp; Fuel'!Q193*'C Emissions Factors'!$AB$14/1000</f>
        <v>2.1910321882899999</v>
      </c>
      <c r="Q46" s="72">
        <f>'Energy by Mode &amp; Fuel'!R193*'C Emissions Factors'!$AB$14/1000</f>
        <v>2.19011382942</v>
      </c>
      <c r="R46" s="72">
        <f>'Energy by Mode &amp; Fuel'!S193*'C Emissions Factors'!$AB$14/1000</f>
        <v>2.1893539156499995</v>
      </c>
      <c r="S46" s="72">
        <f>'Energy by Mode &amp; Fuel'!T193*'C Emissions Factors'!$AB$14/1000</f>
        <v>2.1887252553099996</v>
      </c>
      <c r="T46" s="72">
        <f>'Energy by Mode &amp; Fuel'!U193*'C Emissions Factors'!$AB$14/1000</f>
        <v>2.1882051540799998</v>
      </c>
      <c r="U46" s="72">
        <f>'Energy by Mode &amp; Fuel'!V193*'C Emissions Factors'!$AB$14/1000</f>
        <v>2.1877747922799999</v>
      </c>
      <c r="V46" s="72">
        <f>'Energy by Mode &amp; Fuel'!W193*'C Emissions Factors'!$AB$14/1000</f>
        <v>2.1874187405399996</v>
      </c>
      <c r="W46" s="72">
        <f>'Energy by Mode &amp; Fuel'!X193*'C Emissions Factors'!$AB$14/1000</f>
        <v>2.18712406033</v>
      </c>
      <c r="X46" s="72">
        <f>'Energy by Mode &amp; Fuel'!Y193*'C Emissions Factors'!$AB$14/1000</f>
        <v>2.1868803039599998</v>
      </c>
      <c r="Y46" s="72">
        <f>'Energy by Mode &amp; Fuel'!Z193*'C Emissions Factors'!$AB$14/1000</f>
        <v>2.1866786842999999</v>
      </c>
      <c r="Z46" s="72">
        <f>'Energy by Mode &amp; Fuel'!AA193*'C Emissions Factors'!$AB$14/1000</f>
        <v>2.1865118672100001</v>
      </c>
      <c r="AA46" s="72">
        <f>'Energy by Mode &amp; Fuel'!AB193*'C Emissions Factors'!$AB$14/1000</f>
        <v>2.1863738331599998</v>
      </c>
      <c r="AB46" s="72">
        <f>'Energy by Mode &amp; Fuel'!AC193*'C Emissions Factors'!$AB$14/1000</f>
        <v>2.1862595312799997</v>
      </c>
      <c r="AC46" s="72">
        <f>'Energy by Mode &amp; Fuel'!AD193*'C Emissions Factors'!$AB$14/1000</f>
        <v>2.1861650177399996</v>
      </c>
      <c r="AD46" s="72">
        <f>'Energy by Mode &amp; Fuel'!AE193*'C Emissions Factors'!$AB$14/1000</f>
        <v>2.18608690223</v>
      </c>
      <c r="AE46" s="72">
        <f>'Energy by Mode &amp; Fuel'!AF193*'C Emissions Factors'!$AB$14/1000</f>
        <v>2.1860194500293657</v>
      </c>
      <c r="AF46" s="72">
        <f>'Energy by Mode &amp; Fuel'!AG193*'C Emissions Factors'!$AB$14/1000</f>
        <v>2.1859519999099839</v>
      </c>
      <c r="AG46" s="72">
        <f>'Energy by Mode &amp; Fuel'!AH193*'C Emissions Factors'!$AB$14/1000</f>
        <v>2.1858845518717906</v>
      </c>
      <c r="AH46" s="72">
        <f>'Energy by Mode &amp; Fuel'!AI193*'C Emissions Factors'!$AB$14/1000</f>
        <v>2.185817105914722</v>
      </c>
      <c r="AI46" s="72">
        <f>'Energy by Mode &amp; Fuel'!AJ193*'C Emissions Factors'!$AB$14/1000</f>
        <v>2.1857496620387131</v>
      </c>
      <c r="AJ46" s="72">
        <f>'Energy by Mode &amp; Fuel'!AK193*'C Emissions Factors'!$AB$14/1000</f>
        <v>2.1856822202437001</v>
      </c>
      <c r="AK46" s="72">
        <f>'Energy by Mode &amp; Fuel'!AL193*'C Emissions Factors'!$AB$14/1000</f>
        <v>2.1856147805296193</v>
      </c>
      <c r="AL46" s="72">
        <f>'Energy by Mode &amp; Fuel'!AM193*'C Emissions Factors'!$AB$14/1000</f>
        <v>2.1855473428964056</v>
      </c>
      <c r="AM46" s="72">
        <f>'Energy by Mode &amp; Fuel'!AN193*'C Emissions Factors'!$AB$14/1000</f>
        <v>2.185479907343995</v>
      </c>
      <c r="AN46" s="72">
        <f>'Energy by Mode &amp; Fuel'!AO193*'C Emissions Factors'!$AB$14/1000</f>
        <v>2.1854124738723235</v>
      </c>
      <c r="AO46" s="72">
        <f>'Energy by Mode &amp; Fuel'!AP193*'C Emissions Factors'!$AB$14/1000</f>
        <v>2.1853450424813272</v>
      </c>
      <c r="AP46" s="72">
        <f>'Energy by Mode &amp; Fuel'!AQ193*'C Emissions Factors'!$AB$14/1000</f>
        <v>2.1852776131709417</v>
      </c>
      <c r="AQ46" s="72">
        <f>'Energy by Mode &amp; Fuel'!AR193*'C Emissions Factors'!$AB$14/1000</f>
        <v>2.1852101859411017</v>
      </c>
      <c r="AR46" s="72">
        <f>'Energy by Mode &amp; Fuel'!AS193*'C Emissions Factors'!$AB$14/1000</f>
        <v>2.1851427607917451</v>
      </c>
      <c r="AS46" s="72">
        <f>'Energy by Mode &amp; Fuel'!AT193*'C Emissions Factors'!$AB$14/1000</f>
        <v>2.1850753377228056</v>
      </c>
      <c r="AT46" s="56"/>
      <c r="AU46" s="56"/>
    </row>
    <row r="47" spans="1:47">
      <c r="A47" s="65" t="s">
        <v>634</v>
      </c>
      <c r="B47" s="72">
        <f>B45+B46</f>
        <v>194.80891999234879</v>
      </c>
      <c r="C47" s="72">
        <f t="shared" ref="C47:AS47" si="6">C45+C46</f>
        <v>187.23883226850654</v>
      </c>
      <c r="D47" s="72">
        <f t="shared" si="6"/>
        <v>187.8137304697853</v>
      </c>
      <c r="E47" s="72">
        <f t="shared" si="6"/>
        <v>184.12609160393427</v>
      </c>
      <c r="F47" s="72">
        <f t="shared" si="6"/>
        <v>185.47366484747792</v>
      </c>
      <c r="G47" s="72">
        <f t="shared" si="6"/>
        <v>188.19681769034617</v>
      </c>
      <c r="H47" s="72">
        <f t="shared" si="6"/>
        <v>190.50582791501856</v>
      </c>
      <c r="I47" s="72">
        <f t="shared" si="6"/>
        <v>194.05552179164397</v>
      </c>
      <c r="J47" s="72">
        <f t="shared" si="6"/>
        <v>197.04908269541622</v>
      </c>
      <c r="K47" s="72">
        <f t="shared" si="6"/>
        <v>200.00456444705478</v>
      </c>
      <c r="L47" s="72">
        <f t="shared" si="6"/>
        <v>203.10517496289953</v>
      </c>
      <c r="M47" s="72">
        <f t="shared" si="6"/>
        <v>206.10072086310853</v>
      </c>
      <c r="N47" s="72">
        <f t="shared" si="6"/>
        <v>209.03129632697295</v>
      </c>
      <c r="O47" s="72">
        <f t="shared" si="6"/>
        <v>211.83355889670167</v>
      </c>
      <c r="P47" s="72">
        <f t="shared" si="6"/>
        <v>214.1903649021493</v>
      </c>
      <c r="Q47" s="72">
        <f t="shared" si="6"/>
        <v>216.17971957935836</v>
      </c>
      <c r="R47" s="72">
        <f t="shared" si="6"/>
        <v>217.94513410832832</v>
      </c>
      <c r="S47" s="72">
        <f t="shared" si="6"/>
        <v>219.57407481430633</v>
      </c>
      <c r="T47" s="72">
        <f t="shared" si="6"/>
        <v>221.03370899614927</v>
      </c>
      <c r="U47" s="72">
        <f t="shared" si="6"/>
        <v>222.33562933690834</v>
      </c>
      <c r="V47" s="72">
        <f t="shared" si="6"/>
        <v>223.52977977362571</v>
      </c>
      <c r="W47" s="72">
        <f t="shared" si="6"/>
        <v>224.79482063570279</v>
      </c>
      <c r="X47" s="72">
        <f t="shared" si="6"/>
        <v>226.0009890972978</v>
      </c>
      <c r="Y47" s="72">
        <f t="shared" si="6"/>
        <v>227.30902186515456</v>
      </c>
      <c r="Z47" s="72">
        <f t="shared" si="6"/>
        <v>228.30817938916346</v>
      </c>
      <c r="AA47" s="72">
        <f t="shared" si="6"/>
        <v>229.24146860897682</v>
      </c>
      <c r="AB47" s="72">
        <f t="shared" si="6"/>
        <v>230.36745445220859</v>
      </c>
      <c r="AC47" s="72">
        <f t="shared" si="6"/>
        <v>231.46746804356755</v>
      </c>
      <c r="AD47" s="72">
        <f t="shared" si="6"/>
        <v>232.56753269373553</v>
      </c>
      <c r="AE47" s="72">
        <f t="shared" si="6"/>
        <v>233.17535464301565</v>
      </c>
      <c r="AF47" s="72">
        <f t="shared" si="6"/>
        <v>233.78478058433015</v>
      </c>
      <c r="AG47" s="72">
        <f t="shared" si="6"/>
        <v>234.39581475000105</v>
      </c>
      <c r="AH47" s="72">
        <f t="shared" si="6"/>
        <v>235.00846138351795</v>
      </c>
      <c r="AI47" s="72">
        <f t="shared" si="6"/>
        <v>235.62272473956742</v>
      </c>
      <c r="AJ47" s="72">
        <f t="shared" si="6"/>
        <v>236.23860908406243</v>
      </c>
      <c r="AK47" s="72">
        <f t="shared" si="6"/>
        <v>236.85611869417215</v>
      </c>
      <c r="AL47" s="72">
        <f t="shared" si="6"/>
        <v>237.4752578583516</v>
      </c>
      <c r="AM47" s="72">
        <f t="shared" si="6"/>
        <v>238.0960308763714</v>
      </c>
      <c r="AN47" s="72">
        <f t="shared" si="6"/>
        <v>238.71844205934761</v>
      </c>
      <c r="AO47" s="72">
        <f t="shared" si="6"/>
        <v>239.34249572977168</v>
      </c>
      <c r="AP47" s="72">
        <f t="shared" si="6"/>
        <v>239.9681962215405</v>
      </c>
      <c r="AQ47" s="72">
        <f t="shared" si="6"/>
        <v>240.5955478799865</v>
      </c>
      <c r="AR47" s="72">
        <f t="shared" si="6"/>
        <v>241.22455506190778</v>
      </c>
      <c r="AS47" s="72">
        <f t="shared" si="6"/>
        <v>241.85522213559838</v>
      </c>
      <c r="AT47" s="56"/>
      <c r="AU47" s="56"/>
    </row>
    <row r="48" spans="1:47">
      <c r="A48" s="73" t="s">
        <v>2986</v>
      </c>
      <c r="B48" s="72">
        <f>'C Emissions'!B86</f>
        <v>194.85061645507801</v>
      </c>
      <c r="C48" s="72">
        <f>'C Emissions'!C86</f>
        <v>187.28099060058599</v>
      </c>
      <c r="D48" s="72">
        <f>'C Emissions'!D86</f>
        <v>187.85710144043</v>
      </c>
      <c r="E48" s="72">
        <f>'C Emissions'!E86</f>
        <v>184.16947937011699</v>
      </c>
      <c r="F48" s="72">
        <f>'C Emissions'!F86</f>
        <v>185.51678466796901</v>
      </c>
      <c r="G48" s="72">
        <f>'C Emissions'!G86</f>
        <v>188.23962402343801</v>
      </c>
      <c r="H48" s="72">
        <f>'C Emissions'!H86</f>
        <v>190.54837036132801</v>
      </c>
      <c r="I48" s="72">
        <f>'C Emissions'!I86</f>
        <v>194.09776306152301</v>
      </c>
      <c r="J48" s="72">
        <f>'C Emissions'!J86</f>
        <v>197.09103393554699</v>
      </c>
      <c r="K48" s="72">
        <f>'C Emissions'!K86</f>
        <v>200.04627990722699</v>
      </c>
      <c r="L48" s="72">
        <f>'C Emissions'!L86</f>
        <v>203.14665222168</v>
      </c>
      <c r="M48" s="72">
        <f>'C Emissions'!M86</f>
        <v>206.14196777343801</v>
      </c>
      <c r="N48" s="72">
        <f>'C Emissions'!N86</f>
        <v>209.07232666015599</v>
      </c>
      <c r="O48" s="72">
        <f>'C Emissions'!O86</f>
        <v>211.87438964843801</v>
      </c>
      <c r="P48" s="72">
        <f>'C Emissions'!P86</f>
        <v>214.23100280761699</v>
      </c>
      <c r="Q48" s="72">
        <f>'C Emissions'!Q86</f>
        <v>216.22023010253901</v>
      </c>
      <c r="R48" s="72">
        <f>'C Emissions'!R86</f>
        <v>217.98551940918</v>
      </c>
      <c r="S48" s="72">
        <f>'C Emissions'!S86</f>
        <v>219.61434936523401</v>
      </c>
      <c r="T48" s="72">
        <f>'C Emissions'!T86</f>
        <v>221.07388305664099</v>
      </c>
      <c r="U48" s="72">
        <f>'C Emissions'!U86</f>
        <v>222.37571716308599</v>
      </c>
      <c r="V48" s="72">
        <f>'C Emissions'!V86</f>
        <v>223.56979370117199</v>
      </c>
      <c r="W48" s="72">
        <f>'C Emissions'!W86</f>
        <v>224.83474731445301</v>
      </c>
      <c r="X48" s="72">
        <f>'C Emissions'!X86</f>
        <v>226.04081726074199</v>
      </c>
      <c r="Y48" s="72">
        <f>'C Emissions'!Y86</f>
        <v>227.34877014160199</v>
      </c>
      <c r="Z48" s="72">
        <f>'C Emissions'!Z86</f>
        <v>228.34786987304699</v>
      </c>
      <c r="AA48" s="72">
        <f>'C Emissions'!AA86</f>
        <v>229.28109741210901</v>
      </c>
      <c r="AB48" s="72">
        <f>'C Emissions'!AB86</f>
        <v>230.40702819824199</v>
      </c>
      <c r="AC48" s="72">
        <f>'C Emissions'!AC86</f>
        <v>231.50695800781301</v>
      </c>
      <c r="AD48" s="72">
        <f>'C Emissions'!AD86</f>
        <v>232.60696411132801</v>
      </c>
      <c r="AE48" s="72">
        <f>'C Emissions'!AE86</f>
        <v>8.0597159433901458E-3</v>
      </c>
      <c r="AF48" s="72">
        <f>'C Emissions'!AF86</f>
        <v>0</v>
      </c>
      <c r="AG48" s="72">
        <f>'C Emissions'!AG86</f>
        <v>0</v>
      </c>
      <c r="AH48" s="72">
        <f>'C Emissions'!AH86</f>
        <v>0</v>
      </c>
      <c r="AI48" s="72">
        <f>'C Emissions'!AI86</f>
        <v>0</v>
      </c>
      <c r="AJ48" s="72">
        <f>'C Emissions'!AJ86</f>
        <v>0</v>
      </c>
      <c r="AK48" s="72">
        <f>'C Emissions'!AK86</f>
        <v>0</v>
      </c>
      <c r="AL48" s="72">
        <f>'C Emissions'!AL86</f>
        <v>0</v>
      </c>
      <c r="AM48" s="72">
        <f>'C Emissions'!AM86</f>
        <v>0</v>
      </c>
      <c r="AN48" s="72">
        <f>'C Emissions'!AN86</f>
        <v>0</v>
      </c>
      <c r="AO48" s="72">
        <f>'C Emissions'!AO86</f>
        <v>0</v>
      </c>
      <c r="AP48" s="72">
        <f>'C Emissions'!AP86</f>
        <v>0</v>
      </c>
      <c r="AQ48" s="72">
        <f>'C Emissions'!AQ86</f>
        <v>0</v>
      </c>
      <c r="AR48" s="72">
        <f>'C Emissions'!AR86</f>
        <v>0</v>
      </c>
      <c r="AS48" s="72">
        <f>'C Emissions'!AS86</f>
        <v>0</v>
      </c>
      <c r="AT48" s="56"/>
      <c r="AU48" s="56"/>
    </row>
    <row r="49" spans="1:47">
      <c r="A49" s="65" t="s">
        <v>663</v>
      </c>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56"/>
      <c r="AU49" s="56"/>
    </row>
    <row r="50" spans="1:47">
      <c r="A50" s="65" t="s">
        <v>117</v>
      </c>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56"/>
      <c r="AU50" s="56"/>
    </row>
    <row r="51" spans="1:47">
      <c r="A51" s="65" t="s">
        <v>665</v>
      </c>
      <c r="B51" s="72">
        <f>'Energy by Mode &amp; Fuel'!C$198*'C Emissions Factors'!$AB$8/1000</f>
        <v>39.016361660338099</v>
      </c>
      <c r="C51" s="72">
        <f>'Energy by Mode &amp; Fuel'!D198*'C Emissions Factors'!$AB$8/1000</f>
        <v>38.361673414297286</v>
      </c>
      <c r="D51" s="72">
        <f>'Energy by Mode &amp; Fuel'!E198*'C Emissions Factors'!$AB$8/1000</f>
        <v>39.603391994864737</v>
      </c>
      <c r="E51" s="72">
        <f>'Energy by Mode &amp; Fuel'!F198*'C Emissions Factors'!$AB$8/1000</f>
        <v>39.209207642838727</v>
      </c>
      <c r="F51" s="72">
        <f>'Energy by Mode &amp; Fuel'!G198*'C Emissions Factors'!$AB$8/1000</f>
        <v>37.246925276800248</v>
      </c>
      <c r="G51" s="72">
        <f>'Energy by Mode &amp; Fuel'!H198*'C Emissions Factors'!$AB$8/1000</f>
        <v>36.357504453714348</v>
      </c>
      <c r="H51" s="72">
        <f>'Energy by Mode &amp; Fuel'!I198*'C Emissions Factors'!$AB$8/1000</f>
        <v>36.004549062883754</v>
      </c>
      <c r="I51" s="72">
        <f>'Energy by Mode &amp; Fuel'!J198*'C Emissions Factors'!$AB$8/1000</f>
        <v>35.877386036302937</v>
      </c>
      <c r="J51" s="72">
        <f>'Energy by Mode &amp; Fuel'!K198*'C Emissions Factors'!$AB$8/1000</f>
        <v>35.944096482309817</v>
      </c>
      <c r="K51" s="72">
        <f>'Energy by Mode &amp; Fuel'!L198*'C Emissions Factors'!$AB$8/1000</f>
        <v>36.084205770578059</v>
      </c>
      <c r="L51" s="72">
        <f>'Energy by Mode &amp; Fuel'!M198*'C Emissions Factors'!$AB$8/1000</f>
        <v>36.227051346602984</v>
      </c>
      <c r="M51" s="72">
        <f>'Energy by Mode &amp; Fuel'!N198*'C Emissions Factors'!$AB$8/1000</f>
        <v>36.372581396418397</v>
      </c>
      <c r="N51" s="72">
        <f>'Energy by Mode &amp; Fuel'!O198*'C Emissions Factors'!$AB$8/1000</f>
        <v>36.520720077419945</v>
      </c>
      <c r="O51" s="72">
        <f>'Energy by Mode &amp; Fuel'!P198*'C Emissions Factors'!$AB$8/1000</f>
        <v>36.680829556630847</v>
      </c>
      <c r="P51" s="72">
        <f>'Energy by Mode &amp; Fuel'!Q198*'C Emissions Factors'!$AB$8/1000</f>
        <v>36.845801609996848</v>
      </c>
      <c r="Q51" s="72">
        <f>'Energy by Mode &amp; Fuel'!R198*'C Emissions Factors'!$AB$8/1000</f>
        <v>37.011201996875279</v>
      </c>
      <c r="R51" s="72">
        <f>'Energy by Mode &amp; Fuel'!S198*'C Emissions Factors'!$AB$8/1000</f>
        <v>37.177247045890972</v>
      </c>
      <c r="S51" s="72">
        <f>'Energy by Mode &amp; Fuel'!T198*'C Emissions Factors'!$AB$8/1000</f>
        <v>37.341371150587584</v>
      </c>
      <c r="T51" s="72">
        <f>'Energy by Mode &amp; Fuel'!U198*'C Emissions Factors'!$AB$8/1000</f>
        <v>37.505430399225304</v>
      </c>
      <c r="U51" s="72">
        <f>'Energy by Mode &amp; Fuel'!V198*'C Emissions Factors'!$AB$8/1000</f>
        <v>37.668689331184439</v>
      </c>
      <c r="V51" s="72">
        <f>'Energy by Mode &amp; Fuel'!W198*'C Emissions Factors'!$AB$8/1000</f>
        <v>37.829594803336683</v>
      </c>
      <c r="W51" s="72">
        <f>'Energy by Mode &amp; Fuel'!X198*'C Emissions Factors'!$AB$8/1000</f>
        <v>37.989578752405187</v>
      </c>
      <c r="X51" s="72">
        <f>'Energy by Mode &amp; Fuel'!Y198*'C Emissions Factors'!$AB$8/1000</f>
        <v>38.14758129571392</v>
      </c>
      <c r="Y51" s="72">
        <f>'Energy by Mode &amp; Fuel'!Z198*'C Emissions Factors'!$AB$8/1000</f>
        <v>38.304052314580673</v>
      </c>
      <c r="Z51" s="72">
        <f>'Energy by Mode &amp; Fuel'!AA198*'C Emissions Factors'!$AB$8/1000</f>
        <v>38.457849775321471</v>
      </c>
      <c r="AA51" s="72">
        <f>'Energy by Mode &amp; Fuel'!AB198*'C Emissions Factors'!$AB$8/1000</f>
        <v>38.611777019060995</v>
      </c>
      <c r="AB51" s="72">
        <f>'Energy by Mode &amp; Fuel'!AC198*'C Emissions Factors'!$AB$8/1000</f>
        <v>38.764211722874791</v>
      </c>
      <c r="AC51" s="72">
        <f>'Energy by Mode &amp; Fuel'!AD198*'C Emissions Factors'!$AB$8/1000</f>
        <v>38.916551233587953</v>
      </c>
      <c r="AD51" s="72">
        <f>'Energy by Mode &amp; Fuel'!AE198*'C Emissions Factors'!$AB$8/1000</f>
        <v>39.068605164999177</v>
      </c>
      <c r="AE51" s="72">
        <f>'Energy by Mode &amp; Fuel'!AF198*'C Emissions Factors'!$AB$8/1000</f>
        <v>39.156802505252685</v>
      </c>
      <c r="AF51" s="72">
        <f>'Energy by Mode &amp; Fuel'!AG198*'C Emissions Factors'!$AB$8/1000</f>
        <v>39.245198950920759</v>
      </c>
      <c r="AG51" s="72">
        <f>'Energy by Mode &amp; Fuel'!AH198*'C Emissions Factors'!$AB$8/1000</f>
        <v>39.333794951483682</v>
      </c>
      <c r="AH51" s="72">
        <f>'Energy by Mode &amp; Fuel'!AI198*'C Emissions Factors'!$AB$8/1000</f>
        <v>39.422590957436455</v>
      </c>
      <c r="AI51" s="72">
        <f>'Energy by Mode &amp; Fuel'!AJ198*'C Emissions Factors'!$AB$8/1000</f>
        <v>39.511587420291058</v>
      </c>
      <c r="AJ51" s="72">
        <f>'Energy by Mode &amp; Fuel'!AK198*'C Emissions Factors'!$AB$8/1000</f>
        <v>39.600784792578764</v>
      </c>
      <c r="AK51" s="72">
        <f>'Energy by Mode &amp; Fuel'!AL198*'C Emissions Factors'!$AB$8/1000</f>
        <v>39.690183527852426</v>
      </c>
      <c r="AL51" s="72">
        <f>'Energy by Mode &amp; Fuel'!AM198*'C Emissions Factors'!$AB$8/1000</f>
        <v>39.779784080688813</v>
      </c>
      <c r="AM51" s="72">
        <f>'Energy by Mode &amp; Fuel'!AN198*'C Emissions Factors'!$AB$8/1000</f>
        <v>39.869586906690877</v>
      </c>
      <c r="AN51" s="72">
        <f>'Energy by Mode &amp; Fuel'!AO198*'C Emissions Factors'!$AB$8/1000</f>
        <v>39.9595924624901</v>
      </c>
      <c r="AO51" s="72">
        <f>'Energy by Mode &amp; Fuel'!AP198*'C Emissions Factors'!$AB$8/1000</f>
        <v>40.049801205748828</v>
      </c>
      <c r="AP51" s="72">
        <f>'Energy by Mode &amp; Fuel'!AQ198*'C Emissions Factors'!$AB$8/1000</f>
        <v>40.140213595162557</v>
      </c>
      <c r="AQ51" s="72">
        <f>'Energy by Mode &amp; Fuel'!AR198*'C Emissions Factors'!$AB$8/1000</f>
        <v>40.230830090462284</v>
      </c>
      <c r="AR51" s="72">
        <f>'Energy by Mode &amp; Fuel'!AS198*'C Emissions Factors'!$AB$8/1000</f>
        <v>40.321651152416869</v>
      </c>
      <c r="AS51" s="72">
        <f>'Energy by Mode &amp; Fuel'!AT198*'C Emissions Factors'!$AB$8/1000</f>
        <v>40.41267724283535</v>
      </c>
      <c r="AT51" s="56"/>
      <c r="AU51" s="56"/>
    </row>
    <row r="52" spans="1:47">
      <c r="A52" s="65" t="s">
        <v>121</v>
      </c>
      <c r="B52" s="72">
        <f>'Energy by Mode &amp; Fuel'!C$199*'C Emissions Factors'!$AB$10/1000</f>
        <v>1.0921112412466665</v>
      </c>
      <c r="C52" s="72">
        <f>'Energy by Mode &amp; Fuel'!D199*'C Emissions Factors'!$AB$10/1000</f>
        <v>1.3484073279599997</v>
      </c>
      <c r="D52" s="72">
        <f>'Energy by Mode &amp; Fuel'!E199*'C Emissions Factors'!$AB$10/1000</f>
        <v>1.2780480507666667</v>
      </c>
      <c r="E52" s="72">
        <f>'Energy by Mode &amp; Fuel'!F199*'C Emissions Factors'!$AB$10/1000</f>
        <v>1.3217200001133331</v>
      </c>
      <c r="F52" s="72">
        <f>'Energy by Mode &amp; Fuel'!G199*'C Emissions Factors'!$AB$10/1000</f>
        <v>1.3092437298966664</v>
      </c>
      <c r="G52" s="72">
        <f>'Energy by Mode &amp; Fuel'!H199*'C Emissions Factors'!$AB$10/1000</f>
        <v>1.2780423774066665</v>
      </c>
      <c r="H52" s="72">
        <f>'Energy by Mode &amp; Fuel'!I199*'C Emissions Factors'!$AB$10/1000</f>
        <v>1.2656746101999998</v>
      </c>
      <c r="I52" s="72">
        <f>'Energy by Mode &amp; Fuel'!J199*'C Emissions Factors'!$AB$10/1000</f>
        <v>1.2612089667099997</v>
      </c>
      <c r="J52" s="72">
        <f>'Energy by Mode &amp; Fuel'!K199*'C Emissions Factors'!$AB$10/1000</f>
        <v>1.2635451302833329</v>
      </c>
      <c r="K52" s="72">
        <f>'Energy by Mode &amp; Fuel'!L199*'C Emissions Factors'!$AB$10/1000</f>
        <v>1.2684583388399997</v>
      </c>
      <c r="L52" s="72">
        <f>'Energy by Mode &amp; Fuel'!M199*'C Emissions Factors'!$AB$10/1000</f>
        <v>1.2734682309066663</v>
      </c>
      <c r="M52" s="72">
        <f>'Energy by Mode &amp; Fuel'!N199*'C Emissions Factors'!$AB$10/1000</f>
        <v>1.2785733093466665</v>
      </c>
      <c r="N52" s="72">
        <f>'Energy by Mode &amp; Fuel'!O199*'C Emissions Factors'!$AB$10/1000</f>
        <v>1.2837698707166665</v>
      </c>
      <c r="O52" s="72">
        <f>'Energy by Mode &amp; Fuel'!P199*'C Emissions Factors'!$AB$10/1000</f>
        <v>1.2893853939633331</v>
      </c>
      <c r="P52" s="72">
        <f>'Energy by Mode &amp; Fuel'!Q199*'C Emissions Factors'!$AB$10/1000</f>
        <v>1.2951700148566663</v>
      </c>
      <c r="Q52" s="72">
        <f>'Energy by Mode &amp; Fuel'!R199*'C Emissions Factors'!$AB$10/1000</f>
        <v>1.3009703950833329</v>
      </c>
      <c r="R52" s="72">
        <f>'Energy by Mode &amp; Fuel'!S199*'C Emissions Factors'!$AB$10/1000</f>
        <v>1.3067969358033331</v>
      </c>
      <c r="S52" s="72">
        <f>'Energy by Mode &amp; Fuel'!T199*'C Emissions Factors'!$AB$10/1000</f>
        <v>1.3125581540866662</v>
      </c>
      <c r="T52" s="72">
        <f>'Energy by Mode &amp; Fuel'!U199*'C Emissions Factors'!$AB$10/1000</f>
        <v>1.3183171660633328</v>
      </c>
      <c r="U52" s="72">
        <f>'Energy by Mode &amp; Fuel'!V199*'C Emissions Factors'!$AB$10/1000</f>
        <v>1.3240475748499998</v>
      </c>
      <c r="V52" s="72">
        <f>'Energy by Mode &amp; Fuel'!W199*'C Emissions Factors'!$AB$10/1000</f>
        <v>1.3296954047299998</v>
      </c>
      <c r="W52" s="72">
        <f>'Energy by Mode &amp; Fuel'!X199*'C Emissions Factors'!$AB$10/1000</f>
        <v>1.3353092732466667</v>
      </c>
      <c r="X52" s="72">
        <f>'Energy by Mode &amp; Fuel'!Y199*'C Emissions Factors'!$AB$10/1000</f>
        <v>1.3408545098666664</v>
      </c>
      <c r="Y52" s="72">
        <f>'Energy by Mode &amp; Fuel'!Z199*'C Emissions Factors'!$AB$10/1000</f>
        <v>1.3463457707699997</v>
      </c>
      <c r="Z52" s="72">
        <f>'Energy by Mode &amp; Fuel'!AA199*'C Emissions Factors'!$AB$10/1000</f>
        <v>1.35174350003</v>
      </c>
      <c r="AA52" s="72">
        <f>'Energy by Mode &amp; Fuel'!AB199*'C Emissions Factors'!$AB$10/1000</f>
        <v>1.3571454843099995</v>
      </c>
      <c r="AB52" s="72">
        <f>'Energy by Mode &amp; Fuel'!AC199*'C Emissions Factors'!$AB$10/1000</f>
        <v>1.362496802333333</v>
      </c>
      <c r="AC52" s="72">
        <f>'Energy by Mode &amp; Fuel'!AD199*'C Emissions Factors'!$AB$10/1000</f>
        <v>1.3678429985733334</v>
      </c>
      <c r="AD52" s="72">
        <f>'Energy by Mode &amp; Fuel'!AE199*'C Emissions Factors'!$AB$10/1000</f>
        <v>1.3731795816199999</v>
      </c>
      <c r="AE52" s="72">
        <f>'Energy by Mode &amp; Fuel'!AF199*'C Emissions Factors'!$AB$10/1000</f>
        <v>1.3762750250801317</v>
      </c>
      <c r="AF52" s="72">
        <f>'Energy by Mode &amp; Fuel'!AG199*'C Emissions Factors'!$AB$10/1000</f>
        <v>1.3793774463386101</v>
      </c>
      <c r="AG52" s="72">
        <f>'Energy by Mode &amp; Fuel'!AH199*'C Emissions Factors'!$AB$10/1000</f>
        <v>1.3824868611249013</v>
      </c>
      <c r="AH52" s="72">
        <f>'Energy by Mode &amp; Fuel'!AI199*'C Emissions Factors'!$AB$10/1000</f>
        <v>1.3856032852039268</v>
      </c>
      <c r="AI52" s="72">
        <f>'Energy by Mode &amp; Fuel'!AJ199*'C Emissions Factors'!$AB$10/1000</f>
        <v>1.3887267343761476</v>
      </c>
      <c r="AJ52" s="72">
        <f>'Energy by Mode &amp; Fuel'!AK199*'C Emissions Factors'!$AB$10/1000</f>
        <v>1.3918572244776413</v>
      </c>
      <c r="AK52" s="72">
        <f>'Energy by Mode &amp; Fuel'!AL199*'C Emissions Factors'!$AB$10/1000</f>
        <v>1.3949947713801838</v>
      </c>
      <c r="AL52" s="72">
        <f>'Energy by Mode &amp; Fuel'!AM199*'C Emissions Factors'!$AB$10/1000</f>
        <v>1.3981393909913291</v>
      </c>
      <c r="AM52" s="72">
        <f>'Energy by Mode &amp; Fuel'!AN199*'C Emissions Factors'!$AB$10/1000</f>
        <v>1.4012910992544907</v>
      </c>
      <c r="AN52" s="72">
        <f>'Energy by Mode &amp; Fuel'!AO199*'C Emissions Factors'!$AB$10/1000</f>
        <v>1.4044499121490217</v>
      </c>
      <c r="AO52" s="72">
        <f>'Energy by Mode &amp; Fuel'!AP199*'C Emissions Factors'!$AB$10/1000</f>
        <v>1.4076158456902963</v>
      </c>
      <c r="AP52" s="72">
        <f>'Energy by Mode &amp; Fuel'!AQ199*'C Emissions Factors'!$AB$10/1000</f>
        <v>1.4107889159297906</v>
      </c>
      <c r="AQ52" s="72">
        <f>'Energy by Mode &amp; Fuel'!AR199*'C Emissions Factors'!$AB$10/1000</f>
        <v>1.4139691389551645</v>
      </c>
      <c r="AR52" s="72">
        <f>'Energy by Mode &amp; Fuel'!AS199*'C Emissions Factors'!$AB$10/1000</f>
        <v>1.4171565308903424</v>
      </c>
      <c r="AS52" s="72">
        <f>'Energy by Mode &amp; Fuel'!AT199*'C Emissions Factors'!$AB$10/1000</f>
        <v>1.4203511078955962</v>
      </c>
      <c r="AT52" s="56"/>
      <c r="AU52" s="56"/>
    </row>
    <row r="53" spans="1:47">
      <c r="A53" s="65" t="s">
        <v>668</v>
      </c>
      <c r="B53" s="72">
        <f>'Energy by Mode &amp; Fuel'!C$200*'C Emissions Factors'!$AB$9/1000</f>
        <v>10.568353418699999</v>
      </c>
      <c r="C53" s="72">
        <f>'Energy by Mode &amp; Fuel'!D200*'C Emissions Factors'!$AB$9/1000</f>
        <v>10.747749258399999</v>
      </c>
      <c r="D53" s="72">
        <f>'Energy by Mode &amp; Fuel'!E200*'C Emissions Factors'!$AB$9/1000</f>
        <v>11.194742647549997</v>
      </c>
      <c r="E53" s="72">
        <f>'Energy by Mode &amp; Fuel'!F200*'C Emissions Factors'!$AB$9/1000</f>
        <v>11.03278152515</v>
      </c>
      <c r="F53" s="72">
        <f>'Energy by Mode &amp; Fuel'!G200*'C Emissions Factors'!$AB$9/1000</f>
        <v>10.434046726949999</v>
      </c>
      <c r="G53" s="72">
        <f>'Energy by Mode &amp; Fuel'!H200*'C Emissions Factors'!$AB$9/1000</f>
        <v>10.186559429199999</v>
      </c>
      <c r="H53" s="72">
        <f>'Energy by Mode &amp; Fuel'!I200*'C Emissions Factors'!$AB$9/1000</f>
        <v>10.089234085699998</v>
      </c>
      <c r="I53" s="72">
        <f>'Energy by Mode &amp; Fuel'!J200*'C Emissions Factors'!$AB$9/1000</f>
        <v>10.054036427049999</v>
      </c>
      <c r="J53" s="72">
        <f>'Energy by Mode &amp; Fuel'!K200*'C Emissions Factors'!$AB$9/1000</f>
        <v>10.072887620949997</v>
      </c>
      <c r="K53" s="72">
        <f>'Energy by Mode &amp; Fuel'!L200*'C Emissions Factors'!$AB$9/1000</f>
        <v>10.112343487399999</v>
      </c>
      <c r="L53" s="72">
        <f>'Energy by Mode &amp; Fuel'!M200*'C Emissions Factors'!$AB$9/1000</f>
        <v>10.152508104199999</v>
      </c>
      <c r="M53" s="72">
        <f>'Energy by Mode &amp; Fuel'!N200*'C Emissions Factors'!$AB$9/1000</f>
        <v>10.193498730799998</v>
      </c>
      <c r="N53" s="72">
        <f>'Energy by Mode &amp; Fuel'!O200*'C Emissions Factors'!$AB$9/1000</f>
        <v>10.235145659199999</v>
      </c>
      <c r="O53" s="72">
        <f>'Energy by Mode &amp; Fuel'!P200*'C Emissions Factors'!$AB$9/1000</f>
        <v>10.28000160495</v>
      </c>
      <c r="P53" s="72">
        <f>'Energy by Mode &amp; Fuel'!Q200*'C Emissions Factors'!$AB$9/1000</f>
        <v>10.326095394999998</v>
      </c>
      <c r="Q53" s="72">
        <f>'Energy by Mode &amp; Fuel'!R200*'C Emissions Factors'!$AB$9/1000</f>
        <v>10.372258384949999</v>
      </c>
      <c r="R53" s="72">
        <f>'Energy by Mode &amp; Fuel'!S200*'C Emissions Factors'!$AB$9/1000</f>
        <v>10.418675863749998</v>
      </c>
      <c r="S53" s="72">
        <f>'Energy by Mode &amp; Fuel'!T200*'C Emissions Factors'!$AB$9/1000</f>
        <v>10.464573172899998</v>
      </c>
      <c r="T53" s="72">
        <f>'Energy by Mode &amp; Fuel'!U200*'C Emissions Factors'!$AB$9/1000</f>
        <v>10.510441514649999</v>
      </c>
      <c r="U53" s="72">
        <f>'Energy by Mode &amp; Fuel'!V200*'C Emissions Factors'!$AB$9/1000</f>
        <v>10.555972708049998</v>
      </c>
      <c r="V53" s="72">
        <f>'Energy by Mode &amp; Fuel'!W200*'C Emissions Factors'!$AB$9/1000</f>
        <v>10.600800783649998</v>
      </c>
      <c r="W53" s="72">
        <f>'Energy by Mode &amp; Fuel'!X200*'C Emissions Factors'!$AB$9/1000</f>
        <v>10.645344159449998</v>
      </c>
      <c r="X53" s="72">
        <f>'Energy by Mode &amp; Fuel'!Y200*'C Emissions Factors'!$AB$9/1000</f>
        <v>10.6893005065</v>
      </c>
      <c r="Y53" s="72">
        <f>'Energy by Mode &amp; Fuel'!Z200*'C Emissions Factors'!$AB$9/1000</f>
        <v>10.732829291799998</v>
      </c>
      <c r="Z53" s="72">
        <f>'Energy by Mode &amp; Fuel'!AA200*'C Emissions Factors'!$AB$9/1000</f>
        <v>10.7756325754</v>
      </c>
      <c r="AA53" s="72">
        <f>'Energy by Mode &amp; Fuel'!AB200*'C Emissions Factors'!$AB$9/1000</f>
        <v>10.818498329099999</v>
      </c>
      <c r="AB53" s="72">
        <f>'Energy by Mode &amp; Fuel'!AC200*'C Emissions Factors'!$AB$9/1000</f>
        <v>10.860966805149998</v>
      </c>
      <c r="AC53" s="72">
        <f>'Energy by Mode &amp; Fuel'!AD200*'C Emissions Factors'!$AB$9/1000</f>
        <v>10.9035189648</v>
      </c>
      <c r="AD53" s="72">
        <f>'Energy by Mode &amp; Fuel'!AE200*'C Emissions Factors'!$AB$9/1000</f>
        <v>10.946088973049999</v>
      </c>
      <c r="AE53" s="72">
        <f>'Energy by Mode &amp; Fuel'!AF200*'C Emissions Factors'!$AB$9/1000</f>
        <v>10.970688895250248</v>
      </c>
      <c r="AF53" s="72">
        <f>'Energy by Mode &amp; Fuel'!AG200*'C Emissions Factors'!$AB$9/1000</f>
        <v>10.995344102600635</v>
      </c>
      <c r="AG53" s="72">
        <f>'Energy by Mode &amp; Fuel'!AH200*'C Emissions Factors'!$AB$9/1000</f>
        <v>11.020054719347394</v>
      </c>
      <c r="AH53" s="72">
        <f>'Energy by Mode &amp; Fuel'!AI200*'C Emissions Factors'!$AB$9/1000</f>
        <v>11.044820870015993</v>
      </c>
      <c r="AI53" s="72">
        <f>'Energy by Mode &amp; Fuel'!AJ200*'C Emissions Factors'!$AB$9/1000</f>
        <v>11.069642679411755</v>
      </c>
      <c r="AJ53" s="72">
        <f>'Energy by Mode &amp; Fuel'!AK200*'C Emissions Factors'!$AB$9/1000</f>
        <v>11.094520272620485</v>
      </c>
      <c r="AK53" s="72">
        <f>'Energy by Mode &amp; Fuel'!AL200*'C Emissions Factors'!$AB$9/1000</f>
        <v>11.119453775009104</v>
      </c>
      <c r="AL53" s="72">
        <f>'Energy by Mode &amp; Fuel'!AM200*'C Emissions Factors'!$AB$9/1000</f>
        <v>11.144443312226278</v>
      </c>
      <c r="AM53" s="72">
        <f>'Energy by Mode &amp; Fuel'!AN200*'C Emissions Factors'!$AB$9/1000</f>
        <v>11.169489010203048</v>
      </c>
      <c r="AN53" s="72">
        <f>'Energy by Mode &amp; Fuel'!AO200*'C Emissions Factors'!$AB$9/1000</f>
        <v>11.194590995153476</v>
      </c>
      <c r="AO53" s="72">
        <f>'Energy by Mode &amp; Fuel'!AP200*'C Emissions Factors'!$AB$9/1000</f>
        <v>11.21974939357527</v>
      </c>
      <c r="AP53" s="72">
        <f>'Energy by Mode &amp; Fuel'!AQ200*'C Emissions Factors'!$AB$9/1000</f>
        <v>11.244964332250426</v>
      </c>
      <c r="AQ53" s="72">
        <f>'Energy by Mode &amp; Fuel'!AR200*'C Emissions Factors'!$AB$9/1000</f>
        <v>11.270235938245865</v>
      </c>
      <c r="AR53" s="72">
        <f>'Energy by Mode &amp; Fuel'!AS200*'C Emissions Factors'!$AB$9/1000</f>
        <v>11.29556433891408</v>
      </c>
      <c r="AS53" s="72">
        <f>'Energy by Mode &amp; Fuel'!AT200*'C Emissions Factors'!$AB$9/1000</f>
        <v>11.320949661893764</v>
      </c>
      <c r="AT53" s="56"/>
      <c r="AU53" s="56"/>
    </row>
    <row r="54" spans="1:47">
      <c r="A54" s="65" t="s">
        <v>670</v>
      </c>
      <c r="B54" s="72">
        <f>SUM(B51:B53)</f>
        <v>50.676826320284768</v>
      </c>
      <c r="C54" s="72">
        <f t="shared" ref="C54:AS54" si="7">SUM(C51:C53)</f>
        <v>50.457830000657282</v>
      </c>
      <c r="D54" s="72">
        <f t="shared" si="7"/>
        <v>52.076182693181394</v>
      </c>
      <c r="E54" s="72">
        <f t="shared" si="7"/>
        <v>51.563709168102058</v>
      </c>
      <c r="F54" s="72">
        <f t="shared" si="7"/>
        <v>48.990215733646913</v>
      </c>
      <c r="G54" s="72">
        <f t="shared" si="7"/>
        <v>47.822106260321007</v>
      </c>
      <c r="H54" s="72">
        <f t="shared" si="7"/>
        <v>47.359457758783755</v>
      </c>
      <c r="I54" s="72">
        <f t="shared" si="7"/>
        <v>47.192631430062939</v>
      </c>
      <c r="J54" s="72">
        <f t="shared" si="7"/>
        <v>47.280529233543149</v>
      </c>
      <c r="K54" s="72">
        <f t="shared" si="7"/>
        <v>47.465007596818054</v>
      </c>
      <c r="L54" s="72">
        <f t="shared" si="7"/>
        <v>47.653027681709645</v>
      </c>
      <c r="M54" s="72">
        <f t="shared" si="7"/>
        <v>47.844653436565068</v>
      </c>
      <c r="N54" s="72">
        <f t="shared" si="7"/>
        <v>48.039635607336614</v>
      </c>
      <c r="O54" s="72">
        <f t="shared" si="7"/>
        <v>48.250216555544185</v>
      </c>
      <c r="P54" s="72">
        <f t="shared" si="7"/>
        <v>48.467067019853509</v>
      </c>
      <c r="Q54" s="72">
        <f t="shared" si="7"/>
        <v>48.684430776908613</v>
      </c>
      <c r="R54" s="72">
        <f t="shared" si="7"/>
        <v>48.902719845444302</v>
      </c>
      <c r="S54" s="72">
        <f t="shared" si="7"/>
        <v>49.118502477574246</v>
      </c>
      <c r="T54" s="72">
        <f t="shared" si="7"/>
        <v>49.334189079938632</v>
      </c>
      <c r="U54" s="72">
        <f t="shared" si="7"/>
        <v>49.548709614084437</v>
      </c>
      <c r="V54" s="72">
        <f t="shared" si="7"/>
        <v>49.76009099171668</v>
      </c>
      <c r="W54" s="72">
        <f t="shared" si="7"/>
        <v>49.97023218510185</v>
      </c>
      <c r="X54" s="72">
        <f t="shared" si="7"/>
        <v>50.177736312080583</v>
      </c>
      <c r="Y54" s="72">
        <f t="shared" si="7"/>
        <v>50.383227377150675</v>
      </c>
      <c r="Z54" s="72">
        <f t="shared" si="7"/>
        <v>50.58522585075147</v>
      </c>
      <c r="AA54" s="72">
        <f t="shared" si="7"/>
        <v>50.787420832471</v>
      </c>
      <c r="AB54" s="72">
        <f t="shared" si="7"/>
        <v>50.987675330358122</v>
      </c>
      <c r="AC54" s="72">
        <f t="shared" si="7"/>
        <v>51.187913196961283</v>
      </c>
      <c r="AD54" s="72">
        <f t="shared" si="7"/>
        <v>51.387873719669173</v>
      </c>
      <c r="AE54" s="72">
        <f t="shared" si="7"/>
        <v>51.503766425583066</v>
      </c>
      <c r="AF54" s="72">
        <f t="shared" si="7"/>
        <v>51.619920499860001</v>
      </c>
      <c r="AG54" s="72">
        <f t="shared" si="7"/>
        <v>51.736336531955978</v>
      </c>
      <c r="AH54" s="72">
        <f t="shared" si="7"/>
        <v>51.853015112656379</v>
      </c>
      <c r="AI54" s="72">
        <f t="shared" si="7"/>
        <v>51.969956834078964</v>
      </c>
      <c r="AJ54" s="72">
        <f t="shared" si="7"/>
        <v>52.08716228967689</v>
      </c>
      <c r="AK54" s="72">
        <f t="shared" si="7"/>
        <v>52.204632074241715</v>
      </c>
      <c r="AL54" s="72">
        <f t="shared" si="7"/>
        <v>52.322366783906425</v>
      </c>
      <c r="AM54" s="72">
        <f t="shared" si="7"/>
        <v>52.440367016148414</v>
      </c>
      <c r="AN54" s="72">
        <f t="shared" si="7"/>
        <v>52.558633369792595</v>
      </c>
      <c r="AO54" s="72">
        <f t="shared" si="7"/>
        <v>52.677166445014393</v>
      </c>
      <c r="AP54" s="72">
        <f t="shared" si="7"/>
        <v>52.795966843342775</v>
      </c>
      <c r="AQ54" s="72">
        <f t="shared" si="7"/>
        <v>52.915035167663319</v>
      </c>
      <c r="AR54" s="72">
        <f t="shared" si="7"/>
        <v>53.034372022221291</v>
      </c>
      <c r="AS54" s="72">
        <f t="shared" si="7"/>
        <v>53.153978012624712</v>
      </c>
      <c r="AT54" s="56"/>
      <c r="AU54" s="56"/>
    </row>
    <row r="55" spans="1:47">
      <c r="A55" s="65"/>
      <c r="B55" s="72">
        <f>'C Emissions'!B87</f>
        <v>50.571826934814503</v>
      </c>
      <c r="C55" s="72">
        <f>'C Emissions'!C87</f>
        <v>50.2982368469238</v>
      </c>
      <c r="D55" s="72">
        <f>'C Emissions'!D87</f>
        <v>51.921943664550803</v>
      </c>
      <c r="E55" s="72">
        <f>'C Emissions'!E87</f>
        <v>51.337001800537102</v>
      </c>
      <c r="F55" s="72">
        <f>'C Emissions'!F87</f>
        <v>48.803409576416001</v>
      </c>
      <c r="G55" s="72">
        <f>'C Emissions'!G87</f>
        <v>47.605239868164098</v>
      </c>
      <c r="H55" s="72">
        <f>'C Emissions'!H87</f>
        <v>47.082874298095703</v>
      </c>
      <c r="I55" s="72">
        <f>'C Emissions'!I87</f>
        <v>46.901515960693402</v>
      </c>
      <c r="J55" s="72">
        <f>'C Emissions'!J87</f>
        <v>46.939052581787102</v>
      </c>
      <c r="K55" s="72">
        <f>'C Emissions'!K87</f>
        <v>47.118850708007798</v>
      </c>
      <c r="L55" s="72">
        <f>'C Emissions'!L87</f>
        <v>47.308483123779297</v>
      </c>
      <c r="M55" s="72">
        <f>'C Emissions'!M87</f>
        <v>47.492191314697301</v>
      </c>
      <c r="N55" s="72">
        <f>'C Emissions'!N87</f>
        <v>47.690456390380902</v>
      </c>
      <c r="O55" s="72">
        <f>'C Emissions'!O87</f>
        <v>47.903476715087898</v>
      </c>
      <c r="P55" s="72">
        <f>'C Emissions'!P87</f>
        <v>48.130584716796903</v>
      </c>
      <c r="Q55" s="72">
        <f>'C Emissions'!Q87</f>
        <v>48.346714019775398</v>
      </c>
      <c r="R55" s="72">
        <f>'C Emissions'!R87</f>
        <v>48.574314117431598</v>
      </c>
      <c r="S55" s="72">
        <f>'C Emissions'!S87</f>
        <v>48.787277221679702</v>
      </c>
      <c r="T55" s="72">
        <f>'C Emissions'!T87</f>
        <v>49.00439453125</v>
      </c>
      <c r="U55" s="72">
        <f>'C Emissions'!U87</f>
        <v>49.227279663085902</v>
      </c>
      <c r="V55" s="72">
        <f>'C Emissions'!V87</f>
        <v>49.413639068603501</v>
      </c>
      <c r="W55" s="72">
        <f>'C Emissions'!W87</f>
        <v>49.623908996582003</v>
      </c>
      <c r="X55" s="72">
        <f>'C Emissions'!X87</f>
        <v>49.834762573242202</v>
      </c>
      <c r="Y55" s="72">
        <f>'C Emissions'!Y87</f>
        <v>50.031093597412102</v>
      </c>
      <c r="Z55" s="72">
        <f>'C Emissions'!Z87</f>
        <v>50.240974426269503</v>
      </c>
      <c r="AA55" s="72">
        <f>'C Emissions'!AA87</f>
        <v>50.444732666015597</v>
      </c>
      <c r="AB55" s="72">
        <f>'C Emissions'!AB87</f>
        <v>50.648693084716797</v>
      </c>
      <c r="AC55" s="72">
        <f>'C Emissions'!AC87</f>
        <v>50.850635528564503</v>
      </c>
      <c r="AD55" s="72">
        <f>'C Emissions'!AD87</f>
        <v>51.053886413574197</v>
      </c>
      <c r="AE55" s="72">
        <f>'C Emissions'!AE87</f>
        <v>5.5243577786192688E-4</v>
      </c>
      <c r="AF55" s="72">
        <f>'C Emissions'!AF87</f>
        <v>0</v>
      </c>
      <c r="AG55" s="72">
        <f>'C Emissions'!AG87</f>
        <v>0</v>
      </c>
      <c r="AH55" s="72">
        <f>'C Emissions'!AH87</f>
        <v>0</v>
      </c>
      <c r="AI55" s="72">
        <f>'C Emissions'!AI87</f>
        <v>0</v>
      </c>
      <c r="AJ55" s="72">
        <f>'C Emissions'!AJ87</f>
        <v>0</v>
      </c>
      <c r="AK55" s="72">
        <f>'C Emissions'!AK87</f>
        <v>0</v>
      </c>
      <c r="AL55" s="72">
        <f>'C Emissions'!AL87</f>
        <v>0</v>
      </c>
      <c r="AM55" s="72">
        <f>'C Emissions'!AM87</f>
        <v>0</v>
      </c>
      <c r="AN55" s="72">
        <f>'C Emissions'!AN87</f>
        <v>0</v>
      </c>
      <c r="AO55" s="72">
        <f>'C Emissions'!AO87</f>
        <v>0</v>
      </c>
      <c r="AP55" s="72">
        <f>'C Emissions'!AP87</f>
        <v>0</v>
      </c>
      <c r="AQ55" s="72">
        <f>'C Emissions'!AQ87</f>
        <v>0</v>
      </c>
      <c r="AR55" s="72">
        <f>'C Emissions'!AR87</f>
        <v>0</v>
      </c>
      <c r="AS55" s="72">
        <f>'C Emissions'!AS87</f>
        <v>0</v>
      </c>
      <c r="AT55" s="56"/>
      <c r="AU55" s="56"/>
    </row>
    <row r="56" spans="1:47">
      <c r="A56" s="65" t="s">
        <v>671</v>
      </c>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c r="AS56" s="65"/>
      <c r="AT56" s="56"/>
      <c r="AU56" s="56"/>
    </row>
    <row r="57" spans="1:47">
      <c r="A57" s="65" t="s">
        <v>672</v>
      </c>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c r="AQ57" s="65"/>
      <c r="AR57" s="65"/>
      <c r="AS57" s="65"/>
      <c r="AT57" s="56"/>
      <c r="AU57" s="56"/>
    </row>
    <row r="58" spans="1:47">
      <c r="A58" s="65" t="s">
        <v>674</v>
      </c>
      <c r="B58" s="72">
        <f>'Energy by Mode &amp; Fuel'!C$205*((1-B$112)*'C Emissions Factors'!$AB$6/1000+(B$112)*'C Emissions Factors'!$AB$50/1000)</f>
        <v>0.17235241075850691</v>
      </c>
      <c r="C58" s="72">
        <f>'Energy by Mode &amp; Fuel'!D205*((1-C$112)*'C Emissions Factors'!$AB$6/1000+(C$112)*'C Emissions Factors'!$AB$50/1000)</f>
        <v>0.17205742910140018</v>
      </c>
      <c r="D58" s="72">
        <f>'Energy by Mode &amp; Fuel'!E205*((1-D$112)*'C Emissions Factors'!$AB$6/1000+(D$112)*'C Emissions Factors'!$AB$50/1000)</f>
        <v>0.16845270487570788</v>
      </c>
      <c r="E58" s="72">
        <f>'Energy by Mode &amp; Fuel'!F205*((1-E$112)*'C Emissions Factors'!$AB$6/1000+(E$112)*'C Emissions Factors'!$AB$50/1000)</f>
        <v>0.17308372768514688</v>
      </c>
      <c r="F58" s="72">
        <f>'Energy by Mode &amp; Fuel'!G205*((1-F$112)*'C Emissions Factors'!$AB$6/1000+(F$112)*'C Emissions Factors'!$AB$50/1000)</f>
        <v>0.17777206518516039</v>
      </c>
      <c r="G58" s="72">
        <f>'Energy by Mode &amp; Fuel'!H205*((1-G$112)*'C Emissions Factors'!$AB$6/1000+(G$112)*'C Emissions Factors'!$AB$50/1000)</f>
        <v>0.1797127107514567</v>
      </c>
      <c r="H58" s="72">
        <f>'Energy by Mode &amp; Fuel'!I205*((1-H$112)*'C Emissions Factors'!$AB$6/1000+(H$112)*'C Emissions Factors'!$AB$50/1000)</f>
        <v>0.18180227067183843</v>
      </c>
      <c r="I58" s="72">
        <f>'Energy by Mode &amp; Fuel'!J205*((1-I$112)*'C Emissions Factors'!$AB$6/1000+(I$112)*'C Emissions Factors'!$AB$50/1000)</f>
        <v>0.18391428308530161</v>
      </c>
      <c r="J58" s="72">
        <f>'Energy by Mode &amp; Fuel'!K205*((1-J$112)*'C Emissions Factors'!$AB$6/1000+(J$112)*'C Emissions Factors'!$AB$50/1000)</f>
        <v>0.18604684762409324</v>
      </c>
      <c r="K58" s="72">
        <f>'Energy by Mode &amp; Fuel'!L205*((1-K$112)*'C Emissions Factors'!$AB$6/1000+(K$112)*'C Emissions Factors'!$AB$50/1000)</f>
        <v>0.18819813430445123</v>
      </c>
      <c r="L58" s="72">
        <f>'Energy by Mode &amp; Fuel'!M205*((1-L$112)*'C Emissions Factors'!$AB$6/1000+(L$112)*'C Emissions Factors'!$AB$50/1000)</f>
        <v>0.19036673544655852</v>
      </c>
      <c r="M58" s="72">
        <f>'Energy by Mode &amp; Fuel'!N205*((1-M$112)*'C Emissions Factors'!$AB$6/1000+(M$112)*'C Emissions Factors'!$AB$50/1000)</f>
        <v>0.19255124337059815</v>
      </c>
      <c r="N58" s="72">
        <f>'Energy by Mode &amp; Fuel'!O205*((1-N$112)*'C Emissions Factors'!$AB$6/1000+(N$112)*'C Emissions Factors'!$AB$50/1000)</f>
        <v>0.19475039116473475</v>
      </c>
      <c r="O58" s="72">
        <f>'Energy by Mode &amp; Fuel'!P205*((1-O$112)*'C Emissions Factors'!$AB$6/1000+(O$112)*'C Emissions Factors'!$AB$50/1000)</f>
        <v>0.19696277114915128</v>
      </c>
      <c r="P58" s="72">
        <f>'Energy by Mode &amp; Fuel'!Q205*((1-P$112)*'C Emissions Factors'!$AB$6/1000+(P$112)*'C Emissions Factors'!$AB$50/1000)</f>
        <v>0.19918711641201253</v>
      </c>
      <c r="Q58" s="72">
        <f>'Energy by Mode &amp; Fuel'!R205*((1-Q$112)*'C Emissions Factors'!$AB$6/1000+(Q$112)*'C Emissions Factors'!$AB$50/1000)</f>
        <v>0.20142208965749223</v>
      </c>
      <c r="R58" s="72">
        <f>'Energy by Mode &amp; Fuel'!S205*((1-R$112)*'C Emissions Factors'!$AB$6/1000+(R$112)*'C Emissions Factors'!$AB$50/1000)</f>
        <v>0.2036662832057734</v>
      </c>
      <c r="S58" s="72">
        <f>'Energy by Mode &amp; Fuel'!T205*((1-S$112)*'C Emissions Factors'!$AB$6/1000+(S$112)*'C Emissions Factors'!$AB$50/1000)</f>
        <v>0.20591828937703904</v>
      </c>
      <c r="T58" s="72">
        <f>'Energy by Mode &amp; Fuel'!U205*((1-T$112)*'C Emissions Factors'!$AB$6/1000+(T$112)*'C Emissions Factors'!$AB$50/1000)</f>
        <v>0.2081771227954172</v>
      </c>
      <c r="U58" s="72">
        <f>'Energy by Mode &amp; Fuel'!V205*((1-U$112)*'C Emissions Factors'!$AB$6/1000+(U$112)*'C Emissions Factors'!$AB$50/1000)</f>
        <v>0.21044222038898108</v>
      </c>
      <c r="V58" s="72">
        <f>'Energy by Mode &amp; Fuel'!W205*((1-V$112)*'C Emissions Factors'!$AB$6/1000+(V$112)*'C Emissions Factors'!$AB$50/1000)</f>
        <v>0.21271294870181304</v>
      </c>
      <c r="W58" s="72">
        <f>'Energy by Mode &amp; Fuel'!X205*((1-W$112)*'C Emissions Factors'!$AB$6/1000+(W$112)*'C Emissions Factors'!$AB$50/1000)</f>
        <v>0.2149894485018948</v>
      </c>
      <c r="X58" s="72">
        <f>'Energy by Mode &amp; Fuel'!Y205*((1-X$112)*'C Emissions Factors'!$AB$6/1000+(X$112)*'C Emissions Factors'!$AB$50/1000)</f>
        <v>0.21727136786927209</v>
      </c>
      <c r="Y58" s="72">
        <f>'Energy by Mode &amp; Fuel'!Z205*((1-Y$112)*'C Emissions Factors'!$AB$6/1000+(Y$112)*'C Emissions Factors'!$AB$50/1000)</f>
        <v>0.21955919949188082</v>
      </c>
      <c r="Z58" s="72">
        <f>'Energy by Mode &amp; Fuel'!AA205*((1-Z$112)*'C Emissions Factors'!$AB$6/1000+(Z$112)*'C Emissions Factors'!$AB$50/1000)</f>
        <v>0.22185364720962952</v>
      </c>
      <c r="AA58" s="72">
        <f>'Energy by Mode &amp; Fuel'!AB205*((1-AA$112)*'C Emissions Factors'!$AB$6/1000+(AA$112)*'C Emissions Factors'!$AB$50/1000)</f>
        <v>0.22415471102251824</v>
      </c>
      <c r="AB58" s="72">
        <f>'Energy by Mode &amp; Fuel'!AC205*((1-AB$112)*'C Emissions Factors'!$AB$6/1000+(AB$112)*'C Emissions Factors'!$AB$50/1000)</f>
        <v>0.22646288361848291</v>
      </c>
      <c r="AC58" s="72">
        <f>'Energy by Mode &amp; Fuel'!AD205*((1-AC$112)*'C Emissions Factors'!$AB$6/1000+(AC$112)*'C Emissions Factors'!$AB$50/1000)</f>
        <v>0.2287792911413771</v>
      </c>
      <c r="AD58" s="72">
        <f>'Energy by Mode &amp; Fuel'!AE205*((1-AD$112)*'C Emissions Factors'!$AB$6/1000+(AD$112)*'C Emissions Factors'!$AB$50/1000)</f>
        <v>0.23110435589514594</v>
      </c>
      <c r="AE58" s="72">
        <f>'Energy by Mode &amp; Fuel'!AF205*((1-AE$112)*'C Emissions Factors'!$AB$6/1000+(AE$112)*'C Emissions Factors'!$AB$50/1000)</f>
        <v>0.23246145931547701</v>
      </c>
      <c r="AF58" s="72">
        <f>'Energy by Mode &amp; Fuel'!AG205*((1-AF$112)*'C Emissions Factors'!$AB$6/1000+(AF$112)*'C Emissions Factors'!$AB$50/1000)</f>
        <v>0.233826531991456</v>
      </c>
      <c r="AG58" s="72">
        <f>'Energy by Mode &amp; Fuel'!AH205*((1-AG$112)*'C Emissions Factors'!$AB$6/1000+(AG$112)*'C Emissions Factors'!$AB$50/1000)</f>
        <v>0.23519962072057427</v>
      </c>
      <c r="AH58" s="72">
        <f>'Energy by Mode &amp; Fuel'!AI205*((1-AH$112)*'C Emissions Factors'!$AB$6/1000+(AH$112)*'C Emissions Factors'!$AB$50/1000)</f>
        <v>0.23658077257512988</v>
      </c>
      <c r="AI58" s="72">
        <f>'Energy by Mode &amp; Fuel'!AJ205*((1-AI$112)*'C Emissions Factors'!$AB$6/1000+(AI$112)*'C Emissions Factors'!$AB$50/1000)</f>
        <v>0.23797003490384147</v>
      </c>
      <c r="AJ58" s="72">
        <f>'Energy by Mode &amp; Fuel'!AK205*((1-AJ$112)*'C Emissions Factors'!$AB$6/1000+(AJ$112)*'C Emissions Factors'!$AB$50/1000)</f>
        <v>0.23936745533347126</v>
      </c>
      <c r="AK58" s="72">
        <f>'Energy by Mode &amp; Fuel'!AL205*((1-AK$112)*'C Emissions Factors'!$AB$6/1000+(AK$112)*'C Emissions Factors'!$AB$50/1000)</f>
        <v>0.24077308177045798</v>
      </c>
      <c r="AL58" s="72">
        <f>'Energy by Mode &amp; Fuel'!AM205*((1-AL$112)*'C Emissions Factors'!$AB$6/1000+(AL$112)*'C Emissions Factors'!$AB$50/1000)</f>
        <v>0.24218696240255905</v>
      </c>
      <c r="AM58" s="72">
        <f>'Energy by Mode &amp; Fuel'!AN205*((1-AM$112)*'C Emissions Factors'!$AB$6/1000+(AM$112)*'C Emissions Factors'!$AB$50/1000)</f>
        <v>0.24360914570050274</v>
      </c>
      <c r="AN58" s="72">
        <f>'Energy by Mode &amp; Fuel'!AO205*((1-AN$112)*'C Emissions Factors'!$AB$6/1000+(AN$112)*'C Emissions Factors'!$AB$50/1000)</f>
        <v>0.24503968041964963</v>
      </c>
      <c r="AO58" s="72">
        <f>'Energy by Mode &amp; Fuel'!AP205*((1-AO$112)*'C Emissions Factors'!$AB$6/1000+(AO$112)*'C Emissions Factors'!$AB$50/1000)</f>
        <v>0.2464786156016642</v>
      </c>
      <c r="AP58" s="72">
        <f>'Energy by Mode &amp; Fuel'!AQ205*((1-AP$112)*'C Emissions Factors'!$AB$6/1000+(AP$112)*'C Emissions Factors'!$AB$50/1000)</f>
        <v>0.24792600057619602</v>
      </c>
      <c r="AQ58" s="72">
        <f>'Energy by Mode &amp; Fuel'!AR205*((1-AQ$112)*'C Emissions Factors'!$AB$6/1000+(AQ$112)*'C Emissions Factors'!$AB$50/1000)</f>
        <v>0.24938188496257085</v>
      </c>
      <c r="AR58" s="72">
        <f>'Energy by Mode &amp; Fuel'!AS205*((1-AR$112)*'C Emissions Factors'!$AB$6/1000+(AR$112)*'C Emissions Factors'!$AB$50/1000)</f>
        <v>0.25084631867149182</v>
      </c>
      <c r="AS58" s="72">
        <f>'Energy by Mode &amp; Fuel'!AT205*((1-AS$112)*'C Emissions Factors'!$AB$6/1000+(AS$112)*'C Emissions Factors'!$AB$50/1000)</f>
        <v>0.25231935190675026</v>
      </c>
      <c r="AT58" s="56"/>
      <c r="AU58" s="56"/>
    </row>
    <row r="59" spans="1:47">
      <c r="A59" s="65" t="s">
        <v>676</v>
      </c>
      <c r="B59" s="72">
        <f>'Energy by Mode &amp; Fuel'!C$206*'C Emissions Factors'!$AB$9/1000</f>
        <v>6.333000092649999</v>
      </c>
      <c r="C59" s="72">
        <f>'Energy by Mode &amp; Fuel'!D206*'C Emissions Factors'!$AB$9/1000</f>
        <v>6.0989833673999989</v>
      </c>
      <c r="D59" s="72">
        <f>'Energy by Mode &amp; Fuel'!E206*'C Emissions Factors'!$AB$9/1000</f>
        <v>6.1343004799999994</v>
      </c>
      <c r="E59" s="72">
        <f>'Energy by Mode &amp; Fuel'!F206*'C Emissions Factors'!$AB$9/1000</f>
        <v>6.0818237672499986</v>
      </c>
      <c r="F59" s="72">
        <f>'Energy by Mode &amp; Fuel'!G206*'C Emissions Factors'!$AB$9/1000</f>
        <v>6.0467913544499998</v>
      </c>
      <c r="G59" s="72">
        <f>'Energy by Mode &amp; Fuel'!H206*'C Emissions Factors'!$AB$9/1000</f>
        <v>6.0302489939999999</v>
      </c>
      <c r="H59" s="72">
        <f>'Energy by Mode &amp; Fuel'!I206*'C Emissions Factors'!$AB$9/1000</f>
        <v>5.9971665407499994</v>
      </c>
      <c r="I59" s="72">
        <f>'Energy by Mode &amp; Fuel'!J206*'C Emissions Factors'!$AB$9/1000</f>
        <v>5.9510426128999985</v>
      </c>
      <c r="J59" s="72">
        <f>'Energy by Mode &amp; Fuel'!K206*'C Emissions Factors'!$AB$9/1000</f>
        <v>5.8964775407999985</v>
      </c>
      <c r="K59" s="72">
        <f>'Energy by Mode &amp; Fuel'!L206*'C Emissions Factors'!$AB$9/1000</f>
        <v>5.8306848946499992</v>
      </c>
      <c r="L59" s="72">
        <f>'Energy by Mode &amp; Fuel'!M206*'C Emissions Factors'!$AB$9/1000</f>
        <v>5.7522581462499991</v>
      </c>
      <c r="M59" s="72">
        <f>'Energy by Mode &amp; Fuel'!N206*'C Emissions Factors'!$AB$9/1000</f>
        <v>5.6633040887499995</v>
      </c>
      <c r="N59" s="72">
        <f>'Energy by Mode &amp; Fuel'!O206*'C Emissions Factors'!$AB$9/1000</f>
        <v>5.5661774206499999</v>
      </c>
      <c r="O59" s="72">
        <f>'Energy by Mode &amp; Fuel'!P206*'C Emissions Factors'!$AB$9/1000</f>
        <v>5.4632002886999995</v>
      </c>
      <c r="P59" s="72">
        <f>'Energy by Mode &amp; Fuel'!Q206*'C Emissions Factors'!$AB$9/1000</f>
        <v>5.3546980640999999</v>
      </c>
      <c r="Q59" s="72">
        <f>'Energy by Mode &amp; Fuel'!R206*'C Emissions Factors'!$AB$9/1000</f>
        <v>5.2412187866499993</v>
      </c>
      <c r="R59" s="72">
        <f>'Energy by Mode &amp; Fuel'!S206*'C Emissions Factors'!$AB$9/1000</f>
        <v>5.1208588738999996</v>
      </c>
      <c r="S59" s="72">
        <f>'Energy by Mode &amp; Fuel'!T206*'C Emissions Factors'!$AB$9/1000</f>
        <v>4.9920415775999993</v>
      </c>
      <c r="T59" s="72">
        <f>'Energy by Mode &amp; Fuel'!U206*'C Emissions Factors'!$AB$9/1000</f>
        <v>4.8559769450499992</v>
      </c>
      <c r="U59" s="72">
        <f>'Energy by Mode &amp; Fuel'!V206*'C Emissions Factors'!$AB$9/1000</f>
        <v>4.7156658086999999</v>
      </c>
      <c r="V59" s="72">
        <f>'Energy by Mode &amp; Fuel'!W206*'C Emissions Factors'!$AB$9/1000</f>
        <v>4.5710029788499993</v>
      </c>
      <c r="W59" s="72">
        <f>'Energy by Mode &amp; Fuel'!X206*'C Emissions Factors'!$AB$9/1000</f>
        <v>4.4226879889499999</v>
      </c>
      <c r="X59" s="72">
        <f>'Energy by Mode &amp; Fuel'!Y206*'C Emissions Factors'!$AB$9/1000</f>
        <v>4.2698022212999991</v>
      </c>
      <c r="Y59" s="72">
        <f>'Energy by Mode &amp; Fuel'!Z206*'C Emissions Factors'!$AB$9/1000</f>
        <v>4.1162105561499995</v>
      </c>
      <c r="Z59" s="72">
        <f>'Energy by Mode &amp; Fuel'!AA206*'C Emissions Factors'!$AB$9/1000</f>
        <v>3.9597951546999992</v>
      </c>
      <c r="AA59" s="72">
        <f>'Energy by Mode &amp; Fuel'!AB206*'C Emissions Factors'!$AB$9/1000</f>
        <v>3.7958287713500001</v>
      </c>
      <c r="AB59" s="72">
        <f>'Energy by Mode &amp; Fuel'!AC206*'C Emissions Factors'!$AB$9/1000</f>
        <v>3.6235229222499994</v>
      </c>
      <c r="AC59" s="72">
        <f>'Energy by Mode &amp; Fuel'!AD206*'C Emissions Factors'!$AB$9/1000</f>
        <v>3.4457117309999994</v>
      </c>
      <c r="AD59" s="72">
        <f>'Energy by Mode &amp; Fuel'!AE206*'C Emissions Factors'!$AB$9/1000</f>
        <v>3.2594968482999995</v>
      </c>
      <c r="AE59" s="72">
        <f>'Energy by Mode &amp; Fuel'!AF206*'C Emissions Factors'!$AB$9/1000</f>
        <v>3.1747766840240534</v>
      </c>
      <c r="AF59" s="72">
        <f>'Energy by Mode &amp; Fuel'!AG206*'C Emissions Factors'!$AB$9/1000</f>
        <v>3.0922585486406002</v>
      </c>
      <c r="AG59" s="72">
        <f>'Energy by Mode &amp; Fuel'!AH206*'C Emissions Factors'!$AB$9/1000</f>
        <v>3.0118852074725719</v>
      </c>
      <c r="AH59" s="72">
        <f>'Energy by Mode &amp; Fuel'!AI206*'C Emissions Factors'!$AB$9/1000</f>
        <v>2.9336009134747263</v>
      </c>
      <c r="AI59" s="72">
        <f>'Energy by Mode &amp; Fuel'!AJ206*'C Emissions Factors'!$AB$9/1000</f>
        <v>2.8573513685674299</v>
      </c>
      <c r="AJ59" s="72">
        <f>'Energy by Mode &amp; Fuel'!AK206*'C Emissions Factors'!$AB$9/1000</f>
        <v>2.7830836859754409</v>
      </c>
      <c r="AK59" s="72">
        <f>'Energy by Mode &amp; Fuel'!AL206*'C Emissions Factors'!$AB$9/1000</f>
        <v>2.7107463535455856</v>
      </c>
      <c r="AL59" s="72">
        <f>'Energy by Mode &amp; Fuel'!AM206*'C Emissions Factors'!$AB$9/1000</f>
        <v>2.64028919801786</v>
      </c>
      <c r="AM59" s="72">
        <f>'Energy by Mode &amp; Fuel'!AN206*'C Emissions Factors'!$AB$9/1000</f>
        <v>2.571663350225204</v>
      </c>
      <c r="AN59" s="72">
        <f>'Energy by Mode &amp; Fuel'!AO206*'C Emissions Factors'!$AB$9/1000</f>
        <v>2.504821211197783</v>
      </c>
      <c r="AO59" s="72">
        <f>'Energy by Mode &amp; Fuel'!AP206*'C Emissions Factors'!$AB$9/1000</f>
        <v>2.4397164191482905</v>
      </c>
      <c r="AP59" s="72">
        <f>'Energy by Mode &amp; Fuel'!AQ206*'C Emissions Factors'!$AB$9/1000</f>
        <v>2.3763038173153519</v>
      </c>
      <c r="AQ59" s="72">
        <f>'Energy by Mode &amp; Fuel'!AR206*'C Emissions Factors'!$AB$9/1000</f>
        <v>2.3145394226427469</v>
      </c>
      <c r="AR59" s="72">
        <f>'Energy by Mode &amp; Fuel'!AS206*'C Emissions Factors'!$AB$9/1000</f>
        <v>2.2543803952727051</v>
      </c>
      <c r="AS59" s="72">
        <f>'Energy by Mode &amp; Fuel'!AT206*'C Emissions Factors'!$AB$9/1000</f>
        <v>2.19578500883213</v>
      </c>
      <c r="AT59" s="56"/>
      <c r="AU59" s="56"/>
    </row>
    <row r="60" spans="1:47">
      <c r="A60" s="65" t="s">
        <v>678</v>
      </c>
      <c r="B60" s="72">
        <f>'Energy by Mode &amp; Fuel'!C$207*'C Emissions Factors'!$AB$43/1000</f>
        <v>1.0174812791733332</v>
      </c>
      <c r="C60" s="72">
        <f>'Energy by Mode &amp; Fuel'!D207*'C Emissions Factors'!$AB$43/1000</f>
        <v>1.1109281822466666</v>
      </c>
      <c r="D60" s="72">
        <f>'Energy by Mode &amp; Fuel'!E207*'C Emissions Factors'!$AB$43/1000</f>
        <v>1.1875278958400002</v>
      </c>
      <c r="E60" s="72">
        <f>'Energy by Mode &amp; Fuel'!F207*'C Emissions Factors'!$AB$43/1000</f>
        <v>1.2691617320799999</v>
      </c>
      <c r="F60" s="72">
        <f>'Energy by Mode &amp; Fuel'!G207*'C Emissions Factors'!$AB$43/1000</f>
        <v>1.3387295803566668</v>
      </c>
      <c r="G60" s="72">
        <f>'Energy by Mode &amp; Fuel'!H207*'C Emissions Factors'!$AB$43/1000</f>
        <v>1.4150884166833333</v>
      </c>
      <c r="H60" s="72">
        <f>'Energy by Mode &amp; Fuel'!I207*'C Emissions Factors'!$AB$43/1000</f>
        <v>1.5038004897666666</v>
      </c>
      <c r="I60" s="72">
        <f>'Energy by Mode &amp; Fuel'!J207*'C Emissions Factors'!$AB$43/1000</f>
        <v>1.6023477832633333</v>
      </c>
      <c r="J60" s="72">
        <f>'Energy by Mode &amp; Fuel'!K207*'C Emissions Factors'!$AB$43/1000</f>
        <v>1.7074497504166664</v>
      </c>
      <c r="K60" s="72">
        <f>'Energy by Mode &amp; Fuel'!L207*'C Emissions Factors'!$AB$43/1000</f>
        <v>1.8210023181533335</v>
      </c>
      <c r="L60" s="72">
        <f>'Energy by Mode &amp; Fuel'!M207*'C Emissions Factors'!$AB$43/1000</f>
        <v>1.9439427855466667</v>
      </c>
      <c r="M60" s="72">
        <f>'Energy by Mode &amp; Fuel'!N207*'C Emissions Factors'!$AB$43/1000</f>
        <v>2.0747536258166663</v>
      </c>
      <c r="N60" s="72">
        <f>'Energy by Mode &amp; Fuel'!O207*'C Emissions Factors'!$AB$43/1000</f>
        <v>2.2117455677533333</v>
      </c>
      <c r="O60" s="72">
        <f>'Energy by Mode &amp; Fuel'!P207*'C Emissions Factors'!$AB$43/1000</f>
        <v>2.3532500853033333</v>
      </c>
      <c r="P60" s="72">
        <f>'Energy by Mode &amp; Fuel'!Q207*'C Emissions Factors'!$AB$43/1000</f>
        <v>2.4989974383733333</v>
      </c>
      <c r="Q60" s="72">
        <f>'Energy by Mode &amp; Fuel'!R207*'C Emissions Factors'!$AB$43/1000</f>
        <v>2.6485660386899998</v>
      </c>
      <c r="R60" s="72">
        <f>'Energy by Mode &amp; Fuel'!S207*'C Emissions Factors'!$AB$43/1000</f>
        <v>2.8032386372833336</v>
      </c>
      <c r="S60" s="72">
        <f>'Energy by Mode &amp; Fuel'!T207*'C Emissions Factors'!$AB$43/1000</f>
        <v>2.9640793917166666</v>
      </c>
      <c r="T60" s="72">
        <f>'Energy by Mode &amp; Fuel'!U207*'C Emissions Factors'!$AB$43/1000</f>
        <v>3.1302065001899999</v>
      </c>
      <c r="U60" s="72">
        <f>'Energy by Mode &amp; Fuel'!V207*'C Emissions Factors'!$AB$43/1000</f>
        <v>3.2995069809533333</v>
      </c>
      <c r="V60" s="72">
        <f>'Energy by Mode &amp; Fuel'!W207*'C Emissions Factors'!$AB$43/1000</f>
        <v>3.4720300175366665</v>
      </c>
      <c r="W60" s="72">
        <f>'Energy by Mode &amp; Fuel'!X207*'C Emissions Factors'!$AB$43/1000</f>
        <v>3.6472904067233336</v>
      </c>
      <c r="X60" s="72">
        <f>'Energy by Mode &amp; Fuel'!Y207*'C Emissions Factors'!$AB$43/1000</f>
        <v>3.8259219103966666</v>
      </c>
      <c r="Y60" s="72">
        <f>'Energy by Mode &amp; Fuel'!Z207*'C Emissions Factors'!$AB$43/1000</f>
        <v>4.0052322741199999</v>
      </c>
      <c r="Z60" s="72">
        <f>'Energy by Mode &amp; Fuel'!AA207*'C Emissions Factors'!$AB$43/1000</f>
        <v>4.1867280949999994</v>
      </c>
      <c r="AA60" s="72">
        <f>'Energy by Mode &amp; Fuel'!AB207*'C Emissions Factors'!$AB$43/1000</f>
        <v>4.3737176684300003</v>
      </c>
      <c r="AB60" s="72">
        <f>'Energy by Mode &amp; Fuel'!AC207*'C Emissions Factors'!$AB$43/1000</f>
        <v>4.56677145969</v>
      </c>
      <c r="AC60" s="72">
        <f>'Energy by Mode &amp; Fuel'!AD207*'C Emissions Factors'!$AB$43/1000</f>
        <v>4.7639367181633334</v>
      </c>
      <c r="AD60" s="72">
        <f>'Energy by Mode &amp; Fuel'!AE207*'C Emissions Factors'!$AB$43/1000</f>
        <v>4.9672575580466667</v>
      </c>
      <c r="AE60" s="72">
        <f>'Energy by Mode &amp; Fuel'!AF207*'C Emissions Factors'!$AB$43/1000</f>
        <v>5.091817972030233</v>
      </c>
      <c r="AF60" s="72">
        <f>'Energy by Mode &amp; Fuel'!AG207*'C Emissions Factors'!$AB$43/1000</f>
        <v>5.2195018996529567</v>
      </c>
      <c r="AG60" s="72">
        <f>'Energy by Mode &amp; Fuel'!AH207*'C Emissions Factors'!$AB$43/1000</f>
        <v>5.3503876670631039</v>
      </c>
      <c r="AH60" s="72">
        <f>'Energy by Mode &amp; Fuel'!AI207*'C Emissions Factors'!$AB$43/1000</f>
        <v>5.4845555645385122</v>
      </c>
      <c r="AI60" s="72">
        <f>'Energy by Mode &amp; Fuel'!AJ207*'C Emissions Factors'!$AB$43/1000</f>
        <v>5.6220878957396838</v>
      </c>
      <c r="AJ60" s="72">
        <f>'Energy by Mode &amp; Fuel'!AK207*'C Emissions Factors'!$AB$43/1000</f>
        <v>5.7630690281979566</v>
      </c>
      <c r="AK60" s="72">
        <f>'Energy by Mode &amp; Fuel'!AL207*'C Emissions Factors'!$AB$43/1000</f>
        <v>5.9075854450697456</v>
      </c>
      <c r="AL60" s="72">
        <f>'Energy by Mode &amp; Fuel'!AM207*'C Emissions Factors'!$AB$43/1000</f>
        <v>6.0557257981885693</v>
      </c>
      <c r="AM60" s="72">
        <f>'Energy by Mode &amp; Fuel'!AN207*'C Emissions Factors'!$AB$43/1000</f>
        <v>6.2075809624474498</v>
      </c>
      <c r="AN60" s="72">
        <f>'Energy by Mode &amp; Fuel'!AO207*'C Emissions Factors'!$AB$43/1000</f>
        <v>6.3632440915449937</v>
      </c>
      <c r="AO60" s="72">
        <f>'Energy by Mode &amp; Fuel'!AP207*'C Emissions Factors'!$AB$43/1000</f>
        <v>6.5228106751294002</v>
      </c>
      <c r="AP60" s="72">
        <f>'Energy by Mode &amp; Fuel'!AQ207*'C Emissions Factors'!$AB$43/1000</f>
        <v>6.6863785973754242</v>
      </c>
      <c r="AQ60" s="72">
        <f>'Energy by Mode &amp; Fuel'!AR207*'C Emissions Factors'!$AB$43/1000</f>
        <v>6.8540481970302212</v>
      </c>
      <c r="AR60" s="72">
        <f>'Energy by Mode &amp; Fuel'!AS207*'C Emissions Factors'!$AB$43/1000</f>
        <v>7.0259223289649322</v>
      </c>
      <c r="AS60" s="72">
        <f>'Energy by Mode &amp; Fuel'!AT207*'C Emissions Factors'!$AB$43/1000</f>
        <v>7.2021064272697553</v>
      </c>
      <c r="AT60" s="56"/>
      <c r="AU60" s="56"/>
    </row>
    <row r="61" spans="1:47">
      <c r="A61" s="65" t="s">
        <v>680</v>
      </c>
      <c r="B61" s="72">
        <f>'Energy by Mode &amp; Fuel'!C$208*'C Emissions Factors'!$AB$7/1000</f>
        <v>2.9402091703547958E-2</v>
      </c>
      <c r="C61" s="72">
        <f>'Energy by Mode &amp; Fuel'!D208*'C Emissions Factors'!$AB$7/1000</f>
        <v>2.9747444722407375E-2</v>
      </c>
      <c r="D61" s="72">
        <f>'Energy by Mode &amp; Fuel'!E208*'C Emissions Factors'!$AB$7/1000</f>
        <v>3.0097406600310184E-2</v>
      </c>
      <c r="E61" s="72">
        <f>'Energy by Mode &amp; Fuel'!F208*'C Emissions Factors'!$AB$7/1000</f>
        <v>3.0451105390950878E-2</v>
      </c>
      <c r="F61" s="72">
        <f>'Energy by Mode &amp; Fuel'!G208*'C Emissions Factors'!$AB$7/1000</f>
        <v>3.0804679617833643E-2</v>
      </c>
      <c r="G61" s="72">
        <f>'Energy by Mode &amp; Fuel'!H208*'C Emissions Factors'!$AB$7/1000</f>
        <v>3.1162800421880826E-2</v>
      </c>
      <c r="H61" s="72">
        <f>'Energy by Mode &amp; Fuel'!I208*'C Emissions Factors'!$AB$7/1000</f>
        <v>3.1525094111818655E-2</v>
      </c>
      <c r="I61" s="72">
        <f>'Energy by Mode &amp; Fuel'!J208*'C Emissions Factors'!$AB$7/1000</f>
        <v>3.1891373842010219E-2</v>
      </c>
      <c r="J61" s="72">
        <f>'Energy by Mode &amp; Fuel'!K208*'C Emissions Factors'!$AB$7/1000</f>
        <v>3.2261141357423813E-2</v>
      </c>
      <c r="K61" s="72">
        <f>'Energy by Mode &amp; Fuel'!L208*'C Emissions Factors'!$AB$7/1000</f>
        <v>3.2634209812422543E-2</v>
      </c>
      <c r="L61" s="72">
        <f>'Energy by Mode &amp; Fuel'!M208*'C Emissions Factors'!$AB$7/1000</f>
        <v>3.3010205515732603E-2</v>
      </c>
      <c r="M61" s="72">
        <f>'Energy by Mode &amp; Fuel'!N208*'C Emissions Factors'!$AB$7/1000</f>
        <v>3.3389003903596087E-2</v>
      </c>
      <c r="N61" s="72">
        <f>'Energy by Mode &amp; Fuel'!O208*'C Emissions Factors'!$AB$7/1000</f>
        <v>3.3770355848497108E-2</v>
      </c>
      <c r="O61" s="72">
        <f>'Energy by Mode &amp; Fuel'!P208*'C Emissions Factors'!$AB$7/1000</f>
        <v>3.4154012222919847E-2</v>
      </c>
      <c r="P61" s="72">
        <f>'Energy by Mode &amp; Fuel'!Q208*'C Emissions Factors'!$AB$7/1000</f>
        <v>3.453972389934841E-2</v>
      </c>
      <c r="Q61" s="72">
        <f>'Energy by Mode &amp; Fuel'!R208*'C Emissions Factors'!$AB$7/1000</f>
        <v>3.4927241750266944E-2</v>
      </c>
      <c r="R61" s="72">
        <f>'Energy by Mode &amp; Fuel'!S208*'C Emissions Factors'!$AB$7/1000</f>
        <v>3.5316441211917536E-2</v>
      </c>
      <c r="S61" s="72">
        <f>'Energy by Mode &amp; Fuel'!T208*'C Emissions Factors'!$AB$7/1000</f>
        <v>3.570694859302638E-2</v>
      </c>
      <c r="T61" s="72">
        <f>'Energy by Mode &amp; Fuel'!U208*'C Emissions Factors'!$AB$7/1000</f>
        <v>3.6098577047956597E-2</v>
      </c>
      <c r="U61" s="72">
        <f>'Energy by Mode &amp; Fuel'!V208*'C Emissions Factors'!$AB$7/1000</f>
        <v>3.6491388858587132E-2</v>
      </c>
      <c r="V61" s="72">
        <f>'Energy by Mode &amp; Fuel'!W208*'C Emissions Factors'!$AB$7/1000</f>
        <v>3.6885134897402146E-2</v>
      </c>
      <c r="W61" s="72">
        <f>'Energy by Mode &amp; Fuel'!X208*'C Emissions Factors'!$AB$7/1000</f>
        <v>3.7279877446280592E-2</v>
      </c>
      <c r="X61" s="72">
        <f>'Energy by Mode &amp; Fuel'!Y208*'C Emissions Factors'!$AB$7/1000</f>
        <v>3.7675554223343517E-2</v>
      </c>
      <c r="Y61" s="72">
        <f>'Energy by Mode &amp; Fuel'!Z208*'C Emissions Factors'!$AB$7/1000</f>
        <v>3.8072289792348835E-2</v>
      </c>
      <c r="Z61" s="72">
        <f>'Energy by Mode &amp; Fuel'!AA208*'C Emissions Factors'!$AB$7/1000</f>
        <v>3.8470146435175517E-2</v>
      </c>
      <c r="AA61" s="72">
        <f>'Energy by Mode &amp; Fuel'!AB208*'C Emissions Factors'!$AB$7/1000</f>
        <v>3.8869186433702539E-2</v>
      </c>
      <c r="AB61" s="72">
        <f>'Energy by Mode &amp; Fuel'!AC208*'C Emissions Factors'!$AB$7/1000</f>
        <v>3.9269409787929879E-2</v>
      </c>
      <c r="AC61" s="72">
        <f>'Energy by Mode &amp; Fuel'!AD208*'C Emissions Factors'!$AB$7/1000</f>
        <v>3.9671065625373418E-2</v>
      </c>
      <c r="AD61" s="72">
        <f>'Energy by Mode &amp; Fuel'!AE208*'C Emissions Factors'!$AB$7/1000</f>
        <v>4.0074278509791061E-2</v>
      </c>
      <c r="AE61" s="72">
        <f>'Energy by Mode &amp; Fuel'!AF208*'C Emissions Factors'!$AB$7/1000</f>
        <v>4.0309607202535784E-2</v>
      </c>
      <c r="AF61" s="72">
        <f>'Energy by Mode &amp; Fuel'!AG208*'C Emissions Factors'!$AB$7/1000</f>
        <v>4.054631781894049E-2</v>
      </c>
      <c r="AG61" s="72">
        <f>'Energy by Mode &amp; Fuel'!AH208*'C Emissions Factors'!$AB$7/1000</f>
        <v>4.0784418474092948E-2</v>
      </c>
      <c r="AH61" s="72">
        <f>'Energy by Mode &amp; Fuel'!AI208*'C Emissions Factors'!$AB$7/1000</f>
        <v>4.1023917330735293E-2</v>
      </c>
      <c r="AI61" s="72">
        <f>'Energy by Mode &amp; Fuel'!AJ208*'C Emissions Factors'!$AB$7/1000</f>
        <v>4.1264822599543838E-2</v>
      </c>
      <c r="AJ61" s="72">
        <f>'Energy by Mode &amp; Fuel'!AK208*'C Emissions Factors'!$AB$7/1000</f>
        <v>4.1507142539410527E-2</v>
      </c>
      <c r="AK61" s="72">
        <f>'Energy by Mode &amp; Fuel'!AL208*'C Emissions Factors'!$AB$7/1000</f>
        <v>4.1750885457726129E-2</v>
      </c>
      <c r="AL61" s="72">
        <f>'Energy by Mode &amp; Fuel'!AM208*'C Emissions Factors'!$AB$7/1000</f>
        <v>4.1996059710664974E-2</v>
      </c>
      <c r="AM61" s="72">
        <f>'Energy by Mode &amp; Fuel'!AN208*'C Emissions Factors'!$AB$7/1000</f>
        <v>4.2242673703471498E-2</v>
      </c>
      <c r="AN61" s="72">
        <f>'Energy by Mode &amp; Fuel'!AO208*'C Emissions Factors'!$AB$7/1000</f>
        <v>4.2490735890748338E-2</v>
      </c>
      <c r="AO61" s="72">
        <f>'Energy by Mode &amp; Fuel'!AP208*'C Emissions Factors'!$AB$7/1000</f>
        <v>4.2740254776746207E-2</v>
      </c>
      <c r="AP61" s="72">
        <f>'Energy by Mode &amp; Fuel'!AQ208*'C Emissions Factors'!$AB$7/1000</f>
        <v>4.2991238915655414E-2</v>
      </c>
      <c r="AQ61" s="72">
        <f>'Energy by Mode &amp; Fuel'!AR208*'C Emissions Factors'!$AB$7/1000</f>
        <v>4.3243696911899207E-2</v>
      </c>
      <c r="AR61" s="72">
        <f>'Energy by Mode &amp; Fuel'!AS208*'C Emissions Factors'!$AB$7/1000</f>
        <v>4.3497637420428642E-2</v>
      </c>
      <c r="AS61" s="72">
        <f>'Energy by Mode &amp; Fuel'!AT208*'C Emissions Factors'!$AB$7/1000</f>
        <v>4.3753069147019361E-2</v>
      </c>
      <c r="AT61" s="56"/>
      <c r="AU61" s="56"/>
    </row>
    <row r="62" spans="1:47">
      <c r="A62" s="65" t="s">
        <v>682</v>
      </c>
      <c r="B62" s="72">
        <f>SUM(B58:B61)</f>
        <v>7.5522358742853877</v>
      </c>
      <c r="C62" s="72">
        <f t="shared" ref="C62:AS62" si="8">SUM(C58:C61)</f>
        <v>7.411716423470474</v>
      </c>
      <c r="D62" s="72">
        <f t="shared" si="8"/>
        <v>7.5203784873160178</v>
      </c>
      <c r="E62" s="72">
        <f t="shared" si="8"/>
        <v>7.5545203324060965</v>
      </c>
      <c r="F62" s="72">
        <f t="shared" si="8"/>
        <v>7.5940976796096606</v>
      </c>
      <c r="G62" s="72">
        <f t="shared" si="8"/>
        <v>7.656212921856671</v>
      </c>
      <c r="H62" s="72">
        <f t="shared" si="8"/>
        <v>7.7142943953003229</v>
      </c>
      <c r="I62" s="72">
        <f t="shared" si="8"/>
        <v>7.7691960530906439</v>
      </c>
      <c r="J62" s="72">
        <f t="shared" si="8"/>
        <v>7.8222352801981812</v>
      </c>
      <c r="K62" s="72">
        <f t="shared" si="8"/>
        <v>7.8725195569202056</v>
      </c>
      <c r="L62" s="72">
        <f t="shared" si="8"/>
        <v>7.919577872758957</v>
      </c>
      <c r="M62" s="72">
        <f t="shared" si="8"/>
        <v>7.9639979618408603</v>
      </c>
      <c r="N62" s="72">
        <f t="shared" si="8"/>
        <v>8.0064437354165658</v>
      </c>
      <c r="O62" s="72">
        <f t="shared" si="8"/>
        <v>8.0475671573754042</v>
      </c>
      <c r="P62" s="72">
        <f t="shared" si="8"/>
        <v>8.0874223427846932</v>
      </c>
      <c r="Q62" s="72">
        <f t="shared" si="8"/>
        <v>8.1261341567477583</v>
      </c>
      <c r="R62" s="72">
        <f t="shared" si="8"/>
        <v>8.1630802356010239</v>
      </c>
      <c r="S62" s="72">
        <f t="shared" si="8"/>
        <v>8.1977462072867304</v>
      </c>
      <c r="T62" s="72">
        <f t="shared" si="8"/>
        <v>8.2304591450833744</v>
      </c>
      <c r="U62" s="72">
        <f t="shared" si="8"/>
        <v>8.2621063989009027</v>
      </c>
      <c r="V62" s="72">
        <f t="shared" si="8"/>
        <v>8.2926310799858793</v>
      </c>
      <c r="W62" s="72">
        <f t="shared" si="8"/>
        <v>8.3222477216215083</v>
      </c>
      <c r="X62" s="72">
        <f t="shared" si="8"/>
        <v>8.3506710537892808</v>
      </c>
      <c r="Y62" s="72">
        <f t="shared" si="8"/>
        <v>8.3790743195542294</v>
      </c>
      <c r="Z62" s="72">
        <f t="shared" si="8"/>
        <v>8.4068470433448024</v>
      </c>
      <c r="AA62" s="72">
        <f t="shared" si="8"/>
        <v>8.4325703372362213</v>
      </c>
      <c r="AB62" s="72">
        <f t="shared" si="8"/>
        <v>8.4560266753464131</v>
      </c>
      <c r="AC62" s="72">
        <f t="shared" si="8"/>
        <v>8.4780988059300846</v>
      </c>
      <c r="AD62" s="72">
        <f t="shared" si="8"/>
        <v>8.4979330407516045</v>
      </c>
      <c r="AE62" s="72">
        <f t="shared" si="8"/>
        <v>8.539365722572299</v>
      </c>
      <c r="AF62" s="72">
        <f t="shared" si="8"/>
        <v>8.5861332981039524</v>
      </c>
      <c r="AG62" s="72">
        <f t="shared" si="8"/>
        <v>8.6382569137303431</v>
      </c>
      <c r="AH62" s="72">
        <f t="shared" si="8"/>
        <v>8.6957611679191036</v>
      </c>
      <c r="AI62" s="72">
        <f t="shared" si="8"/>
        <v>8.7586741218104986</v>
      </c>
      <c r="AJ62" s="72">
        <f t="shared" si="8"/>
        <v>8.8270273120462797</v>
      </c>
      <c r="AK62" s="72">
        <f t="shared" si="8"/>
        <v>8.9008557658435148</v>
      </c>
      <c r="AL62" s="72">
        <f t="shared" si="8"/>
        <v>8.980198018319653</v>
      </c>
      <c r="AM62" s="72">
        <f t="shared" si="8"/>
        <v>9.0650961320766275</v>
      </c>
      <c r="AN62" s="72">
        <f t="shared" si="8"/>
        <v>9.1555957190531743</v>
      </c>
      <c r="AO62" s="72">
        <f t="shared" si="8"/>
        <v>9.2517459646561004</v>
      </c>
      <c r="AP62" s="72">
        <f t="shared" si="8"/>
        <v>9.353599654182629</v>
      </c>
      <c r="AQ62" s="72">
        <f t="shared" si="8"/>
        <v>9.4612132015474391</v>
      </c>
      <c r="AR62" s="72">
        <f t="shared" si="8"/>
        <v>9.5746466803295576</v>
      </c>
      <c r="AS62" s="72">
        <f t="shared" si="8"/>
        <v>9.693963857155655</v>
      </c>
      <c r="AT62" s="56"/>
      <c r="AU62" s="56"/>
    </row>
    <row r="63" spans="1:47">
      <c r="A63" s="65" t="s">
        <v>683</v>
      </c>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c r="AQ63" s="65"/>
      <c r="AR63" s="65"/>
      <c r="AS63" s="65"/>
      <c r="AT63" s="56"/>
      <c r="AU63" s="56"/>
    </row>
    <row r="64" spans="1:47">
      <c r="A64" s="65" t="s">
        <v>674</v>
      </c>
      <c r="B64" s="72">
        <f>'Energy by Mode &amp; Fuel'!C$211*((1-B$112)*'C Emissions Factors'!$AB$6/1000+(B$112)*'C Emissions Factors'!$AB$50/1000)</f>
        <v>0</v>
      </c>
      <c r="C64" s="72">
        <f>'Energy by Mode &amp; Fuel'!D211*((1-C$112)*'C Emissions Factors'!$AB$6/1000+(C$112)*'C Emissions Factors'!$AB$50/1000)</f>
        <v>0</v>
      </c>
      <c r="D64" s="72">
        <f>'Energy by Mode &amp; Fuel'!E211*((1-D$112)*'C Emissions Factors'!$AB$6/1000+(D$112)*'C Emissions Factors'!$AB$50/1000)</f>
        <v>0</v>
      </c>
      <c r="E64" s="72">
        <f>'Energy by Mode &amp; Fuel'!F211*((1-E$112)*'C Emissions Factors'!$AB$6/1000+(E$112)*'C Emissions Factors'!$AB$50/1000)</f>
        <v>0</v>
      </c>
      <c r="F64" s="72">
        <f>'Energy by Mode &amp; Fuel'!G211*((1-F$112)*'C Emissions Factors'!$AB$6/1000+(F$112)*'C Emissions Factors'!$AB$50/1000)</f>
        <v>0</v>
      </c>
      <c r="G64" s="72">
        <f>'Energy by Mode &amp; Fuel'!H211*((1-G$112)*'C Emissions Factors'!$AB$6/1000+(G$112)*'C Emissions Factors'!$AB$50/1000)</f>
        <v>0</v>
      </c>
      <c r="H64" s="72">
        <f>'Energy by Mode &amp; Fuel'!I211*((1-H$112)*'C Emissions Factors'!$AB$6/1000+(H$112)*'C Emissions Factors'!$AB$50/1000)</f>
        <v>0</v>
      </c>
      <c r="I64" s="72">
        <f>'Energy by Mode &amp; Fuel'!J211*((1-I$112)*'C Emissions Factors'!$AB$6/1000+(I$112)*'C Emissions Factors'!$AB$50/1000)</f>
        <v>0</v>
      </c>
      <c r="J64" s="72">
        <f>'Energy by Mode &amp; Fuel'!K211*((1-J$112)*'C Emissions Factors'!$AB$6/1000+(J$112)*'C Emissions Factors'!$AB$50/1000)</f>
        <v>0</v>
      </c>
      <c r="K64" s="72">
        <f>'Energy by Mode &amp; Fuel'!L211*((1-K$112)*'C Emissions Factors'!$AB$6/1000+(K$112)*'C Emissions Factors'!$AB$50/1000)</f>
        <v>0</v>
      </c>
      <c r="L64" s="72">
        <f>'Energy by Mode &amp; Fuel'!M211*((1-L$112)*'C Emissions Factors'!$AB$6/1000+(L$112)*'C Emissions Factors'!$AB$50/1000)</f>
        <v>0</v>
      </c>
      <c r="M64" s="72">
        <f>'Energy by Mode &amp; Fuel'!N211*((1-M$112)*'C Emissions Factors'!$AB$6/1000+(M$112)*'C Emissions Factors'!$AB$50/1000)</f>
        <v>0</v>
      </c>
      <c r="N64" s="72">
        <f>'Energy by Mode &amp; Fuel'!O211*((1-N$112)*'C Emissions Factors'!$AB$6/1000+(N$112)*'C Emissions Factors'!$AB$50/1000)</f>
        <v>0</v>
      </c>
      <c r="O64" s="72">
        <f>'Energy by Mode &amp; Fuel'!P211*((1-O$112)*'C Emissions Factors'!$AB$6/1000+(O$112)*'C Emissions Factors'!$AB$50/1000)</f>
        <v>0</v>
      </c>
      <c r="P64" s="72">
        <f>'Energy by Mode &amp; Fuel'!Q211*((1-P$112)*'C Emissions Factors'!$AB$6/1000+(P$112)*'C Emissions Factors'!$AB$50/1000)</f>
        <v>0</v>
      </c>
      <c r="Q64" s="72">
        <f>'Energy by Mode &amp; Fuel'!R211*((1-Q$112)*'C Emissions Factors'!$AB$6/1000+(Q$112)*'C Emissions Factors'!$AB$50/1000)</f>
        <v>0</v>
      </c>
      <c r="R64" s="72">
        <f>'Energy by Mode &amp; Fuel'!S211*((1-R$112)*'C Emissions Factors'!$AB$6/1000+(R$112)*'C Emissions Factors'!$AB$50/1000)</f>
        <v>0</v>
      </c>
      <c r="S64" s="72">
        <f>'Energy by Mode &amp; Fuel'!T211*((1-S$112)*'C Emissions Factors'!$AB$6/1000+(S$112)*'C Emissions Factors'!$AB$50/1000)</f>
        <v>0</v>
      </c>
      <c r="T64" s="72">
        <f>'Energy by Mode &amp; Fuel'!U211*((1-T$112)*'C Emissions Factors'!$AB$6/1000+(T$112)*'C Emissions Factors'!$AB$50/1000)</f>
        <v>0</v>
      </c>
      <c r="U64" s="72">
        <f>'Energy by Mode &amp; Fuel'!V211*((1-U$112)*'C Emissions Factors'!$AB$6/1000+(U$112)*'C Emissions Factors'!$AB$50/1000)</f>
        <v>0</v>
      </c>
      <c r="V64" s="72">
        <f>'Energy by Mode &amp; Fuel'!W211*((1-V$112)*'C Emissions Factors'!$AB$6/1000+(V$112)*'C Emissions Factors'!$AB$50/1000)</f>
        <v>0</v>
      </c>
      <c r="W64" s="72">
        <f>'Energy by Mode &amp; Fuel'!X211*((1-W$112)*'C Emissions Factors'!$AB$6/1000+(W$112)*'C Emissions Factors'!$AB$50/1000)</f>
        <v>0</v>
      </c>
      <c r="X64" s="72">
        <f>'Energy by Mode &amp; Fuel'!Y211*((1-X$112)*'C Emissions Factors'!$AB$6/1000+(X$112)*'C Emissions Factors'!$AB$50/1000)</f>
        <v>0</v>
      </c>
      <c r="Y64" s="72">
        <f>'Energy by Mode &amp; Fuel'!Z211*((1-Y$112)*'C Emissions Factors'!$AB$6/1000+(Y$112)*'C Emissions Factors'!$AB$50/1000)</f>
        <v>0</v>
      </c>
      <c r="Z64" s="72">
        <f>'Energy by Mode &amp; Fuel'!AA211*((1-Z$112)*'C Emissions Factors'!$AB$6/1000+(Z$112)*'C Emissions Factors'!$AB$50/1000)</f>
        <v>0</v>
      </c>
      <c r="AA64" s="72">
        <f>'Energy by Mode &amp; Fuel'!AB211*((1-AA$112)*'C Emissions Factors'!$AB$6/1000+(AA$112)*'C Emissions Factors'!$AB$50/1000)</f>
        <v>0</v>
      </c>
      <c r="AB64" s="72">
        <f>'Energy by Mode &amp; Fuel'!AC211*((1-AB$112)*'C Emissions Factors'!$AB$6/1000+(AB$112)*'C Emissions Factors'!$AB$50/1000)</f>
        <v>0</v>
      </c>
      <c r="AC64" s="72">
        <f>'Energy by Mode &amp; Fuel'!AD211*((1-AC$112)*'C Emissions Factors'!$AB$6/1000+(AC$112)*'C Emissions Factors'!$AB$50/1000)</f>
        <v>0</v>
      </c>
      <c r="AD64" s="72">
        <f>'Energy by Mode &amp; Fuel'!AE211*((1-AD$112)*'C Emissions Factors'!$AB$6/1000+(AD$112)*'C Emissions Factors'!$AB$50/1000)</f>
        <v>0</v>
      </c>
      <c r="AE64" s="72">
        <f>'Energy by Mode &amp; Fuel'!AF211*((1-AE$112)*'C Emissions Factors'!$AB$6/1000+(AE$112)*'C Emissions Factors'!$AB$50/1000)</f>
        <v>0</v>
      </c>
      <c r="AF64" s="72">
        <f>'Energy by Mode &amp; Fuel'!AG211*((1-AF$112)*'C Emissions Factors'!$AB$6/1000+(AF$112)*'C Emissions Factors'!$AB$50/1000)</f>
        <v>0</v>
      </c>
      <c r="AG64" s="72">
        <f>'Energy by Mode &amp; Fuel'!AH211*((1-AG$112)*'C Emissions Factors'!$AB$6/1000+(AG$112)*'C Emissions Factors'!$AB$50/1000)</f>
        <v>0</v>
      </c>
      <c r="AH64" s="72">
        <f>'Energy by Mode &amp; Fuel'!AI211*((1-AH$112)*'C Emissions Factors'!$AB$6/1000+(AH$112)*'C Emissions Factors'!$AB$50/1000)</f>
        <v>0</v>
      </c>
      <c r="AI64" s="72">
        <f>'Energy by Mode &amp; Fuel'!AJ211*((1-AI$112)*'C Emissions Factors'!$AB$6/1000+(AI$112)*'C Emissions Factors'!$AB$50/1000)</f>
        <v>0</v>
      </c>
      <c r="AJ64" s="72">
        <f>'Energy by Mode &amp; Fuel'!AK211*((1-AJ$112)*'C Emissions Factors'!$AB$6/1000+(AJ$112)*'C Emissions Factors'!$AB$50/1000)</f>
        <v>0</v>
      </c>
      <c r="AK64" s="72">
        <f>'Energy by Mode &amp; Fuel'!AL211*((1-AK$112)*'C Emissions Factors'!$AB$6/1000+(AK$112)*'C Emissions Factors'!$AB$50/1000)</f>
        <v>0</v>
      </c>
      <c r="AL64" s="72">
        <f>'Energy by Mode &amp; Fuel'!AM211*((1-AL$112)*'C Emissions Factors'!$AB$6/1000+(AL$112)*'C Emissions Factors'!$AB$50/1000)</f>
        <v>0</v>
      </c>
      <c r="AM64" s="72">
        <f>'Energy by Mode &amp; Fuel'!AN211*((1-AM$112)*'C Emissions Factors'!$AB$6/1000+(AM$112)*'C Emissions Factors'!$AB$50/1000)</f>
        <v>0</v>
      </c>
      <c r="AN64" s="72">
        <f>'Energy by Mode &amp; Fuel'!AO211*((1-AN$112)*'C Emissions Factors'!$AB$6/1000+(AN$112)*'C Emissions Factors'!$AB$50/1000)</f>
        <v>0</v>
      </c>
      <c r="AO64" s="72">
        <f>'Energy by Mode &amp; Fuel'!AP211*((1-AO$112)*'C Emissions Factors'!$AB$6/1000+(AO$112)*'C Emissions Factors'!$AB$50/1000)</f>
        <v>0</v>
      </c>
      <c r="AP64" s="72">
        <f>'Energy by Mode &amp; Fuel'!AQ211*((1-AP$112)*'C Emissions Factors'!$AB$6/1000+(AP$112)*'C Emissions Factors'!$AB$50/1000)</f>
        <v>0</v>
      </c>
      <c r="AQ64" s="72">
        <f>'Energy by Mode &amp; Fuel'!AR211*((1-AQ$112)*'C Emissions Factors'!$AB$6/1000+(AQ$112)*'C Emissions Factors'!$AB$50/1000)</f>
        <v>0</v>
      </c>
      <c r="AR64" s="72">
        <f>'Energy by Mode &amp; Fuel'!AS211*((1-AR$112)*'C Emissions Factors'!$AB$6/1000+(AR$112)*'C Emissions Factors'!$AB$50/1000)</f>
        <v>0</v>
      </c>
      <c r="AS64" s="72">
        <f>'Energy by Mode &amp; Fuel'!AT211*((1-AS$112)*'C Emissions Factors'!$AB$6/1000+(AS$112)*'C Emissions Factors'!$AB$50/1000)</f>
        <v>0</v>
      </c>
      <c r="AT64" s="56"/>
      <c r="AU64" s="56"/>
    </row>
    <row r="65" spans="1:47">
      <c r="A65" s="65" t="s">
        <v>676</v>
      </c>
      <c r="B65" s="72">
        <f>'Energy by Mode &amp; Fuel'!C$212*'C Emissions Factors'!$AB$9/1000</f>
        <v>2.3212077965999995</v>
      </c>
      <c r="C65" s="72">
        <f>'Energy by Mode &amp; Fuel'!D212*'C Emissions Factors'!$AB$9/1000</f>
        <v>2.2736430331999999</v>
      </c>
      <c r="D65" s="72">
        <f>'Energy by Mode &amp; Fuel'!E212*'C Emissions Factors'!$AB$9/1000</f>
        <v>2.3164061574499999</v>
      </c>
      <c r="E65" s="72">
        <f>'Energy by Mode &amp; Fuel'!F212*'C Emissions Factors'!$AB$9/1000</f>
        <v>2.3286974056499998</v>
      </c>
      <c r="F65" s="72">
        <f>'Energy by Mode &amp; Fuel'!G212*'C Emissions Factors'!$AB$9/1000</f>
        <v>2.3406857397</v>
      </c>
      <c r="G65" s="72">
        <f>'Energy by Mode &amp; Fuel'!H212*'C Emissions Factors'!$AB$9/1000</f>
        <v>2.363261439</v>
      </c>
      <c r="H65" s="72">
        <f>'Energy by Mode &amp; Fuel'!I212*'C Emissions Factors'!$AB$9/1000</f>
        <v>2.3860521992999999</v>
      </c>
      <c r="I65" s="72">
        <f>'Energy by Mode &amp; Fuel'!J212*'C Emissions Factors'!$AB$9/1000</f>
        <v>2.4090307356499996</v>
      </c>
      <c r="J65" s="72">
        <f>'Energy by Mode &amp; Fuel'!K212*'C Emissions Factors'!$AB$9/1000</f>
        <v>2.4321878311499998</v>
      </c>
      <c r="K65" s="72">
        <f>'Energy by Mode &amp; Fuel'!L212*'C Emissions Factors'!$AB$9/1000</f>
        <v>2.4554962008499999</v>
      </c>
      <c r="L65" s="72">
        <f>'Energy by Mode &amp; Fuel'!M212*'C Emissions Factors'!$AB$9/1000</f>
        <v>2.4789337534499998</v>
      </c>
      <c r="M65" s="72">
        <f>'Energy by Mode &amp; Fuel'!N212*'C Emissions Factors'!$AB$9/1000</f>
        <v>2.5024901747999997</v>
      </c>
      <c r="N65" s="72">
        <f>'Energy by Mode &amp; Fuel'!O212*'C Emissions Factors'!$AB$9/1000</f>
        <v>2.5261484209499998</v>
      </c>
      <c r="O65" s="72">
        <f>'Energy by Mode &amp; Fuel'!P212*'C Emissions Factors'!$AB$9/1000</f>
        <v>2.5498913016499998</v>
      </c>
      <c r="P65" s="72">
        <f>'Energy by Mode &amp; Fuel'!Q212*'C Emissions Factors'!$AB$9/1000</f>
        <v>2.5737022118499993</v>
      </c>
      <c r="Q65" s="72">
        <f>'Energy by Mode &amp; Fuel'!R212*'C Emissions Factors'!$AB$9/1000</f>
        <v>2.5975641807500001</v>
      </c>
      <c r="R65" s="72">
        <f>'Energy by Mode &amp; Fuel'!S212*'C Emissions Factors'!$AB$9/1000</f>
        <v>2.6214565800499998</v>
      </c>
      <c r="S65" s="72">
        <f>'Energy by Mode &amp; Fuel'!T212*'C Emissions Factors'!$AB$9/1000</f>
        <v>2.6453635361999996</v>
      </c>
      <c r="T65" s="72">
        <f>'Energy by Mode &amp; Fuel'!U212*'C Emissions Factors'!$AB$9/1000</f>
        <v>2.6692690293500001</v>
      </c>
      <c r="U65" s="72">
        <f>'Energy by Mode &amp; Fuel'!V212*'C Emissions Factors'!$AB$9/1000</f>
        <v>2.6931686704999995</v>
      </c>
      <c r="V65" s="72">
        <f>'Energy by Mode &amp; Fuel'!W212*'C Emissions Factors'!$AB$9/1000</f>
        <v>2.7170515602999998</v>
      </c>
      <c r="W65" s="72">
        <f>'Energy by Mode &amp; Fuel'!X212*'C Emissions Factors'!$AB$9/1000</f>
        <v>2.7409199663999999</v>
      </c>
      <c r="X65" s="72">
        <f>'Energy by Mode &amp; Fuel'!Y212*'C Emissions Factors'!$AB$9/1000</f>
        <v>2.7647691340499998</v>
      </c>
      <c r="Y65" s="72">
        <f>'Energy by Mode &amp; Fuel'!Z212*'C Emissions Factors'!$AB$9/1000</f>
        <v>2.7886063051000001</v>
      </c>
      <c r="Z65" s="72">
        <f>'Energy by Mode &amp; Fuel'!AA212*'C Emissions Factors'!$AB$9/1000</f>
        <v>2.8124392334499997</v>
      </c>
      <c r="AA65" s="72">
        <f>'Energy by Mode &amp; Fuel'!AB212*'C Emissions Factors'!$AB$9/1000</f>
        <v>2.8362666023999998</v>
      </c>
      <c r="AB65" s="72">
        <f>'Energy by Mode &amp; Fuel'!AC212*'C Emissions Factors'!$AB$9/1000</f>
        <v>2.8600962389999998</v>
      </c>
      <c r="AC65" s="72">
        <f>'Energy by Mode &amp; Fuel'!AD212*'C Emissions Factors'!$AB$9/1000</f>
        <v>2.8839420417499997</v>
      </c>
      <c r="AD65" s="72">
        <f>'Energy by Mode &amp; Fuel'!AE212*'C Emissions Factors'!$AB$9/1000</f>
        <v>2.9078110330499998</v>
      </c>
      <c r="AE65" s="72">
        <f>'Energy by Mode &amp; Fuel'!AF212*'C Emissions Factors'!$AB$9/1000</f>
        <v>2.9217450161634426</v>
      </c>
      <c r="AF65" s="72">
        <f>'Energy by Mode &amp; Fuel'!AG212*'C Emissions Factors'!$AB$9/1000</f>
        <v>2.9357457697386509</v>
      </c>
      <c r="AG65" s="72">
        <f>'Energy by Mode &amp; Fuel'!AH212*'C Emissions Factors'!$AB$9/1000</f>
        <v>2.949813613733999</v>
      </c>
      <c r="AH65" s="72">
        <f>'Energy by Mode &amp; Fuel'!AI212*'C Emissions Factors'!$AB$9/1000</f>
        <v>2.9639488696410718</v>
      </c>
      <c r="AI65" s="72">
        <f>'Energy by Mode &amp; Fuel'!AJ212*'C Emissions Factors'!$AB$9/1000</f>
        <v>2.9781518604920167</v>
      </c>
      <c r="AJ65" s="72">
        <f>'Energy by Mode &amp; Fuel'!AK212*'C Emissions Factors'!$AB$9/1000</f>
        <v>2.9924229108669218</v>
      </c>
      <c r="AK65" s="72">
        <f>'Energy by Mode &amp; Fuel'!AL212*'C Emissions Factors'!$AB$9/1000</f>
        <v>3.0067623469012377</v>
      </c>
      <c r="AL65" s="72">
        <f>'Energy by Mode &amp; Fuel'!AM212*'C Emissions Factors'!$AB$9/1000</f>
        <v>3.0211704962932258</v>
      </c>
      <c r="AM65" s="72">
        <f>'Energy by Mode &amp; Fuel'!AN212*'C Emissions Factors'!$AB$9/1000</f>
        <v>3.0356476883114518</v>
      </c>
      <c r="AN65" s="72">
        <f>'Energy by Mode &amp; Fuel'!AO212*'C Emissions Factors'!$AB$9/1000</f>
        <v>3.0501942538023066</v>
      </c>
      <c r="AO65" s="72">
        <f>'Energy by Mode &amp; Fuel'!AP212*'C Emissions Factors'!$AB$9/1000</f>
        <v>3.0648105251975704</v>
      </c>
      <c r="AP65" s="72">
        <f>'Energy by Mode &amp; Fuel'!AQ212*'C Emissions Factors'!$AB$9/1000</f>
        <v>3.0794968365220066</v>
      </c>
      <c r="AQ65" s="72">
        <f>'Energy by Mode &amp; Fuel'!AR212*'C Emissions Factors'!$AB$9/1000</f>
        <v>3.0942535234009982</v>
      </c>
      <c r="AR65" s="72">
        <f>'Energy by Mode &amp; Fuel'!AS212*'C Emissions Factors'!$AB$9/1000</f>
        <v>3.109080923068217</v>
      </c>
      <c r="AS65" s="72">
        <f>'Energy by Mode &amp; Fuel'!AT212*'C Emissions Factors'!$AB$9/1000</f>
        <v>3.1239793743733273</v>
      </c>
      <c r="AT65" s="56"/>
      <c r="AU65" s="56"/>
    </row>
    <row r="66" spans="1:47">
      <c r="A66" s="65" t="s">
        <v>678</v>
      </c>
      <c r="B66" s="72">
        <f>'Energy by Mode &amp; Fuel'!C$213*'C Emissions Factors'!$AB$43/1000</f>
        <v>0</v>
      </c>
      <c r="C66" s="72">
        <f>'Energy by Mode &amp; Fuel'!D213*'C Emissions Factors'!$AB$43/1000</f>
        <v>0</v>
      </c>
      <c r="D66" s="72">
        <f>'Energy by Mode &amp; Fuel'!E213*'C Emissions Factors'!$AB$43/1000</f>
        <v>0</v>
      </c>
      <c r="E66" s="72">
        <f>'Energy by Mode &amp; Fuel'!F213*'C Emissions Factors'!$AB$43/1000</f>
        <v>0</v>
      </c>
      <c r="F66" s="72">
        <f>'Energy by Mode &amp; Fuel'!G213*'C Emissions Factors'!$AB$43/1000</f>
        <v>0</v>
      </c>
      <c r="G66" s="72">
        <f>'Energy by Mode &amp; Fuel'!H213*'C Emissions Factors'!$AB$43/1000</f>
        <v>0</v>
      </c>
      <c r="H66" s="72">
        <f>'Energy by Mode &amp; Fuel'!I213*'C Emissions Factors'!$AB$43/1000</f>
        <v>0</v>
      </c>
      <c r="I66" s="72">
        <f>'Energy by Mode &amp; Fuel'!J213*'C Emissions Factors'!$AB$43/1000</f>
        <v>0</v>
      </c>
      <c r="J66" s="72">
        <f>'Energy by Mode &amp; Fuel'!K213*'C Emissions Factors'!$AB$43/1000</f>
        <v>0</v>
      </c>
      <c r="K66" s="72">
        <f>'Energy by Mode &amp; Fuel'!L213*'C Emissions Factors'!$AB$43/1000</f>
        <v>0</v>
      </c>
      <c r="L66" s="72">
        <f>'Energy by Mode &amp; Fuel'!M213*'C Emissions Factors'!$AB$43/1000</f>
        <v>0</v>
      </c>
      <c r="M66" s="72">
        <f>'Energy by Mode &amp; Fuel'!N213*'C Emissions Factors'!$AB$43/1000</f>
        <v>0</v>
      </c>
      <c r="N66" s="72">
        <f>'Energy by Mode &amp; Fuel'!O213*'C Emissions Factors'!$AB$43/1000</f>
        <v>0</v>
      </c>
      <c r="O66" s="72">
        <f>'Energy by Mode &amp; Fuel'!P213*'C Emissions Factors'!$AB$43/1000</f>
        <v>0</v>
      </c>
      <c r="P66" s="72">
        <f>'Energy by Mode &amp; Fuel'!Q213*'C Emissions Factors'!$AB$43/1000</f>
        <v>0</v>
      </c>
      <c r="Q66" s="72">
        <f>'Energy by Mode &amp; Fuel'!R213*'C Emissions Factors'!$AB$43/1000</f>
        <v>0</v>
      </c>
      <c r="R66" s="72">
        <f>'Energy by Mode &amp; Fuel'!S213*'C Emissions Factors'!$AB$43/1000</f>
        <v>0</v>
      </c>
      <c r="S66" s="72">
        <f>'Energy by Mode &amp; Fuel'!T213*'C Emissions Factors'!$AB$43/1000</f>
        <v>0</v>
      </c>
      <c r="T66" s="72">
        <f>'Energy by Mode &amp; Fuel'!U213*'C Emissions Factors'!$AB$43/1000</f>
        <v>0</v>
      </c>
      <c r="U66" s="72">
        <f>'Energy by Mode &amp; Fuel'!V213*'C Emissions Factors'!$AB$43/1000</f>
        <v>0</v>
      </c>
      <c r="V66" s="72">
        <f>'Energy by Mode &amp; Fuel'!W213*'C Emissions Factors'!$AB$43/1000</f>
        <v>0</v>
      </c>
      <c r="W66" s="72">
        <f>'Energy by Mode &amp; Fuel'!X213*'C Emissions Factors'!$AB$43/1000</f>
        <v>0</v>
      </c>
      <c r="X66" s="72">
        <f>'Energy by Mode &amp; Fuel'!Y213*'C Emissions Factors'!$AB$43/1000</f>
        <v>0</v>
      </c>
      <c r="Y66" s="72">
        <f>'Energy by Mode &amp; Fuel'!Z213*'C Emissions Factors'!$AB$43/1000</f>
        <v>0</v>
      </c>
      <c r="Z66" s="72">
        <f>'Energy by Mode &amp; Fuel'!AA213*'C Emissions Factors'!$AB$43/1000</f>
        <v>0</v>
      </c>
      <c r="AA66" s="72">
        <f>'Energy by Mode &amp; Fuel'!AB213*'C Emissions Factors'!$AB$43/1000</f>
        <v>0</v>
      </c>
      <c r="AB66" s="72">
        <f>'Energy by Mode &amp; Fuel'!AC213*'C Emissions Factors'!$AB$43/1000</f>
        <v>0</v>
      </c>
      <c r="AC66" s="72">
        <f>'Energy by Mode &amp; Fuel'!AD213*'C Emissions Factors'!$AB$43/1000</f>
        <v>0</v>
      </c>
      <c r="AD66" s="72">
        <f>'Energy by Mode &amp; Fuel'!AE213*'C Emissions Factors'!$AB$43/1000</f>
        <v>0</v>
      </c>
      <c r="AE66" s="72">
        <f>'Energy by Mode &amp; Fuel'!AF213*'C Emissions Factors'!$AB$43/1000</f>
        <v>0</v>
      </c>
      <c r="AF66" s="72">
        <f>'Energy by Mode &amp; Fuel'!AG213*'C Emissions Factors'!$AB$43/1000</f>
        <v>0</v>
      </c>
      <c r="AG66" s="72">
        <f>'Energy by Mode &amp; Fuel'!AH213*'C Emissions Factors'!$AB$43/1000</f>
        <v>0</v>
      </c>
      <c r="AH66" s="72">
        <f>'Energy by Mode &amp; Fuel'!AI213*'C Emissions Factors'!$AB$43/1000</f>
        <v>0</v>
      </c>
      <c r="AI66" s="72">
        <f>'Energy by Mode &amp; Fuel'!AJ213*'C Emissions Factors'!$AB$43/1000</f>
        <v>0</v>
      </c>
      <c r="AJ66" s="72">
        <f>'Energy by Mode &amp; Fuel'!AK213*'C Emissions Factors'!$AB$43/1000</f>
        <v>0</v>
      </c>
      <c r="AK66" s="72">
        <f>'Energy by Mode &amp; Fuel'!AL213*'C Emissions Factors'!$AB$43/1000</f>
        <v>0</v>
      </c>
      <c r="AL66" s="72">
        <f>'Energy by Mode &amp; Fuel'!AM213*'C Emissions Factors'!$AB$43/1000</f>
        <v>0</v>
      </c>
      <c r="AM66" s="72">
        <f>'Energy by Mode &amp; Fuel'!AN213*'C Emissions Factors'!$AB$43/1000</f>
        <v>0</v>
      </c>
      <c r="AN66" s="72">
        <f>'Energy by Mode &amp; Fuel'!AO213*'C Emissions Factors'!$AB$43/1000</f>
        <v>0</v>
      </c>
      <c r="AO66" s="72">
        <f>'Energy by Mode &amp; Fuel'!AP213*'C Emissions Factors'!$AB$43/1000</f>
        <v>0</v>
      </c>
      <c r="AP66" s="72">
        <f>'Energy by Mode &amp; Fuel'!AQ213*'C Emissions Factors'!$AB$43/1000</f>
        <v>0</v>
      </c>
      <c r="AQ66" s="72">
        <f>'Energy by Mode &amp; Fuel'!AR213*'C Emissions Factors'!$AB$43/1000</f>
        <v>0</v>
      </c>
      <c r="AR66" s="72">
        <f>'Energy by Mode &amp; Fuel'!AS213*'C Emissions Factors'!$AB$43/1000</f>
        <v>0</v>
      </c>
      <c r="AS66" s="72">
        <f>'Energy by Mode &amp; Fuel'!AT213*'C Emissions Factors'!$AB$43/1000</f>
        <v>0</v>
      </c>
      <c r="AT66" s="56"/>
      <c r="AU66" s="56"/>
    </row>
    <row r="67" spans="1:47">
      <c r="A67" s="65" t="s">
        <v>680</v>
      </c>
      <c r="B67" s="72">
        <f>'Energy by Mode &amp; Fuel'!C$214*'C Emissions Factors'!$AB$7/1000</f>
        <v>0</v>
      </c>
      <c r="C67" s="72">
        <f>'Energy by Mode &amp; Fuel'!D214*'C Emissions Factors'!$AB$7/1000</f>
        <v>0</v>
      </c>
      <c r="D67" s="72">
        <f>'Energy by Mode &amp; Fuel'!E214*'C Emissions Factors'!$AB$7/1000</f>
        <v>0</v>
      </c>
      <c r="E67" s="72">
        <f>'Energy by Mode &amp; Fuel'!F214*'C Emissions Factors'!$AB$7/1000</f>
        <v>0</v>
      </c>
      <c r="F67" s="72">
        <f>'Energy by Mode &amp; Fuel'!G214*'C Emissions Factors'!$AB$7/1000</f>
        <v>0</v>
      </c>
      <c r="G67" s="72">
        <f>'Energy by Mode &amp; Fuel'!H214*'C Emissions Factors'!$AB$7/1000</f>
        <v>0</v>
      </c>
      <c r="H67" s="72">
        <f>'Energy by Mode &amp; Fuel'!I214*'C Emissions Factors'!$AB$7/1000</f>
        <v>0</v>
      </c>
      <c r="I67" s="72">
        <f>'Energy by Mode &amp; Fuel'!J214*'C Emissions Factors'!$AB$7/1000</f>
        <v>0</v>
      </c>
      <c r="J67" s="72">
        <f>'Energy by Mode &amp; Fuel'!K214*'C Emissions Factors'!$AB$7/1000</f>
        <v>0</v>
      </c>
      <c r="K67" s="72">
        <f>'Energy by Mode &amp; Fuel'!L214*'C Emissions Factors'!$AB$7/1000</f>
        <v>0</v>
      </c>
      <c r="L67" s="72">
        <f>'Energy by Mode &amp; Fuel'!M214*'C Emissions Factors'!$AB$7/1000</f>
        <v>0</v>
      </c>
      <c r="M67" s="72">
        <f>'Energy by Mode &amp; Fuel'!N214*'C Emissions Factors'!$AB$7/1000</f>
        <v>0</v>
      </c>
      <c r="N67" s="72">
        <f>'Energy by Mode &amp; Fuel'!O214*'C Emissions Factors'!$AB$7/1000</f>
        <v>0</v>
      </c>
      <c r="O67" s="72">
        <f>'Energy by Mode &amp; Fuel'!P214*'C Emissions Factors'!$AB$7/1000</f>
        <v>0</v>
      </c>
      <c r="P67" s="72">
        <f>'Energy by Mode &amp; Fuel'!Q214*'C Emissions Factors'!$AB$7/1000</f>
        <v>0</v>
      </c>
      <c r="Q67" s="72">
        <f>'Energy by Mode &amp; Fuel'!R214*'C Emissions Factors'!$AB$7/1000</f>
        <v>0</v>
      </c>
      <c r="R67" s="72">
        <f>'Energy by Mode &amp; Fuel'!S214*'C Emissions Factors'!$AB$7/1000</f>
        <v>0</v>
      </c>
      <c r="S67" s="72">
        <f>'Energy by Mode &amp; Fuel'!T214*'C Emissions Factors'!$AB$7/1000</f>
        <v>0</v>
      </c>
      <c r="T67" s="72">
        <f>'Energy by Mode &amp; Fuel'!U214*'C Emissions Factors'!$AB$7/1000</f>
        <v>0</v>
      </c>
      <c r="U67" s="72">
        <f>'Energy by Mode &amp; Fuel'!V214*'C Emissions Factors'!$AB$7/1000</f>
        <v>0</v>
      </c>
      <c r="V67" s="72">
        <f>'Energy by Mode &amp; Fuel'!W214*'C Emissions Factors'!$AB$7/1000</f>
        <v>0</v>
      </c>
      <c r="W67" s="72">
        <f>'Energy by Mode &amp; Fuel'!X214*'C Emissions Factors'!$AB$7/1000</f>
        <v>0</v>
      </c>
      <c r="X67" s="72">
        <f>'Energy by Mode &amp; Fuel'!Y214*'C Emissions Factors'!$AB$7/1000</f>
        <v>0</v>
      </c>
      <c r="Y67" s="72">
        <f>'Energy by Mode &amp; Fuel'!Z214*'C Emissions Factors'!$AB$7/1000</f>
        <v>0</v>
      </c>
      <c r="Z67" s="72">
        <f>'Energy by Mode &amp; Fuel'!AA214*'C Emissions Factors'!$AB$7/1000</f>
        <v>0</v>
      </c>
      <c r="AA67" s="72">
        <f>'Energy by Mode &amp; Fuel'!AB214*'C Emissions Factors'!$AB$7/1000</f>
        <v>0</v>
      </c>
      <c r="AB67" s="72">
        <f>'Energy by Mode &amp; Fuel'!AC214*'C Emissions Factors'!$AB$7/1000</f>
        <v>0</v>
      </c>
      <c r="AC67" s="72">
        <f>'Energy by Mode &amp; Fuel'!AD214*'C Emissions Factors'!$AB$7/1000</f>
        <v>0</v>
      </c>
      <c r="AD67" s="72">
        <f>'Energy by Mode &amp; Fuel'!AE214*'C Emissions Factors'!$AB$7/1000</f>
        <v>0</v>
      </c>
      <c r="AE67" s="72">
        <f>'Energy by Mode &amp; Fuel'!AF214*'C Emissions Factors'!$AB$7/1000</f>
        <v>0</v>
      </c>
      <c r="AF67" s="72">
        <f>'Energy by Mode &amp; Fuel'!AG214*'C Emissions Factors'!$AB$7/1000</f>
        <v>0</v>
      </c>
      <c r="AG67" s="72">
        <f>'Energy by Mode &amp; Fuel'!AH214*'C Emissions Factors'!$AB$7/1000</f>
        <v>0</v>
      </c>
      <c r="AH67" s="72">
        <f>'Energy by Mode &amp; Fuel'!AI214*'C Emissions Factors'!$AB$7/1000</f>
        <v>0</v>
      </c>
      <c r="AI67" s="72">
        <f>'Energy by Mode &amp; Fuel'!AJ214*'C Emissions Factors'!$AB$7/1000</f>
        <v>0</v>
      </c>
      <c r="AJ67" s="72">
        <f>'Energy by Mode &amp; Fuel'!AK214*'C Emissions Factors'!$AB$7/1000</f>
        <v>0</v>
      </c>
      <c r="AK67" s="72">
        <f>'Energy by Mode &amp; Fuel'!AL214*'C Emissions Factors'!$AB$7/1000</f>
        <v>0</v>
      </c>
      <c r="AL67" s="72">
        <f>'Energy by Mode &amp; Fuel'!AM214*'C Emissions Factors'!$AB$7/1000</f>
        <v>0</v>
      </c>
      <c r="AM67" s="72">
        <f>'Energy by Mode &amp; Fuel'!AN214*'C Emissions Factors'!$AB$7/1000</f>
        <v>0</v>
      </c>
      <c r="AN67" s="72">
        <f>'Energy by Mode &amp; Fuel'!AO214*'C Emissions Factors'!$AB$7/1000</f>
        <v>0</v>
      </c>
      <c r="AO67" s="72">
        <f>'Energy by Mode &amp; Fuel'!AP214*'C Emissions Factors'!$AB$7/1000</f>
        <v>0</v>
      </c>
      <c r="AP67" s="72">
        <f>'Energy by Mode &amp; Fuel'!AQ214*'C Emissions Factors'!$AB$7/1000</f>
        <v>0</v>
      </c>
      <c r="AQ67" s="72">
        <f>'Energy by Mode &amp; Fuel'!AR214*'C Emissions Factors'!$AB$7/1000</f>
        <v>0</v>
      </c>
      <c r="AR67" s="72">
        <f>'Energy by Mode &amp; Fuel'!AS214*'C Emissions Factors'!$AB$7/1000</f>
        <v>0</v>
      </c>
      <c r="AS67" s="72">
        <f>'Energy by Mode &amp; Fuel'!AT214*'C Emissions Factors'!$AB$7/1000</f>
        <v>0</v>
      </c>
      <c r="AT67" s="56"/>
      <c r="AU67" s="56"/>
    </row>
    <row r="68" spans="1:47">
      <c r="A68" s="65" t="s">
        <v>689</v>
      </c>
      <c r="B68" s="72">
        <f>SUM(B64:B67)</f>
        <v>2.3212077965999995</v>
      </c>
      <c r="C68" s="72">
        <f t="shared" ref="C68:AS68" si="9">SUM(C64:C67)</f>
        <v>2.2736430331999999</v>
      </c>
      <c r="D68" s="72">
        <f t="shared" si="9"/>
        <v>2.3164061574499999</v>
      </c>
      <c r="E68" s="72">
        <f t="shared" si="9"/>
        <v>2.3286974056499998</v>
      </c>
      <c r="F68" s="72">
        <f t="shared" si="9"/>
        <v>2.3406857397</v>
      </c>
      <c r="G68" s="72">
        <f t="shared" si="9"/>
        <v>2.363261439</v>
      </c>
      <c r="H68" s="72">
        <f t="shared" si="9"/>
        <v>2.3860521992999999</v>
      </c>
      <c r="I68" s="72">
        <f t="shared" si="9"/>
        <v>2.4090307356499996</v>
      </c>
      <c r="J68" s="72">
        <f t="shared" si="9"/>
        <v>2.4321878311499998</v>
      </c>
      <c r="K68" s="72">
        <f t="shared" si="9"/>
        <v>2.4554962008499999</v>
      </c>
      <c r="L68" s="72">
        <f t="shared" si="9"/>
        <v>2.4789337534499998</v>
      </c>
      <c r="M68" s="72">
        <f t="shared" si="9"/>
        <v>2.5024901747999997</v>
      </c>
      <c r="N68" s="72">
        <f t="shared" si="9"/>
        <v>2.5261484209499998</v>
      </c>
      <c r="O68" s="72">
        <f t="shared" si="9"/>
        <v>2.5498913016499998</v>
      </c>
      <c r="P68" s="72">
        <f t="shared" si="9"/>
        <v>2.5737022118499993</v>
      </c>
      <c r="Q68" s="72">
        <f t="shared" si="9"/>
        <v>2.5975641807500001</v>
      </c>
      <c r="R68" s="72">
        <f t="shared" si="9"/>
        <v>2.6214565800499998</v>
      </c>
      <c r="S68" s="72">
        <f t="shared" si="9"/>
        <v>2.6453635361999996</v>
      </c>
      <c r="T68" s="72">
        <f t="shared" si="9"/>
        <v>2.6692690293500001</v>
      </c>
      <c r="U68" s="72">
        <f t="shared" si="9"/>
        <v>2.6931686704999995</v>
      </c>
      <c r="V68" s="72">
        <f t="shared" si="9"/>
        <v>2.7170515602999998</v>
      </c>
      <c r="W68" s="72">
        <f t="shared" si="9"/>
        <v>2.7409199663999999</v>
      </c>
      <c r="X68" s="72">
        <f t="shared" si="9"/>
        <v>2.7647691340499998</v>
      </c>
      <c r="Y68" s="72">
        <f t="shared" si="9"/>
        <v>2.7886063051000001</v>
      </c>
      <c r="Z68" s="72">
        <f t="shared" si="9"/>
        <v>2.8124392334499997</v>
      </c>
      <c r="AA68" s="72">
        <f t="shared" si="9"/>
        <v>2.8362666023999998</v>
      </c>
      <c r="AB68" s="72">
        <f t="shared" si="9"/>
        <v>2.8600962389999998</v>
      </c>
      <c r="AC68" s="72">
        <f t="shared" si="9"/>
        <v>2.8839420417499997</v>
      </c>
      <c r="AD68" s="72">
        <f t="shared" si="9"/>
        <v>2.9078110330499998</v>
      </c>
      <c r="AE68" s="72">
        <f t="shared" si="9"/>
        <v>2.9217450161634426</v>
      </c>
      <c r="AF68" s="72">
        <f t="shared" si="9"/>
        <v>2.9357457697386509</v>
      </c>
      <c r="AG68" s="72">
        <f t="shared" si="9"/>
        <v>2.949813613733999</v>
      </c>
      <c r="AH68" s="72">
        <f t="shared" si="9"/>
        <v>2.9639488696410718</v>
      </c>
      <c r="AI68" s="72">
        <f t="shared" si="9"/>
        <v>2.9781518604920167</v>
      </c>
      <c r="AJ68" s="72">
        <f t="shared" si="9"/>
        <v>2.9924229108669218</v>
      </c>
      <c r="AK68" s="72">
        <f t="shared" si="9"/>
        <v>3.0067623469012377</v>
      </c>
      <c r="AL68" s="72">
        <f t="shared" si="9"/>
        <v>3.0211704962932258</v>
      </c>
      <c r="AM68" s="72">
        <f t="shared" si="9"/>
        <v>3.0356476883114518</v>
      </c>
      <c r="AN68" s="72">
        <f t="shared" si="9"/>
        <v>3.0501942538023066</v>
      </c>
      <c r="AO68" s="72">
        <f t="shared" si="9"/>
        <v>3.0648105251975704</v>
      </c>
      <c r="AP68" s="72">
        <f t="shared" si="9"/>
        <v>3.0794968365220066</v>
      </c>
      <c r="AQ68" s="72">
        <f t="shared" si="9"/>
        <v>3.0942535234009982</v>
      </c>
      <c r="AR68" s="72">
        <f t="shared" si="9"/>
        <v>3.109080923068217</v>
      </c>
      <c r="AS68" s="72">
        <f t="shared" si="9"/>
        <v>3.1239793743733273</v>
      </c>
      <c r="AT68" s="56"/>
      <c r="AU68" s="56"/>
    </row>
    <row r="69" spans="1:47">
      <c r="A69" s="65" t="s">
        <v>690</v>
      </c>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c r="AR69" s="65"/>
      <c r="AS69" s="65"/>
      <c r="AT69" s="56"/>
      <c r="AU69" s="56"/>
    </row>
    <row r="70" spans="1:47">
      <c r="A70" s="65" t="s">
        <v>674</v>
      </c>
      <c r="B70" s="72">
        <f>'Energy by Mode &amp; Fuel'!C$217*((1-B$112)*'C Emissions Factors'!$AB$6/1000+(B$112)*'C Emissions Factors'!$AB$50/1000)</f>
        <v>0.92721998231565794</v>
      </c>
      <c r="C70" s="72">
        <f>'Energy by Mode &amp; Fuel'!D217*((1-C$112)*'C Emissions Factors'!$AB$6/1000+(C$112)*'C Emissions Factors'!$AB$50/1000)</f>
        <v>0.90187145990183948</v>
      </c>
      <c r="D70" s="72">
        <f>'Energy by Mode &amp; Fuel'!E217*((1-D$112)*'C Emissions Factors'!$AB$6/1000+(D$112)*'C Emissions Factors'!$AB$50/1000)</f>
        <v>0.88379673529167779</v>
      </c>
      <c r="E70" s="72">
        <f>'Energy by Mode &amp; Fuel'!F217*((1-E$112)*'C Emissions Factors'!$AB$6/1000+(E$112)*'C Emissions Factors'!$AB$50/1000)</f>
        <v>0.9089384265257453</v>
      </c>
      <c r="F70" s="72">
        <f>'Energy by Mode &amp; Fuel'!G217*((1-F$112)*'C Emissions Factors'!$AB$6/1000+(F$112)*'C Emissions Factors'!$AB$50/1000)</f>
        <v>0.93442909459993295</v>
      </c>
      <c r="G70" s="72">
        <f>'Energy by Mode &amp; Fuel'!H217*((1-G$112)*'C Emissions Factors'!$AB$6/1000+(G$112)*'C Emissions Factors'!$AB$50/1000)</f>
        <v>0.94551037949474714</v>
      </c>
      <c r="H70" s="72">
        <f>'Energy by Mode &amp; Fuel'!I217*((1-H$112)*'C Emissions Factors'!$AB$6/1000+(H$112)*'C Emissions Factors'!$AB$50/1000)</f>
        <v>0.95739640556570327</v>
      </c>
      <c r="I70" s="72">
        <f>'Energy by Mode &amp; Fuel'!J217*((1-I$112)*'C Emissions Factors'!$AB$6/1000+(I$112)*'C Emissions Factors'!$AB$50/1000)</f>
        <v>0.96942327000235196</v>
      </c>
      <c r="J70" s="72">
        <f>'Energy by Mode &amp; Fuel'!K217*((1-J$112)*'C Emissions Factors'!$AB$6/1000+(J$112)*'C Emissions Factors'!$AB$50/1000)</f>
        <v>0.98158287864574556</v>
      </c>
      <c r="K70" s="72">
        <f>'Energy by Mode &amp; Fuel'!L217*((1-K$112)*'C Emissions Factors'!$AB$6/1000+(K$112)*'C Emissions Factors'!$AB$50/1000)</f>
        <v>0.99386643349702763</v>
      </c>
      <c r="L70" s="72">
        <f>'Energy by Mode &amp; Fuel'!M217*((1-L$112)*'C Emissions Factors'!$AB$6/1000+(L$112)*'C Emissions Factors'!$AB$50/1000)</f>
        <v>1.0062662627011953</v>
      </c>
      <c r="M70" s="72">
        <f>'Energy by Mode &amp; Fuel'!N217*((1-M$112)*'C Emissions Factors'!$AB$6/1000+(M$112)*'C Emissions Factors'!$AB$50/1000)</f>
        <v>1.018776594770999</v>
      </c>
      <c r="N70" s="72">
        <f>'Energy by Mode &amp; Fuel'!O217*((1-N$112)*'C Emissions Factors'!$AB$6/1000+(N$112)*'C Emissions Factors'!$AB$50/1000)</f>
        <v>1.031391095147262</v>
      </c>
      <c r="O70" s="72">
        <f>'Energy by Mode &amp; Fuel'!P217*((1-O$112)*'C Emissions Factors'!$AB$6/1000+(O$112)*'C Emissions Factors'!$AB$50/1000)</f>
        <v>1.0441032885028261</v>
      </c>
      <c r="P70" s="72">
        <f>'Energy by Mode &amp; Fuel'!Q217*((1-P$112)*'C Emissions Factors'!$AB$6/1000+(P$112)*'C Emissions Factors'!$AB$50/1000)</f>
        <v>1.0569064179745695</v>
      </c>
      <c r="Q70" s="72">
        <f>'Energy by Mode &amp; Fuel'!R217*((1-Q$112)*'C Emissions Factors'!$AB$6/1000+(Q$112)*'C Emissions Factors'!$AB$50/1000)</f>
        <v>1.0697945713072607</v>
      </c>
      <c r="R70" s="72">
        <f>'Energy by Mode &amp; Fuel'!S217*((1-R$112)*'C Emissions Factors'!$AB$6/1000+(R$112)*'C Emissions Factors'!$AB$50/1000)</f>
        <v>1.0827590208860345</v>
      </c>
      <c r="S70" s="72">
        <f>'Energy by Mode &amp; Fuel'!T217*((1-S$112)*'C Emissions Factors'!$AB$6/1000+(S$112)*'C Emissions Factors'!$AB$50/1000)</f>
        <v>1.0957939952236408</v>
      </c>
      <c r="T70" s="72">
        <f>'Energy by Mode &amp; Fuel'!U217*((1-T$112)*'C Emissions Factors'!$AB$6/1000+(T$112)*'C Emissions Factors'!$AB$50/1000)</f>
        <v>1.1088938636008117</v>
      </c>
      <c r="U70" s="72">
        <f>'Energy by Mode &amp; Fuel'!V217*((1-U$112)*'C Emissions Factors'!$AB$6/1000+(U$112)*'C Emissions Factors'!$AB$50/1000)</f>
        <v>1.1220563033458488</v>
      </c>
      <c r="V70" s="72">
        <f>'Energy by Mode &amp; Fuel'!W217*((1-V$112)*'C Emissions Factors'!$AB$6/1000+(V$112)*'C Emissions Factors'!$AB$50/1000)</f>
        <v>1.1352777248752193</v>
      </c>
      <c r="W70" s="72">
        <f>'Energy by Mode &amp; Fuel'!X217*((1-W$112)*'C Emissions Factors'!$AB$6/1000+(W$112)*'C Emissions Factors'!$AB$50/1000)</f>
        <v>1.1485594654847491</v>
      </c>
      <c r="X70" s="72">
        <f>'Energy by Mode &amp; Fuel'!Y217*((1-X$112)*'C Emissions Factors'!$AB$6/1000+(X$112)*'C Emissions Factors'!$AB$50/1000)</f>
        <v>1.1618996951906757</v>
      </c>
      <c r="Y70" s="72">
        <f>'Energy by Mode &amp; Fuel'!Z217*((1-Y$112)*'C Emissions Factors'!$AB$6/1000+(Y$112)*'C Emissions Factors'!$AB$50/1000)</f>
        <v>1.1753011589686428</v>
      </c>
      <c r="Z70" s="72">
        <f>'Energy by Mode &amp; Fuel'!AA217*((1-Z$112)*'C Emissions Factors'!$AB$6/1000+(Z$112)*'C Emissions Factors'!$AB$50/1000)</f>
        <v>1.18876800947411</v>
      </c>
      <c r="AA70" s="72">
        <f>'Energy by Mode &amp; Fuel'!AB217*((1-AA$112)*'C Emissions Factors'!$AB$6/1000+(AA$112)*'C Emissions Factors'!$AB$50/1000)</f>
        <v>1.2023000355551055</v>
      </c>
      <c r="AB70" s="72">
        <f>'Energy by Mode &amp; Fuel'!AC217*((1-AB$112)*'C Emissions Factors'!$AB$6/1000+(AB$112)*'C Emissions Factors'!$AB$50/1000)</f>
        <v>1.2159009675631438</v>
      </c>
      <c r="AC70" s="72">
        <f>'Energy by Mode &amp; Fuel'!AD217*((1-AC$112)*'C Emissions Factors'!$AB$6/1000+(AC$112)*'C Emissions Factors'!$AB$50/1000)</f>
        <v>1.2295768585214388</v>
      </c>
      <c r="AD70" s="72">
        <f>'Energy by Mode &amp; Fuel'!AE217*((1-AD$112)*'C Emissions Factors'!$AB$6/1000+(AD$112)*'C Emissions Factors'!$AB$50/1000)</f>
        <v>1.2433303126376509</v>
      </c>
      <c r="AE70" s="72">
        <f>'Energy by Mode &amp; Fuel'!AF217*((1-AE$112)*'C Emissions Factors'!$AB$6/1000+(AE$112)*'C Emissions Factors'!$AB$50/1000)</f>
        <v>1.2513509214061518</v>
      </c>
      <c r="AF70" s="72">
        <f>'Energy by Mode &amp; Fuel'!AG217*((1-AF$112)*'C Emissions Factors'!$AB$6/1000+(AF$112)*'C Emissions Factors'!$AB$50/1000)</f>
        <v>1.2594232703794586</v>
      </c>
      <c r="AG70" s="72">
        <f>'Energy by Mode &amp; Fuel'!AH217*((1-AG$112)*'C Emissions Factors'!$AB$6/1000+(AG$112)*'C Emissions Factors'!$AB$50/1000)</f>
        <v>1.2675476933288434</v>
      </c>
      <c r="AH70" s="72">
        <f>'Energy by Mode &amp; Fuel'!AI217*((1-AH$112)*'C Emissions Factors'!$AB$6/1000+(AH$112)*'C Emissions Factors'!$AB$50/1000)</f>
        <v>1.2757245261787067</v>
      </c>
      <c r="AI70" s="72">
        <f>'Energy by Mode &amp; Fuel'!AJ217*((1-AI$112)*'C Emissions Factors'!$AB$6/1000+(AI$112)*'C Emissions Factors'!$AB$50/1000)</f>
        <v>1.2839541070204652</v>
      </c>
      <c r="AJ70" s="72">
        <f>'Energy by Mode &amp; Fuel'!AK217*((1-AJ$112)*'C Emissions Factors'!$AB$6/1000+(AJ$112)*'C Emissions Factors'!$AB$50/1000)</f>
        <v>1.2922367761265325</v>
      </c>
      <c r="AK70" s="72">
        <f>'Energy by Mode &amp; Fuel'!AL217*((1-AK$112)*'C Emissions Factors'!$AB$6/1000+(AK$112)*'C Emissions Factors'!$AB$50/1000)</f>
        <v>1.300572875964388</v>
      </c>
      <c r="AL70" s="72">
        <f>'Energy by Mode &amp; Fuel'!AM217*((1-AL$112)*'C Emissions Factors'!$AB$6/1000+(AL$112)*'C Emissions Factors'!$AB$50/1000)</f>
        <v>1.3089627512107371</v>
      </c>
      <c r="AM70" s="72">
        <f>'Energy by Mode &amp; Fuel'!AN217*((1-AM$112)*'C Emissions Factors'!$AB$6/1000+(AM$112)*'C Emissions Factors'!$AB$50/1000)</f>
        <v>1.317406748765763</v>
      </c>
      <c r="AN70" s="72">
        <f>'Energy by Mode &amp; Fuel'!AO217*((1-AN$112)*'C Emissions Factors'!$AB$6/1000+(AN$112)*'C Emissions Factors'!$AB$50/1000)</f>
        <v>1.3259052177674691</v>
      </c>
      <c r="AO70" s="72">
        <f>'Energy by Mode &amp; Fuel'!AP217*((1-AO$112)*'C Emissions Factors'!$AB$6/1000+(AO$112)*'C Emissions Factors'!$AB$50/1000)</f>
        <v>1.3344585096061166</v>
      </c>
      <c r="AP70" s="72">
        <f>'Energy by Mode &amp; Fuel'!AQ217*((1-AP$112)*'C Emissions Factors'!$AB$6/1000+(AP$112)*'C Emissions Factors'!$AB$50/1000)</f>
        <v>1.3430669779387523</v>
      </c>
      <c r="AQ70" s="72">
        <f>'Energy by Mode &amp; Fuel'!AR217*((1-AQ$112)*'C Emissions Factors'!$AB$6/1000+(AQ$112)*'C Emissions Factors'!$AB$50/1000)</f>
        <v>1.3517309787038319</v>
      </c>
      <c r="AR70" s="72">
        <f>'Energy by Mode &amp; Fuel'!AS217*((1-AR$112)*'C Emissions Factors'!$AB$6/1000+(AR$112)*'C Emissions Factors'!$AB$50/1000)</f>
        <v>1.3604508701359372</v>
      </c>
      <c r="AS70" s="72">
        <f>'Energy by Mode &amp; Fuel'!AT217*((1-AS$112)*'C Emissions Factors'!$AB$6/1000+(AS$112)*'C Emissions Factors'!$AB$50/1000)</f>
        <v>1.3692270127805886</v>
      </c>
      <c r="AT70" s="56"/>
      <c r="AU70" s="56"/>
    </row>
    <row r="71" spans="1:47">
      <c r="A71" s="65" t="s">
        <v>676</v>
      </c>
      <c r="B71" s="72">
        <f>'Energy by Mode &amp; Fuel'!C$218*'C Emissions Factors'!$AB$9/1000</f>
        <v>8.0271370487000002</v>
      </c>
      <c r="C71" s="72">
        <f>'Energy by Mode &amp; Fuel'!D218*'C Emissions Factors'!$AB$9/1000</f>
        <v>7.6725979445499997</v>
      </c>
      <c r="D71" s="72">
        <f>'Energy by Mode &amp; Fuel'!E218*'C Emissions Factors'!$AB$9/1000</f>
        <v>7.8369393679499986</v>
      </c>
      <c r="E71" s="72">
        <f>'Energy by Mode &amp; Fuel'!F218*'C Emissions Factors'!$AB$9/1000</f>
        <v>7.8985971371999995</v>
      </c>
      <c r="F71" s="72">
        <f>'Energy by Mode &amp; Fuel'!G218*'C Emissions Factors'!$AB$9/1000</f>
        <v>7.9600440149999994</v>
      </c>
      <c r="G71" s="72">
        <f>'Energy by Mode &amp; Fuel'!H218*'C Emissions Factors'!$AB$9/1000</f>
        <v>8.0576757838499997</v>
      </c>
      <c r="H71" s="72">
        <f>'Energy by Mode &amp; Fuel'!I218*'C Emissions Factors'!$AB$9/1000</f>
        <v>8.1561105933999993</v>
      </c>
      <c r="I71" s="72">
        <f>'Energy by Mode &amp; Fuel'!J218*'C Emissions Factors'!$AB$9/1000</f>
        <v>8.2553535641499991</v>
      </c>
      <c r="J71" s="72">
        <f>'Energy by Mode &amp; Fuel'!K218*'C Emissions Factors'!$AB$9/1000</f>
        <v>8.3554732376499992</v>
      </c>
      <c r="K71" s="72">
        <f>'Energy by Mode &amp; Fuel'!L218*'C Emissions Factors'!$AB$9/1000</f>
        <v>8.4563100737499983</v>
      </c>
      <c r="L71" s="72">
        <f>'Energy by Mode &amp; Fuel'!M218*'C Emissions Factors'!$AB$9/1000</f>
        <v>8.5577642226999995</v>
      </c>
      <c r="M71" s="72">
        <f>'Energy by Mode &amp; Fuel'!N218*'C Emissions Factors'!$AB$9/1000</f>
        <v>8.6598439504499982</v>
      </c>
      <c r="N71" s="72">
        <f>'Energy by Mode &amp; Fuel'!O218*'C Emissions Factors'!$AB$9/1000</f>
        <v>8.7625615461999988</v>
      </c>
      <c r="O71" s="72">
        <f>'Energy by Mode &amp; Fuel'!P218*'C Emissions Factors'!$AB$9/1000</f>
        <v>8.8659271046499981</v>
      </c>
      <c r="P71" s="72">
        <f>'Energy by Mode &amp; Fuel'!Q218*'C Emissions Factors'!$AB$9/1000</f>
        <v>8.9698920541999971</v>
      </c>
      <c r="Q71" s="72">
        <f>'Energy by Mode &amp; Fuel'!R218*'C Emissions Factors'!$AB$9/1000</f>
        <v>9.0744212097000005</v>
      </c>
      <c r="R71" s="72">
        <f>'Energy by Mode &amp; Fuel'!S218*'C Emissions Factors'!$AB$9/1000</f>
        <v>9.1793935810499985</v>
      </c>
      <c r="S71" s="72">
        <f>'Energy by Mode &amp; Fuel'!T218*'C Emissions Factors'!$AB$9/1000</f>
        <v>9.2847074165999981</v>
      </c>
      <c r="T71" s="72">
        <f>'Energy by Mode &amp; Fuel'!U218*'C Emissions Factors'!$AB$9/1000</f>
        <v>9.3903533531499992</v>
      </c>
      <c r="U71" s="72">
        <f>'Energy by Mode &amp; Fuel'!V218*'C Emissions Factors'!$AB$9/1000</f>
        <v>9.4963982497999986</v>
      </c>
      <c r="V71" s="72">
        <f>'Energy by Mode &amp; Fuel'!W218*'C Emissions Factors'!$AB$9/1000</f>
        <v>9.6028059704499995</v>
      </c>
      <c r="W71" s="72">
        <f>'Energy by Mode &amp; Fuel'!X218*'C Emissions Factors'!$AB$9/1000</f>
        <v>9.7096043852499996</v>
      </c>
      <c r="X71" s="72">
        <f>'Energy by Mode &amp; Fuel'!Y218*'C Emissions Factors'!$AB$9/1000</f>
        <v>9.8167554561999992</v>
      </c>
      <c r="Y71" s="72">
        <f>'Energy by Mode &amp; Fuel'!Z218*'C Emissions Factors'!$AB$9/1000</f>
        <v>9.9243920968499992</v>
      </c>
      <c r="Z71" s="72">
        <f>'Energy by Mode &amp; Fuel'!AA218*'C Emissions Factors'!$AB$9/1000</f>
        <v>10.032484096249998</v>
      </c>
      <c r="AA71" s="72">
        <f>'Energy by Mode &amp; Fuel'!AB218*'C Emissions Factors'!$AB$9/1000</f>
        <v>10.140900954799999</v>
      </c>
      <c r="AB71" s="72">
        <f>'Energy by Mode &amp; Fuel'!AC218*'C Emissions Factors'!$AB$9/1000</f>
        <v>10.249649255999996</v>
      </c>
      <c r="AC71" s="72">
        <f>'Energy by Mode &amp; Fuel'!AD218*'C Emissions Factors'!$AB$9/1000</f>
        <v>10.358853062250001</v>
      </c>
      <c r="AD71" s="72">
        <f>'Energy by Mode &amp; Fuel'!AE218*'C Emissions Factors'!$AB$9/1000</f>
        <v>10.46845970555</v>
      </c>
      <c r="AE71" s="72">
        <f>'Energy by Mode &amp; Fuel'!AF218*'C Emissions Factors'!$AB$9/1000</f>
        <v>10.532494432611475</v>
      </c>
      <c r="AF71" s="72">
        <f>'Energy by Mode &amp; Fuel'!AG218*'C Emissions Factors'!$AB$9/1000</f>
        <v>10.596920854954314</v>
      </c>
      <c r="AG71" s="72">
        <f>'Energy by Mode &amp; Fuel'!AH218*'C Emissions Factors'!$AB$9/1000</f>
        <v>10.661741368547093</v>
      </c>
      <c r="AH71" s="72">
        <f>'Energy by Mode &amp; Fuel'!AI218*'C Emissions Factors'!$AB$9/1000</f>
        <v>10.726958384014326</v>
      </c>
      <c r="AI71" s="72">
        <f>'Energy by Mode &amp; Fuel'!AJ218*'C Emissions Factors'!$AB$9/1000</f>
        <v>10.792574326726125</v>
      </c>
      <c r="AJ71" s="72">
        <f>'Energy by Mode &amp; Fuel'!AK218*'C Emissions Factors'!$AB$9/1000</f>
        <v>10.8585916368884</v>
      </c>
      <c r="AK71" s="72">
        <f>'Energy by Mode &amp; Fuel'!AL218*'C Emissions Factors'!$AB$9/1000</f>
        <v>10.925012769633604</v>
      </c>
      <c r="AL71" s="72">
        <f>'Energy by Mode &amp; Fuel'!AM218*'C Emissions Factors'!$AB$9/1000</f>
        <v>10.991840195112037</v>
      </c>
      <c r="AM71" s="72">
        <f>'Energy by Mode &amp; Fuel'!AN218*'C Emissions Factors'!$AB$9/1000</f>
        <v>11.059076398583708</v>
      </c>
      <c r="AN71" s="72">
        <f>'Energy by Mode &amp; Fuel'!AO218*'C Emissions Factors'!$AB$9/1000</f>
        <v>11.126723880510763</v>
      </c>
      <c r="AO71" s="72">
        <f>'Energy by Mode &amp; Fuel'!AP218*'C Emissions Factors'!$AB$9/1000</f>
        <v>11.194785156650475</v>
      </c>
      <c r="AP71" s="72">
        <f>'Energy by Mode &amp; Fuel'!AQ218*'C Emissions Factors'!$AB$9/1000</f>
        <v>11.263262758148805</v>
      </c>
      <c r="AQ71" s="72">
        <f>'Energy by Mode &amp; Fuel'!AR218*'C Emissions Factors'!$AB$9/1000</f>
        <v>11.332159231634522</v>
      </c>
      <c r="AR71" s="72">
        <f>'Energy by Mode &amp; Fuel'!AS218*'C Emissions Factors'!$AB$9/1000</f>
        <v>11.401477139313926</v>
      </c>
      <c r="AS71" s="72">
        <f>'Energy by Mode &amp; Fuel'!AT218*'C Emissions Factors'!$AB$9/1000</f>
        <v>11.471219059066126</v>
      </c>
      <c r="AT71" s="56"/>
      <c r="AU71" s="56"/>
    </row>
    <row r="72" spans="1:47">
      <c r="A72" s="65" t="s">
        <v>678</v>
      </c>
      <c r="B72" s="72">
        <f>'Energy by Mode &amp; Fuel'!C$219*'C Emissions Factors'!$AB$43/1000</f>
        <v>5.0461452873333326E-2</v>
      </c>
      <c r="C72" s="72">
        <f>'Energy by Mode &amp; Fuel'!D219*'C Emissions Factors'!$AB$43/1000</f>
        <v>5.1991235743333336E-2</v>
      </c>
      <c r="D72" s="72">
        <f>'Energy by Mode &amp; Fuel'!E219*'C Emissions Factors'!$AB$43/1000</f>
        <v>5.4405526303333333E-2</v>
      </c>
      <c r="E72" s="72">
        <f>'Energy by Mode &amp; Fuel'!F219*'C Emissions Factors'!$AB$43/1000</f>
        <v>5.6966094093333336E-2</v>
      </c>
      <c r="F72" s="72">
        <f>'Energy by Mode &amp; Fuel'!G219*'C Emissions Factors'!$AB$43/1000</f>
        <v>5.9197763606666662E-2</v>
      </c>
      <c r="G72" s="72">
        <f>'Energy by Mode &amp; Fuel'!H219*'C Emissions Factors'!$AB$43/1000</f>
        <v>6.1624734709999997E-2</v>
      </c>
      <c r="H72" s="72">
        <f>'Energy by Mode &amp; Fuel'!I219*'C Emissions Factors'!$AB$43/1000</f>
        <v>6.4401614529999998E-2</v>
      </c>
      <c r="I72" s="72">
        <f>'Energy by Mode &amp; Fuel'!J219*'C Emissions Factors'!$AB$43/1000</f>
        <v>6.7459270230000007E-2</v>
      </c>
      <c r="J72" s="72">
        <f>'Energy by Mode &amp; Fuel'!K219*'C Emissions Factors'!$AB$43/1000</f>
        <v>7.0707346306666669E-2</v>
      </c>
      <c r="K72" s="72">
        <f>'Energy by Mode &amp; Fuel'!L219*'C Emissions Factors'!$AB$43/1000</f>
        <v>7.4198793313333331E-2</v>
      </c>
      <c r="L72" s="72">
        <f>'Energy by Mode &amp; Fuel'!M219*'C Emissions Factors'!$AB$43/1000</f>
        <v>7.7960245696666666E-2</v>
      </c>
      <c r="M72" s="72">
        <f>'Energy by Mode &amp; Fuel'!N219*'C Emissions Factors'!$AB$43/1000</f>
        <v>8.1950107029999997E-2</v>
      </c>
      <c r="N72" s="72">
        <f>'Energy by Mode &amp; Fuel'!O219*'C Emissions Factors'!$AB$43/1000</f>
        <v>8.6121899673333335E-2</v>
      </c>
      <c r="O72" s="72">
        <f>'Energy by Mode &amp; Fuel'!P219*'C Emissions Factors'!$AB$43/1000</f>
        <v>9.042941127000001E-2</v>
      </c>
      <c r="P72" s="72">
        <f>'Energy by Mode &amp; Fuel'!Q219*'C Emissions Factors'!$AB$43/1000</f>
        <v>9.4865426113333332E-2</v>
      </c>
      <c r="Q72" s="72">
        <f>'Energy by Mode &amp; Fuel'!R219*'C Emissions Factors'!$AB$43/1000</f>
        <v>9.941843090666666E-2</v>
      </c>
      <c r="R72" s="72">
        <f>'Energy by Mode &amp; Fuel'!S219*'C Emissions Factors'!$AB$43/1000</f>
        <v>0.10412439807</v>
      </c>
      <c r="S72" s="72">
        <f>'Energy by Mode &amp; Fuel'!T219*'C Emissions Factors'!$AB$43/1000</f>
        <v>0.10901356990333333</v>
      </c>
      <c r="T72" s="72">
        <f>'Energy by Mode &amp; Fuel'!U219*'C Emissions Factors'!$AB$43/1000</f>
        <v>0.11406159339666666</v>
      </c>
      <c r="U72" s="72">
        <f>'Energy by Mode &amp; Fuel'!V219*'C Emissions Factors'!$AB$43/1000</f>
        <v>0.11920962870666667</v>
      </c>
      <c r="V72" s="72">
        <f>'Energy by Mode &amp; Fuel'!W219*'C Emissions Factors'!$AB$43/1000</f>
        <v>0.12445932059000001</v>
      </c>
      <c r="W72" s="72">
        <f>'Energy by Mode &amp; Fuel'!X219*'C Emissions Factors'!$AB$43/1000</f>
        <v>0.12979745793666667</v>
      </c>
      <c r="X72" s="72">
        <f>'Energy by Mode &amp; Fuel'!Y219*'C Emissions Factors'!$AB$43/1000</f>
        <v>0.13524197390000001</v>
      </c>
      <c r="Y72" s="72">
        <f>'Energy by Mode &amp; Fuel'!Z219*'C Emissions Factors'!$AB$43/1000</f>
        <v>0.14071758106999999</v>
      </c>
      <c r="Z72" s="72">
        <f>'Energy by Mode &amp; Fuel'!AA219*'C Emissions Factors'!$AB$43/1000</f>
        <v>0.14626693700666665</v>
      </c>
      <c r="AA72" s="72">
        <f>'Energy by Mode &amp; Fuel'!AB219*'C Emissions Factors'!$AB$43/1000</f>
        <v>0.15198358061333334</v>
      </c>
      <c r="AB72" s="72">
        <f>'Energy by Mode &amp; Fuel'!AC219*'C Emissions Factors'!$AB$43/1000</f>
        <v>0.15788443696666665</v>
      </c>
      <c r="AC72" s="72">
        <f>'Energy by Mode &amp; Fuel'!AD219*'C Emissions Factors'!$AB$43/1000</f>
        <v>0.1639148577</v>
      </c>
      <c r="AD72" s="72">
        <f>'Energy by Mode &amp; Fuel'!AE219*'C Emissions Factors'!$AB$43/1000</f>
        <v>0.17013331126</v>
      </c>
      <c r="AE72" s="72">
        <f>'Energy by Mode &amp; Fuel'!AF219*'C Emissions Factors'!$AB$43/1000</f>
        <v>0.17388583366472038</v>
      </c>
      <c r="AF72" s="72">
        <f>'Energy by Mode &amp; Fuel'!AG219*'C Emissions Factors'!$AB$43/1000</f>
        <v>0.17772112307311358</v>
      </c>
      <c r="AG72" s="72">
        <f>'Energy by Mode &amp; Fuel'!AH219*'C Emissions Factors'!$AB$43/1000</f>
        <v>0.18164100502441913</v>
      </c>
      <c r="AH72" s="72">
        <f>'Energy by Mode &amp; Fuel'!AI219*'C Emissions Factors'!$AB$43/1000</f>
        <v>0.18564734532263627</v>
      </c>
      <c r="AI72" s="72">
        <f>'Energy by Mode &amp; Fuel'!AJ219*'C Emissions Factors'!$AB$43/1000</f>
        <v>0.18974205092461816</v>
      </c>
      <c r="AJ72" s="72">
        <f>'Energy by Mode &amp; Fuel'!AK219*'C Emissions Factors'!$AB$43/1000</f>
        <v>0.19392707084775429</v>
      </c>
      <c r="AK72" s="72">
        <f>'Energy by Mode &amp; Fuel'!AL219*'C Emissions Factors'!$AB$43/1000</f>
        <v>0.19820439709767304</v>
      </c>
      <c r="AL72" s="72">
        <f>'Energy by Mode &amp; Fuel'!AM219*'C Emissions Factors'!$AB$43/1000</f>
        <v>0.20257606561640584</v>
      </c>
      <c r="AM72" s="72">
        <f>'Energy by Mode &amp; Fuel'!AN219*'C Emissions Factors'!$AB$43/1000</f>
        <v>0.20704415725146469</v>
      </c>
      <c r="AN72" s="72">
        <f>'Energy by Mode &amp; Fuel'!AO219*'C Emissions Factors'!$AB$43/1000</f>
        <v>0.21161079874629365</v>
      </c>
      <c r="AO72" s="72">
        <f>'Energy by Mode &amp; Fuel'!AP219*'C Emissions Factors'!$AB$43/1000</f>
        <v>0.21627816375256645</v>
      </c>
      <c r="AP72" s="72">
        <f>'Energy by Mode &amp; Fuel'!AQ219*'C Emissions Factors'!$AB$43/1000</f>
        <v>0.22104847386481133</v>
      </c>
      <c r="AQ72" s="72">
        <f>'Energy by Mode &amp; Fuel'!AR219*'C Emissions Factors'!$AB$43/1000</f>
        <v>0.22592399967785637</v>
      </c>
      <c r="AR72" s="72">
        <f>'Energy by Mode &amp; Fuel'!AS219*'C Emissions Factors'!$AB$43/1000</f>
        <v>0.23090706186759766</v>
      </c>
      <c r="AS72" s="72">
        <f>'Energy by Mode &amp; Fuel'!AT219*'C Emissions Factors'!$AB$43/1000</f>
        <v>0.23600003229560595</v>
      </c>
      <c r="AT72" s="56"/>
      <c r="AU72" s="56"/>
    </row>
    <row r="73" spans="1:47">
      <c r="A73" s="65" t="s">
        <v>680</v>
      </c>
      <c r="B73" s="72">
        <f>'Energy by Mode &amp; Fuel'!C$220*'C Emissions Factors'!$AB$7/1000</f>
        <v>6.2294335340521362E-3</v>
      </c>
      <c r="C73" s="72">
        <f>'Energy by Mode &amp; Fuel'!D220*'C Emissions Factors'!$AB$7/1000</f>
        <v>6.1408064202853286E-3</v>
      </c>
      <c r="D73" s="72">
        <f>'Energy by Mode &amp; Fuel'!E220*'C Emissions Factors'!$AB$7/1000</f>
        <v>6.2187833327491679E-3</v>
      </c>
      <c r="E73" s="72">
        <f>'Energy by Mode &amp; Fuel'!F220*'C Emissions Factors'!$AB$7/1000</f>
        <v>6.2977567552764437E-3</v>
      </c>
      <c r="F73" s="72">
        <f>'Energy by Mode &amp; Fuel'!G220*'C Emissions Factors'!$AB$7/1000</f>
        <v>6.3767924596826843E-3</v>
      </c>
      <c r="G73" s="72">
        <f>'Energy by Mode &amp; Fuel'!H220*'C Emissions Factors'!$AB$7/1000</f>
        <v>6.4569492379102896E-3</v>
      </c>
      <c r="H73" s="72">
        <f>'Energy by Mode &amp; Fuel'!I220*'C Emissions Factors'!$AB$7/1000</f>
        <v>6.5381025262013304E-3</v>
      </c>
      <c r="I73" s="72">
        <f>'Energy by Mode &amp; Fuel'!J220*'C Emissions Factors'!$AB$7/1000</f>
        <v>6.6202523245558077E-3</v>
      </c>
      <c r="J73" s="72">
        <f>'Energy by Mode &amp; Fuel'!K220*'C Emissions Factors'!$AB$7/1000</f>
        <v>6.7032740692157906E-3</v>
      </c>
      <c r="K73" s="72">
        <f>'Energy by Mode &amp; Fuel'!L220*'C Emissions Factors'!$AB$7/1000</f>
        <v>6.7871677601812801E-3</v>
      </c>
      <c r="L73" s="72">
        <f>'Energy by Mode &amp; Fuel'!M220*'C Emissions Factors'!$AB$7/1000</f>
        <v>6.8718711155733104E-3</v>
      </c>
      <c r="M73" s="72">
        <f>'Energy by Mode &amp; Fuel'!N220*'C Emissions Factors'!$AB$7/1000</f>
        <v>6.9572595716339532E-3</v>
      </c>
      <c r="N73" s="72">
        <f>'Energy by Mode &amp; Fuel'!O220*'C Emissions Factors'!$AB$7/1000</f>
        <v>7.0434576921211368E-3</v>
      </c>
      <c r="O73" s="72">
        <f>'Energy by Mode &amp; Fuel'!P220*'C Emissions Factors'!$AB$7/1000</f>
        <v>7.130216349519004E-3</v>
      </c>
      <c r="P73" s="72">
        <f>'Energy by Mode &amp; Fuel'!Q220*'C Emissions Factors'!$AB$7/1000</f>
        <v>7.2176601075854829E-3</v>
      </c>
      <c r="Q73" s="72">
        <f>'Energy by Mode &amp; Fuel'!R220*'C Emissions Factors'!$AB$7/1000</f>
        <v>7.3056644025626437E-3</v>
      </c>
      <c r="R73" s="72">
        <f>'Energy by Mode &amp; Fuel'!S220*'C Emissions Factors'!$AB$7/1000</f>
        <v>7.3942292344504864E-3</v>
      </c>
      <c r="S73" s="72">
        <f>'Energy by Mode &amp; Fuel'!T220*'C Emissions Factors'!$AB$7/1000</f>
        <v>7.4832300394910836E-3</v>
      </c>
      <c r="T73" s="72">
        <f>'Energy by Mode &amp; Fuel'!U220*'C Emissions Factors'!$AB$7/1000</f>
        <v>7.5727290995633995E-3</v>
      </c>
      <c r="U73" s="72">
        <f>'Energy by Mode &amp; Fuel'!V220*'C Emissions Factors'!$AB$7/1000</f>
        <v>7.6626018509095024E-3</v>
      </c>
      <c r="V73" s="72">
        <f>'Energy by Mode &amp; Fuel'!W220*'C Emissions Factors'!$AB$7/1000</f>
        <v>7.7528482935293932E-3</v>
      </c>
      <c r="W73" s="72">
        <f>'Energy by Mode &amp; Fuel'!X220*'C Emissions Factors'!$AB$7/1000</f>
        <v>7.8435929911810018E-3</v>
      </c>
      <c r="X73" s="72">
        <f>'Energy by Mode &amp; Fuel'!Y220*'C Emissions Factors'!$AB$7/1000</f>
        <v>7.9346490982274368E-3</v>
      </c>
      <c r="Y73" s="72">
        <f>'Energy by Mode &amp; Fuel'!Z220*'C Emissions Factors'!$AB$7/1000</f>
        <v>8.0262034603055879E-3</v>
      </c>
      <c r="Z73" s="72">
        <f>'Energy by Mode &amp; Fuel'!AA220*'C Emissions Factors'!$AB$7/1000</f>
        <v>8.1181937955364901E-3</v>
      </c>
      <c r="AA73" s="72">
        <f>'Energy by Mode &amp; Fuel'!AB220*'C Emissions Factors'!$AB$7/1000</f>
        <v>8.2105578220411837E-3</v>
      </c>
      <c r="AB73" s="72">
        <f>'Energy by Mode &amp; Fuel'!AC220*'C Emissions Factors'!$AB$7/1000</f>
        <v>8.3034823854565582E-3</v>
      </c>
      <c r="AC73" s="72">
        <f>'Energy by Mode &amp; Fuel'!AD220*'C Emissions Factors'!$AB$7/1000</f>
        <v>8.3968429220246856E-3</v>
      </c>
      <c r="AD73" s="72">
        <f>'Energy by Mode &amp; Fuel'!AE220*'C Emissions Factors'!$AB$7/1000</f>
        <v>8.4907639955034957E-3</v>
      </c>
      <c r="AE73" s="72">
        <f>'Energy by Mode &amp; Fuel'!AF220*'C Emissions Factors'!$AB$7/1000</f>
        <v>8.5455354318075896E-3</v>
      </c>
      <c r="AF73" s="72">
        <f>'Energy by Mode &amp; Fuel'!AG220*'C Emissions Factors'!$AB$7/1000</f>
        <v>8.6006601826351357E-3</v>
      </c>
      <c r="AG73" s="72">
        <f>'Energy by Mode &amp; Fuel'!AH220*'C Emissions Factors'!$AB$7/1000</f>
        <v>8.6561405271148341E-3</v>
      </c>
      <c r="AH73" s="72">
        <f>'Energy by Mode &amp; Fuel'!AI220*'C Emissions Factors'!$AB$7/1000</f>
        <v>8.7119787590773795E-3</v>
      </c>
      <c r="AI73" s="72">
        <f>'Energy by Mode &amp; Fuel'!AJ220*'C Emissions Factors'!$AB$7/1000</f>
        <v>8.768177187150299E-3</v>
      </c>
      <c r="AJ73" s="72">
        <f>'Energy by Mode &amp; Fuel'!AK220*'C Emissions Factors'!$AB$7/1000</f>
        <v>8.8247381348533945E-3</v>
      </c>
      <c r="AK73" s="72">
        <f>'Energy by Mode &amp; Fuel'!AL220*'C Emissions Factors'!$AB$7/1000</f>
        <v>8.8816639406948221E-3</v>
      </c>
      <c r="AL73" s="72">
        <f>'Energy by Mode &amp; Fuel'!AM220*'C Emissions Factors'!$AB$7/1000</f>
        <v>8.9389569582677686E-3</v>
      </c>
      <c r="AM73" s="72">
        <f>'Energy by Mode &amp; Fuel'!AN220*'C Emissions Factors'!$AB$7/1000</f>
        <v>8.9966195563477638E-3</v>
      </c>
      <c r="AN73" s="72">
        <f>'Energy by Mode &amp; Fuel'!AO220*'C Emissions Factors'!$AB$7/1000</f>
        <v>9.0546541189906061E-3</v>
      </c>
      <c r="AO73" s="72">
        <f>'Energy by Mode &amp; Fuel'!AP220*'C Emissions Factors'!$AB$7/1000</f>
        <v>9.1130630456309567E-3</v>
      </c>
      <c r="AP73" s="72">
        <f>'Energy by Mode &amp; Fuel'!AQ220*'C Emissions Factors'!$AB$7/1000</f>
        <v>9.1718487511815178E-3</v>
      </c>
      <c r="AQ73" s="72">
        <f>'Energy by Mode &amp; Fuel'!AR220*'C Emissions Factors'!$AB$7/1000</f>
        <v>9.2310136661328882E-3</v>
      </c>
      <c r="AR73" s="72">
        <f>'Energy by Mode &amp; Fuel'!AS220*'C Emissions Factors'!$AB$7/1000</f>
        <v>9.2905602366540538E-3</v>
      </c>
      <c r="AS73" s="72">
        <f>'Energy by Mode &amp; Fuel'!AT220*'C Emissions Factors'!$AB$7/1000</f>
        <v>9.3504909246935192E-3</v>
      </c>
      <c r="AT73" s="56"/>
      <c r="AU73" s="56"/>
    </row>
    <row r="74" spans="1:47">
      <c r="A74" s="65" t="s">
        <v>696</v>
      </c>
      <c r="B74" s="72">
        <f>SUM(B70:B73)</f>
        <v>9.0110479174230438</v>
      </c>
      <c r="C74" s="72">
        <f t="shared" ref="C74:AS74" si="10">SUM(C70:C73)</f>
        <v>8.6326014466154586</v>
      </c>
      <c r="D74" s="72">
        <f t="shared" si="10"/>
        <v>8.781360412877758</v>
      </c>
      <c r="E74" s="72">
        <f t="shared" si="10"/>
        <v>8.8707994145743552</v>
      </c>
      <c r="F74" s="72">
        <f t="shared" si="10"/>
        <v>8.9600476656662824</v>
      </c>
      <c r="G74" s="72">
        <f t="shared" si="10"/>
        <v>9.0712678472926562</v>
      </c>
      <c r="H74" s="72">
        <f t="shared" si="10"/>
        <v>9.1844467160219043</v>
      </c>
      <c r="I74" s="72">
        <f t="shared" si="10"/>
        <v>9.2988563567069065</v>
      </c>
      <c r="J74" s="72">
        <f t="shared" si="10"/>
        <v>9.4144667366716277</v>
      </c>
      <c r="K74" s="72">
        <f t="shared" si="10"/>
        <v>9.5311624683205416</v>
      </c>
      <c r="L74" s="72">
        <f t="shared" si="10"/>
        <v>9.6488626022134358</v>
      </c>
      <c r="M74" s="72">
        <f t="shared" si="10"/>
        <v>9.767527911822631</v>
      </c>
      <c r="N74" s="72">
        <f t="shared" si="10"/>
        <v>9.887117998712716</v>
      </c>
      <c r="O74" s="72">
        <f t="shared" si="10"/>
        <v>10.007590020772344</v>
      </c>
      <c r="P74" s="72">
        <f t="shared" si="10"/>
        <v>10.128881558395486</v>
      </c>
      <c r="Q74" s="72">
        <f t="shared" si="10"/>
        <v>10.25093987631649</v>
      </c>
      <c r="R74" s="72">
        <f t="shared" si="10"/>
        <v>10.373671229240484</v>
      </c>
      <c r="S74" s="72">
        <f t="shared" si="10"/>
        <v>10.496998211766462</v>
      </c>
      <c r="T74" s="72">
        <f t="shared" si="10"/>
        <v>10.620881539247041</v>
      </c>
      <c r="U74" s="72">
        <f t="shared" si="10"/>
        <v>10.745326783703424</v>
      </c>
      <c r="V74" s="72">
        <f t="shared" si="10"/>
        <v>10.870295864208749</v>
      </c>
      <c r="W74" s="72">
        <f t="shared" si="10"/>
        <v>10.995804901662595</v>
      </c>
      <c r="X74" s="72">
        <f t="shared" si="10"/>
        <v>11.121831774388903</v>
      </c>
      <c r="Y74" s="72">
        <f t="shared" si="10"/>
        <v>11.248437040348948</v>
      </c>
      <c r="Z74" s="72">
        <f t="shared" si="10"/>
        <v>11.375637236526311</v>
      </c>
      <c r="AA74" s="72">
        <f t="shared" si="10"/>
        <v>11.503395128790478</v>
      </c>
      <c r="AB74" s="72">
        <f t="shared" si="10"/>
        <v>11.631738142915262</v>
      </c>
      <c r="AC74" s="72">
        <f t="shared" si="10"/>
        <v>11.760741621393464</v>
      </c>
      <c r="AD74" s="72">
        <f t="shared" si="10"/>
        <v>11.890414093443155</v>
      </c>
      <c r="AE74" s="72">
        <f t="shared" si="10"/>
        <v>11.966276723114154</v>
      </c>
      <c r="AF74" s="72">
        <f t="shared" si="10"/>
        <v>12.042665908589523</v>
      </c>
      <c r="AG74" s="72">
        <f t="shared" si="10"/>
        <v>12.119586207427471</v>
      </c>
      <c r="AH74" s="72">
        <f t="shared" si="10"/>
        <v>12.197042234274745</v>
      </c>
      <c r="AI74" s="72">
        <f t="shared" si="10"/>
        <v>12.275038661858359</v>
      </c>
      <c r="AJ74" s="72">
        <f t="shared" si="10"/>
        <v>12.353580221997541</v>
      </c>
      <c r="AK74" s="72">
        <f t="shared" si="10"/>
        <v>12.432671706636359</v>
      </c>
      <c r="AL74" s="72">
        <f t="shared" si="10"/>
        <v>12.512317968897447</v>
      </c>
      <c r="AM74" s="72">
        <f t="shared" si="10"/>
        <v>12.592523924157282</v>
      </c>
      <c r="AN74" s="72">
        <f t="shared" si="10"/>
        <v>12.673294551143517</v>
      </c>
      <c r="AO74" s="72">
        <f t="shared" si="10"/>
        <v>12.754634893054789</v>
      </c>
      <c r="AP74" s="72">
        <f t="shared" si="10"/>
        <v>12.836550058703551</v>
      </c>
      <c r="AQ74" s="72">
        <f t="shared" si="10"/>
        <v>12.919045223682344</v>
      </c>
      <c r="AR74" s="72">
        <f t="shared" si="10"/>
        <v>13.002125631554113</v>
      </c>
      <c r="AS74" s="72">
        <f t="shared" si="10"/>
        <v>13.085796595067015</v>
      </c>
      <c r="AT74" s="56"/>
      <c r="AU74" s="56"/>
    </row>
    <row r="75" spans="1:47">
      <c r="A75" s="65" t="s">
        <v>698</v>
      </c>
      <c r="B75" s="72">
        <f>B62+B68+B74</f>
        <v>18.884491588308428</v>
      </c>
      <c r="C75" s="72">
        <f t="shared" ref="C75:AS75" si="11">C62+C68+C74</f>
        <v>18.317960903285933</v>
      </c>
      <c r="D75" s="72">
        <f t="shared" si="11"/>
        <v>18.618145057643776</v>
      </c>
      <c r="E75" s="72">
        <f t="shared" si="11"/>
        <v>18.754017152630453</v>
      </c>
      <c r="F75" s="72">
        <f t="shared" si="11"/>
        <v>18.894831084975941</v>
      </c>
      <c r="G75" s="72">
        <f t="shared" si="11"/>
        <v>19.090742208149329</v>
      </c>
      <c r="H75" s="72">
        <f t="shared" si="11"/>
        <v>19.284793310622227</v>
      </c>
      <c r="I75" s="72">
        <f t="shared" si="11"/>
        <v>19.477083145447551</v>
      </c>
      <c r="J75" s="72">
        <f t="shared" si="11"/>
        <v>19.668889848019809</v>
      </c>
      <c r="K75" s="72">
        <f t="shared" si="11"/>
        <v>19.859178226090748</v>
      </c>
      <c r="L75" s="72">
        <f t="shared" si="11"/>
        <v>20.047374228422392</v>
      </c>
      <c r="M75" s="72">
        <f t="shared" si="11"/>
        <v>20.234016048463491</v>
      </c>
      <c r="N75" s="72">
        <f t="shared" si="11"/>
        <v>20.419710155079279</v>
      </c>
      <c r="O75" s="72">
        <f t="shared" si="11"/>
        <v>20.605048479797748</v>
      </c>
      <c r="P75" s="72">
        <f t="shared" si="11"/>
        <v>20.790006113030181</v>
      </c>
      <c r="Q75" s="72">
        <f t="shared" si="11"/>
        <v>20.974638213814249</v>
      </c>
      <c r="R75" s="72">
        <f t="shared" si="11"/>
        <v>21.158208044891509</v>
      </c>
      <c r="S75" s="72">
        <f t="shared" si="11"/>
        <v>21.340107955253192</v>
      </c>
      <c r="T75" s="72">
        <f t="shared" si="11"/>
        <v>21.520609713680415</v>
      </c>
      <c r="U75" s="72">
        <f t="shared" si="11"/>
        <v>21.700601853104324</v>
      </c>
      <c r="V75" s="72">
        <f t="shared" si="11"/>
        <v>21.87997850449463</v>
      </c>
      <c r="W75" s="72">
        <f t="shared" si="11"/>
        <v>22.058972589684103</v>
      </c>
      <c r="X75" s="72">
        <f t="shared" si="11"/>
        <v>22.237271962228185</v>
      </c>
      <c r="Y75" s="72">
        <f t="shared" si="11"/>
        <v>22.416117665003178</v>
      </c>
      <c r="Z75" s="72">
        <f t="shared" si="11"/>
        <v>22.594923513321113</v>
      </c>
      <c r="AA75" s="72">
        <f t="shared" si="11"/>
        <v>22.7722320684267</v>
      </c>
      <c r="AB75" s="72">
        <f t="shared" si="11"/>
        <v>22.947861057261676</v>
      </c>
      <c r="AC75" s="72">
        <f t="shared" si="11"/>
        <v>23.122782469073549</v>
      </c>
      <c r="AD75" s="72">
        <f t="shared" si="11"/>
        <v>23.296158167244759</v>
      </c>
      <c r="AE75" s="72">
        <f t="shared" si="11"/>
        <v>23.427387461849897</v>
      </c>
      <c r="AF75" s="72">
        <f t="shared" si="11"/>
        <v>23.564544976432124</v>
      </c>
      <c r="AG75" s="72">
        <f t="shared" si="11"/>
        <v>23.707656734891813</v>
      </c>
      <c r="AH75" s="72">
        <f t="shared" si="11"/>
        <v>23.856752271834921</v>
      </c>
      <c r="AI75" s="72">
        <f t="shared" si="11"/>
        <v>24.011864644160873</v>
      </c>
      <c r="AJ75" s="72">
        <f t="shared" si="11"/>
        <v>24.173030444910744</v>
      </c>
      <c r="AK75" s="72">
        <f t="shared" si="11"/>
        <v>24.340289819381113</v>
      </c>
      <c r="AL75" s="72">
        <f t="shared" si="11"/>
        <v>24.513686483510327</v>
      </c>
      <c r="AM75" s="72">
        <f t="shared" si="11"/>
        <v>24.693267744545359</v>
      </c>
      <c r="AN75" s="72">
        <f t="shared" si="11"/>
        <v>24.879084523998998</v>
      </c>
      <c r="AO75" s="72">
        <f t="shared" si="11"/>
        <v>25.071191382908459</v>
      </c>
      <c r="AP75" s="72">
        <f t="shared" si="11"/>
        <v>25.269646549408186</v>
      </c>
      <c r="AQ75" s="72">
        <f t="shared" si="11"/>
        <v>25.474511948630784</v>
      </c>
      <c r="AR75" s="72">
        <f t="shared" si="11"/>
        <v>25.685853234951885</v>
      </c>
      <c r="AS75" s="72">
        <f t="shared" si="11"/>
        <v>25.903739826595995</v>
      </c>
      <c r="AT75" s="56"/>
      <c r="AU75" s="56"/>
    </row>
    <row r="76" spans="1:47">
      <c r="A76" s="73" t="s">
        <v>2986</v>
      </c>
      <c r="B76" s="72">
        <f>'C Emissions'!B79</f>
        <v>17.923973083496101</v>
      </c>
      <c r="C76" s="72">
        <f>'C Emissions'!C79</f>
        <v>17.203578948974599</v>
      </c>
      <c r="D76" s="72">
        <f>'C Emissions'!D79</f>
        <v>17.4414958953857</v>
      </c>
      <c r="E76" s="72">
        <f>'C Emissions'!E79</f>
        <v>17.392986297607401</v>
      </c>
      <c r="F76" s="72">
        <f>'C Emissions'!F79</f>
        <v>17.516141891479499</v>
      </c>
      <c r="G76" s="72">
        <f>'C Emissions'!G79</f>
        <v>17.596950531005898</v>
      </c>
      <c r="H76" s="72">
        <f>'C Emissions'!H79</f>
        <v>17.6204433441162</v>
      </c>
      <c r="I76" s="72">
        <f>'C Emissions'!I79</f>
        <v>17.710289001464801</v>
      </c>
      <c r="J76" s="72">
        <f>'C Emissions'!J79</f>
        <v>17.737852096557599</v>
      </c>
      <c r="K76" s="72">
        <f>'C Emissions'!K79</f>
        <v>17.834577560424801</v>
      </c>
      <c r="L76" s="72">
        <f>'C Emissions'!L79</f>
        <v>17.933458328247099</v>
      </c>
      <c r="M76" s="72">
        <f>'C Emissions'!M79</f>
        <v>18.008588790893601</v>
      </c>
      <c r="N76" s="72">
        <f>'C Emissions'!N79</f>
        <v>18.0976047515869</v>
      </c>
      <c r="O76" s="72">
        <f>'C Emissions'!O79</f>
        <v>18.181587219238299</v>
      </c>
      <c r="P76" s="72">
        <f>'C Emissions'!P79</f>
        <v>18.274873733520501</v>
      </c>
      <c r="Q76" s="72">
        <f>'C Emissions'!Q79</f>
        <v>18.346128463745099</v>
      </c>
      <c r="R76" s="72">
        <f>'C Emissions'!R79</f>
        <v>18.430315017700199</v>
      </c>
      <c r="S76" s="72">
        <f>'C Emissions'!S79</f>
        <v>18.488336563110401</v>
      </c>
      <c r="T76" s="72">
        <f>'C Emissions'!T79</f>
        <v>18.548244476318398</v>
      </c>
      <c r="U76" s="72">
        <f>'C Emissions'!U79</f>
        <v>18.6164150238037</v>
      </c>
      <c r="V76" s="72">
        <f>'C Emissions'!V79</f>
        <v>18.627950668335</v>
      </c>
      <c r="W76" s="72">
        <f>'C Emissions'!W79</f>
        <v>18.6776447296143</v>
      </c>
      <c r="X76" s="72">
        <f>'C Emissions'!X79</f>
        <v>18.7302436828613</v>
      </c>
      <c r="Y76" s="72">
        <f>'C Emissions'!Y79</f>
        <v>18.7611389160156</v>
      </c>
      <c r="Z76" s="72">
        <f>'C Emissions'!Z79</f>
        <v>18.818330764770501</v>
      </c>
      <c r="AA76" s="72">
        <f>'C Emissions'!AA79</f>
        <v>18.8597202301025</v>
      </c>
      <c r="AB76" s="72">
        <f>'C Emissions'!AB79</f>
        <v>18.896701812744102</v>
      </c>
      <c r="AC76" s="72">
        <f>'C Emissions'!AC79</f>
        <v>18.927661895751999</v>
      </c>
      <c r="AD76" s="72">
        <f>'C Emissions'!AD79</f>
        <v>18.958450317382798</v>
      </c>
      <c r="AE76" s="72">
        <f>'C Emissions'!AE79</f>
        <v>3.6039720260116117E-3</v>
      </c>
      <c r="AF76" s="72">
        <f>'C Emissions'!AF79</f>
        <v>0</v>
      </c>
      <c r="AG76" s="72">
        <f>'C Emissions'!AG79</f>
        <v>0</v>
      </c>
      <c r="AH76" s="72">
        <f>'C Emissions'!AH79</f>
        <v>0</v>
      </c>
      <c r="AI76" s="72">
        <f>'C Emissions'!AI79</f>
        <v>0</v>
      </c>
      <c r="AJ76" s="72">
        <f>'C Emissions'!AJ79</f>
        <v>0</v>
      </c>
      <c r="AK76" s="72">
        <f>'C Emissions'!AK79</f>
        <v>0</v>
      </c>
      <c r="AL76" s="72">
        <f>'C Emissions'!AL79</f>
        <v>0</v>
      </c>
      <c r="AM76" s="72">
        <f>'C Emissions'!AM79</f>
        <v>0</v>
      </c>
      <c r="AN76" s="72">
        <f>'C Emissions'!AN79</f>
        <v>0</v>
      </c>
      <c r="AO76" s="72">
        <f>'C Emissions'!AO79</f>
        <v>0</v>
      </c>
      <c r="AP76" s="72">
        <f>'C Emissions'!AP79</f>
        <v>0</v>
      </c>
      <c r="AQ76" s="72">
        <f>'C Emissions'!AQ79</f>
        <v>0</v>
      </c>
      <c r="AR76" s="72">
        <f>'C Emissions'!AR79</f>
        <v>0</v>
      </c>
      <c r="AS76" s="72">
        <f>'C Emissions'!AS79</f>
        <v>0</v>
      </c>
      <c r="AT76" s="56"/>
      <c r="AU76" s="56"/>
    </row>
    <row r="77" spans="1:47">
      <c r="A77" s="65" t="s">
        <v>699</v>
      </c>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c r="AT77" s="56"/>
      <c r="AU77" s="56"/>
    </row>
    <row r="78" spans="1:47">
      <c r="A78" s="65" t="s">
        <v>2818</v>
      </c>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c r="AS78" s="65"/>
      <c r="AT78" s="56"/>
      <c r="AU78" s="56"/>
    </row>
    <row r="79" spans="1:47">
      <c r="A79" s="65" t="s">
        <v>2819</v>
      </c>
      <c r="B79" s="72">
        <f>'Energy by Mode &amp; Fuel'!C$226*Mitigation!B104/1000</f>
        <v>0.28461277112658023</v>
      </c>
      <c r="C79" s="72">
        <f>'Energy by Mode &amp; Fuel'!D226*Mitigation!C104/1000</f>
        <v>0.30191958824304171</v>
      </c>
      <c r="D79" s="72">
        <f>'Energy by Mode &amp; Fuel'!E226*Mitigation!D104/1000</f>
        <v>0.27288883421134541</v>
      </c>
      <c r="E79" s="72">
        <f>'Energy by Mode &amp; Fuel'!F226*Mitigation!E104/1000</f>
        <v>0.26958471362956116</v>
      </c>
      <c r="F79" s="72">
        <f>'Energy by Mode &amp; Fuel'!G226*Mitigation!F104/1000</f>
        <v>0.27132500392116571</v>
      </c>
      <c r="G79" s="72">
        <f>'Energy by Mode &amp; Fuel'!H226*Mitigation!G104/1000</f>
        <v>0.27333102700123996</v>
      </c>
      <c r="H79" s="72">
        <f>'Energy by Mode &amp; Fuel'!I226*Mitigation!H104/1000</f>
        <v>0.28153989902432108</v>
      </c>
      <c r="I79" s="72">
        <f>'Energy by Mode &amp; Fuel'!J226*Mitigation!I104/1000</f>
        <v>0.28867195909880233</v>
      </c>
      <c r="J79" s="72">
        <f>'Energy by Mode &amp; Fuel'!K226*Mitigation!J104/1000</f>
        <v>0.28811660002038475</v>
      </c>
      <c r="K79" s="72">
        <f>'Energy by Mode &amp; Fuel'!L226*Mitigation!K104/1000</f>
        <v>0.29049312390285015</v>
      </c>
      <c r="L79" s="72">
        <f>'Energy by Mode &amp; Fuel'!M226*Mitigation!L104/1000</f>
        <v>0.29049575708434583</v>
      </c>
      <c r="M79" s="72">
        <f>'Energy by Mode &amp; Fuel'!N226*Mitigation!M104/1000</f>
        <v>0.29207808803915797</v>
      </c>
      <c r="N79" s="72">
        <f>'Energy by Mode &amp; Fuel'!O226*Mitigation!N104/1000</f>
        <v>0.29229787009349095</v>
      </c>
      <c r="O79" s="72">
        <f>'Energy by Mode &amp; Fuel'!P226*Mitigation!O104/1000</f>
        <v>0.29099318813783948</v>
      </c>
      <c r="P79" s="72">
        <f>'Energy by Mode &amp; Fuel'!Q226*Mitigation!P104/1000</f>
        <v>0.29132957656808772</v>
      </c>
      <c r="Q79" s="72">
        <f>'Energy by Mode &amp; Fuel'!R226*Mitigation!Q104/1000</f>
        <v>0.29154990548097259</v>
      </c>
      <c r="R79" s="72">
        <f>'Energy by Mode &amp; Fuel'!S226*Mitigation!R104/1000</f>
        <v>0.29105491358529456</v>
      </c>
      <c r="S79" s="72">
        <f>'Energy by Mode &amp; Fuel'!T226*Mitigation!S104/1000</f>
        <v>0.28873490201863977</v>
      </c>
      <c r="T79" s="72">
        <f>'Energy by Mode &amp; Fuel'!U226*Mitigation!T104/1000</f>
        <v>0.29062503802831846</v>
      </c>
      <c r="U79" s="72">
        <f>'Energy by Mode &amp; Fuel'!V226*Mitigation!U104/1000</f>
        <v>0.28971287268377072</v>
      </c>
      <c r="V79" s="72">
        <f>'Energy by Mode &amp; Fuel'!W226*Mitigation!V104/1000</f>
        <v>0.29042419328543279</v>
      </c>
      <c r="W79" s="72">
        <f>'Energy by Mode &amp; Fuel'!X226*Mitigation!W104/1000</f>
        <v>0.29269844897538022</v>
      </c>
      <c r="X79" s="72">
        <f>'Energy by Mode &amp; Fuel'!Y226*Mitigation!X104/1000</f>
        <v>0.29263763846839363</v>
      </c>
      <c r="Y79" s="72">
        <f>'Energy by Mode &amp; Fuel'!Z226*Mitigation!Y104/1000</f>
        <v>0.29502980870017648</v>
      </c>
      <c r="Z79" s="72">
        <f>'Energy by Mode &amp; Fuel'!AA226*Mitigation!Z104/1000</f>
        <v>0.29569847041673086</v>
      </c>
      <c r="AA79" s="72">
        <f>'Energy by Mode &amp; Fuel'!AB226*Mitigation!AA104/1000</f>
        <v>0.29868216075673987</v>
      </c>
      <c r="AB79" s="72">
        <f>'Energy by Mode &amp; Fuel'!AC226*Mitigation!AB104/1000</f>
        <v>0.29788213737032043</v>
      </c>
      <c r="AC79" s="72">
        <f>'Energy by Mode &amp; Fuel'!AD226*Mitigation!AC104/1000</f>
        <v>0.29958146167361877</v>
      </c>
      <c r="AD79" s="72">
        <f>'Energy by Mode &amp; Fuel'!AE226*Mitigation!AD104/1000</f>
        <v>0.30455527466469723</v>
      </c>
      <c r="AE79" s="72">
        <f>'Energy by Mode &amp; Fuel'!AF226*Mitigation!AE104/1000</f>
        <v>0.30573082105876792</v>
      </c>
      <c r="AF79" s="72">
        <f>'Energy by Mode &amp; Fuel'!AG226*Mitigation!AF104/1000</f>
        <v>0.30691090491923495</v>
      </c>
      <c r="AG79" s="72">
        <f>'Energy by Mode &amp; Fuel'!AH226*Mitigation!AG104/1000</f>
        <v>0.30809554376016784</v>
      </c>
      <c r="AH79" s="72">
        <f>'Energy by Mode &amp; Fuel'!AI226*Mitigation!AH104/1000</f>
        <v>0.30928475516323833</v>
      </c>
      <c r="AI79" s="72">
        <f>'Energy by Mode &amp; Fuel'!AJ226*Mitigation!AI104/1000</f>
        <v>0.31047855677798125</v>
      </c>
      <c r="AJ79" s="72">
        <f>'Energy by Mode &amp; Fuel'!AK226*Mitigation!AJ104/1000</f>
        <v>0.31167696632205649</v>
      </c>
      <c r="AK79" s="72">
        <f>'Energy by Mode &amp; Fuel'!AL226*Mitigation!AK104/1000</f>
        <v>0.31288000158151202</v>
      </c>
      <c r="AL79" s="72">
        <f>'Energy by Mode &amp; Fuel'!AM226*Mitigation!AL104/1000</f>
        <v>0.31408768041104773</v>
      </c>
      <c r="AM79" s="72">
        <f>'Energy by Mode &amp; Fuel'!AN226*Mitigation!AM104/1000</f>
        <v>0.31530002073428048</v>
      </c>
      <c r="AN79" s="72">
        <f>'Energy by Mode &amp; Fuel'!AO226*Mitigation!AN104/1000</f>
        <v>0.3165170405440102</v>
      </c>
      <c r="AO79" s="72">
        <f>'Energy by Mode &amp; Fuel'!AP226*Mitigation!AO104/1000</f>
        <v>0.31773875790248668</v>
      </c>
      <c r="AP79" s="72">
        <f>'Energy by Mode &amp; Fuel'!AQ226*Mitigation!AP104/1000</f>
        <v>0.31896519094167802</v>
      </c>
      <c r="AQ79" s="72">
        <f>'Energy by Mode &amp; Fuel'!AR226*Mitigation!AQ104/1000</f>
        <v>0.32019635786353934</v>
      </c>
      <c r="AR79" s="72">
        <f>'Energy by Mode &amp; Fuel'!AS226*Mitigation!AR104/1000</f>
        <v>0.32143227694028315</v>
      </c>
      <c r="AS79" s="72">
        <f>'Energy by Mode &amp; Fuel'!AT226*Mitigation!AS104/1000</f>
        <v>0.32267296651465055</v>
      </c>
      <c r="AT79" s="56"/>
      <c r="AU79" s="56"/>
    </row>
    <row r="80" spans="1:47">
      <c r="A80" s="65" t="s">
        <v>2756</v>
      </c>
      <c r="B80" s="72">
        <f>'Energy by Mode &amp; Fuel'!C$227*'C Emissions Factors'!$AB$9/1000</f>
        <v>1.0663831871</v>
      </c>
      <c r="C80" s="72">
        <f>'Energy by Mode &amp; Fuel'!D227*'C Emissions Factors'!$AB$9/1000</f>
        <v>1.1079260961999999</v>
      </c>
      <c r="D80" s="72">
        <f>'Energy by Mode &amp; Fuel'!E227*'C Emissions Factors'!$AB$9/1000</f>
        <v>1.0362420221999999</v>
      </c>
      <c r="E80" s="72">
        <f>'Energy by Mode &amp; Fuel'!F227*'C Emissions Factors'!$AB$9/1000</f>
        <v>1.0273417885499998</v>
      </c>
      <c r="F80" s="72">
        <f>'Energy by Mode &amp; Fuel'!G227*'C Emissions Factors'!$AB$9/1000</f>
        <v>1.0284437201500001</v>
      </c>
      <c r="G80" s="72">
        <f>'Energy by Mode &amp; Fuel'!H227*'C Emissions Factors'!$AB$9/1000</f>
        <v>1.0487050266</v>
      </c>
      <c r="H80" s="72">
        <f>'Energy by Mode &amp; Fuel'!I227*'C Emissions Factors'!$AB$9/1000</f>
        <v>1.0916865035999999</v>
      </c>
      <c r="I80" s="72">
        <f>'Energy by Mode &amp; Fuel'!J227*'C Emissions Factors'!$AB$9/1000</f>
        <v>1.1227116130999999</v>
      </c>
      <c r="J80" s="72">
        <f>'Energy by Mode &amp; Fuel'!K227*'C Emissions Factors'!$AB$9/1000</f>
        <v>1.1397756793499998</v>
      </c>
      <c r="K80" s="72">
        <f>'Energy by Mode &amp; Fuel'!L227*'C Emissions Factors'!$AB$9/1000</f>
        <v>1.1534736751999999</v>
      </c>
      <c r="L80" s="72">
        <f>'Energy by Mode &amp; Fuel'!M227*'C Emissions Factors'!$AB$9/1000</f>
        <v>1.1642490359499997</v>
      </c>
      <c r="M80" s="72">
        <f>'Energy by Mode &amp; Fuel'!N227*'C Emissions Factors'!$AB$9/1000</f>
        <v>1.1735224809</v>
      </c>
      <c r="N80" s="72">
        <f>'Energy by Mode &amp; Fuel'!O227*'C Emissions Factors'!$AB$9/1000</f>
        <v>1.1780451259499998</v>
      </c>
      <c r="O80" s="72">
        <f>'Energy by Mode &amp; Fuel'!P227*'C Emissions Factors'!$AB$9/1000</f>
        <v>1.1804456163499999</v>
      </c>
      <c r="P80" s="72">
        <f>'Energy by Mode &amp; Fuel'!Q227*'C Emissions Factors'!$AB$9/1000</f>
        <v>1.1804581981499997</v>
      </c>
      <c r="Q80" s="72">
        <f>'Energy by Mode &amp; Fuel'!R227*'C Emissions Factors'!$AB$9/1000</f>
        <v>1.1827215322999998</v>
      </c>
      <c r="R80" s="72">
        <f>'Energy by Mode &amp; Fuel'!S227*'C Emissions Factors'!$AB$9/1000</f>
        <v>1.1848970864499999</v>
      </c>
      <c r="S80" s="72">
        <f>'Energy by Mode &amp; Fuel'!T227*'C Emissions Factors'!$AB$9/1000</f>
        <v>1.1848371034499998</v>
      </c>
      <c r="T80" s="72">
        <f>'Energy by Mode &amp; Fuel'!U227*'C Emissions Factors'!$AB$9/1000</f>
        <v>1.1875952973499997</v>
      </c>
      <c r="U80" s="72">
        <f>'Energy by Mode &amp; Fuel'!V227*'C Emissions Factors'!$AB$9/1000</f>
        <v>1.1915174540499998</v>
      </c>
      <c r="V80" s="72">
        <f>'Energy by Mode &amp; Fuel'!W227*'C Emissions Factors'!$AB$9/1000</f>
        <v>1.19526595265</v>
      </c>
      <c r="W80" s="72">
        <f>'Energy by Mode &amp; Fuel'!X227*'C Emissions Factors'!$AB$9/1000</f>
        <v>1.2019043151499997</v>
      </c>
      <c r="X80" s="72">
        <f>'Energy by Mode &amp; Fuel'!Y227*'C Emissions Factors'!$AB$9/1000</f>
        <v>1.2095730685499997</v>
      </c>
      <c r="Y80" s="72">
        <f>'Energy by Mode &amp; Fuel'!Z227*'C Emissions Factors'!$AB$9/1000</f>
        <v>1.2122943216999997</v>
      </c>
      <c r="Z80" s="72">
        <f>'Energy by Mode &amp; Fuel'!AA227*'C Emissions Factors'!$AB$9/1000</f>
        <v>1.2183996401499999</v>
      </c>
      <c r="AA80" s="72">
        <f>'Energy by Mode &amp; Fuel'!AB227*'C Emissions Factors'!$AB$9/1000</f>
        <v>1.2267445189999999</v>
      </c>
      <c r="AB80" s="72">
        <f>'Energy by Mode &amp; Fuel'!AC227*'C Emissions Factors'!$AB$9/1000</f>
        <v>1.2339898801999998</v>
      </c>
      <c r="AC80" s="72">
        <f>'Energy by Mode &amp; Fuel'!AD227*'C Emissions Factors'!$AB$9/1000</f>
        <v>1.24258127455</v>
      </c>
      <c r="AD80" s="72">
        <f>'Energy by Mode &amp; Fuel'!AE227*'C Emissions Factors'!$AB$9/1000</f>
        <v>1.2537893175499997</v>
      </c>
      <c r="AE80" s="72">
        <f>'Energy by Mode &amp; Fuel'!AF227*'C Emissions Factors'!$AB$9/1000</f>
        <v>1.2586160229964203</v>
      </c>
      <c r="AF80" s="72">
        <f>'Energy by Mode &amp; Fuel'!AG227*'C Emissions Factors'!$AB$9/1000</f>
        <v>1.2634613097827359</v>
      </c>
      <c r="AG80" s="72">
        <f>'Energy by Mode &amp; Fuel'!AH227*'C Emissions Factors'!$AB$9/1000</f>
        <v>1.2683252494414234</v>
      </c>
      <c r="AH80" s="72">
        <f>'Energy by Mode &amp; Fuel'!AI227*'C Emissions Factors'!$AB$9/1000</f>
        <v>1.2732079137803365</v>
      </c>
      <c r="AI80" s="72">
        <f>'Energy by Mode &amp; Fuel'!AJ227*'C Emissions Factors'!$AB$9/1000</f>
        <v>1.278109374883768</v>
      </c>
      <c r="AJ80" s="72">
        <f>'Energy by Mode &amp; Fuel'!AK227*'C Emissions Factors'!$AB$9/1000</f>
        <v>1.2830297051135129</v>
      </c>
      <c r="AK80" s="72">
        <f>'Energy by Mode &amp; Fuel'!AL227*'C Emissions Factors'!$AB$9/1000</f>
        <v>1.287968977109937</v>
      </c>
      <c r="AL80" s="72">
        <f>'Energy by Mode &amp; Fuel'!AM227*'C Emissions Factors'!$AB$9/1000</f>
        <v>1.2929272637930496</v>
      </c>
      <c r="AM80" s="72">
        <f>'Energy by Mode &amp; Fuel'!AN227*'C Emissions Factors'!$AB$9/1000</f>
        <v>1.2979046383635795</v>
      </c>
      <c r="AN80" s="72">
        <f>'Energy by Mode &amp; Fuel'!AO227*'C Emissions Factors'!$AB$9/1000</f>
        <v>1.3029011743040557</v>
      </c>
      <c r="AO80" s="72">
        <f>'Energy by Mode &amp; Fuel'!AP227*'C Emissions Factors'!$AB$9/1000</f>
        <v>1.3079169453798931</v>
      </c>
      <c r="AP80" s="72">
        <f>'Energy by Mode &amp; Fuel'!AQ227*'C Emissions Factors'!$AB$9/1000</f>
        <v>1.3129520256404801</v>
      </c>
      <c r="AQ80" s="72">
        <f>'Energy by Mode &amp; Fuel'!AR227*'C Emissions Factors'!$AB$9/1000</f>
        <v>1.3180064894202728</v>
      </c>
      <c r="AR80" s="72">
        <f>'Energy by Mode &amp; Fuel'!AS227*'C Emissions Factors'!$AB$9/1000</f>
        <v>1.3230804113398931</v>
      </c>
      <c r="AS80" s="72">
        <f>'Energy by Mode &amp; Fuel'!AT227*'C Emissions Factors'!$AB$9/1000</f>
        <v>1.3281738663072278</v>
      </c>
      <c r="AT80" s="56"/>
      <c r="AU80" s="56"/>
    </row>
    <row r="81" spans="1:47">
      <c r="A81" s="65" t="s">
        <v>2820</v>
      </c>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c r="AN81" s="65"/>
      <c r="AO81" s="65"/>
      <c r="AP81" s="65"/>
      <c r="AQ81" s="65"/>
      <c r="AR81" s="65"/>
      <c r="AS81" s="65"/>
      <c r="AT81" s="56"/>
      <c r="AU81" s="56"/>
    </row>
    <row r="82" spans="1:47">
      <c r="A82" s="65" t="s">
        <v>2819</v>
      </c>
      <c r="B82" s="72">
        <f>'Energy by Mode &amp; Fuel'!C$229*Mitigation!B104/1000</f>
        <v>2.8462521151286584</v>
      </c>
      <c r="C82" s="72">
        <f>'Energy by Mode &amp; Fuel'!D229*Mitigation!C104/1000</f>
        <v>2.8463495859324341</v>
      </c>
      <c r="D82" s="72">
        <f>'Energy by Mode &amp; Fuel'!E229*Mitigation!D104/1000</f>
        <v>2.8383867372060463</v>
      </c>
      <c r="E82" s="72">
        <f>'Energy by Mode &amp; Fuel'!F229*Mitigation!E104/1000</f>
        <v>2.8117121438950767</v>
      </c>
      <c r="F82" s="72">
        <f>'Energy by Mode &amp; Fuel'!G229*Mitigation!F104/1000</f>
        <v>2.8439740000758129</v>
      </c>
      <c r="G82" s="72">
        <f>'Energy by Mode &amp; Fuel'!H229*Mitigation!G104/1000</f>
        <v>2.8448828167037656</v>
      </c>
      <c r="H82" s="72">
        <f>'Energy by Mode &amp; Fuel'!I229*Mitigation!H104/1000</f>
        <v>2.8369399139339517</v>
      </c>
      <c r="I82" s="72">
        <f>'Energy by Mode &amp; Fuel'!J229*Mitigation!I104/1000</f>
        <v>2.8711366720852891</v>
      </c>
      <c r="J82" s="72">
        <f>'Energy by Mode &amp; Fuel'!K229*Mitigation!J104/1000</f>
        <v>2.8681136831521306</v>
      </c>
      <c r="K82" s="72">
        <f>'Energy by Mode &amp; Fuel'!L229*Mitigation!K104/1000</f>
        <v>2.9013699500296046</v>
      </c>
      <c r="L82" s="72">
        <f>'Energy by Mode &amp; Fuel'!M229*Mitigation!L104/1000</f>
        <v>2.9187765667859051</v>
      </c>
      <c r="M82" s="72">
        <f>'Energy by Mode &amp; Fuel'!N229*Mitigation!M104/1000</f>
        <v>2.956837822155796</v>
      </c>
      <c r="N82" s="72">
        <f>'Energy by Mode &amp; Fuel'!O229*Mitigation!N104/1000</f>
        <v>2.9959956188452042</v>
      </c>
      <c r="O82" s="72">
        <f>'Energy by Mode &amp; Fuel'!P229*Mitigation!O104/1000</f>
        <v>3.0271092076173756</v>
      </c>
      <c r="P82" s="72">
        <f>'Energy by Mode &amp; Fuel'!Q229*Mitigation!P104/1000</f>
        <v>3.0783773179426923</v>
      </c>
      <c r="Q82" s="72">
        <f>'Energy by Mode &amp; Fuel'!R229*Mitigation!Q104/1000</f>
        <v>3.11851595391694</v>
      </c>
      <c r="R82" s="72">
        <f>'Energy by Mode &amp; Fuel'!S229*Mitigation!R104/1000</f>
        <v>3.1494159394914862</v>
      </c>
      <c r="S82" s="72">
        <f>'Energy by Mode &amp; Fuel'!T229*Mitigation!S104/1000</f>
        <v>3.1664435779351088</v>
      </c>
      <c r="T82" s="72">
        <f>'Energy by Mode &amp; Fuel'!U229*Mitigation!T104/1000</f>
        <v>3.2211710152526467</v>
      </c>
      <c r="U82" s="72">
        <f>'Energy by Mode &amp; Fuel'!V229*Mitigation!U104/1000</f>
        <v>3.241562495821654</v>
      </c>
      <c r="V82" s="72">
        <f>'Energy by Mode &amp; Fuel'!W229*Mitigation!V104/1000</f>
        <v>3.2811503563923172</v>
      </c>
      <c r="W82" s="72">
        <f>'Energy by Mode &amp; Fuel'!X229*Mitigation!W104/1000</f>
        <v>3.3296762457022808</v>
      </c>
      <c r="X82" s="72">
        <f>'Energy by Mode &amp; Fuel'!Y229*Mitigation!X104/1000</f>
        <v>3.3482588261426924</v>
      </c>
      <c r="Y82" s="72">
        <f>'Energy by Mode &amp; Fuel'!Z229*Mitigation!Y104/1000</f>
        <v>3.4089207373257207</v>
      </c>
      <c r="Z82" s="72">
        <f>'Energy by Mode &amp; Fuel'!AA229*Mitigation!Z104/1000</f>
        <v>3.4374448543598177</v>
      </c>
      <c r="AA82" s="72">
        <f>'Energy by Mode &amp; Fuel'!AB229*Mitigation!AA104/1000</f>
        <v>3.4862670318667148</v>
      </c>
      <c r="AB82" s="72">
        <f>'Energy by Mode &amp; Fuel'!AC229*Mitigation!AB104/1000</f>
        <v>3.4945414800082562</v>
      </c>
      <c r="AC82" s="72">
        <f>'Energy by Mode &amp; Fuel'!AD229*Mitigation!AC104/1000</f>
        <v>3.528529137217165</v>
      </c>
      <c r="AD82" s="72">
        <f>'Energy by Mode &amp; Fuel'!AE229*Mitigation!AD104/1000</f>
        <v>3.5935218411404639</v>
      </c>
      <c r="AE82" s="72">
        <f>'Energy by Mode &amp; Fuel'!AF229*Mitigation!AE104/1000</f>
        <v>3.61605552327504</v>
      </c>
      <c r="AF82" s="72">
        <f>'Energy by Mode &amp; Fuel'!AG229*Mitigation!AF104/1000</f>
        <v>3.6387305060202673</v>
      </c>
      <c r="AG82" s="72">
        <f>'Energy by Mode &amp; Fuel'!AH229*Mitigation!AG104/1000</f>
        <v>3.6615476754214207</v>
      </c>
      <c r="AH82" s="72">
        <f>'Energy by Mode &amp; Fuel'!AI229*Mitigation!AH104/1000</f>
        <v>3.6845079230798445</v>
      </c>
      <c r="AI82" s="72">
        <f>'Energy by Mode &amp; Fuel'!AJ229*Mitigation!AI104/1000</f>
        <v>3.7076121461877971</v>
      </c>
      <c r="AJ82" s="72">
        <f>'Energy by Mode &amp; Fuel'!AK229*Mitigation!AJ104/1000</f>
        <v>3.7308612475635026</v>
      </c>
      <c r="AK82" s="72">
        <f>'Energy by Mode &amp; Fuel'!AL229*Mitigation!AK104/1000</f>
        <v>3.7542561356864375</v>
      </c>
      <c r="AL82" s="72">
        <f>'Energy by Mode &amp; Fuel'!AM229*Mitigation!AL104/1000</f>
        <v>3.7777977247328232</v>
      </c>
      <c r="AM82" s="72">
        <f>'Energy by Mode &amp; Fuel'!AN229*Mitigation!AM104/1000</f>
        <v>3.801486934611352</v>
      </c>
      <c r="AN82" s="72">
        <f>'Energy by Mode &amp; Fuel'!AO229*Mitigation!AN104/1000</f>
        <v>3.8253246909991327</v>
      </c>
      <c r="AO82" s="72">
        <f>'Energy by Mode &amp; Fuel'!AP229*Mitigation!AO104/1000</f>
        <v>3.849311925377862</v>
      </c>
      <c r="AP82" s="72">
        <f>'Energy by Mode &amp; Fuel'!AQ229*Mitigation!AP104/1000</f>
        <v>3.8734495750702229</v>
      </c>
      <c r="AQ82" s="72">
        <f>'Energy by Mode &amp; Fuel'!AR229*Mitigation!AQ104/1000</f>
        <v>3.8977385832765123</v>
      </c>
      <c r="AR82" s="72">
        <f>'Energy by Mode &amp; Fuel'!AS229*Mitigation!AR104/1000</f>
        <v>3.9221798991114962</v>
      </c>
      <c r="AS82" s="72">
        <f>'Energy by Mode &amp; Fuel'!AT229*Mitigation!AS104/1000</f>
        <v>3.9467744776414966</v>
      </c>
      <c r="AT82" s="56"/>
      <c r="AU82" s="56"/>
    </row>
    <row r="83" spans="1:47">
      <c r="A83" s="65" t="s">
        <v>2821</v>
      </c>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c r="AQ83" s="65"/>
      <c r="AR83" s="65"/>
      <c r="AS83" s="65"/>
      <c r="AT83" s="56"/>
      <c r="AU83" s="56"/>
    </row>
    <row r="84" spans="1:47">
      <c r="A84" s="65" t="s">
        <v>2819</v>
      </c>
      <c r="B84" s="72">
        <f>'Energy by Mode &amp; Fuel'!C$231*Mitigation!B104/1000</f>
        <v>0.89531808884654307</v>
      </c>
      <c r="C84" s="72">
        <f>'Energy by Mode &amp; Fuel'!D231*Mitigation!C104/1000</f>
        <v>0.89010338037336811</v>
      </c>
      <c r="D84" s="72">
        <f>'Energy by Mode &amp; Fuel'!E231*Mitigation!D104/1000</f>
        <v>0.9039750668550306</v>
      </c>
      <c r="E84" s="72">
        <f>'Energy by Mode &amp; Fuel'!F231*Mitigation!E104/1000</f>
        <v>0.88734120584528631</v>
      </c>
      <c r="F84" s="72">
        <f>'Energy by Mode &amp; Fuel'!G231*Mitigation!F104/1000</f>
        <v>0.89636432274321398</v>
      </c>
      <c r="G84" s="72">
        <f>'Energy by Mode &amp; Fuel'!H231*Mitigation!G104/1000</f>
        <v>0.89760950757948943</v>
      </c>
      <c r="H84" s="72">
        <f>'Energy by Mode &amp; Fuel'!I231*Mitigation!H104/1000</f>
        <v>0.89143521074276355</v>
      </c>
      <c r="I84" s="72">
        <f>'Energy by Mode &amp; Fuel'!J231*Mitigation!I104/1000</f>
        <v>0.90554476572810338</v>
      </c>
      <c r="J84" s="72">
        <f>'Energy by Mode &amp; Fuel'!K231*Mitigation!J104/1000</f>
        <v>0.90955139054846568</v>
      </c>
      <c r="K84" s="72">
        <f>'Energy by Mode &amp; Fuel'!L231*Mitigation!K104/1000</f>
        <v>0.92368034385649433</v>
      </c>
      <c r="L84" s="72">
        <f>'Energy by Mode &amp; Fuel'!M231*Mitigation!L104/1000</f>
        <v>0.93294213628386558</v>
      </c>
      <c r="M84" s="72">
        <f>'Energy by Mode &amp; Fuel'!N231*Mitigation!M104/1000</f>
        <v>0.94887006978533117</v>
      </c>
      <c r="N84" s="72">
        <f>'Energy by Mode &amp; Fuel'!O231*Mitigation!N104/1000</f>
        <v>0.9663409427244789</v>
      </c>
      <c r="O84" s="72">
        <f>'Energy by Mode &amp; Fuel'!P231*Mitigation!O104/1000</f>
        <v>0.98177806077493435</v>
      </c>
      <c r="P84" s="72">
        <f>'Energy by Mode &amp; Fuel'!Q231*Mitigation!P104/1000</f>
        <v>1.0029937418968116</v>
      </c>
      <c r="Q84" s="72">
        <f>'Energy by Mode &amp; Fuel'!R231*Mitigation!Q104/1000</f>
        <v>1.0193788984899261</v>
      </c>
      <c r="R84" s="72">
        <f>'Energy by Mode &amp; Fuel'!S231*Mitigation!R104/1000</f>
        <v>1.0325283570596282</v>
      </c>
      <c r="S84" s="72">
        <f>'Energy by Mode &amp; Fuel'!T231*Mitigation!S104/1000</f>
        <v>1.0410635920324924</v>
      </c>
      <c r="T84" s="72">
        <f>'Energy by Mode &amp; Fuel'!U231*Mitigation!T104/1000</f>
        <v>1.0614865375264118</v>
      </c>
      <c r="U84" s="72">
        <f>'Energy by Mode &amp; Fuel'!V231*Mitigation!U104/1000</f>
        <v>1.0706229581151057</v>
      </c>
      <c r="V84" s="72">
        <f>'Energy by Mode &amp; Fuel'!W231*Mitigation!V104/1000</f>
        <v>1.0861336391939229</v>
      </c>
      <c r="W84" s="72">
        <f>'Energy by Mode &amp; Fuel'!X231*Mitigation!W104/1000</f>
        <v>1.1042651694288852</v>
      </c>
      <c r="X84" s="72">
        <f>'Energy by Mode &amp; Fuel'!Y231*Mitigation!X104/1000</f>
        <v>1.1122679755822518</v>
      </c>
      <c r="Y84" s="72">
        <f>'Energy by Mode &amp; Fuel'!Z231*Mitigation!Y104/1000</f>
        <v>1.1346142388203517</v>
      </c>
      <c r="Z84" s="72">
        <f>'Energy by Mode &amp; Fuel'!AA231*Mitigation!Z104/1000</f>
        <v>1.1452994532019884</v>
      </c>
      <c r="AA84" s="72">
        <f>'Energy by Mode &amp; Fuel'!AB231*Mitigation!AA104/1000</f>
        <v>1.1627008058497998</v>
      </c>
      <c r="AB84" s="72">
        <f>'Energy by Mode &amp; Fuel'!AC231*Mitigation!AB104/1000</f>
        <v>1.1662905482163524</v>
      </c>
      <c r="AC84" s="72">
        <f>'Energy by Mode &amp; Fuel'!AD231*Mitigation!AC104/1000</f>
        <v>1.1786117868258796</v>
      </c>
      <c r="AD84" s="72">
        <f>'Energy by Mode &amp; Fuel'!AE231*Mitigation!AD104/1000</f>
        <v>1.201092353500129</v>
      </c>
      <c r="AE84" s="72">
        <f>'Energy by Mode &amp; Fuel'!AF231*Mitigation!AE104/1000</f>
        <v>1.2092058645960362</v>
      </c>
      <c r="AF84" s="72">
        <f>'Energy by Mode &amp; Fuel'!AG231*Mitigation!AF104/1000</f>
        <v>1.2173741833527463</v>
      </c>
      <c r="AG84" s="72">
        <f>'Energy by Mode &amp; Fuel'!AH231*Mitigation!AG104/1000</f>
        <v>1.2255976800020423</v>
      </c>
      <c r="AH84" s="72">
        <f>'Energy by Mode &amp; Fuel'!AI231*Mitigation!AH104/1000</f>
        <v>1.2338767272766644</v>
      </c>
      <c r="AI84" s="72">
        <f>'Energy by Mode &amp; Fuel'!AJ231*Mitigation!AI104/1000</f>
        <v>1.2422117004272033</v>
      </c>
      <c r="AJ84" s="72">
        <f>'Energy by Mode &amp; Fuel'!AK231*Mitigation!AJ104/1000</f>
        <v>1.2506029772391083</v>
      </c>
      <c r="AK84" s="72">
        <f>'Energy by Mode &amp; Fuel'!AL231*Mitigation!AK104/1000</f>
        <v>1.2590509380498114</v>
      </c>
      <c r="AL84" s="72">
        <f>'Energy by Mode &amp; Fuel'!AM231*Mitigation!AL104/1000</f>
        <v>1.2675559657659656</v>
      </c>
      <c r="AM84" s="72">
        <f>'Energy by Mode &amp; Fuel'!AN231*Mitigation!AM104/1000</f>
        <v>1.2761184458808008</v>
      </c>
      <c r="AN84" s="72">
        <f>'Energy by Mode &amp; Fuel'!AO231*Mitigation!AN104/1000</f>
        <v>1.2847387664915961</v>
      </c>
      <c r="AO84" s="72">
        <f>'Energy by Mode &amp; Fuel'!AP231*Mitigation!AO104/1000</f>
        <v>1.2934173183172701</v>
      </c>
      <c r="AP84" s="72">
        <f>'Energy by Mode &amp; Fuel'!AQ231*Mitigation!AP104/1000</f>
        <v>1.3021544947160912</v>
      </c>
      <c r="AQ84" s="72">
        <f>'Energy by Mode &amp; Fuel'!AR231*Mitigation!AQ104/1000</f>
        <v>1.3109506917035056</v>
      </c>
      <c r="AR84" s="72">
        <f>'Energy by Mode &amp; Fuel'!AS231*Mitigation!AR104/1000</f>
        <v>1.3198063079700884</v>
      </c>
      <c r="AS84" s="72">
        <f>'Energy by Mode &amp; Fuel'!AT231*Mitigation!AS104/1000</f>
        <v>1.328721744899612</v>
      </c>
      <c r="AT84" s="56"/>
      <c r="AU84" s="56"/>
    </row>
    <row r="85" spans="1:47">
      <c r="A85" s="65" t="s">
        <v>2756</v>
      </c>
      <c r="B85" s="72">
        <f>'Energy by Mode &amp; Fuel'!C$232*'C Emissions Factors'!$AB$9/1000</f>
        <v>0.7543666899999999</v>
      </c>
      <c r="C85" s="72">
        <f>'Energy by Mode &amp; Fuel'!D232*'C Emissions Factors'!$AB$9/1000</f>
        <v>0.72086398999999979</v>
      </c>
      <c r="D85" s="72">
        <f>'Energy by Mode &amp; Fuel'!E232*'C Emissions Factors'!$AB$9/1000</f>
        <v>0.8024823460499998</v>
      </c>
      <c r="E85" s="72">
        <f>'Energy by Mode &amp; Fuel'!F232*'C Emissions Factors'!$AB$9/1000</f>
        <v>0.77945216579999987</v>
      </c>
      <c r="F85" s="72">
        <f>'Energy by Mode &amp; Fuel'!G232*'C Emissions Factors'!$AB$9/1000</f>
        <v>0.78299123594999986</v>
      </c>
      <c r="G85" s="72">
        <f>'Energy by Mode &amp; Fuel'!H232*'C Emissions Factors'!$AB$9/1000</f>
        <v>0.78907504829999997</v>
      </c>
      <c r="H85" s="72">
        <f>'Energy by Mode &amp; Fuel'!I232*'C Emissions Factors'!$AB$9/1000</f>
        <v>0.78336364259999991</v>
      </c>
      <c r="I85" s="72">
        <f>'Energy by Mode &amp; Fuel'!J232*'C Emissions Factors'!$AB$9/1000</f>
        <v>0.79692177565</v>
      </c>
      <c r="J85" s="72">
        <f>'Energy by Mode &amp; Fuel'!K232*'C Emissions Factors'!$AB$9/1000</f>
        <v>0.81551379909999988</v>
      </c>
      <c r="K85" s="72">
        <f>'Energy by Mode &amp; Fuel'!L232*'C Emissions Factors'!$AB$9/1000</f>
        <v>0.83308859864999985</v>
      </c>
      <c r="L85" s="72">
        <f>'Energy by Mode &amp; Fuel'!M232*'C Emissions Factors'!$AB$9/1000</f>
        <v>0.85117603339999992</v>
      </c>
      <c r="M85" s="72">
        <f>'Energy by Mode &amp; Fuel'!N232*'C Emissions Factors'!$AB$9/1000</f>
        <v>0.86996929249999999</v>
      </c>
      <c r="N85" s="72">
        <f>'Energy by Mode &amp; Fuel'!O232*'C Emissions Factors'!$AB$9/1000</f>
        <v>0.89190675804999986</v>
      </c>
      <c r="O85" s="72">
        <f>'Energy by Mode &amp; Fuel'!P232*'C Emissions Factors'!$AB$9/1000</f>
        <v>0.91517687029999983</v>
      </c>
      <c r="P85" s="72">
        <f>'Energy by Mode &amp; Fuel'!Q232*'C Emissions Factors'!$AB$9/1000</f>
        <v>0.9377541788999999</v>
      </c>
      <c r="Q85" s="72">
        <f>'Energy by Mode &amp; Fuel'!R232*'C Emissions Factors'!$AB$9/1000</f>
        <v>0.95684552424999991</v>
      </c>
      <c r="R85" s="72">
        <f>'Energy by Mode &amp; Fuel'!S232*'C Emissions Factors'!$AB$9/1000</f>
        <v>0.9752276071999999</v>
      </c>
      <c r="S85" s="72">
        <f>'Energy by Mode &amp; Fuel'!T232*'C Emissions Factors'!$AB$9/1000</f>
        <v>0.99480927699999988</v>
      </c>
      <c r="T85" s="72">
        <f>'Energy by Mode &amp; Fuel'!U232*'C Emissions Factors'!$AB$9/1000</f>
        <v>1.0124308194</v>
      </c>
      <c r="U85" s="72">
        <f>'Energy by Mode &amp; Fuel'!V232*'C Emissions Factors'!$AB$9/1000</f>
        <v>1.0298321802999999</v>
      </c>
      <c r="V85" s="72">
        <f>'Energy by Mode &amp; Fuel'!W232*'C Emissions Factors'!$AB$9/1000</f>
        <v>1.0480330706999998</v>
      </c>
      <c r="W85" s="72">
        <f>'Energy by Mode &amp; Fuel'!X232*'C Emissions Factors'!$AB$9/1000</f>
        <v>1.0645302975999997</v>
      </c>
      <c r="X85" s="72">
        <f>'Energy by Mode &amp; Fuel'!Y232*'C Emissions Factors'!$AB$9/1000</f>
        <v>1.0809943143999998</v>
      </c>
      <c r="Y85" s="72">
        <f>'Energy by Mode &amp; Fuel'!Z232*'C Emissions Factors'!$AB$9/1000</f>
        <v>1.0995654900999998</v>
      </c>
      <c r="Z85" s="72">
        <f>'Energy by Mode &amp; Fuel'!AA232*'C Emissions Factors'!$AB$9/1000</f>
        <v>1.1145508527999999</v>
      </c>
      <c r="AA85" s="72">
        <f>'Energy by Mode &amp; Fuel'!AB232*'C Emissions Factors'!$AB$9/1000</f>
        <v>1.1288518972499999</v>
      </c>
      <c r="AB85" s="72">
        <f>'Energy by Mode &amp; Fuel'!AC232*'C Emissions Factors'!$AB$9/1000</f>
        <v>1.1447849913499999</v>
      </c>
      <c r="AC85" s="72">
        <f>'Energy by Mode &amp; Fuel'!AD232*'C Emissions Factors'!$AB$9/1000</f>
        <v>1.1599675664499998</v>
      </c>
      <c r="AD85" s="72">
        <f>'Energy by Mode &amp; Fuel'!AE232*'C Emissions Factors'!$AB$9/1000</f>
        <v>1.1742251598</v>
      </c>
      <c r="AE85" s="72">
        <f>'Energy by Mode &amp; Fuel'!AF232*'C Emissions Factors'!$AB$9/1000</f>
        <v>1.183077011242518</v>
      </c>
      <c r="AF85" s="72">
        <f>'Energy by Mode &amp; Fuel'!AG232*'C Emissions Factors'!$AB$9/1000</f>
        <v>1.1919955920284726</v>
      </c>
      <c r="AG85" s="72">
        <f>'Energy by Mode &amp; Fuel'!AH232*'C Emissions Factors'!$AB$9/1000</f>
        <v>1.2009814051944667</v>
      </c>
      <c r="AH85" s="72">
        <f>'Energy by Mode &amp; Fuel'!AI232*'C Emissions Factors'!$AB$9/1000</f>
        <v>1.2100349575692246</v>
      </c>
      <c r="AI85" s="72">
        <f>'Energy by Mode &amp; Fuel'!AJ232*'C Emissions Factors'!$AB$9/1000</f>
        <v>1.2191567598021802</v>
      </c>
      <c r="AJ85" s="72">
        <f>'Energy by Mode &amp; Fuel'!AK232*'C Emissions Factors'!$AB$9/1000</f>
        <v>1.2283473263922784</v>
      </c>
      <c r="AK85" s="72">
        <f>'Energy by Mode &amp; Fuel'!AL232*'C Emissions Factors'!$AB$9/1000</f>
        <v>1.2376071757169944</v>
      </c>
      <c r="AL85" s="72">
        <f>'Energy by Mode &amp; Fuel'!AM232*'C Emissions Factors'!$AB$9/1000</f>
        <v>1.2469368300615724</v>
      </c>
      <c r="AM85" s="72">
        <f>'Energy by Mode &amp; Fuel'!AN232*'C Emissions Factors'!$AB$9/1000</f>
        <v>1.2563368156484844</v>
      </c>
      <c r="AN85" s="72">
        <f>'Energy by Mode &amp; Fuel'!AO232*'C Emissions Factors'!$AB$9/1000</f>
        <v>1.2658076626671093</v>
      </c>
      <c r="AO85" s="72">
        <f>'Energy by Mode &amp; Fuel'!AP232*'C Emissions Factors'!$AB$9/1000</f>
        <v>1.2753499053036397</v>
      </c>
      <c r="AP85" s="72">
        <f>'Energy by Mode &amp; Fuel'!AQ232*'C Emissions Factors'!$AB$9/1000</f>
        <v>1.2849640817712091</v>
      </c>
      <c r="AQ85" s="72">
        <f>'Energy by Mode &amp; Fuel'!AR232*'C Emissions Factors'!$AB$9/1000</f>
        <v>1.2946507343402509</v>
      </c>
      <c r="AR85" s="72">
        <f>'Energy by Mode &amp; Fuel'!AS232*'C Emissions Factors'!$AB$9/1000</f>
        <v>1.3044104093690831</v>
      </c>
      <c r="AS85" s="72">
        <f>'Energy by Mode &amp; Fuel'!AT232*'C Emissions Factors'!$AB$9/1000</f>
        <v>1.3142436573347254</v>
      </c>
      <c r="AT85" s="56"/>
      <c r="AU85" s="56"/>
    </row>
    <row r="86" spans="1:47">
      <c r="A86" s="65" t="s">
        <v>670</v>
      </c>
      <c r="B86" s="72">
        <f>SUM(B79:B85)</f>
        <v>5.8469328522017818</v>
      </c>
      <c r="C86" s="72">
        <f t="shared" ref="C86:AS86" si="12">SUM(C79:C85)</f>
        <v>5.8671626407488437</v>
      </c>
      <c r="D86" s="72">
        <f t="shared" si="12"/>
        <v>5.8539750065224219</v>
      </c>
      <c r="E86" s="72">
        <f t="shared" si="12"/>
        <v>5.7754320177199245</v>
      </c>
      <c r="F86" s="72">
        <f t="shared" si="12"/>
        <v>5.823098282840192</v>
      </c>
      <c r="G86" s="72">
        <f t="shared" si="12"/>
        <v>5.8536034261844954</v>
      </c>
      <c r="H86" s="72">
        <f t="shared" si="12"/>
        <v>5.8849651699010348</v>
      </c>
      <c r="I86" s="72">
        <f t="shared" si="12"/>
        <v>5.9849867856621941</v>
      </c>
      <c r="J86" s="72">
        <f t="shared" si="12"/>
        <v>6.0210711521709808</v>
      </c>
      <c r="K86" s="72">
        <f t="shared" si="12"/>
        <v>6.1021056916389487</v>
      </c>
      <c r="L86" s="72">
        <f t="shared" si="12"/>
        <v>6.1576395295041157</v>
      </c>
      <c r="M86" s="72">
        <f t="shared" si="12"/>
        <v>6.2412777533802863</v>
      </c>
      <c r="N86" s="72">
        <f t="shared" si="12"/>
        <v>6.3245863156631739</v>
      </c>
      <c r="O86" s="72">
        <f t="shared" si="12"/>
        <v>6.3955029431801496</v>
      </c>
      <c r="P86" s="72">
        <f t="shared" si="12"/>
        <v>6.4909130134575914</v>
      </c>
      <c r="Q86" s="72">
        <f t="shared" si="12"/>
        <v>6.5690118144378387</v>
      </c>
      <c r="R86" s="72">
        <f t="shared" si="12"/>
        <v>6.6331239037864087</v>
      </c>
      <c r="S86" s="72">
        <f t="shared" si="12"/>
        <v>6.675888452436241</v>
      </c>
      <c r="T86" s="72">
        <f t="shared" si="12"/>
        <v>6.7733087075573764</v>
      </c>
      <c r="U86" s="72">
        <f t="shared" si="12"/>
        <v>6.8232479609705301</v>
      </c>
      <c r="V86" s="72">
        <f t="shared" si="12"/>
        <v>6.901007212221673</v>
      </c>
      <c r="W86" s="72">
        <f t="shared" si="12"/>
        <v>6.9930744768565454</v>
      </c>
      <c r="X86" s="72">
        <f t="shared" si="12"/>
        <v>7.0437318231433368</v>
      </c>
      <c r="Y86" s="72">
        <f t="shared" si="12"/>
        <v>7.150424596646249</v>
      </c>
      <c r="Z86" s="72">
        <f t="shared" si="12"/>
        <v>7.2113932709285367</v>
      </c>
      <c r="AA86" s="72">
        <f t="shared" si="12"/>
        <v>7.3032464147232545</v>
      </c>
      <c r="AB86" s="72">
        <f t="shared" si="12"/>
        <v>7.3374890371449286</v>
      </c>
      <c r="AC86" s="72">
        <f t="shared" si="12"/>
        <v>7.4092712267166636</v>
      </c>
      <c r="AD86" s="72">
        <f t="shared" si="12"/>
        <v>7.5271839466552892</v>
      </c>
      <c r="AE86" s="72">
        <f t="shared" si="12"/>
        <v>7.5726852431687828</v>
      </c>
      <c r="AF86" s="72">
        <f t="shared" si="12"/>
        <v>7.6184724961034576</v>
      </c>
      <c r="AG86" s="72">
        <f t="shared" si="12"/>
        <v>7.6645475538195207</v>
      </c>
      <c r="AH86" s="72">
        <f t="shared" si="12"/>
        <v>7.7109122768693084</v>
      </c>
      <c r="AI86" s="72">
        <f t="shared" si="12"/>
        <v>7.7575685380789299</v>
      </c>
      <c r="AJ86" s="72">
        <f t="shared" si="12"/>
        <v>7.8045182226304579</v>
      </c>
      <c r="AK86" s="72">
        <f t="shared" si="12"/>
        <v>7.8517632281446925</v>
      </c>
      <c r="AL86" s="72">
        <f t="shared" si="12"/>
        <v>7.8993054647644581</v>
      </c>
      <c r="AM86" s="72">
        <f t="shared" si="12"/>
        <v>7.947146855238497</v>
      </c>
      <c r="AN86" s="72">
        <f t="shared" si="12"/>
        <v>7.9952893350059044</v>
      </c>
      <c r="AO86" s="72">
        <f t="shared" si="12"/>
        <v>8.0437348522811511</v>
      </c>
      <c r="AP86" s="72">
        <f t="shared" si="12"/>
        <v>8.0924853681396822</v>
      </c>
      <c r="AQ86" s="72">
        <f t="shared" si="12"/>
        <v>8.1415428566040813</v>
      </c>
      <c r="AR86" s="72">
        <f t="shared" si="12"/>
        <v>8.1909093047308446</v>
      </c>
      <c r="AS86" s="72">
        <f t="shared" si="12"/>
        <v>8.2405867126977128</v>
      </c>
      <c r="AT86" s="56"/>
      <c r="AU86" s="56"/>
    </row>
    <row r="87" spans="1:4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c r="AQ87" s="65"/>
      <c r="AR87" s="65"/>
      <c r="AS87" s="65"/>
      <c r="AT87" s="56"/>
      <c r="AU87" s="56"/>
    </row>
    <row r="88" spans="1:47">
      <c r="A88" s="65" t="s">
        <v>1634</v>
      </c>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c r="AQ88" s="65"/>
      <c r="AR88" s="65"/>
      <c r="AS88" s="65"/>
      <c r="AT88" s="56"/>
      <c r="AU88" s="56"/>
    </row>
    <row r="89" spans="1:47">
      <c r="A89" s="65" t="s">
        <v>708</v>
      </c>
      <c r="B89" s="72">
        <f>'Energy by Mode &amp; Fuel'!C$236*((1-B$112)*'C Emissions Factors'!$AB$6/1000+(B$112)*'C Emissions Factors'!$AB$50/1000)</f>
        <v>14.50187892464259</v>
      </c>
      <c r="C89" s="72">
        <f>'Energy by Mode &amp; Fuel'!D236*((1-C$112)*'C Emissions Factors'!$AB$6/1000+(C$112)*'C Emissions Factors'!$AB$50/1000)</f>
        <v>14.277885496498961</v>
      </c>
      <c r="D89" s="72">
        <f>'Energy by Mode &amp; Fuel'!E236*((1-D$112)*'C Emissions Factors'!$AB$6/1000+(D$112)*'C Emissions Factors'!$AB$50/1000)</f>
        <v>13.941390990172861</v>
      </c>
      <c r="E89" s="72">
        <f>'Energy by Mode &amp; Fuel'!F236*((1-E$112)*'C Emissions Factors'!$AB$6/1000+(E$112)*'C Emissions Factors'!$AB$50/1000)</f>
        <v>14.261641602793727</v>
      </c>
      <c r="F89" s="72">
        <f>'Energy by Mode &amp; Fuel'!G236*((1-F$112)*'C Emissions Factors'!$AB$6/1000+(F$112)*'C Emissions Factors'!$AB$50/1000)</f>
        <v>14.575113658784776</v>
      </c>
      <c r="G89" s="72">
        <f>'Energy by Mode &amp; Fuel'!H236*((1-G$112)*'C Emissions Factors'!$AB$6/1000+(G$112)*'C Emissions Factors'!$AB$50/1000)</f>
        <v>14.642923424895804</v>
      </c>
      <c r="H89" s="72">
        <f>'Energy by Mode &amp; Fuel'!I236*((1-H$112)*'C Emissions Factors'!$AB$6/1000+(H$112)*'C Emissions Factors'!$AB$50/1000)</f>
        <v>14.685343222725727</v>
      </c>
      <c r="I89" s="72">
        <f>'Energy by Mode &amp; Fuel'!J236*((1-I$112)*'C Emissions Factors'!$AB$6/1000+(I$112)*'C Emissions Factors'!$AB$50/1000)</f>
        <v>14.715212639995054</v>
      </c>
      <c r="J89" s="72">
        <f>'Energy by Mode &amp; Fuel'!K236*((1-J$112)*'C Emissions Factors'!$AB$6/1000+(J$112)*'C Emissions Factors'!$AB$50/1000)</f>
        <v>14.743168175785163</v>
      </c>
      <c r="K89" s="72">
        <f>'Energy by Mode &amp; Fuel'!L236*((1-K$112)*'C Emissions Factors'!$AB$6/1000+(K$112)*'C Emissions Factors'!$AB$50/1000)</f>
        <v>14.766186696921025</v>
      </c>
      <c r="L89" s="72">
        <f>'Energy by Mode &amp; Fuel'!M236*((1-L$112)*'C Emissions Factors'!$AB$6/1000+(L$112)*'C Emissions Factors'!$AB$50/1000)</f>
        <v>14.786542802834969</v>
      </c>
      <c r="M89" s="72">
        <f>'Energy by Mode &amp; Fuel'!N236*((1-M$112)*'C Emissions Factors'!$AB$6/1000+(M$112)*'C Emissions Factors'!$AB$50/1000)</f>
        <v>14.803406314354911</v>
      </c>
      <c r="N89" s="72">
        <f>'Energy by Mode &amp; Fuel'!O236*((1-N$112)*'C Emissions Factors'!$AB$6/1000+(N$112)*'C Emissions Factors'!$AB$50/1000)</f>
        <v>14.820600701015843</v>
      </c>
      <c r="O89" s="72">
        <f>'Energy by Mode &amp; Fuel'!P236*((1-O$112)*'C Emissions Factors'!$AB$6/1000+(O$112)*'C Emissions Factors'!$AB$50/1000)</f>
        <v>14.836424640990918</v>
      </c>
      <c r="P89" s="72">
        <f>'Energy by Mode &amp; Fuel'!Q236*((1-P$112)*'C Emissions Factors'!$AB$6/1000+(P$112)*'C Emissions Factors'!$AB$50/1000)</f>
        <v>14.854116220163219</v>
      </c>
      <c r="Q89" s="72">
        <f>'Energy by Mode &amp; Fuel'!R236*((1-Q$112)*'C Emissions Factors'!$AB$6/1000+(Q$112)*'C Emissions Factors'!$AB$50/1000)</f>
        <v>14.870768157406664</v>
      </c>
      <c r="R89" s="72">
        <f>'Energy by Mode &amp; Fuel'!S236*((1-R$112)*'C Emissions Factors'!$AB$6/1000+(R$112)*'C Emissions Factors'!$AB$50/1000)</f>
        <v>14.888482329840029</v>
      </c>
      <c r="S89" s="72">
        <f>'Energy by Mode &amp; Fuel'!T236*((1-S$112)*'C Emissions Factors'!$AB$6/1000+(S$112)*'C Emissions Factors'!$AB$50/1000)</f>
        <v>14.909980064085575</v>
      </c>
      <c r="T89" s="72">
        <f>'Energy by Mode &amp; Fuel'!U236*((1-T$112)*'C Emissions Factors'!$AB$6/1000+(T$112)*'C Emissions Factors'!$AB$50/1000)</f>
        <v>14.930142825176652</v>
      </c>
      <c r="U89" s="72">
        <f>'Energy by Mode &amp; Fuel'!V236*((1-U$112)*'C Emissions Factors'!$AB$6/1000+(U$112)*'C Emissions Factors'!$AB$50/1000)</f>
        <v>14.94912855478873</v>
      </c>
      <c r="V89" s="72">
        <f>'Energy by Mode &amp; Fuel'!W236*((1-V$112)*'C Emissions Factors'!$AB$6/1000+(V$112)*'C Emissions Factors'!$AB$50/1000)</f>
        <v>14.967681493241065</v>
      </c>
      <c r="W89" s="72">
        <f>'Energy by Mode &amp; Fuel'!X236*((1-W$112)*'C Emissions Factors'!$AB$6/1000+(W$112)*'C Emissions Factors'!$AB$50/1000)</f>
        <v>14.982160817454924</v>
      </c>
      <c r="X89" s="72">
        <f>'Energy by Mode &amp; Fuel'!Y236*((1-X$112)*'C Emissions Factors'!$AB$6/1000+(X$112)*'C Emissions Factors'!$AB$50/1000)</f>
        <v>14.993411768776433</v>
      </c>
      <c r="Y89" s="72">
        <f>'Energy by Mode &amp; Fuel'!Z236*((1-Y$112)*'C Emissions Factors'!$AB$6/1000+(Y$112)*'C Emissions Factors'!$AB$50/1000)</f>
        <v>15.008559107447455</v>
      </c>
      <c r="Z89" s="72">
        <f>'Energy by Mode &amp; Fuel'!AA236*((1-Z$112)*'C Emissions Factors'!$AB$6/1000+(Z$112)*'C Emissions Factors'!$AB$50/1000)</f>
        <v>15.021405945377516</v>
      </c>
      <c r="AA89" s="72">
        <f>'Energy by Mode &amp; Fuel'!AB236*((1-AA$112)*'C Emissions Factors'!$AB$6/1000+(AA$112)*'C Emissions Factors'!$AB$50/1000)</f>
        <v>15.031061010090472</v>
      </c>
      <c r="AB89" s="72">
        <f>'Energy by Mode &amp; Fuel'!AC236*((1-AB$112)*'C Emissions Factors'!$AB$6/1000+(AB$112)*'C Emissions Factors'!$AB$50/1000)</f>
        <v>15.040303624617041</v>
      </c>
      <c r="AC89" s="72">
        <f>'Energy by Mode &amp; Fuel'!AD236*((1-AC$112)*'C Emissions Factors'!$AB$6/1000+(AC$112)*'C Emissions Factors'!$AB$50/1000)</f>
        <v>15.046457508089109</v>
      </c>
      <c r="AD89" s="72">
        <f>'Energy by Mode &amp; Fuel'!AE236*((1-AD$112)*'C Emissions Factors'!$AB$6/1000+(AD$112)*'C Emissions Factors'!$AB$50/1000)</f>
        <v>15.046981587284986</v>
      </c>
      <c r="AE89" s="72">
        <f>'Energy by Mode &amp; Fuel'!AF236*((1-AE$112)*'C Emissions Factors'!$AB$6/1000+(AE$112)*'C Emissions Factors'!$AB$50/1000)</f>
        <v>15.051368473428139</v>
      </c>
      <c r="AF89" s="72">
        <f>'Energy by Mode &amp; Fuel'!AG236*((1-AF$112)*'C Emissions Factors'!$AB$6/1000+(AF$112)*'C Emissions Factors'!$AB$50/1000)</f>
        <v>15.055756638550065</v>
      </c>
      <c r="AG89" s="72">
        <f>'Energy by Mode &amp; Fuel'!AH236*((1-AG$112)*'C Emissions Factors'!$AB$6/1000+(AG$112)*'C Emissions Factors'!$AB$50/1000)</f>
        <v>15.060146083023644</v>
      </c>
      <c r="AH89" s="72">
        <f>'Energy by Mode &amp; Fuel'!AI236*((1-AH$112)*'C Emissions Factors'!$AB$6/1000+(AH$112)*'C Emissions Factors'!$AB$50/1000)</f>
        <v>15.064536807221865</v>
      </c>
      <c r="AI89" s="72">
        <f>'Energy by Mode &amp; Fuel'!AJ236*((1-AI$112)*'C Emissions Factors'!$AB$6/1000+(AI$112)*'C Emissions Factors'!$AB$50/1000)</f>
        <v>15.068928811517827</v>
      </c>
      <c r="AJ89" s="72">
        <f>'Energy by Mode &amp; Fuel'!AK236*((1-AJ$112)*'C Emissions Factors'!$AB$6/1000+(AJ$112)*'C Emissions Factors'!$AB$50/1000)</f>
        <v>15.073322096284739</v>
      </c>
      <c r="AK89" s="72">
        <f>'Energy by Mode &amp; Fuel'!AL236*((1-AK$112)*'C Emissions Factors'!$AB$6/1000+(AK$112)*'C Emissions Factors'!$AB$50/1000)</f>
        <v>15.077716661895916</v>
      </c>
      <c r="AL89" s="72">
        <f>'Energy by Mode &amp; Fuel'!AM236*((1-AL$112)*'C Emissions Factors'!$AB$6/1000+(AL$112)*'C Emissions Factors'!$AB$50/1000)</f>
        <v>15.082112508724782</v>
      </c>
      <c r="AM89" s="72">
        <f>'Energy by Mode &amp; Fuel'!AN236*((1-AM$112)*'C Emissions Factors'!$AB$6/1000+(AM$112)*'C Emissions Factors'!$AB$50/1000)</f>
        <v>15.086509637144871</v>
      </c>
      <c r="AN89" s="72">
        <f>'Energy by Mode &amp; Fuel'!AO236*((1-AN$112)*'C Emissions Factors'!$AB$6/1000+(AN$112)*'C Emissions Factors'!$AB$50/1000)</f>
        <v>15.090908047529826</v>
      </c>
      <c r="AO89" s="72">
        <f>'Energy by Mode &amp; Fuel'!AP236*((1-AO$112)*'C Emissions Factors'!$AB$6/1000+(AO$112)*'C Emissions Factors'!$AB$50/1000)</f>
        <v>15.095307740253398</v>
      </c>
      <c r="AP89" s="72">
        <f>'Energy by Mode &amp; Fuel'!AQ236*((1-AP$112)*'C Emissions Factors'!$AB$6/1000+(AP$112)*'C Emissions Factors'!$AB$50/1000)</f>
        <v>15.099708715689449</v>
      </c>
      <c r="AQ89" s="72">
        <f>'Energy by Mode &amp; Fuel'!AR236*((1-AQ$112)*'C Emissions Factors'!$AB$6/1000+(AQ$112)*'C Emissions Factors'!$AB$50/1000)</f>
        <v>15.104110974211947</v>
      </c>
      <c r="AR89" s="72">
        <f>'Energy by Mode &amp; Fuel'!AS236*((1-AR$112)*'C Emissions Factors'!$AB$6/1000+(AR$112)*'C Emissions Factors'!$AB$50/1000)</f>
        <v>15.108514516194974</v>
      </c>
      <c r="AS89" s="72">
        <f>'Energy by Mode &amp; Fuel'!AT236*((1-AS$112)*'C Emissions Factors'!$AB$6/1000+(AS$112)*'C Emissions Factors'!$AB$50/1000)</f>
        <v>15.112919342012713</v>
      </c>
      <c r="AT89" s="56"/>
      <c r="AU89" s="56"/>
    </row>
    <row r="90" spans="1:47">
      <c r="A90" s="65" t="s">
        <v>710</v>
      </c>
      <c r="B90" s="72">
        <f>'Energy by Mode &amp; Fuel'!C$237*'C Emissions Factors'!$AB$9/1000</f>
        <v>3.4839492841999995</v>
      </c>
      <c r="C90" s="72">
        <f>'Energy by Mode &amp; Fuel'!D237*'C Emissions Factors'!$AB$9/1000</f>
        <v>3.2273377674999999</v>
      </c>
      <c r="D90" s="72">
        <f>'Energy by Mode &amp; Fuel'!E237*'C Emissions Factors'!$AB$9/1000</f>
        <v>3.4262123549499992</v>
      </c>
      <c r="E90" s="72">
        <f>'Energy by Mode &amp; Fuel'!F237*'C Emissions Factors'!$AB$9/1000</f>
        <v>3.3975343363499997</v>
      </c>
      <c r="F90" s="72">
        <f>'Energy by Mode &amp; Fuel'!G237*'C Emissions Factors'!$AB$9/1000</f>
        <v>3.4326848132499994</v>
      </c>
      <c r="G90" s="72">
        <f>'Energy by Mode &amp; Fuel'!H237*'C Emissions Factors'!$AB$9/1000</f>
        <v>3.4959306689999998</v>
      </c>
      <c r="H90" s="72">
        <f>'Energy by Mode &amp; Fuel'!I237*'C Emissions Factors'!$AB$9/1000</f>
        <v>3.5408109005499995</v>
      </c>
      <c r="I90" s="72">
        <f>'Energy by Mode &amp; Fuel'!J237*'C Emissions Factors'!$AB$9/1000</f>
        <v>3.6327500632499996</v>
      </c>
      <c r="J90" s="72">
        <f>'Energy by Mode &amp; Fuel'!K237*'C Emissions Factors'!$AB$9/1000</f>
        <v>3.7312206431499995</v>
      </c>
      <c r="K90" s="72">
        <f>'Energy by Mode &amp; Fuel'!L237*'C Emissions Factors'!$AB$9/1000</f>
        <v>3.8266470857999995</v>
      </c>
      <c r="L90" s="72">
        <f>'Energy by Mode &amp; Fuel'!M237*'C Emissions Factors'!$AB$9/1000</f>
        <v>3.9241755668499994</v>
      </c>
      <c r="M90" s="72">
        <f>'Energy by Mode &amp; Fuel'!N237*'C Emissions Factors'!$AB$9/1000</f>
        <v>4.0277259022000003</v>
      </c>
      <c r="N90" s="72">
        <f>'Energy by Mode &amp; Fuel'!O237*'C Emissions Factors'!$AB$9/1000</f>
        <v>4.1426787863999985</v>
      </c>
      <c r="O90" s="72">
        <f>'Energy by Mode &amp; Fuel'!P237*'C Emissions Factors'!$AB$9/1000</f>
        <v>4.267835290949999</v>
      </c>
      <c r="P90" s="72">
        <f>'Energy by Mode &amp; Fuel'!Q237*'C Emissions Factors'!$AB$9/1000</f>
        <v>4.3863437771999996</v>
      </c>
      <c r="Q90" s="72">
        <f>'Energy by Mode &amp; Fuel'!R237*'C Emissions Factors'!$AB$9/1000</f>
        <v>4.4947915781999992</v>
      </c>
      <c r="R90" s="72">
        <f>'Energy by Mode &amp; Fuel'!S237*'C Emissions Factors'!$AB$9/1000</f>
        <v>4.6015308146499994</v>
      </c>
      <c r="S90" s="72">
        <f>'Energy by Mode &amp; Fuel'!T237*'C Emissions Factors'!$AB$9/1000</f>
        <v>4.70940292515</v>
      </c>
      <c r="T90" s="72">
        <f>'Energy by Mode &amp; Fuel'!U237*'C Emissions Factors'!$AB$9/1000</f>
        <v>4.8144248921999999</v>
      </c>
      <c r="U90" s="72">
        <f>'Energy by Mode &amp; Fuel'!V237*'C Emissions Factors'!$AB$9/1000</f>
        <v>4.9205915104500004</v>
      </c>
      <c r="V90" s="72">
        <f>'Energy by Mode &amp; Fuel'!W237*'C Emissions Factors'!$AB$9/1000</f>
        <v>5.027484800799999</v>
      </c>
      <c r="W90" s="72">
        <f>'Energy by Mode &amp; Fuel'!X237*'C Emissions Factors'!$AB$9/1000</f>
        <v>5.1328103403499998</v>
      </c>
      <c r="X90" s="72">
        <f>'Energy by Mode &amp; Fuel'!Y237*'C Emissions Factors'!$AB$9/1000</f>
        <v>5.2358862979499987</v>
      </c>
      <c r="Y90" s="72">
        <f>'Energy by Mode &amp; Fuel'!Z237*'C Emissions Factors'!$AB$9/1000</f>
        <v>5.3413061278500003</v>
      </c>
      <c r="Z90" s="72">
        <f>'Energy by Mode &amp; Fuel'!AA237*'C Emissions Factors'!$AB$9/1000</f>
        <v>5.4371068059000001</v>
      </c>
      <c r="AA90" s="72">
        <f>'Energy by Mode &amp; Fuel'!AB237*'C Emissions Factors'!$AB$9/1000</f>
        <v>5.5339405082499997</v>
      </c>
      <c r="AB90" s="72">
        <f>'Energy by Mode &amp; Fuel'!AC237*'C Emissions Factors'!$AB$9/1000</f>
        <v>5.6322932434999995</v>
      </c>
      <c r="AC90" s="72">
        <f>'Energy by Mode &amp; Fuel'!AD237*'C Emissions Factors'!$AB$9/1000</f>
        <v>5.7319536812999994</v>
      </c>
      <c r="AD90" s="72">
        <f>'Energy by Mode &amp; Fuel'!AE237*'C Emissions Factors'!$AB$9/1000</f>
        <v>5.8321051750499988</v>
      </c>
      <c r="AE90" s="72">
        <f>'Energy by Mode &amp; Fuel'!AF237*'C Emissions Factors'!$AB$9/1000</f>
        <v>5.8910683760655429</v>
      </c>
      <c r="AF90" s="72">
        <f>'Energy by Mode &amp; Fuel'!AG237*'C Emissions Factors'!$AB$9/1000</f>
        <v>5.9506277012883233</v>
      </c>
      <c r="AG90" s="72">
        <f>'Energy by Mode &amp; Fuel'!AH237*'C Emissions Factors'!$AB$9/1000</f>
        <v>6.0107891775972133</v>
      </c>
      <c r="AH90" s="72">
        <f>'Energy by Mode &amp; Fuel'!AI237*'C Emissions Factors'!$AB$9/1000</f>
        <v>6.0715588928034681</v>
      </c>
      <c r="AI90" s="72">
        <f>'Energy by Mode &amp; Fuel'!AJ237*'C Emissions Factors'!$AB$9/1000</f>
        <v>6.1329429962667614</v>
      </c>
      <c r="AJ90" s="72">
        <f>'Energy by Mode &amp; Fuel'!AK237*'C Emissions Factors'!$AB$9/1000</f>
        <v>6.1949476995174448</v>
      </c>
      <c r="AK90" s="72">
        <f>'Energy by Mode &amp; Fuel'!AL237*'C Emissions Factors'!$AB$9/1000</f>
        <v>6.257579276885096</v>
      </c>
      <c r="AL90" s="72">
        <f>'Energy by Mode &amp; Fuel'!AM237*'C Emissions Factors'!$AB$9/1000</f>
        <v>6.3208440661334322</v>
      </c>
      <c r="AM90" s="72">
        <f>'Energy by Mode &amp; Fuel'!AN237*'C Emissions Factors'!$AB$9/1000</f>
        <v>6.3847484691016341</v>
      </c>
      <c r="AN90" s="72">
        <f>'Energy by Mode &amp; Fuel'!AO237*'C Emissions Factors'!$AB$9/1000</f>
        <v>6.4492989523521507</v>
      </c>
      <c r="AO90" s="72">
        <f>'Energy by Mode &amp; Fuel'!AP237*'C Emissions Factors'!$AB$9/1000</f>
        <v>6.5145020478250668</v>
      </c>
      <c r="AP90" s="72">
        <f>'Energy by Mode &amp; Fuel'!AQ237*'C Emissions Factors'!$AB$9/1000</f>
        <v>6.5803643534990703</v>
      </c>
      <c r="AQ90" s="72">
        <f>'Energy by Mode &amp; Fuel'!AR237*'C Emissions Factors'!$AB$9/1000</f>
        <v>6.6468925340591118</v>
      </c>
      <c r="AR90" s="72">
        <f>'Energy by Mode &amp; Fuel'!AS237*'C Emissions Factors'!$AB$9/1000</f>
        <v>6.7140933215708154</v>
      </c>
      <c r="AS90" s="72">
        <f>'Energy by Mode &amp; Fuel'!AT237*'C Emissions Factors'!$AB$9/1000</f>
        <v>6.7819735161616999</v>
      </c>
      <c r="AT90" s="56"/>
      <c r="AU90" s="56"/>
    </row>
    <row r="91" spans="1:47">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65"/>
      <c r="AS91" s="65"/>
      <c r="AT91" s="56"/>
      <c r="AU91" s="56"/>
    </row>
    <row r="92" spans="1:47">
      <c r="A92" s="65" t="s">
        <v>712</v>
      </c>
      <c r="B92" s="72">
        <f>('Energy by Mode &amp; Fuel'!C$239*'C Emissions Factors'!$AB$12/1000)/2</f>
        <v>5.6487850846533316</v>
      </c>
      <c r="C92" s="72">
        <f>('Energy by Mode &amp; Fuel'!D239*'C Emissions Factors'!$AB$12/1000)/2</f>
        <v>5.1999057379866667</v>
      </c>
      <c r="D92" s="72">
        <f>('Energy by Mode &amp; Fuel'!E239*'C Emissions Factors'!$AB$12/1000)/2</f>
        <v>5.1217844789466653</v>
      </c>
      <c r="E92" s="72">
        <f>('Energy by Mode &amp; Fuel'!F239*'C Emissions Factors'!$AB$12/1000)/2</f>
        <v>5.0948354654266659</v>
      </c>
      <c r="F92" s="72">
        <f>('Energy by Mode &amp; Fuel'!G239*'C Emissions Factors'!$AB$12/1000)/2</f>
        <v>5.079765409106666</v>
      </c>
      <c r="G92" s="72">
        <f>('Energy by Mode &amp; Fuel'!H239*'C Emissions Factors'!$AB$12/1000)/2</f>
        <v>5.1065275534533328</v>
      </c>
      <c r="H92" s="72">
        <f>('Energy by Mode &amp; Fuel'!I239*'C Emissions Factors'!$AB$12/1000)/2</f>
        <v>5.1732290873999993</v>
      </c>
      <c r="I92" s="72">
        <f>('Energy by Mode &amp; Fuel'!J239*'C Emissions Factors'!$AB$12/1000)/2</f>
        <v>5.2471389253066656</v>
      </c>
      <c r="J92" s="72">
        <f>('Energy by Mode &amp; Fuel'!K239*'C Emissions Factors'!$AB$12/1000)/2</f>
        <v>5.3015317697466662</v>
      </c>
      <c r="K92" s="72">
        <f>('Energy by Mode &amp; Fuel'!L239*'C Emissions Factors'!$AB$12/1000)/2</f>
        <v>5.3364704423066662</v>
      </c>
      <c r="L92" s="72">
        <f>('Energy by Mode &amp; Fuel'!M239*'C Emissions Factors'!$AB$12/1000)/2</f>
        <v>5.3587324014399993</v>
      </c>
      <c r="M92" s="72">
        <f>('Energy by Mode &amp; Fuel'!N239*'C Emissions Factors'!$AB$12/1000)/2</f>
        <v>5.3754886217999989</v>
      </c>
      <c r="N92" s="72">
        <f>('Energy by Mode &amp; Fuel'!O239*'C Emissions Factors'!$AB$12/1000)/2</f>
        <v>5.3917426034266658</v>
      </c>
      <c r="O92" s="72">
        <f>('Energy by Mode &amp; Fuel'!P239*'C Emissions Factors'!$AB$12/1000)/2</f>
        <v>5.4089551615733322</v>
      </c>
      <c r="P92" s="72">
        <f>('Energy by Mode &amp; Fuel'!Q239*'C Emissions Factors'!$AB$12/1000)/2</f>
        <v>5.4231934719599986</v>
      </c>
      <c r="Q92" s="72">
        <f>('Energy by Mode &amp; Fuel'!R239*'C Emissions Factors'!$AB$12/1000)/2</f>
        <v>5.4366102036399999</v>
      </c>
      <c r="R92" s="72">
        <f>('Energy by Mode &amp; Fuel'!S239*'C Emissions Factors'!$AB$12/1000)/2</f>
        <v>5.4526433634933316</v>
      </c>
      <c r="S92" s="72">
        <f>('Energy by Mode &amp; Fuel'!T239*'C Emissions Factors'!$AB$12/1000)/2</f>
        <v>5.470200197293333</v>
      </c>
      <c r="T92" s="72">
        <f>('Energy by Mode &amp; Fuel'!U239*'C Emissions Factors'!$AB$12/1000)/2</f>
        <v>5.4901656248266653</v>
      </c>
      <c r="U92" s="72">
        <f>('Energy by Mode &amp; Fuel'!V239*'C Emissions Factors'!$AB$12/1000)/2</f>
        <v>5.5118466790933329</v>
      </c>
      <c r="V92" s="72">
        <f>('Energy by Mode &amp; Fuel'!W239*'C Emissions Factors'!$AB$12/1000)/2</f>
        <v>5.534118248853332</v>
      </c>
      <c r="W92" s="72">
        <f>('Energy by Mode &amp; Fuel'!X239*'C Emissions Factors'!$AB$12/1000)/2</f>
        <v>5.555419367959999</v>
      </c>
      <c r="X92" s="72">
        <f>('Energy by Mode &amp; Fuel'!Y239*'C Emissions Factors'!$AB$12/1000)/2</f>
        <v>5.5755223870133319</v>
      </c>
      <c r="Y92" s="72">
        <f>('Energy by Mode &amp; Fuel'!Z239*'C Emissions Factors'!$AB$12/1000)/2</f>
        <v>5.5961582206933329</v>
      </c>
      <c r="Z92" s="72">
        <f>('Energy by Mode &amp; Fuel'!AA239*'C Emissions Factors'!$AB$12/1000)/2</f>
        <v>5.6152183197733327</v>
      </c>
      <c r="AA92" s="72">
        <f>('Energy by Mode &amp; Fuel'!AB239*'C Emissions Factors'!$AB$12/1000)/2</f>
        <v>5.63358649084</v>
      </c>
      <c r="AB92" s="72">
        <f>('Energy by Mode &amp; Fuel'!AC239*'C Emissions Factors'!$AB$12/1000)/2</f>
        <v>5.653606873346666</v>
      </c>
      <c r="AC92" s="72">
        <f>('Energy by Mode &amp; Fuel'!AD239*'C Emissions Factors'!$AB$12/1000)/2</f>
        <v>5.6743010015999999</v>
      </c>
      <c r="AD92" s="72">
        <f>('Energy by Mode &amp; Fuel'!AE239*'C Emissions Factors'!$AB$12/1000)/2</f>
        <v>5.6963936801199999</v>
      </c>
      <c r="AE92" s="72">
        <f>('Energy by Mode &amp; Fuel'!AF239*'C Emissions Factors'!$AB$12/1000)/2</f>
        <v>5.7079427435949386</v>
      </c>
      <c r="AF92" s="72">
        <f>('Energy by Mode &amp; Fuel'!AG239*'C Emissions Factors'!$AB$12/1000)/2</f>
        <v>5.7195152220363692</v>
      </c>
      <c r="AG92" s="72">
        <f>('Energy by Mode &amp; Fuel'!AH239*'C Emissions Factors'!$AB$12/1000)/2</f>
        <v>5.7311111629165969</v>
      </c>
      <c r="AH92" s="72">
        <f>('Energy by Mode &amp; Fuel'!AI239*'C Emissions Factors'!$AB$12/1000)/2</f>
        <v>5.7427306138041727</v>
      </c>
      <c r="AI92" s="72">
        <f>('Energy by Mode &amp; Fuel'!AJ239*'C Emissions Factors'!$AB$12/1000)/2</f>
        <v>5.754373622364092</v>
      </c>
      <c r="AJ92" s="72">
        <f>('Energy by Mode &amp; Fuel'!AK239*'C Emissions Factors'!$AB$12/1000)/2</f>
        <v>5.7660402363579806</v>
      </c>
      <c r="AK92" s="72">
        <f>('Energy by Mode &amp; Fuel'!AL239*'C Emissions Factors'!$AB$12/1000)/2</f>
        <v>5.7777305036443085</v>
      </c>
      <c r="AL92" s="72">
        <f>('Energy by Mode &amp; Fuel'!AM239*'C Emissions Factors'!$AB$12/1000)/2</f>
        <v>5.7894444721785678</v>
      </c>
      <c r="AM92" s="72">
        <f>('Energy by Mode &amp; Fuel'!AN239*'C Emissions Factors'!$AB$12/1000)/2</f>
        <v>5.8011821900134786</v>
      </c>
      <c r="AN92" s="72">
        <f>('Energy by Mode &amp; Fuel'!AO239*'C Emissions Factors'!$AB$12/1000)/2</f>
        <v>5.8129437052991877</v>
      </c>
      <c r="AO92" s="72">
        <f>('Energy by Mode &amp; Fuel'!AP239*'C Emissions Factors'!$AB$12/1000)/2</f>
        <v>5.8247290662834601</v>
      </c>
      <c r="AP92" s="72">
        <f>('Energy by Mode &amp; Fuel'!AQ239*'C Emissions Factors'!$AB$12/1000)/2</f>
        <v>5.836538321311882</v>
      </c>
      <c r="AQ92" s="72">
        <f>('Energy by Mode &amp; Fuel'!AR239*'C Emissions Factors'!$AB$12/1000)/2</f>
        <v>5.8483715188280554</v>
      </c>
      <c r="AR92" s="72">
        <f>('Energy by Mode &amp; Fuel'!AS239*'C Emissions Factors'!$AB$12/1000)/2</f>
        <v>5.8602287073738006</v>
      </c>
      <c r="AS92" s="72">
        <f>('Energy by Mode &amp; Fuel'!AT239*'C Emissions Factors'!$AB$12/1000)/2</f>
        <v>5.8721099355893491</v>
      </c>
      <c r="AT92" s="56"/>
      <c r="AU92" s="56"/>
    </row>
    <row r="93" spans="1:47">
      <c r="A93" s="65" t="s">
        <v>152</v>
      </c>
      <c r="B93" s="72">
        <f>'Energy by Mode &amp; Fuel'!C$240*'C Emissions Factors'!$AB$43/1000</f>
        <v>33.973879888299997</v>
      </c>
      <c r="C93" s="72">
        <f>'Energy by Mode &amp; Fuel'!D240*'C Emissions Factors'!$AB$43/1000</f>
        <v>34.211899788183338</v>
      </c>
      <c r="D93" s="72">
        <f>'Energy by Mode &amp; Fuel'!E240*'C Emissions Factors'!$AB$43/1000</f>
        <v>33.443873446976667</v>
      </c>
      <c r="E93" s="72">
        <f>'Energy by Mode &amp; Fuel'!F240*'C Emissions Factors'!$AB$43/1000</f>
        <v>33.632049102190003</v>
      </c>
      <c r="F93" s="72">
        <f>'Energy by Mode &amp; Fuel'!G240*'C Emissions Factors'!$AB$43/1000</f>
        <v>32.773421021660006</v>
      </c>
      <c r="G93" s="72">
        <f>'Energy by Mode &amp; Fuel'!H240*'C Emissions Factors'!$AB$43/1000</f>
        <v>32.496016627543327</v>
      </c>
      <c r="H93" s="72">
        <f>'Energy by Mode &amp; Fuel'!I240*'C Emissions Factors'!$AB$43/1000</f>
        <v>31.85432049110667</v>
      </c>
      <c r="I93" s="72">
        <f>'Energy by Mode &amp; Fuel'!J240*'C Emissions Factors'!$AB$43/1000</f>
        <v>31.953714303720002</v>
      </c>
      <c r="J93" s="72">
        <f>'Energy by Mode &amp; Fuel'!K240*'C Emissions Factors'!$AB$43/1000</f>
        <v>32.571965017496666</v>
      </c>
      <c r="K93" s="72">
        <f>'Energy by Mode &amp; Fuel'!L240*'C Emissions Factors'!$AB$43/1000</f>
        <v>32.697909818639999</v>
      </c>
      <c r="L93" s="72">
        <f>'Energy by Mode &amp; Fuel'!M240*'C Emissions Factors'!$AB$43/1000</f>
        <v>32.932189435749997</v>
      </c>
      <c r="M93" s="72">
        <f>'Energy by Mode &amp; Fuel'!N240*'C Emissions Factors'!$AB$43/1000</f>
        <v>33.209253789690003</v>
      </c>
      <c r="N93" s="72">
        <f>'Energy by Mode &amp; Fuel'!O240*'C Emissions Factors'!$AB$43/1000</f>
        <v>33.463853897906667</v>
      </c>
      <c r="O93" s="72">
        <f>'Energy by Mode &amp; Fuel'!P240*'C Emissions Factors'!$AB$43/1000</f>
        <v>33.648444726380006</v>
      </c>
      <c r="P93" s="72">
        <f>'Energy by Mode &amp; Fuel'!Q240*'C Emissions Factors'!$AB$43/1000</f>
        <v>33.487743033469997</v>
      </c>
      <c r="Q93" s="72">
        <f>'Energy by Mode &amp; Fuel'!R240*'C Emissions Factors'!$AB$43/1000</f>
        <v>33.658545070956663</v>
      </c>
      <c r="R93" s="72">
        <f>'Energy by Mode &amp; Fuel'!S240*'C Emissions Factors'!$AB$43/1000</f>
        <v>35.599634097573336</v>
      </c>
      <c r="S93" s="72">
        <f>'Energy by Mode &amp; Fuel'!T240*'C Emissions Factors'!$AB$43/1000</f>
        <v>37.833732969559996</v>
      </c>
      <c r="T93" s="72">
        <f>'Energy by Mode &amp; Fuel'!U240*'C Emissions Factors'!$AB$43/1000</f>
        <v>38.048216772939995</v>
      </c>
      <c r="U93" s="72">
        <f>'Energy by Mode &amp; Fuel'!V240*'C Emissions Factors'!$AB$43/1000</f>
        <v>38.207490392609991</v>
      </c>
      <c r="V93" s="72">
        <f>'Energy by Mode &amp; Fuel'!W240*'C Emissions Factors'!$AB$43/1000</f>
        <v>38.543929348026666</v>
      </c>
      <c r="W93" s="72">
        <f>'Energy by Mode &amp; Fuel'!X240*'C Emissions Factors'!$AB$43/1000</f>
        <v>38.8851545984</v>
      </c>
      <c r="X93" s="72">
        <f>'Energy by Mode &amp; Fuel'!Y240*'C Emissions Factors'!$AB$43/1000</f>
        <v>38.91695814387333</v>
      </c>
      <c r="Y93" s="72">
        <f>'Energy by Mode &amp; Fuel'!Z240*'C Emissions Factors'!$AB$43/1000</f>
        <v>39.086435727789997</v>
      </c>
      <c r="Z93" s="72">
        <f>'Energy by Mode &amp; Fuel'!AA240*'C Emissions Factors'!$AB$43/1000</f>
        <v>39.040496878239999</v>
      </c>
      <c r="AA93" s="72">
        <f>'Energy by Mode &amp; Fuel'!AB240*'C Emissions Factors'!$AB$43/1000</f>
        <v>39.276887885400001</v>
      </c>
      <c r="AB93" s="72">
        <f>'Energy by Mode &amp; Fuel'!AC240*'C Emissions Factors'!$AB$43/1000</f>
        <v>39.263507153236667</v>
      </c>
      <c r="AC93" s="72">
        <f>'Energy by Mode &amp; Fuel'!AD240*'C Emissions Factors'!$AB$43/1000</f>
        <v>39.452207432769995</v>
      </c>
      <c r="AD93" s="72">
        <f>'Energy by Mode &amp; Fuel'!AE240*'C Emissions Factors'!$AB$43/1000</f>
        <v>39.524590361666668</v>
      </c>
      <c r="AE93" s="72">
        <f>'Energy by Mode &amp; Fuel'!AF240*'C Emissions Factors'!$AB$43/1000</f>
        <v>39.574874948577303</v>
      </c>
      <c r="AF93" s="72">
        <f>'Energy by Mode &amp; Fuel'!AG240*'C Emissions Factors'!$AB$43/1000</f>
        <v>39.625223509324414</v>
      </c>
      <c r="AG93" s="72">
        <f>'Energy by Mode &amp; Fuel'!AH240*'C Emissions Factors'!$AB$43/1000</f>
        <v>39.6756361252978</v>
      </c>
      <c r="AH93" s="72">
        <f>'Energy by Mode &amp; Fuel'!AI240*'C Emissions Factors'!$AB$43/1000</f>
        <v>39.726112877990779</v>
      </c>
      <c r="AI93" s="72">
        <f>'Energy by Mode &amp; Fuel'!AJ240*'C Emissions Factors'!$AB$43/1000</f>
        <v>39.776653849000375</v>
      </c>
      <c r="AJ93" s="72">
        <f>'Energy by Mode &amp; Fuel'!AK240*'C Emissions Factors'!$AB$43/1000</f>
        <v>39.827259120027406</v>
      </c>
      <c r="AK93" s="72">
        <f>'Energy by Mode &amp; Fuel'!AL240*'C Emissions Factors'!$AB$43/1000</f>
        <v>39.877928772876629</v>
      </c>
      <c r="AL93" s="72">
        <f>'Energy by Mode &amp; Fuel'!AM240*'C Emissions Factors'!$AB$43/1000</f>
        <v>39.928662889456888</v>
      </c>
      <c r="AM93" s="72">
        <f>'Energy by Mode &amp; Fuel'!AN240*'C Emissions Factors'!$AB$43/1000</f>
        <v>39.979461551781235</v>
      </c>
      <c r="AN93" s="72">
        <f>'Energy by Mode &amp; Fuel'!AO240*'C Emissions Factors'!$AB$43/1000</f>
        <v>40.030324841967058</v>
      </c>
      <c r="AO93" s="72">
        <f>'Energy by Mode &amp; Fuel'!AP240*'C Emissions Factors'!$AB$43/1000</f>
        <v>40.081252842236204</v>
      </c>
      <c r="AP93" s="72">
        <f>'Energy by Mode &amp; Fuel'!AQ240*'C Emissions Factors'!$AB$43/1000</f>
        <v>40.132245634915144</v>
      </c>
      <c r="AQ93" s="72">
        <f>'Energy by Mode &amp; Fuel'!AR240*'C Emissions Factors'!$AB$43/1000</f>
        <v>40.183303302435093</v>
      </c>
      <c r="AR93" s="72">
        <f>'Energy by Mode &amp; Fuel'!AS240*'C Emissions Factors'!$AB$43/1000</f>
        <v>40.234425927332104</v>
      </c>
      <c r="AS93" s="72">
        <f>'Energy by Mode &amp; Fuel'!AT240*'C Emissions Factors'!$AB$43/1000</f>
        <v>40.28561359224728</v>
      </c>
      <c r="AT93" s="56"/>
      <c r="AU93" s="56"/>
    </row>
    <row r="94" spans="1:47">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5"/>
      <c r="AR94" s="65"/>
      <c r="AS94" s="65"/>
      <c r="AT94" s="56"/>
      <c r="AU94" s="56"/>
    </row>
    <row r="95" spans="1:47">
      <c r="A95" s="65" t="s">
        <v>715</v>
      </c>
      <c r="B95" s="72">
        <f>B93+B92+B90+B89+B86+B75+B54</f>
        <v>133.01674394259089</v>
      </c>
      <c r="C95" s="72">
        <f t="shared" ref="C95:AS95" si="13">C93+C92+C90+C89+C86+C75+C54</f>
        <v>131.55998233486102</v>
      </c>
      <c r="D95" s="72">
        <f t="shared" si="13"/>
        <v>132.48156402839379</v>
      </c>
      <c r="E95" s="72">
        <f t="shared" si="13"/>
        <v>132.47921884521281</v>
      </c>
      <c r="F95" s="72">
        <f t="shared" si="13"/>
        <v>129.56913000426451</v>
      </c>
      <c r="G95" s="72">
        <f t="shared" si="13"/>
        <v>128.50785016954728</v>
      </c>
      <c r="H95" s="72">
        <f t="shared" si="13"/>
        <v>127.7829199410894</v>
      </c>
      <c r="I95" s="72">
        <f t="shared" si="13"/>
        <v>128.20351729344441</v>
      </c>
      <c r="J95" s="72">
        <f t="shared" si="13"/>
        <v>129.31837583991245</v>
      </c>
      <c r="K95" s="72">
        <f t="shared" si="13"/>
        <v>130.05350555821542</v>
      </c>
      <c r="L95" s="72">
        <f t="shared" si="13"/>
        <v>130.85968164651112</v>
      </c>
      <c r="M95" s="72">
        <f t="shared" si="13"/>
        <v>131.73582186645376</v>
      </c>
      <c r="N95" s="72">
        <f t="shared" si="13"/>
        <v>132.60280806682823</v>
      </c>
      <c r="O95" s="72">
        <f t="shared" si="13"/>
        <v>133.41242779841633</v>
      </c>
      <c r="P95" s="72">
        <f t="shared" si="13"/>
        <v>133.89938264913451</v>
      </c>
      <c r="Q95" s="72">
        <f t="shared" si="13"/>
        <v>134.68879581536402</v>
      </c>
      <c r="R95" s="72">
        <f t="shared" si="13"/>
        <v>137.2363423996789</v>
      </c>
      <c r="S95" s="72">
        <f t="shared" si="13"/>
        <v>140.05781504135257</v>
      </c>
      <c r="T95" s="72">
        <f t="shared" si="13"/>
        <v>140.91105761631974</v>
      </c>
      <c r="U95" s="72">
        <f t="shared" si="13"/>
        <v>141.66161656510133</v>
      </c>
      <c r="V95" s="72">
        <f t="shared" si="13"/>
        <v>142.61429059935404</v>
      </c>
      <c r="W95" s="72">
        <f t="shared" si="13"/>
        <v>143.57782437580744</v>
      </c>
      <c r="X95" s="72">
        <f t="shared" si="13"/>
        <v>144.18051869506519</v>
      </c>
      <c r="Y95" s="72">
        <f t="shared" si="13"/>
        <v>144.98222882258091</v>
      </c>
      <c r="Z95" s="72">
        <f t="shared" si="13"/>
        <v>145.50577058429198</v>
      </c>
      <c r="AA95" s="72">
        <f t="shared" si="13"/>
        <v>146.33837521020143</v>
      </c>
      <c r="AB95" s="72">
        <f t="shared" si="13"/>
        <v>146.86273631946511</v>
      </c>
      <c r="AC95" s="72">
        <f t="shared" si="13"/>
        <v>147.6248865165106</v>
      </c>
      <c r="AD95" s="72">
        <f t="shared" si="13"/>
        <v>148.31128663769084</v>
      </c>
      <c r="AE95" s="72">
        <f t="shared" si="13"/>
        <v>148.72909367226765</v>
      </c>
      <c r="AF95" s="72">
        <f t="shared" si="13"/>
        <v>149.15406104359477</v>
      </c>
      <c r="AG95" s="72">
        <f t="shared" si="13"/>
        <v>149.58622336950256</v>
      </c>
      <c r="AH95" s="72">
        <f t="shared" si="13"/>
        <v>150.0256188531809</v>
      </c>
      <c r="AI95" s="72">
        <f t="shared" si="13"/>
        <v>150.47228929546782</v>
      </c>
      <c r="AJ95" s="72">
        <f t="shared" si="13"/>
        <v>150.92628010940567</v>
      </c>
      <c r="AK95" s="72">
        <f t="shared" si="13"/>
        <v>151.38764033706946</v>
      </c>
      <c r="AL95" s="72">
        <f t="shared" si="13"/>
        <v>151.85642266867487</v>
      </c>
      <c r="AM95" s="72">
        <f t="shared" si="13"/>
        <v>152.33268346397347</v>
      </c>
      <c r="AN95" s="72">
        <f t="shared" si="13"/>
        <v>152.81648277594573</v>
      </c>
      <c r="AO95" s="72">
        <f t="shared" si="13"/>
        <v>153.30788437680212</v>
      </c>
      <c r="AP95" s="72">
        <f t="shared" si="13"/>
        <v>153.80695578630619</v>
      </c>
      <c r="AQ95" s="72">
        <f t="shared" si="13"/>
        <v>154.31376830243238</v>
      </c>
      <c r="AR95" s="72">
        <f t="shared" si="13"/>
        <v>154.82839703437571</v>
      </c>
      <c r="AS95" s="72">
        <f t="shared" si="13"/>
        <v>155.35092093792946</v>
      </c>
      <c r="AT95" s="56"/>
      <c r="AU95" s="56"/>
    </row>
    <row r="96" spans="1:47">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56"/>
      <c r="AU96" s="56"/>
    </row>
    <row r="97" spans="1:47">
      <c r="A97" s="65" t="s">
        <v>154</v>
      </c>
      <c r="B97" s="72">
        <f>B95+B47+B42+B37+B32+B28+B21+B16</f>
        <v>2055.7602516083884</v>
      </c>
      <c r="C97" s="72">
        <f t="shared" ref="C97:AS97" si="14">C95+C47+C42+C37+C32+C28+C21+C16</f>
        <v>1975.4782497548194</v>
      </c>
      <c r="D97" s="72">
        <f t="shared" si="14"/>
        <v>1909.5172189016687</v>
      </c>
      <c r="E97" s="72">
        <f t="shared" si="14"/>
        <v>1933.1987078380887</v>
      </c>
      <c r="F97" s="72">
        <f t="shared" si="14"/>
        <v>1974.0098856152276</v>
      </c>
      <c r="G97" s="72">
        <f t="shared" si="14"/>
        <v>1993.2052872734773</v>
      </c>
      <c r="H97" s="72">
        <f t="shared" si="14"/>
        <v>2001.9343304711078</v>
      </c>
      <c r="I97" s="72">
        <f t="shared" si="14"/>
        <v>2008.6241954623933</v>
      </c>
      <c r="J97" s="72">
        <f t="shared" si="14"/>
        <v>2013.4882049733494</v>
      </c>
      <c r="K97" s="72">
        <f t="shared" si="14"/>
        <v>2018.0338190617972</v>
      </c>
      <c r="L97" s="72">
        <f t="shared" si="14"/>
        <v>2028.9186112837128</v>
      </c>
      <c r="M97" s="72">
        <f t="shared" si="14"/>
        <v>2034.4087140345137</v>
      </c>
      <c r="N97" s="72">
        <f t="shared" si="14"/>
        <v>2048.7192843244193</v>
      </c>
      <c r="O97" s="72">
        <f t="shared" si="14"/>
        <v>2062.1778445056684</v>
      </c>
      <c r="P97" s="72">
        <f t="shared" si="14"/>
        <v>2074.1247332217149</v>
      </c>
      <c r="Q97" s="72">
        <f t="shared" si="14"/>
        <v>2084.9546835585152</v>
      </c>
      <c r="R97" s="72">
        <f t="shared" si="14"/>
        <v>2101.5747098835991</v>
      </c>
      <c r="S97" s="72">
        <f t="shared" si="14"/>
        <v>2120.1411955749236</v>
      </c>
      <c r="T97" s="72">
        <f t="shared" si="14"/>
        <v>2137.4425198497902</v>
      </c>
      <c r="U97" s="72">
        <f t="shared" si="14"/>
        <v>2154.0346001387429</v>
      </c>
      <c r="V97" s="72">
        <f t="shared" si="14"/>
        <v>2171.4404747188187</v>
      </c>
      <c r="W97" s="72">
        <f t="shared" si="14"/>
        <v>2182.0722128988718</v>
      </c>
      <c r="X97" s="72">
        <f t="shared" si="14"/>
        <v>2193.2411837257719</v>
      </c>
      <c r="Y97" s="72">
        <f t="shared" si="14"/>
        <v>2214.3218959012156</v>
      </c>
      <c r="Z97" s="72">
        <f t="shared" si="14"/>
        <v>2226.759308780322</v>
      </c>
      <c r="AA97" s="72">
        <f t="shared" si="14"/>
        <v>2240.6448779439679</v>
      </c>
      <c r="AB97" s="72">
        <f t="shared" si="14"/>
        <v>2262.8673520111452</v>
      </c>
      <c r="AC97" s="72">
        <f t="shared" si="14"/>
        <v>2277.6014024768238</v>
      </c>
      <c r="AD97" s="72">
        <f t="shared" si="14"/>
        <v>2293.5120412822557</v>
      </c>
      <c r="AE97" s="72">
        <f t="shared" si="14"/>
        <v>2306.9527807343493</v>
      </c>
      <c r="AF97" s="72">
        <f t="shared" si="14"/>
        <v>2321.2980258153343</v>
      </c>
      <c r="AG97" s="72">
        <f t="shared" si="14"/>
        <v>2336.4262588231827</v>
      </c>
      <c r="AH97" s="72">
        <f t="shared" si="14"/>
        <v>2352.2072168163959</v>
      </c>
      <c r="AI97" s="72">
        <f t="shared" si="14"/>
        <v>2368.5037912010116</v>
      </c>
      <c r="AJ97" s="72">
        <f t="shared" si="14"/>
        <v>2385.1743427469855</v>
      </c>
      <c r="AK97" s="72">
        <f t="shared" si="14"/>
        <v>2402.0753878363712</v>
      </c>
      <c r="AL97" s="72">
        <f t="shared" si="14"/>
        <v>2419.0645929609536</v>
      </c>
      <c r="AM97" s="72">
        <f t="shared" si="14"/>
        <v>2436.0039969682853</v>
      </c>
      <c r="AN97" s="72">
        <f t="shared" si="14"/>
        <v>2452.7633653360244</v>
      </c>
      <c r="AO97" s="72">
        <f t="shared" si="14"/>
        <v>2469.2235688252949</v>
      </c>
      <c r="AP97" s="72">
        <f t="shared" si="14"/>
        <v>2485.279871104141</v>
      </c>
      <c r="AQ97" s="72">
        <f t="shared" si="14"/>
        <v>2500.8450070452463</v>
      </c>
      <c r="AR97" s="72">
        <f t="shared" si="14"/>
        <v>2515.851935856173</v>
      </c>
      <c r="AS97" s="72">
        <f t="shared" si="14"/>
        <v>2530.2561611819165</v>
      </c>
      <c r="AT97" s="56"/>
      <c r="AU97" s="56"/>
    </row>
    <row r="98" spans="1:47">
      <c r="A98" s="65"/>
      <c r="B98" s="72">
        <f>'C Emissions'!B91</f>
        <v>2024.67370605469</v>
      </c>
      <c r="C98" s="72">
        <f>'C Emissions'!C91</f>
        <v>1929.41772460938</v>
      </c>
      <c r="D98" s="72">
        <f>'C Emissions'!D91</f>
        <v>1844.57092285156</v>
      </c>
      <c r="E98" s="72">
        <f>'C Emissions'!E91</f>
        <v>1852.14318847656</v>
      </c>
      <c r="F98" s="72">
        <f>'C Emissions'!F91</f>
        <v>1885.6630859375</v>
      </c>
      <c r="G98" s="72">
        <f>'C Emissions'!G91</f>
        <v>1903.61853027344</v>
      </c>
      <c r="H98" s="72">
        <f>'C Emissions'!H91</f>
        <v>1909.62756347656</v>
      </c>
      <c r="I98" s="72">
        <f>'C Emissions'!I91</f>
        <v>1915.7353515625</v>
      </c>
      <c r="J98" s="72">
        <f>'C Emissions'!J91</f>
        <v>1918.34887695313</v>
      </c>
      <c r="K98" s="72">
        <f>'C Emissions'!K91</f>
        <v>1919.6708984375</v>
      </c>
      <c r="L98" s="72">
        <f>'C Emissions'!L91</f>
        <v>1929.76293945313</v>
      </c>
      <c r="M98" s="72">
        <f>'C Emissions'!M91</f>
        <v>1933.47583007813</v>
      </c>
      <c r="N98" s="72">
        <f>'C Emissions'!N91</f>
        <v>1945.94543457031</v>
      </c>
      <c r="O98" s="72">
        <f>'C Emissions'!O91</f>
        <v>1956.70727539063</v>
      </c>
      <c r="P98" s="72">
        <f>'C Emissions'!P91</f>
        <v>1965.41455078125</v>
      </c>
      <c r="Q98" s="72">
        <f>'C Emissions'!Q91</f>
        <v>1965.39001464844</v>
      </c>
      <c r="R98" s="72">
        <f>'C Emissions'!R91</f>
        <v>1984.98413085938</v>
      </c>
      <c r="S98" s="72">
        <f>'C Emissions'!S91</f>
        <v>2004.27880859375</v>
      </c>
      <c r="T98" s="72">
        <f>'C Emissions'!T91</f>
        <v>2020.63781738281</v>
      </c>
      <c r="U98" s="72">
        <f>'C Emissions'!U91</f>
        <v>2034.921875</v>
      </c>
      <c r="V98" s="72">
        <f>'C Emissions'!V91</f>
        <v>2047.92370605469</v>
      </c>
      <c r="W98" s="72">
        <f>'C Emissions'!W91</f>
        <v>2056.78588867188</v>
      </c>
      <c r="X98" s="72">
        <f>'C Emissions'!X91</f>
        <v>2065.27270507813</v>
      </c>
      <c r="Y98" s="72">
        <f>'C Emissions'!Y91</f>
        <v>2082.64721679688</v>
      </c>
      <c r="Z98" s="72">
        <f>'C Emissions'!Z91</f>
        <v>2087.22924804688</v>
      </c>
      <c r="AA98" s="72">
        <f>'C Emissions'!AA91</f>
        <v>2095.31884765625</v>
      </c>
      <c r="AB98" s="72">
        <f>'C Emissions'!AB91</f>
        <v>2110.78149414063</v>
      </c>
      <c r="AC98" s="72">
        <f>'C Emissions'!AC91</f>
        <v>2115.78784179688</v>
      </c>
      <c r="AD98" s="72">
        <f>'C Emissions'!AD91</f>
        <v>2124.70068359375</v>
      </c>
      <c r="AE98" s="72">
        <f>'C Emissions'!AE91</f>
        <v>3.5772229468393675E-3</v>
      </c>
      <c r="AF98" s="72">
        <f>'C Emissions'!AF91</f>
        <v>0</v>
      </c>
      <c r="AG98" s="72">
        <f>'C Emissions'!AG91</f>
        <v>0</v>
      </c>
      <c r="AH98" s="72">
        <f>'C Emissions'!AH91</f>
        <v>0</v>
      </c>
      <c r="AI98" s="72">
        <f>'C Emissions'!AI91</f>
        <v>0</v>
      </c>
      <c r="AJ98" s="72">
        <f>'C Emissions'!AJ91</f>
        <v>0</v>
      </c>
      <c r="AK98" s="72">
        <f>'C Emissions'!AK91</f>
        <v>0</v>
      </c>
      <c r="AL98" s="72">
        <f>'C Emissions'!AL91</f>
        <v>0</v>
      </c>
      <c r="AM98" s="72">
        <f>'C Emissions'!AM91</f>
        <v>0</v>
      </c>
      <c r="AN98" s="72">
        <f>'C Emissions'!AN91</f>
        <v>0</v>
      </c>
      <c r="AO98" s="72">
        <f>'C Emissions'!AO91</f>
        <v>0</v>
      </c>
      <c r="AP98" s="72">
        <f>'C Emissions'!AP91</f>
        <v>0</v>
      </c>
      <c r="AQ98" s="72">
        <f>'C Emissions'!AQ91</f>
        <v>0</v>
      </c>
      <c r="AR98" s="72">
        <f>'C Emissions'!AR91</f>
        <v>0</v>
      </c>
      <c r="AS98" s="72">
        <f>'C Emissions'!AS91</f>
        <v>0</v>
      </c>
      <c r="AT98" s="56"/>
      <c r="AU98" s="56"/>
    </row>
    <row r="99" spans="1:47">
      <c r="A99" s="65" t="s">
        <v>614</v>
      </c>
      <c r="B99" s="74">
        <f>B97/B98-1</f>
        <v>1.5353854530107958E-2</v>
      </c>
      <c r="C99" s="74">
        <f t="shared" ref="C99:AD99" si="15">C97/C98-1</f>
        <v>2.3872759412306488E-2</v>
      </c>
      <c r="D99" s="74">
        <f t="shared" si="15"/>
        <v>3.5209432852658651E-2</v>
      </c>
      <c r="E99" s="74">
        <f t="shared" si="15"/>
        <v>4.3763095567248778E-2</v>
      </c>
      <c r="F99" s="74">
        <f t="shared" si="15"/>
        <v>4.6851847679779901E-2</v>
      </c>
      <c r="G99" s="74">
        <f t="shared" si="15"/>
        <v>4.7061296985362322E-2</v>
      </c>
      <c r="H99" s="74">
        <f t="shared" si="15"/>
        <v>4.8337575745136085E-2</v>
      </c>
      <c r="I99" s="74">
        <f t="shared" si="15"/>
        <v>4.8487304796109632E-2</v>
      </c>
      <c r="J99" s="74">
        <f t="shared" si="15"/>
        <v>4.9594382525105063E-2</v>
      </c>
      <c r="K99" s="74">
        <f t="shared" si="15"/>
        <v>5.1239470632366668E-2</v>
      </c>
      <c r="L99" s="74">
        <f t="shared" si="15"/>
        <v>5.1382307019888218E-2</v>
      </c>
      <c r="M99" s="74">
        <f t="shared" si="15"/>
        <v>5.2202816495670934E-2</v>
      </c>
      <c r="N99" s="74">
        <f t="shared" si="15"/>
        <v>5.2814353336070319E-2</v>
      </c>
      <c r="O99" s="74">
        <f t="shared" si="15"/>
        <v>5.3902068255959668E-2</v>
      </c>
      <c r="P99" s="74">
        <f t="shared" si="15"/>
        <v>5.5311579125763899E-2</v>
      </c>
      <c r="Q99" s="74">
        <f t="shared" si="15"/>
        <v>6.0835085158129409E-2</v>
      </c>
      <c r="R99" s="74">
        <f t="shared" si="15"/>
        <v>5.8736277641545875E-2</v>
      </c>
      <c r="S99" s="74">
        <f t="shared" si="15"/>
        <v>5.7807519834261578E-2</v>
      </c>
      <c r="T99" s="74">
        <f t="shared" si="15"/>
        <v>5.7805857864359433E-2</v>
      </c>
      <c r="U99" s="74">
        <f t="shared" si="15"/>
        <v>5.8534298835793308E-2</v>
      </c>
      <c r="V99" s="74">
        <f t="shared" si="15"/>
        <v>6.0313169039916348E-2</v>
      </c>
      <c r="W99" s="74">
        <f t="shared" si="15"/>
        <v>6.0913644398782107E-2</v>
      </c>
      <c r="X99" s="74">
        <f t="shared" si="15"/>
        <v>6.1962024837199703E-2</v>
      </c>
      <c r="Y99" s="74">
        <f t="shared" si="15"/>
        <v>6.3224668125431149E-2</v>
      </c>
      <c r="Z99" s="74">
        <f t="shared" si="15"/>
        <v>6.6849418128845706E-2</v>
      </c>
      <c r="AA99" s="74">
        <f t="shared" si="15"/>
        <v>6.9357477717663096E-2</v>
      </c>
      <c r="AB99" s="74">
        <f t="shared" si="15"/>
        <v>7.2051919297517975E-2</v>
      </c>
      <c r="AC99" s="74">
        <f t="shared" si="15"/>
        <v>7.6479105080082155E-2</v>
      </c>
      <c r="AD99" s="74">
        <f t="shared" si="15"/>
        <v>7.9451830082237995E-2</v>
      </c>
      <c r="AE99" s="74"/>
      <c r="AF99" s="74"/>
      <c r="AG99" s="74"/>
      <c r="AH99" s="74"/>
      <c r="AI99" s="74"/>
      <c r="AJ99" s="74"/>
      <c r="AK99" s="74"/>
      <c r="AL99" s="74"/>
      <c r="AM99" s="74"/>
      <c r="AN99" s="74"/>
      <c r="AO99" s="74"/>
      <c r="AP99" s="74"/>
      <c r="AQ99" s="74"/>
      <c r="AR99" s="74"/>
      <c r="AS99" s="74"/>
      <c r="AT99" s="56"/>
      <c r="AU99" s="56"/>
    </row>
    <row r="100" spans="1:47">
      <c r="AT100" s="56"/>
      <c r="AU100" s="56"/>
    </row>
    <row r="101" spans="1:47">
      <c r="A101" s="60" t="s">
        <v>611</v>
      </c>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56"/>
      <c r="AU101" s="56"/>
    </row>
    <row r="102" spans="1:47">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56"/>
      <c r="AU102" s="56"/>
    </row>
    <row r="103" spans="1:47">
      <c r="A103" s="61" t="s">
        <v>608</v>
      </c>
      <c r="B103" s="61" t="s">
        <v>2668</v>
      </c>
      <c r="C103" s="62">
        <v>0.04</v>
      </c>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56"/>
      <c r="AU103" s="56"/>
    </row>
    <row r="104" spans="1:47">
      <c r="A104" s="61" t="s">
        <v>609</v>
      </c>
      <c r="B104" s="63">
        <f>'C Emissions'!B160</f>
        <v>187.63780219576498</v>
      </c>
      <c r="C104" s="63">
        <f>'C Emissions'!C160</f>
        <v>185.84264429910763</v>
      </c>
      <c r="D104" s="63">
        <f>'C Emissions'!D160</f>
        <v>181.19723499324411</v>
      </c>
      <c r="E104" s="63">
        <f>'C Emissions'!E160</f>
        <v>179.73069110873399</v>
      </c>
      <c r="F104" s="63">
        <f>'C Emissions'!F160</f>
        <v>179.89403866415012</v>
      </c>
      <c r="G104" s="63">
        <f>'C Emissions'!G160</f>
        <v>177.75188380732135</v>
      </c>
      <c r="H104" s="63">
        <f>'C Emissions'!H160</f>
        <v>175.90889462040059</v>
      </c>
      <c r="I104" s="63">
        <f>'C Emissions'!I160</f>
        <v>175.38851637329265</v>
      </c>
      <c r="J104" s="63">
        <f>'C Emissions'!J160</f>
        <v>172.43301475284713</v>
      </c>
      <c r="K104" s="63">
        <f>'C Emissions'!K160</f>
        <v>171.7939700384521</v>
      </c>
      <c r="L104" s="63">
        <f>'C Emissions'!L160</f>
        <v>170.20773679250456</v>
      </c>
      <c r="M104" s="63">
        <f>'C Emissions'!M160</f>
        <v>169.78599200542587</v>
      </c>
      <c r="N104" s="63">
        <f>'C Emissions'!N160</f>
        <v>169.26356787587494</v>
      </c>
      <c r="O104" s="63">
        <f>'C Emissions'!O160</f>
        <v>168.16517566612563</v>
      </c>
      <c r="P104" s="63">
        <f>'C Emissions'!P160</f>
        <v>168.35539119907241</v>
      </c>
      <c r="Q104" s="63">
        <f>'C Emissions'!Q160</f>
        <v>168.15737151917449</v>
      </c>
      <c r="R104" s="63">
        <f>'C Emissions'!R160</f>
        <v>167.56174209761224</v>
      </c>
      <c r="S104" s="63">
        <f>'C Emissions'!S160</f>
        <v>166.23289483090267</v>
      </c>
      <c r="T104" s="63">
        <f>'C Emissions'!T160</f>
        <v>166.93071422977155</v>
      </c>
      <c r="U104" s="63">
        <f>'C Emissions'!U160</f>
        <v>165.85557677264697</v>
      </c>
      <c r="V104" s="63">
        <f>'C Emissions'!V160</f>
        <v>165.73734034582392</v>
      </c>
      <c r="W104" s="63">
        <f>'C Emissions'!W160</f>
        <v>166.10811725092177</v>
      </c>
      <c r="X104" s="63">
        <f>'C Emissions'!X160</f>
        <v>165.01576553203896</v>
      </c>
      <c r="Y104" s="63">
        <f>'C Emissions'!Y160</f>
        <v>165.98636500718254</v>
      </c>
      <c r="Z104" s="63">
        <f>'C Emissions'!Z160</f>
        <v>165.52443046691388</v>
      </c>
      <c r="AA104" s="63">
        <f>'C Emissions'!AA160</f>
        <v>166.05316951818904</v>
      </c>
      <c r="AB104" s="63">
        <f>'C Emissions'!AB160</f>
        <v>164.63252379291006</v>
      </c>
      <c r="AC104" s="63">
        <f>'C Emissions'!AC160</f>
        <v>164.42496366544299</v>
      </c>
      <c r="AD104" s="63">
        <f>'C Emissions'!AD160</f>
        <v>165.6599819981208</v>
      </c>
      <c r="AE104" s="63">
        <v>165.6599819981208</v>
      </c>
      <c r="AF104" s="61">
        <v>165.6599819981208</v>
      </c>
      <c r="AG104" s="61">
        <v>165.6599819981208</v>
      </c>
      <c r="AH104" s="61">
        <v>165.6599819981208</v>
      </c>
      <c r="AI104" s="61">
        <v>165.6599819981208</v>
      </c>
      <c r="AJ104" s="61">
        <v>165.6599819981208</v>
      </c>
      <c r="AK104" s="61">
        <v>165.6599819981208</v>
      </c>
      <c r="AL104" s="61">
        <v>165.6599819981208</v>
      </c>
      <c r="AM104" s="61">
        <v>165.6599819981208</v>
      </c>
      <c r="AN104" s="61">
        <v>165.6599819981208</v>
      </c>
      <c r="AO104" s="61">
        <v>165.6599819981208</v>
      </c>
      <c r="AP104" s="61">
        <v>165.6599819981208</v>
      </c>
      <c r="AQ104" s="61">
        <v>165.6599819981208</v>
      </c>
      <c r="AR104" s="61">
        <v>165.6599819981208</v>
      </c>
      <c r="AS104" s="61">
        <v>165.6599819981208</v>
      </c>
      <c r="AT104" s="56"/>
      <c r="AU104" s="56"/>
    </row>
    <row r="105" spans="1:47">
      <c r="A105" s="61" t="s">
        <v>2811</v>
      </c>
      <c r="B105" s="63">
        <f>B104</f>
        <v>187.63780219576498</v>
      </c>
      <c r="C105" s="63">
        <f>C104</f>
        <v>185.84264429910763</v>
      </c>
      <c r="D105" s="63">
        <f>D104</f>
        <v>181.19723499324411</v>
      </c>
      <c r="E105" s="63">
        <f>E104</f>
        <v>179.73069110873399</v>
      </c>
      <c r="F105" s="63">
        <f>E105*(1-$C$103)</f>
        <v>172.54146346438463</v>
      </c>
      <c r="G105" s="63">
        <f t="shared" ref="G105:AS105" si="16">F105*(1-$C$103)</f>
        <v>165.63980492580924</v>
      </c>
      <c r="H105" s="63">
        <f t="shared" si="16"/>
        <v>159.01421272877687</v>
      </c>
      <c r="I105" s="63">
        <f t="shared" si="16"/>
        <v>152.65364421962579</v>
      </c>
      <c r="J105" s="63">
        <f t="shared" si="16"/>
        <v>146.54749845084075</v>
      </c>
      <c r="K105" s="63">
        <f t="shared" si="16"/>
        <v>140.6855985128071</v>
      </c>
      <c r="L105" s="63">
        <f t="shared" si="16"/>
        <v>135.0581745722948</v>
      </c>
      <c r="M105" s="63">
        <f t="shared" si="16"/>
        <v>129.65584758940301</v>
      </c>
      <c r="N105" s="63">
        <f t="shared" si="16"/>
        <v>124.46961368582689</v>
      </c>
      <c r="O105" s="63">
        <f t="shared" si="16"/>
        <v>119.49082913839381</v>
      </c>
      <c r="P105" s="63">
        <f t="shared" si="16"/>
        <v>114.71119597285805</v>
      </c>
      <c r="Q105" s="63">
        <f t="shared" si="16"/>
        <v>110.12274813394373</v>
      </c>
      <c r="R105" s="63">
        <f t="shared" si="16"/>
        <v>105.71783820858597</v>
      </c>
      <c r="S105" s="63">
        <f t="shared" si="16"/>
        <v>101.48912468024253</v>
      </c>
      <c r="T105" s="63">
        <f t="shared" si="16"/>
        <v>97.429559693032814</v>
      </c>
      <c r="U105" s="63">
        <f t="shared" si="16"/>
        <v>93.532377305311499</v>
      </c>
      <c r="V105" s="63">
        <f t="shared" si="16"/>
        <v>89.791082213099031</v>
      </c>
      <c r="W105" s="63">
        <f t="shared" si="16"/>
        <v>86.199438924575063</v>
      </c>
      <c r="X105" s="63">
        <f t="shared" si="16"/>
        <v>82.751461367592057</v>
      </c>
      <c r="Y105" s="63">
        <f t="shared" si="16"/>
        <v>79.441402912888378</v>
      </c>
      <c r="Z105" s="63">
        <f t="shared" si="16"/>
        <v>76.263746796372843</v>
      </c>
      <c r="AA105" s="63">
        <f t="shared" si="16"/>
        <v>73.213196924517931</v>
      </c>
      <c r="AB105" s="63">
        <f t="shared" si="16"/>
        <v>70.284669047537207</v>
      </c>
      <c r="AC105" s="63">
        <f t="shared" si="16"/>
        <v>67.473282285635719</v>
      </c>
      <c r="AD105" s="63">
        <f t="shared" si="16"/>
        <v>64.774350994210295</v>
      </c>
      <c r="AE105" s="63">
        <f t="shared" si="16"/>
        <v>62.183376954441883</v>
      </c>
      <c r="AF105" s="63">
        <f t="shared" si="16"/>
        <v>59.696041876264204</v>
      </c>
      <c r="AG105" s="63">
        <f t="shared" si="16"/>
        <v>57.30820020121363</v>
      </c>
      <c r="AH105" s="63">
        <f t="shared" si="16"/>
        <v>55.01587219316508</v>
      </c>
      <c r="AI105" s="63">
        <f t="shared" si="16"/>
        <v>52.815237305438473</v>
      </c>
      <c r="AJ105" s="63">
        <f t="shared" si="16"/>
        <v>50.702627813220928</v>
      </c>
      <c r="AK105" s="63">
        <f t="shared" si="16"/>
        <v>48.674522700692087</v>
      </c>
      <c r="AL105" s="63">
        <f t="shared" si="16"/>
        <v>46.727541792664404</v>
      </c>
      <c r="AM105" s="63">
        <f t="shared" si="16"/>
        <v>44.858440120957823</v>
      </c>
      <c r="AN105" s="63">
        <f t="shared" si="16"/>
        <v>43.064102516119512</v>
      </c>
      <c r="AO105" s="63">
        <f t="shared" si="16"/>
        <v>41.34153841547473</v>
      </c>
      <c r="AP105" s="63">
        <f t="shared" si="16"/>
        <v>39.687876878855739</v>
      </c>
      <c r="AQ105" s="63">
        <f t="shared" si="16"/>
        <v>38.10036180370151</v>
      </c>
      <c r="AR105" s="63">
        <f t="shared" si="16"/>
        <v>36.57634733155345</v>
      </c>
      <c r="AS105" s="63">
        <f t="shared" si="16"/>
        <v>35.113293438291308</v>
      </c>
      <c r="AT105" s="56"/>
      <c r="AU105" s="56"/>
    </row>
    <row r="106" spans="1:47">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56"/>
      <c r="AU106" s="56"/>
    </row>
    <row r="107" spans="1:47">
      <c r="A107" s="61" t="s">
        <v>610</v>
      </c>
      <c r="B107" s="61" t="s">
        <v>2662</v>
      </c>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56"/>
      <c r="AU107" s="56"/>
    </row>
    <row r="108" spans="1:47">
      <c r="A108" s="61" t="s">
        <v>609</v>
      </c>
      <c r="B108" s="63">
        <f>B109</f>
        <v>56.701333333333324</v>
      </c>
      <c r="C108" s="63">
        <f t="shared" ref="C108:AS108" si="17">C109</f>
        <v>55.077500554268546</v>
      </c>
      <c r="D108" s="63">
        <f t="shared" si="17"/>
        <v>53.453667775203769</v>
      </c>
      <c r="E108" s="63">
        <f t="shared" si="17"/>
        <v>51.829834996138992</v>
      </c>
      <c r="F108" s="63">
        <f t="shared" si="17"/>
        <v>50.206002217074214</v>
      </c>
      <c r="G108" s="63">
        <f t="shared" si="17"/>
        <v>48.582169438009437</v>
      </c>
      <c r="H108" s="63">
        <f t="shared" si="17"/>
        <v>46.95833665894466</v>
      </c>
      <c r="I108" s="63">
        <f t="shared" si="17"/>
        <v>45.334503879879883</v>
      </c>
      <c r="J108" s="63">
        <f t="shared" si="17"/>
        <v>43.710671100815105</v>
      </c>
      <c r="K108" s="63">
        <f t="shared" si="17"/>
        <v>42.086838321750328</v>
      </c>
      <c r="L108" s="63">
        <f t="shared" si="17"/>
        <v>40.463005542685551</v>
      </c>
      <c r="M108" s="63">
        <f t="shared" si="17"/>
        <v>38.839172763620773</v>
      </c>
      <c r="N108" s="63">
        <f t="shared" si="17"/>
        <v>37.215339984555996</v>
      </c>
      <c r="O108" s="63">
        <f t="shared" si="17"/>
        <v>35.591507205491219</v>
      </c>
      <c r="P108" s="63">
        <f t="shared" si="17"/>
        <v>33.967674426426441</v>
      </c>
      <c r="Q108" s="63">
        <f t="shared" si="17"/>
        <v>32.343841647361643</v>
      </c>
      <c r="R108" s="63">
        <f t="shared" si="17"/>
        <v>32.343841647361643</v>
      </c>
      <c r="S108" s="63">
        <f t="shared" si="17"/>
        <v>32.343841647361643</v>
      </c>
      <c r="T108" s="63">
        <f t="shared" si="17"/>
        <v>32.343841647361643</v>
      </c>
      <c r="U108" s="63">
        <f t="shared" si="17"/>
        <v>32.343841647361643</v>
      </c>
      <c r="V108" s="63">
        <f t="shared" si="17"/>
        <v>32.343841647361643</v>
      </c>
      <c r="W108" s="63">
        <f t="shared" si="17"/>
        <v>32.343841647361643</v>
      </c>
      <c r="X108" s="63">
        <f t="shared" si="17"/>
        <v>32.343841647361643</v>
      </c>
      <c r="Y108" s="63">
        <f t="shared" si="17"/>
        <v>32.343841647361643</v>
      </c>
      <c r="Z108" s="63">
        <f t="shared" si="17"/>
        <v>32.343841647361643</v>
      </c>
      <c r="AA108" s="63">
        <f t="shared" si="17"/>
        <v>32.343841647361643</v>
      </c>
      <c r="AB108" s="63">
        <f t="shared" si="17"/>
        <v>32.343841647361643</v>
      </c>
      <c r="AC108" s="63">
        <f t="shared" si="17"/>
        <v>32.343841647361643</v>
      </c>
      <c r="AD108" s="63">
        <f t="shared" si="17"/>
        <v>32.343841647361643</v>
      </c>
      <c r="AE108" s="63">
        <f t="shared" si="17"/>
        <v>32.343841647361643</v>
      </c>
      <c r="AF108" s="63">
        <f t="shared" si="17"/>
        <v>32.343841647361643</v>
      </c>
      <c r="AG108" s="63">
        <f t="shared" si="17"/>
        <v>32.343841647361643</v>
      </c>
      <c r="AH108" s="63">
        <f t="shared" si="17"/>
        <v>32.343841647361643</v>
      </c>
      <c r="AI108" s="63">
        <f t="shared" si="17"/>
        <v>32.343841647361643</v>
      </c>
      <c r="AJ108" s="63">
        <f t="shared" si="17"/>
        <v>32.343841647361643</v>
      </c>
      <c r="AK108" s="63">
        <f t="shared" si="17"/>
        <v>32.343841647361643</v>
      </c>
      <c r="AL108" s="63">
        <f t="shared" si="17"/>
        <v>32.343841647361643</v>
      </c>
      <c r="AM108" s="63">
        <f t="shared" si="17"/>
        <v>32.343841647361643</v>
      </c>
      <c r="AN108" s="63">
        <f t="shared" si="17"/>
        <v>32.343841647361643</v>
      </c>
      <c r="AO108" s="63">
        <f t="shared" si="17"/>
        <v>32.343841647361643</v>
      </c>
      <c r="AP108" s="63">
        <f t="shared" si="17"/>
        <v>32.343841647361643</v>
      </c>
      <c r="AQ108" s="63">
        <f t="shared" si="17"/>
        <v>32.343841647361643</v>
      </c>
      <c r="AR108" s="63">
        <f t="shared" si="17"/>
        <v>32.343841647361643</v>
      </c>
      <c r="AS108" s="63">
        <f t="shared" si="17"/>
        <v>32.343841647361643</v>
      </c>
      <c r="AT108" s="56"/>
      <c r="AU108" s="56"/>
    </row>
    <row r="109" spans="1:47">
      <c r="A109" s="61" t="s">
        <v>2811</v>
      </c>
      <c r="B109" s="63">
        <f>'C Emissions Factors'!AB6*0.8</f>
        <v>56.701333333333324</v>
      </c>
      <c r="C109" s="63">
        <f>B109-(($B$109-$Q$109)/15)</f>
        <v>55.077500554268546</v>
      </c>
      <c r="D109" s="63">
        <f t="shared" ref="D109:P109" si="18">C109-(($B$109-$Q$109)/15)</f>
        <v>53.453667775203769</v>
      </c>
      <c r="E109" s="63">
        <f t="shared" si="18"/>
        <v>51.829834996138992</v>
      </c>
      <c r="F109" s="63">
        <f t="shared" si="18"/>
        <v>50.206002217074214</v>
      </c>
      <c r="G109" s="63">
        <f t="shared" si="18"/>
        <v>48.582169438009437</v>
      </c>
      <c r="H109" s="63">
        <f t="shared" si="18"/>
        <v>46.95833665894466</v>
      </c>
      <c r="I109" s="63">
        <f t="shared" si="18"/>
        <v>45.334503879879883</v>
      </c>
      <c r="J109" s="63">
        <f t="shared" si="18"/>
        <v>43.710671100815105</v>
      </c>
      <c r="K109" s="63">
        <f t="shared" si="18"/>
        <v>42.086838321750328</v>
      </c>
      <c r="L109" s="63">
        <f t="shared" si="18"/>
        <v>40.463005542685551</v>
      </c>
      <c r="M109" s="63">
        <f t="shared" si="18"/>
        <v>38.839172763620773</v>
      </c>
      <c r="N109" s="63">
        <f t="shared" si="18"/>
        <v>37.215339984555996</v>
      </c>
      <c r="O109" s="63">
        <f t="shared" si="18"/>
        <v>35.591507205491219</v>
      </c>
      <c r="P109" s="63">
        <f t="shared" si="18"/>
        <v>33.967674426426441</v>
      </c>
      <c r="Q109" s="63">
        <f>B109*((16/35)*0.4+(5/37)*0.5+(14/35)*0.8)</f>
        <v>32.343841647361643</v>
      </c>
      <c r="R109" s="63">
        <f>Q109</f>
        <v>32.343841647361643</v>
      </c>
      <c r="S109" s="63">
        <f t="shared" ref="S109:AS109" si="19">R109</f>
        <v>32.343841647361643</v>
      </c>
      <c r="T109" s="63">
        <f t="shared" si="19"/>
        <v>32.343841647361643</v>
      </c>
      <c r="U109" s="63">
        <f t="shared" si="19"/>
        <v>32.343841647361643</v>
      </c>
      <c r="V109" s="63">
        <f t="shared" si="19"/>
        <v>32.343841647361643</v>
      </c>
      <c r="W109" s="63">
        <f t="shared" si="19"/>
        <v>32.343841647361643</v>
      </c>
      <c r="X109" s="63">
        <f t="shared" si="19"/>
        <v>32.343841647361643</v>
      </c>
      <c r="Y109" s="63">
        <f t="shared" si="19"/>
        <v>32.343841647361643</v>
      </c>
      <c r="Z109" s="63">
        <f t="shared" si="19"/>
        <v>32.343841647361643</v>
      </c>
      <c r="AA109" s="63">
        <f t="shared" si="19"/>
        <v>32.343841647361643</v>
      </c>
      <c r="AB109" s="63">
        <f t="shared" si="19"/>
        <v>32.343841647361643</v>
      </c>
      <c r="AC109" s="63">
        <f t="shared" si="19"/>
        <v>32.343841647361643</v>
      </c>
      <c r="AD109" s="63">
        <f t="shared" si="19"/>
        <v>32.343841647361643</v>
      </c>
      <c r="AE109" s="63">
        <f t="shared" si="19"/>
        <v>32.343841647361643</v>
      </c>
      <c r="AF109" s="63">
        <f t="shared" si="19"/>
        <v>32.343841647361643</v>
      </c>
      <c r="AG109" s="63">
        <f t="shared" si="19"/>
        <v>32.343841647361643</v>
      </c>
      <c r="AH109" s="63">
        <f t="shared" si="19"/>
        <v>32.343841647361643</v>
      </c>
      <c r="AI109" s="63">
        <f t="shared" si="19"/>
        <v>32.343841647361643</v>
      </c>
      <c r="AJ109" s="63">
        <f t="shared" si="19"/>
        <v>32.343841647361643</v>
      </c>
      <c r="AK109" s="63">
        <f t="shared" si="19"/>
        <v>32.343841647361643</v>
      </c>
      <c r="AL109" s="63">
        <f t="shared" si="19"/>
        <v>32.343841647361643</v>
      </c>
      <c r="AM109" s="63">
        <f t="shared" si="19"/>
        <v>32.343841647361643</v>
      </c>
      <c r="AN109" s="63">
        <f t="shared" si="19"/>
        <v>32.343841647361643</v>
      </c>
      <c r="AO109" s="63">
        <f t="shared" si="19"/>
        <v>32.343841647361643</v>
      </c>
      <c r="AP109" s="63">
        <f t="shared" si="19"/>
        <v>32.343841647361643</v>
      </c>
      <c r="AQ109" s="63">
        <f t="shared" si="19"/>
        <v>32.343841647361643</v>
      </c>
      <c r="AR109" s="63">
        <f t="shared" si="19"/>
        <v>32.343841647361643</v>
      </c>
      <c r="AS109" s="63">
        <f t="shared" si="19"/>
        <v>32.343841647361643</v>
      </c>
      <c r="AT109" s="56"/>
      <c r="AU109" s="56"/>
    </row>
    <row r="110" spans="1:47">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56"/>
      <c r="AU110" s="56"/>
    </row>
    <row r="111" spans="1:47">
      <c r="A111" s="61" t="s">
        <v>612</v>
      </c>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56"/>
      <c r="AU111" s="56"/>
    </row>
    <row r="112" spans="1:47">
      <c r="A112" s="61" t="s">
        <v>613</v>
      </c>
      <c r="B112" s="61">
        <v>0.05</v>
      </c>
      <c r="C112" s="61">
        <v>0.06</v>
      </c>
      <c r="D112" s="61">
        <v>7.0000000000000007E-2</v>
      </c>
      <c r="E112" s="61">
        <v>0.08</v>
      </c>
      <c r="F112" s="61">
        <v>0.09</v>
      </c>
      <c r="G112" s="61">
        <v>0.1</v>
      </c>
      <c r="H112" s="61">
        <v>0.1</v>
      </c>
      <c r="I112" s="61">
        <v>0.1</v>
      </c>
      <c r="J112" s="61">
        <v>0.1</v>
      </c>
      <c r="K112" s="61">
        <v>0.1</v>
      </c>
      <c r="L112" s="61">
        <v>0.1</v>
      </c>
      <c r="M112" s="61">
        <v>0.1</v>
      </c>
      <c r="N112" s="61">
        <v>0.1</v>
      </c>
      <c r="O112" s="61">
        <v>0.1</v>
      </c>
      <c r="P112" s="61">
        <v>0.1</v>
      </c>
      <c r="Q112" s="61">
        <v>0.1</v>
      </c>
      <c r="R112" s="61">
        <v>0.1</v>
      </c>
      <c r="S112" s="61">
        <v>0.1</v>
      </c>
      <c r="T112" s="61">
        <v>0.1</v>
      </c>
      <c r="U112" s="61">
        <v>0.1</v>
      </c>
      <c r="V112" s="61">
        <v>0.1</v>
      </c>
      <c r="W112" s="61">
        <v>0.1</v>
      </c>
      <c r="X112" s="61">
        <v>0.1</v>
      </c>
      <c r="Y112" s="61">
        <v>0.1</v>
      </c>
      <c r="Z112" s="61">
        <v>0.1</v>
      </c>
      <c r="AA112" s="61">
        <v>0.1</v>
      </c>
      <c r="AB112" s="61">
        <v>0.1</v>
      </c>
      <c r="AC112" s="61">
        <v>0.1</v>
      </c>
      <c r="AD112" s="61">
        <v>0.1</v>
      </c>
      <c r="AE112" s="61">
        <v>0.1</v>
      </c>
      <c r="AF112" s="61">
        <v>0.1</v>
      </c>
      <c r="AG112" s="61">
        <v>0.1</v>
      </c>
      <c r="AH112" s="61">
        <v>0.1</v>
      </c>
      <c r="AI112" s="61">
        <v>0.1</v>
      </c>
      <c r="AJ112" s="61">
        <v>0.1</v>
      </c>
      <c r="AK112" s="61">
        <v>0.1</v>
      </c>
      <c r="AL112" s="61">
        <v>0.1</v>
      </c>
      <c r="AM112" s="61">
        <v>0.1</v>
      </c>
      <c r="AN112" s="61">
        <v>0.1</v>
      </c>
      <c r="AO112" s="61">
        <v>0.1</v>
      </c>
      <c r="AP112" s="61">
        <v>0.1</v>
      </c>
      <c r="AQ112" s="61">
        <v>0.1</v>
      </c>
      <c r="AR112" s="61">
        <v>0.1</v>
      </c>
      <c r="AS112" s="61">
        <v>0.1</v>
      </c>
      <c r="AT112" s="56"/>
      <c r="AU112" s="56"/>
    </row>
    <row r="113" spans="1:47">
      <c r="A113" s="61" t="s">
        <v>2667</v>
      </c>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56"/>
      <c r="AU113" s="56"/>
    </row>
    <row r="114" spans="1:47">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56"/>
      <c r="AU114" s="56"/>
    </row>
    <row r="115" spans="1:47">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56"/>
      <c r="AU115" s="56"/>
    </row>
    <row r="116" spans="1:47">
      <c r="A116" s="61" t="s">
        <v>2663</v>
      </c>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56"/>
      <c r="AU116" s="56"/>
    </row>
    <row r="117" spans="1:47">
      <c r="A117" s="61" t="s">
        <v>2664</v>
      </c>
      <c r="B117" s="61">
        <v>0</v>
      </c>
      <c r="C117" s="61">
        <v>0</v>
      </c>
      <c r="D117" s="61">
        <v>0</v>
      </c>
      <c r="E117" s="61">
        <v>0</v>
      </c>
      <c r="F117" s="61">
        <v>0</v>
      </c>
      <c r="G117" s="61">
        <v>0</v>
      </c>
      <c r="H117" s="61">
        <v>0</v>
      </c>
      <c r="I117" s="61">
        <v>0</v>
      </c>
      <c r="J117" s="61">
        <v>0</v>
      </c>
      <c r="K117" s="61">
        <v>0</v>
      </c>
      <c r="L117" s="61">
        <v>0</v>
      </c>
      <c r="M117" s="61">
        <v>0</v>
      </c>
      <c r="N117" s="61">
        <v>0</v>
      </c>
      <c r="O117" s="61">
        <v>0</v>
      </c>
      <c r="P117" s="61">
        <v>0</v>
      </c>
      <c r="Q117" s="61">
        <v>0</v>
      </c>
      <c r="R117" s="61">
        <v>0</v>
      </c>
      <c r="S117" s="61">
        <v>0</v>
      </c>
      <c r="T117" s="61">
        <v>0</v>
      </c>
      <c r="U117" s="61">
        <v>0</v>
      </c>
      <c r="V117" s="61">
        <v>0</v>
      </c>
      <c r="W117" s="61">
        <v>0</v>
      </c>
      <c r="X117" s="61">
        <v>0</v>
      </c>
      <c r="Y117" s="61">
        <v>0</v>
      </c>
      <c r="Z117" s="61">
        <v>0</v>
      </c>
      <c r="AA117" s="61">
        <v>0</v>
      </c>
      <c r="AB117" s="61">
        <v>0</v>
      </c>
      <c r="AC117" s="61">
        <v>0</v>
      </c>
      <c r="AD117" s="61">
        <v>0</v>
      </c>
      <c r="AE117" s="61">
        <v>0</v>
      </c>
      <c r="AF117" s="61">
        <v>0</v>
      </c>
      <c r="AG117" s="61">
        <v>0</v>
      </c>
      <c r="AH117" s="61">
        <v>0</v>
      </c>
      <c r="AI117" s="61">
        <v>0</v>
      </c>
      <c r="AJ117" s="61">
        <v>0</v>
      </c>
      <c r="AK117" s="61">
        <v>0</v>
      </c>
      <c r="AL117" s="61">
        <v>0</v>
      </c>
      <c r="AM117" s="61">
        <v>0</v>
      </c>
      <c r="AN117" s="61">
        <v>0</v>
      </c>
      <c r="AO117" s="61">
        <v>0</v>
      </c>
      <c r="AP117" s="61">
        <v>0</v>
      </c>
      <c r="AQ117" s="61">
        <v>0</v>
      </c>
      <c r="AR117" s="61">
        <v>0</v>
      </c>
      <c r="AS117" s="61">
        <v>0</v>
      </c>
      <c r="AT117" s="56"/>
      <c r="AU117" s="56"/>
    </row>
    <row r="118" spans="1:47">
      <c r="A118" s="61" t="s">
        <v>2665</v>
      </c>
      <c r="B118" s="61">
        <v>0</v>
      </c>
      <c r="C118" s="61">
        <v>0</v>
      </c>
      <c r="D118" s="61">
        <v>0</v>
      </c>
      <c r="E118" s="61">
        <v>0</v>
      </c>
      <c r="F118" s="61">
        <v>0</v>
      </c>
      <c r="G118" s="61">
        <v>0</v>
      </c>
      <c r="H118" s="61">
        <v>0</v>
      </c>
      <c r="I118" s="61">
        <v>0</v>
      </c>
      <c r="J118" s="61">
        <v>0</v>
      </c>
      <c r="K118" s="61">
        <v>0</v>
      </c>
      <c r="L118" s="61">
        <v>0</v>
      </c>
      <c r="M118" s="61">
        <v>0</v>
      </c>
      <c r="N118" s="61">
        <v>0</v>
      </c>
      <c r="O118" s="61">
        <v>0</v>
      </c>
      <c r="P118" s="61">
        <v>0</v>
      </c>
      <c r="Q118" s="61">
        <v>0</v>
      </c>
      <c r="R118" s="61">
        <v>0</v>
      </c>
      <c r="S118" s="61">
        <v>0</v>
      </c>
      <c r="T118" s="61">
        <v>0</v>
      </c>
      <c r="U118" s="61">
        <v>0</v>
      </c>
      <c r="V118" s="61">
        <v>0</v>
      </c>
      <c r="W118" s="61">
        <v>0</v>
      </c>
      <c r="X118" s="61">
        <v>0</v>
      </c>
      <c r="Y118" s="61">
        <v>0</v>
      </c>
      <c r="Z118" s="61">
        <v>0</v>
      </c>
      <c r="AA118" s="61">
        <v>0</v>
      </c>
      <c r="AB118" s="61">
        <v>0</v>
      </c>
      <c r="AC118" s="61">
        <v>0</v>
      </c>
      <c r="AD118" s="61">
        <v>0</v>
      </c>
      <c r="AE118" s="61">
        <v>0</v>
      </c>
      <c r="AF118" s="61">
        <v>0</v>
      </c>
      <c r="AG118" s="61">
        <v>0</v>
      </c>
      <c r="AH118" s="61">
        <v>0</v>
      </c>
      <c r="AI118" s="61">
        <v>0</v>
      </c>
      <c r="AJ118" s="61">
        <v>0</v>
      </c>
      <c r="AK118" s="61">
        <v>0</v>
      </c>
      <c r="AL118" s="61">
        <v>0</v>
      </c>
      <c r="AM118" s="61">
        <v>0</v>
      </c>
      <c r="AN118" s="61">
        <v>0</v>
      </c>
      <c r="AO118" s="61">
        <v>0</v>
      </c>
      <c r="AP118" s="61">
        <v>0</v>
      </c>
      <c r="AQ118" s="61">
        <v>0</v>
      </c>
      <c r="AR118" s="61">
        <v>0</v>
      </c>
      <c r="AS118" s="61">
        <v>0</v>
      </c>
      <c r="AT118" s="56"/>
      <c r="AU118" s="56"/>
    </row>
    <row r="119" spans="1:47">
      <c r="AT119" s="56"/>
      <c r="AU119" s="56"/>
    </row>
    <row r="120" spans="1:47">
      <c r="AT120" s="56"/>
      <c r="AU120" s="56"/>
    </row>
    <row r="121" spans="1:47">
      <c r="A121" s="66" t="s">
        <v>2670</v>
      </c>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56"/>
      <c r="AU121" s="56"/>
    </row>
    <row r="122" spans="1:47">
      <c r="A122" s="67" t="s">
        <v>2673</v>
      </c>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56"/>
      <c r="AU122" s="56"/>
    </row>
    <row r="123" spans="1:47">
      <c r="A123" s="67" t="str">
        <f>A8</f>
        <v>Light-Duty Vehicle</v>
      </c>
      <c r="B123" s="67"/>
      <c r="C123" s="67"/>
      <c r="D123" s="67"/>
      <c r="E123" s="68">
        <v>0</v>
      </c>
      <c r="F123" s="68">
        <f>+E123+($J$123-$E$123)/5</f>
        <v>0.50485532944772837</v>
      </c>
      <c r="G123" s="68">
        <f>+F123+($J$123-$E$123)/5</f>
        <v>1.0097106588954567</v>
      </c>
      <c r="H123" s="68">
        <f>+G123+($J$123-$E$123)/5</f>
        <v>1.5145659883431852</v>
      </c>
      <c r="I123" s="68">
        <f>+H123+($J$123-$E$123)/5</f>
        <v>2.0194213177909135</v>
      </c>
      <c r="J123" s="376">
        <f>1/(1+'Policy+Scenario'!C10+'Policy+Scenario'!C11)-1</f>
        <v>2.5242766472386418</v>
      </c>
      <c r="K123" s="68">
        <f>J123+($AD$123-$J$123)/20</f>
        <v>8.4114839134348109</v>
      </c>
      <c r="L123" s="68">
        <f t="shared" ref="L123:AC123" si="20">K123+($AD$123-$J$123)/20</f>
        <v>14.29869117963098</v>
      </c>
      <c r="M123" s="68">
        <f t="shared" si="20"/>
        <v>20.185898445827149</v>
      </c>
      <c r="N123" s="68">
        <f t="shared" si="20"/>
        <v>26.07310571202332</v>
      </c>
      <c r="O123" s="68">
        <f t="shared" si="20"/>
        <v>31.960312978219491</v>
      </c>
      <c r="P123" s="68">
        <f t="shared" si="20"/>
        <v>37.847520244415662</v>
      </c>
      <c r="Q123" s="68">
        <f t="shared" si="20"/>
        <v>43.734727510611833</v>
      </c>
      <c r="R123" s="68">
        <f t="shared" si="20"/>
        <v>49.621934776808004</v>
      </c>
      <c r="S123" s="68">
        <f t="shared" si="20"/>
        <v>55.509142043004175</v>
      </c>
      <c r="T123" s="68">
        <f t="shared" si="20"/>
        <v>61.396349309200346</v>
      </c>
      <c r="U123" s="68">
        <f t="shared" si="20"/>
        <v>67.283556575396517</v>
      </c>
      <c r="V123" s="68">
        <f t="shared" si="20"/>
        <v>73.170763841592688</v>
      </c>
      <c r="W123" s="68">
        <f t="shared" si="20"/>
        <v>79.057971107788859</v>
      </c>
      <c r="X123" s="68">
        <f t="shared" si="20"/>
        <v>84.94517837398503</v>
      </c>
      <c r="Y123" s="68">
        <f t="shared" si="20"/>
        <v>90.832385640181201</v>
      </c>
      <c r="Z123" s="68">
        <f t="shared" si="20"/>
        <v>96.719592906377372</v>
      </c>
      <c r="AA123" s="68">
        <f t="shared" si="20"/>
        <v>102.60680017257354</v>
      </c>
      <c r="AB123" s="68">
        <f t="shared" si="20"/>
        <v>108.49400743876971</v>
      </c>
      <c r="AC123" s="68">
        <f t="shared" si="20"/>
        <v>114.38121470496588</v>
      </c>
      <c r="AD123" s="376">
        <f>1/(1+SUM('Policy+Scenario'!C9:C18))-1</f>
        <v>120.26842197116201</v>
      </c>
      <c r="AE123" s="68">
        <f>AD123+($AS$123-$AD$123)/15</f>
        <v>-530.72754054511256</v>
      </c>
      <c r="AF123" s="68">
        <f t="shared" ref="AF123:AR123" si="21">AE123+($AS$123-$AD$123)/15</f>
        <v>-1181.723503061387</v>
      </c>
      <c r="AG123" s="68">
        <f t="shared" si="21"/>
        <v>-1832.7194655776616</v>
      </c>
      <c r="AH123" s="68">
        <f t="shared" si="21"/>
        <v>-2483.7154280939362</v>
      </c>
      <c r="AI123" s="68">
        <f t="shared" si="21"/>
        <v>-3134.7113906102109</v>
      </c>
      <c r="AJ123" s="68">
        <f t="shared" si="21"/>
        <v>-3785.7073531264855</v>
      </c>
      <c r="AK123" s="68">
        <f t="shared" si="21"/>
        <v>-4436.7033156427597</v>
      </c>
      <c r="AL123" s="68">
        <f t="shared" si="21"/>
        <v>-5087.6992781590343</v>
      </c>
      <c r="AM123" s="68">
        <f t="shared" si="21"/>
        <v>-5738.6952406753089</v>
      </c>
      <c r="AN123" s="68">
        <f t="shared" si="21"/>
        <v>-6389.6912031915836</v>
      </c>
      <c r="AO123" s="68">
        <f t="shared" si="21"/>
        <v>-7040.6871657078582</v>
      </c>
      <c r="AP123" s="68">
        <f t="shared" si="21"/>
        <v>-7691.6831282241328</v>
      </c>
      <c r="AQ123" s="68">
        <f t="shared" si="21"/>
        <v>-8342.6790907404065</v>
      </c>
      <c r="AR123" s="68">
        <f t="shared" si="21"/>
        <v>-8993.6750532566803</v>
      </c>
      <c r="AS123" s="376">
        <f>1/(1+SUM('Policy+Scenario'!D9:D18))-1</f>
        <v>-9644.6710157729558</v>
      </c>
      <c r="AT123" s="56"/>
      <c r="AU123" s="56"/>
    </row>
    <row r="124" spans="1:47">
      <c r="A124" s="67" t="str">
        <f>A18</f>
        <v>Commercial Light Trucks 1/</v>
      </c>
      <c r="B124" s="67"/>
      <c r="C124" s="67"/>
      <c r="D124" s="67"/>
      <c r="E124" s="68">
        <f>E123</f>
        <v>0</v>
      </c>
      <c r="F124" s="68">
        <f t="shared" ref="F124:AS124" si="22">F123</f>
        <v>0.50485532944772837</v>
      </c>
      <c r="G124" s="68">
        <f t="shared" si="22"/>
        <v>1.0097106588954567</v>
      </c>
      <c r="H124" s="68">
        <f t="shared" si="22"/>
        <v>1.5145659883431852</v>
      </c>
      <c r="I124" s="68">
        <f t="shared" si="22"/>
        <v>2.0194213177909135</v>
      </c>
      <c r="J124" s="376">
        <f t="shared" si="22"/>
        <v>2.5242766472386418</v>
      </c>
      <c r="K124" s="68">
        <f t="shared" si="22"/>
        <v>8.4114839134348109</v>
      </c>
      <c r="L124" s="68">
        <f t="shared" si="22"/>
        <v>14.29869117963098</v>
      </c>
      <c r="M124" s="68">
        <f t="shared" si="22"/>
        <v>20.185898445827149</v>
      </c>
      <c r="N124" s="68">
        <f t="shared" si="22"/>
        <v>26.07310571202332</v>
      </c>
      <c r="O124" s="68">
        <f t="shared" si="22"/>
        <v>31.960312978219491</v>
      </c>
      <c r="P124" s="68">
        <f t="shared" si="22"/>
        <v>37.847520244415662</v>
      </c>
      <c r="Q124" s="68">
        <f t="shared" si="22"/>
        <v>43.734727510611833</v>
      </c>
      <c r="R124" s="68">
        <f t="shared" si="22"/>
        <v>49.621934776808004</v>
      </c>
      <c r="S124" s="68">
        <f t="shared" si="22"/>
        <v>55.509142043004175</v>
      </c>
      <c r="T124" s="68">
        <f t="shared" si="22"/>
        <v>61.396349309200346</v>
      </c>
      <c r="U124" s="68">
        <f t="shared" si="22"/>
        <v>67.283556575396517</v>
      </c>
      <c r="V124" s="68">
        <f t="shared" si="22"/>
        <v>73.170763841592688</v>
      </c>
      <c r="W124" s="68">
        <f t="shared" si="22"/>
        <v>79.057971107788859</v>
      </c>
      <c r="X124" s="68">
        <f t="shared" si="22"/>
        <v>84.94517837398503</v>
      </c>
      <c r="Y124" s="68">
        <f t="shared" si="22"/>
        <v>90.832385640181201</v>
      </c>
      <c r="Z124" s="68">
        <f t="shared" si="22"/>
        <v>96.719592906377372</v>
      </c>
      <c r="AA124" s="68">
        <f t="shared" si="22"/>
        <v>102.60680017257354</v>
      </c>
      <c r="AB124" s="68">
        <f t="shared" si="22"/>
        <v>108.49400743876971</v>
      </c>
      <c r="AC124" s="68">
        <f t="shared" si="22"/>
        <v>114.38121470496588</v>
      </c>
      <c r="AD124" s="376">
        <f t="shared" si="22"/>
        <v>120.26842197116201</v>
      </c>
      <c r="AE124" s="68">
        <f t="shared" si="22"/>
        <v>-530.72754054511256</v>
      </c>
      <c r="AF124" s="68">
        <f t="shared" si="22"/>
        <v>-1181.723503061387</v>
      </c>
      <c r="AG124" s="68">
        <f t="shared" si="22"/>
        <v>-1832.7194655776616</v>
      </c>
      <c r="AH124" s="68">
        <f t="shared" si="22"/>
        <v>-2483.7154280939362</v>
      </c>
      <c r="AI124" s="68">
        <f t="shared" si="22"/>
        <v>-3134.7113906102109</v>
      </c>
      <c r="AJ124" s="68">
        <f t="shared" si="22"/>
        <v>-3785.7073531264855</v>
      </c>
      <c r="AK124" s="68">
        <f t="shared" si="22"/>
        <v>-4436.7033156427597</v>
      </c>
      <c r="AL124" s="68">
        <f t="shared" si="22"/>
        <v>-5087.6992781590343</v>
      </c>
      <c r="AM124" s="68">
        <f t="shared" si="22"/>
        <v>-5738.6952406753089</v>
      </c>
      <c r="AN124" s="68">
        <f t="shared" si="22"/>
        <v>-6389.6912031915836</v>
      </c>
      <c r="AO124" s="68">
        <f t="shared" si="22"/>
        <v>-7040.6871657078582</v>
      </c>
      <c r="AP124" s="68">
        <f t="shared" si="22"/>
        <v>-7691.6831282241328</v>
      </c>
      <c r="AQ124" s="68">
        <f t="shared" si="22"/>
        <v>-8342.6790907404065</v>
      </c>
      <c r="AR124" s="68">
        <f t="shared" si="22"/>
        <v>-8993.6750532566803</v>
      </c>
      <c r="AS124" s="376">
        <f t="shared" si="22"/>
        <v>-9644.6710157729558</v>
      </c>
      <c r="AT124" s="56"/>
      <c r="AU124" s="56"/>
    </row>
    <row r="125" spans="1:47">
      <c r="A125" s="67" t="str">
        <f>A23</f>
        <v>Freight Trucks 2/</v>
      </c>
      <c r="B125" s="67"/>
      <c r="C125" s="67"/>
      <c r="D125" s="67"/>
      <c r="E125" s="68">
        <v>0</v>
      </c>
      <c r="F125" s="68">
        <f>E125+($J$125-$E$125)/5</f>
        <v>0</v>
      </c>
      <c r="G125" s="68">
        <f>F125+($J$125-$E$125)/5</f>
        <v>0</v>
      </c>
      <c r="H125" s="68">
        <f>G125+($J$125-$E$125)/5</f>
        <v>0</v>
      </c>
      <c r="I125" s="68">
        <f>H125+($J$125-$E$125)/5</f>
        <v>0</v>
      </c>
      <c r="J125" s="376">
        <f>1/(1+'Policy+Scenario'!C33+'Policy+Scenario'!C34)-1</f>
        <v>0</v>
      </c>
      <c r="K125" s="68">
        <f>J125+($AD$125-$J$125)/20</f>
        <v>0</v>
      </c>
      <c r="L125" s="68">
        <f t="shared" ref="L125:AC125" si="23">K125+($AD$125-$J$125)/20</f>
        <v>0</v>
      </c>
      <c r="M125" s="68">
        <f t="shared" si="23"/>
        <v>0</v>
      </c>
      <c r="N125" s="68">
        <f t="shared" si="23"/>
        <v>0</v>
      </c>
      <c r="O125" s="68">
        <f t="shared" si="23"/>
        <v>0</v>
      </c>
      <c r="P125" s="68">
        <f t="shared" si="23"/>
        <v>0</v>
      </c>
      <c r="Q125" s="68">
        <f t="shared" si="23"/>
        <v>0</v>
      </c>
      <c r="R125" s="68">
        <f t="shared" si="23"/>
        <v>0</v>
      </c>
      <c r="S125" s="68">
        <f t="shared" si="23"/>
        <v>0</v>
      </c>
      <c r="T125" s="68">
        <f t="shared" si="23"/>
        <v>0</v>
      </c>
      <c r="U125" s="68">
        <f t="shared" si="23"/>
        <v>0</v>
      </c>
      <c r="V125" s="68">
        <f t="shared" si="23"/>
        <v>0</v>
      </c>
      <c r="W125" s="68">
        <f t="shared" si="23"/>
        <v>0</v>
      </c>
      <c r="X125" s="68">
        <f t="shared" si="23"/>
        <v>0</v>
      </c>
      <c r="Y125" s="68">
        <f t="shared" si="23"/>
        <v>0</v>
      </c>
      <c r="Z125" s="68">
        <f t="shared" si="23"/>
        <v>0</v>
      </c>
      <c r="AA125" s="68">
        <f t="shared" si="23"/>
        <v>0</v>
      </c>
      <c r="AB125" s="68">
        <f t="shared" si="23"/>
        <v>0</v>
      </c>
      <c r="AC125" s="68">
        <f t="shared" si="23"/>
        <v>0</v>
      </c>
      <c r="AD125" s="376">
        <f>1/(1+SUM('Policy+Scenario'!C33:C35)+'Policy+Scenario'!B32*'Policy+Scenario'!C32+'Policy+Scenario'!B31*'Policy+Scenario'!C31)-1</f>
        <v>0</v>
      </c>
      <c r="AE125" s="68">
        <f>AD125+($AS$125-$AD$125)/15</f>
        <v>0</v>
      </c>
      <c r="AF125" s="68">
        <f t="shared" ref="AF125:AR125" si="24">AE125+($AS$125-$AD$125)/15</f>
        <v>0</v>
      </c>
      <c r="AG125" s="68">
        <f t="shared" si="24"/>
        <v>0</v>
      </c>
      <c r="AH125" s="68">
        <f t="shared" si="24"/>
        <v>0</v>
      </c>
      <c r="AI125" s="68">
        <f t="shared" si="24"/>
        <v>0</v>
      </c>
      <c r="AJ125" s="68">
        <f t="shared" si="24"/>
        <v>0</v>
      </c>
      <c r="AK125" s="68">
        <f t="shared" si="24"/>
        <v>0</v>
      </c>
      <c r="AL125" s="68">
        <f t="shared" si="24"/>
        <v>0</v>
      </c>
      <c r="AM125" s="68">
        <f t="shared" si="24"/>
        <v>0</v>
      </c>
      <c r="AN125" s="68">
        <f t="shared" si="24"/>
        <v>0</v>
      </c>
      <c r="AO125" s="68">
        <f t="shared" si="24"/>
        <v>0</v>
      </c>
      <c r="AP125" s="68">
        <f t="shared" si="24"/>
        <v>0</v>
      </c>
      <c r="AQ125" s="68">
        <f t="shared" si="24"/>
        <v>0</v>
      </c>
      <c r="AR125" s="68">
        <f t="shared" si="24"/>
        <v>0</v>
      </c>
      <c r="AS125" s="376">
        <f>1/(1+SUM('Policy+Scenario'!D33:D35)+'Policy+Scenario'!B31*'Policy+Scenario'!D31+'Policy+Scenario'!B32*'Policy+Scenario'!D32)-1</f>
        <v>0</v>
      </c>
      <c r="AT125" s="56"/>
      <c r="AU125" s="56"/>
    </row>
    <row r="126" spans="1:47">
      <c r="A126" s="67" t="str">
        <f>A30</f>
        <v>Freight Rail 3/</v>
      </c>
      <c r="B126" s="67"/>
      <c r="C126" s="67"/>
      <c r="D126" s="67"/>
      <c r="E126" s="68">
        <v>0</v>
      </c>
      <c r="F126" s="68">
        <v>0</v>
      </c>
      <c r="G126" s="68">
        <v>0</v>
      </c>
      <c r="H126" s="68">
        <v>0</v>
      </c>
      <c r="I126" s="68">
        <v>0</v>
      </c>
      <c r="J126" s="376">
        <v>0</v>
      </c>
      <c r="K126" s="68">
        <f>J126+($AD$126-$J$126)/20</f>
        <v>0</v>
      </c>
      <c r="L126" s="68">
        <f t="shared" ref="L126:AC126" si="25">K126+($AD$126-$J$126)/20</f>
        <v>0</v>
      </c>
      <c r="M126" s="68">
        <f t="shared" si="25"/>
        <v>0</v>
      </c>
      <c r="N126" s="68">
        <f t="shared" si="25"/>
        <v>0</v>
      </c>
      <c r="O126" s="68">
        <f t="shared" si="25"/>
        <v>0</v>
      </c>
      <c r="P126" s="68">
        <f t="shared" si="25"/>
        <v>0</v>
      </c>
      <c r="Q126" s="68">
        <f t="shared" si="25"/>
        <v>0</v>
      </c>
      <c r="R126" s="68">
        <f t="shared" si="25"/>
        <v>0</v>
      </c>
      <c r="S126" s="68">
        <f t="shared" si="25"/>
        <v>0</v>
      </c>
      <c r="T126" s="68">
        <f t="shared" si="25"/>
        <v>0</v>
      </c>
      <c r="U126" s="68">
        <f t="shared" si="25"/>
        <v>0</v>
      </c>
      <c r="V126" s="68">
        <f t="shared" si="25"/>
        <v>0</v>
      </c>
      <c r="W126" s="68">
        <f t="shared" si="25"/>
        <v>0</v>
      </c>
      <c r="X126" s="68">
        <f t="shared" si="25"/>
        <v>0</v>
      </c>
      <c r="Y126" s="68">
        <f t="shared" si="25"/>
        <v>0</v>
      </c>
      <c r="Z126" s="68">
        <f t="shared" si="25"/>
        <v>0</v>
      </c>
      <c r="AA126" s="68">
        <f t="shared" si="25"/>
        <v>0</v>
      </c>
      <c r="AB126" s="68">
        <f t="shared" si="25"/>
        <v>0</v>
      </c>
      <c r="AC126" s="68">
        <f t="shared" si="25"/>
        <v>0</v>
      </c>
      <c r="AD126" s="376">
        <f>'Policy+Scenario'!C56</f>
        <v>0</v>
      </c>
      <c r="AE126" s="68">
        <f>AD126+($AS$126-$AD$126)/15</f>
        <v>0</v>
      </c>
      <c r="AF126" s="68">
        <f t="shared" ref="AF126:AR126" si="26">AE126+($AS$126-$AD$126)/15</f>
        <v>0</v>
      </c>
      <c r="AG126" s="68">
        <f t="shared" si="26"/>
        <v>0</v>
      </c>
      <c r="AH126" s="68">
        <f t="shared" si="26"/>
        <v>0</v>
      </c>
      <c r="AI126" s="68">
        <f t="shared" si="26"/>
        <v>0</v>
      </c>
      <c r="AJ126" s="68">
        <f t="shared" si="26"/>
        <v>0</v>
      </c>
      <c r="AK126" s="68">
        <f t="shared" si="26"/>
        <v>0</v>
      </c>
      <c r="AL126" s="68">
        <f t="shared" si="26"/>
        <v>0</v>
      </c>
      <c r="AM126" s="68">
        <f t="shared" si="26"/>
        <v>0</v>
      </c>
      <c r="AN126" s="68">
        <f t="shared" si="26"/>
        <v>0</v>
      </c>
      <c r="AO126" s="68">
        <f t="shared" si="26"/>
        <v>0</v>
      </c>
      <c r="AP126" s="68">
        <f t="shared" si="26"/>
        <v>0</v>
      </c>
      <c r="AQ126" s="68">
        <f t="shared" si="26"/>
        <v>0</v>
      </c>
      <c r="AR126" s="68">
        <f t="shared" si="26"/>
        <v>0</v>
      </c>
      <c r="AS126" s="376">
        <f>'Policy+Scenario'!D56</f>
        <v>0</v>
      </c>
      <c r="AT126" s="56"/>
      <c r="AU126" s="56"/>
    </row>
    <row r="127" spans="1:47">
      <c r="A127" s="67" t="str">
        <f>A34</f>
        <v>Domestic Shipping</v>
      </c>
      <c r="B127" s="67"/>
      <c r="C127" s="67"/>
      <c r="D127" s="67"/>
      <c r="E127" s="68">
        <v>0</v>
      </c>
      <c r="F127" s="68">
        <v>0</v>
      </c>
      <c r="G127" s="68">
        <v>0</v>
      </c>
      <c r="H127" s="68">
        <v>0</v>
      </c>
      <c r="I127" s="68">
        <v>0</v>
      </c>
      <c r="J127" s="68">
        <v>0</v>
      </c>
      <c r="K127" s="68">
        <f>J127+($AD$127-$J$127)/20</f>
        <v>0</v>
      </c>
      <c r="L127" s="68">
        <f t="shared" ref="L127:AC127" si="27">K127+($AD$127-$J$127)/20</f>
        <v>0</v>
      </c>
      <c r="M127" s="68">
        <f t="shared" si="27"/>
        <v>0</v>
      </c>
      <c r="N127" s="68">
        <f t="shared" si="27"/>
        <v>0</v>
      </c>
      <c r="O127" s="68">
        <f t="shared" si="27"/>
        <v>0</v>
      </c>
      <c r="P127" s="68">
        <f t="shared" si="27"/>
        <v>0</v>
      </c>
      <c r="Q127" s="68">
        <f t="shared" si="27"/>
        <v>0</v>
      </c>
      <c r="R127" s="68">
        <f t="shared" si="27"/>
        <v>0</v>
      </c>
      <c r="S127" s="68">
        <f t="shared" si="27"/>
        <v>0</v>
      </c>
      <c r="T127" s="68">
        <f t="shared" si="27"/>
        <v>0</v>
      </c>
      <c r="U127" s="68">
        <f t="shared" si="27"/>
        <v>0</v>
      </c>
      <c r="V127" s="68">
        <f t="shared" si="27"/>
        <v>0</v>
      </c>
      <c r="W127" s="68">
        <f t="shared" si="27"/>
        <v>0</v>
      </c>
      <c r="X127" s="68">
        <f t="shared" si="27"/>
        <v>0</v>
      </c>
      <c r="Y127" s="68">
        <f t="shared" si="27"/>
        <v>0</v>
      </c>
      <c r="Z127" s="68">
        <f t="shared" si="27"/>
        <v>0</v>
      </c>
      <c r="AA127" s="68">
        <f t="shared" si="27"/>
        <v>0</v>
      </c>
      <c r="AB127" s="68">
        <f t="shared" si="27"/>
        <v>0</v>
      </c>
      <c r="AC127" s="68">
        <f t="shared" si="27"/>
        <v>0</v>
      </c>
      <c r="AD127" s="376">
        <f>'Policy+Scenario'!C59</f>
        <v>0</v>
      </c>
      <c r="AE127" s="68">
        <f>AD127+($AS$127-$AD$127)/15</f>
        <v>0</v>
      </c>
      <c r="AF127" s="68">
        <f t="shared" ref="AF127:AR127" si="28">AE127+($AS$127-$AD$127)/15</f>
        <v>0</v>
      </c>
      <c r="AG127" s="68">
        <f t="shared" si="28"/>
        <v>0</v>
      </c>
      <c r="AH127" s="68">
        <f t="shared" si="28"/>
        <v>0</v>
      </c>
      <c r="AI127" s="68">
        <f t="shared" si="28"/>
        <v>0</v>
      </c>
      <c r="AJ127" s="68">
        <f t="shared" si="28"/>
        <v>0</v>
      </c>
      <c r="AK127" s="68">
        <f t="shared" si="28"/>
        <v>0</v>
      </c>
      <c r="AL127" s="68">
        <f t="shared" si="28"/>
        <v>0</v>
      </c>
      <c r="AM127" s="68">
        <f t="shared" si="28"/>
        <v>0</v>
      </c>
      <c r="AN127" s="68">
        <f t="shared" si="28"/>
        <v>0</v>
      </c>
      <c r="AO127" s="68">
        <f t="shared" si="28"/>
        <v>0</v>
      </c>
      <c r="AP127" s="68">
        <f t="shared" si="28"/>
        <v>0</v>
      </c>
      <c r="AQ127" s="68">
        <f t="shared" si="28"/>
        <v>0</v>
      </c>
      <c r="AR127" s="68">
        <f t="shared" si="28"/>
        <v>0</v>
      </c>
      <c r="AS127" s="376">
        <f>'Policy+Scenario'!D59</f>
        <v>0</v>
      </c>
      <c r="AT127" s="56"/>
      <c r="AU127" s="56"/>
    </row>
    <row r="128" spans="1:47">
      <c r="A128" s="67" t="str">
        <f>A39</f>
        <v>International Shipping</v>
      </c>
      <c r="B128" s="67"/>
      <c r="C128" s="67"/>
      <c r="D128" s="67"/>
      <c r="E128" s="68">
        <v>0</v>
      </c>
      <c r="F128" s="68">
        <v>0</v>
      </c>
      <c r="G128" s="68">
        <v>0</v>
      </c>
      <c r="H128" s="68">
        <v>0</v>
      </c>
      <c r="I128" s="68">
        <v>0</v>
      </c>
      <c r="J128" s="68">
        <v>0</v>
      </c>
      <c r="K128" s="68">
        <f>K127</f>
        <v>0</v>
      </c>
      <c r="L128" s="68">
        <f t="shared" ref="L128:AS128" si="29">L127</f>
        <v>0</v>
      </c>
      <c r="M128" s="68">
        <f t="shared" si="29"/>
        <v>0</v>
      </c>
      <c r="N128" s="68">
        <f t="shared" si="29"/>
        <v>0</v>
      </c>
      <c r="O128" s="68">
        <f t="shared" si="29"/>
        <v>0</v>
      </c>
      <c r="P128" s="68">
        <f t="shared" si="29"/>
        <v>0</v>
      </c>
      <c r="Q128" s="68">
        <f t="shared" si="29"/>
        <v>0</v>
      </c>
      <c r="R128" s="68">
        <f t="shared" si="29"/>
        <v>0</v>
      </c>
      <c r="S128" s="68">
        <f t="shared" si="29"/>
        <v>0</v>
      </c>
      <c r="T128" s="68">
        <f t="shared" si="29"/>
        <v>0</v>
      </c>
      <c r="U128" s="68">
        <f t="shared" si="29"/>
        <v>0</v>
      </c>
      <c r="V128" s="68">
        <f t="shared" si="29"/>
        <v>0</v>
      </c>
      <c r="W128" s="68">
        <f t="shared" si="29"/>
        <v>0</v>
      </c>
      <c r="X128" s="68">
        <f t="shared" si="29"/>
        <v>0</v>
      </c>
      <c r="Y128" s="68">
        <f t="shared" si="29"/>
        <v>0</v>
      </c>
      <c r="Z128" s="68">
        <f t="shared" si="29"/>
        <v>0</v>
      </c>
      <c r="AA128" s="68">
        <f t="shared" si="29"/>
        <v>0</v>
      </c>
      <c r="AB128" s="68">
        <f t="shared" si="29"/>
        <v>0</v>
      </c>
      <c r="AC128" s="68">
        <f t="shared" si="29"/>
        <v>0</v>
      </c>
      <c r="AD128" s="68">
        <f t="shared" si="29"/>
        <v>0</v>
      </c>
      <c r="AE128" s="68">
        <f t="shared" si="29"/>
        <v>0</v>
      </c>
      <c r="AF128" s="68">
        <f t="shared" si="29"/>
        <v>0</v>
      </c>
      <c r="AG128" s="68">
        <f t="shared" si="29"/>
        <v>0</v>
      </c>
      <c r="AH128" s="68">
        <f t="shared" si="29"/>
        <v>0</v>
      </c>
      <c r="AI128" s="68">
        <f t="shared" si="29"/>
        <v>0</v>
      </c>
      <c r="AJ128" s="68">
        <f t="shared" si="29"/>
        <v>0</v>
      </c>
      <c r="AK128" s="68">
        <f t="shared" si="29"/>
        <v>0</v>
      </c>
      <c r="AL128" s="68">
        <f t="shared" si="29"/>
        <v>0</v>
      </c>
      <c r="AM128" s="68">
        <f t="shared" si="29"/>
        <v>0</v>
      </c>
      <c r="AN128" s="68">
        <f t="shared" si="29"/>
        <v>0</v>
      </c>
      <c r="AO128" s="68">
        <f t="shared" si="29"/>
        <v>0</v>
      </c>
      <c r="AP128" s="68">
        <f t="shared" si="29"/>
        <v>0</v>
      </c>
      <c r="AQ128" s="68">
        <f t="shared" si="29"/>
        <v>0</v>
      </c>
      <c r="AR128" s="68">
        <f t="shared" si="29"/>
        <v>0</v>
      </c>
      <c r="AS128" s="68">
        <f t="shared" si="29"/>
        <v>0</v>
      </c>
      <c r="AT128" s="56"/>
      <c r="AU128" s="56"/>
    </row>
    <row r="129" spans="1:47">
      <c r="A129" s="67" t="str">
        <f>A44</f>
        <v>Air Transportation</v>
      </c>
      <c r="B129" s="67"/>
      <c r="C129" s="67"/>
      <c r="D129" s="67"/>
      <c r="E129" s="68">
        <v>0</v>
      </c>
      <c r="F129" s="68">
        <v>0</v>
      </c>
      <c r="G129" s="68">
        <v>0</v>
      </c>
      <c r="H129" s="68">
        <v>0</v>
      </c>
      <c r="I129" s="68">
        <v>0</v>
      </c>
      <c r="J129" s="68">
        <v>0</v>
      </c>
      <c r="K129" s="68">
        <f t="shared" ref="K129:AB129" si="30">J129+($AD$129-$J$129)/20</f>
        <v>0</v>
      </c>
      <c r="L129" s="68">
        <f t="shared" si="30"/>
        <v>0</v>
      </c>
      <c r="M129" s="68">
        <f t="shared" si="30"/>
        <v>0</v>
      </c>
      <c r="N129" s="68">
        <f t="shared" si="30"/>
        <v>0</v>
      </c>
      <c r="O129" s="68">
        <f t="shared" si="30"/>
        <v>0</v>
      </c>
      <c r="P129" s="68">
        <f t="shared" si="30"/>
        <v>0</v>
      </c>
      <c r="Q129" s="68">
        <f t="shared" si="30"/>
        <v>0</v>
      </c>
      <c r="R129" s="68">
        <f t="shared" si="30"/>
        <v>0</v>
      </c>
      <c r="S129" s="68">
        <f t="shared" si="30"/>
        <v>0</v>
      </c>
      <c r="T129" s="68">
        <f t="shared" si="30"/>
        <v>0</v>
      </c>
      <c r="U129" s="68">
        <f t="shared" si="30"/>
        <v>0</v>
      </c>
      <c r="V129" s="68">
        <f t="shared" si="30"/>
        <v>0</v>
      </c>
      <c r="W129" s="68">
        <f t="shared" si="30"/>
        <v>0</v>
      </c>
      <c r="X129" s="68">
        <f t="shared" si="30"/>
        <v>0</v>
      </c>
      <c r="Y129" s="68">
        <f t="shared" si="30"/>
        <v>0</v>
      </c>
      <c r="Z129" s="68">
        <f t="shared" si="30"/>
        <v>0</v>
      </c>
      <c r="AA129" s="68">
        <f t="shared" si="30"/>
        <v>0</v>
      </c>
      <c r="AB129" s="68">
        <f t="shared" si="30"/>
        <v>0</v>
      </c>
      <c r="AC129" s="68">
        <f>AB129+($AD$129-$J$129)/20</f>
        <v>0</v>
      </c>
      <c r="AD129" s="376">
        <f>(1+'Policy+Scenario'!$C$47)*(1+'Policy+Scenario'!$C$48)-1</f>
        <v>0</v>
      </c>
      <c r="AE129" s="68">
        <f>AD129+($AS$129-$AD$129)/15</f>
        <v>0</v>
      </c>
      <c r="AF129" s="68">
        <f t="shared" ref="AF129:AR129" si="31">AE129+($AS$129-$AD$129)/15</f>
        <v>0</v>
      </c>
      <c r="AG129" s="68">
        <f t="shared" si="31"/>
        <v>0</v>
      </c>
      <c r="AH129" s="68">
        <f t="shared" si="31"/>
        <v>0</v>
      </c>
      <c r="AI129" s="68">
        <f t="shared" si="31"/>
        <v>0</v>
      </c>
      <c r="AJ129" s="68">
        <f t="shared" si="31"/>
        <v>0</v>
      </c>
      <c r="AK129" s="68">
        <f t="shared" si="31"/>
        <v>0</v>
      </c>
      <c r="AL129" s="68">
        <f t="shared" si="31"/>
        <v>0</v>
      </c>
      <c r="AM129" s="68">
        <f t="shared" si="31"/>
        <v>0</v>
      </c>
      <c r="AN129" s="68">
        <f t="shared" si="31"/>
        <v>0</v>
      </c>
      <c r="AO129" s="68">
        <f t="shared" si="31"/>
        <v>0</v>
      </c>
      <c r="AP129" s="68">
        <f t="shared" si="31"/>
        <v>0</v>
      </c>
      <c r="AQ129" s="68">
        <f t="shared" si="31"/>
        <v>0</v>
      </c>
      <c r="AR129" s="68">
        <f t="shared" si="31"/>
        <v>0</v>
      </c>
      <c r="AS129" s="376">
        <f>(1+'Policy+Scenario'!$D$47)*(1+'Policy+Scenario'!$D$48)-1</f>
        <v>0</v>
      </c>
      <c r="AT129" s="56"/>
      <c r="AU129" s="56"/>
    </row>
    <row r="130" spans="1:47">
      <c r="A130" s="67" t="str">
        <f>A56</f>
        <v xml:space="preserve"> Bus Transportation</v>
      </c>
      <c r="B130" s="67"/>
      <c r="C130" s="67"/>
      <c r="D130" s="67"/>
      <c r="E130" s="68">
        <v>0</v>
      </c>
      <c r="F130" s="68">
        <v>0</v>
      </c>
      <c r="G130" s="68">
        <v>0</v>
      </c>
      <c r="H130" s="68">
        <v>0</v>
      </c>
      <c r="I130" s="68">
        <v>0</v>
      </c>
      <c r="J130" s="68">
        <v>0</v>
      </c>
      <c r="K130" s="68">
        <v>0</v>
      </c>
      <c r="L130" s="68">
        <v>0</v>
      </c>
      <c r="M130" s="68">
        <v>0</v>
      </c>
      <c r="N130" s="68">
        <v>0</v>
      </c>
      <c r="O130" s="68">
        <v>0</v>
      </c>
      <c r="P130" s="68">
        <v>0</v>
      </c>
      <c r="Q130" s="68">
        <v>0</v>
      </c>
      <c r="R130" s="68">
        <v>0</v>
      </c>
      <c r="S130" s="68">
        <v>0</v>
      </c>
      <c r="T130" s="68">
        <v>0</v>
      </c>
      <c r="U130" s="68">
        <v>0</v>
      </c>
      <c r="V130" s="68">
        <v>0</v>
      </c>
      <c r="W130" s="68">
        <v>0</v>
      </c>
      <c r="X130" s="68">
        <v>0</v>
      </c>
      <c r="Y130" s="68">
        <v>0</v>
      </c>
      <c r="Z130" s="68">
        <v>0</v>
      </c>
      <c r="AA130" s="68">
        <v>0</v>
      </c>
      <c r="AB130" s="68">
        <v>0</v>
      </c>
      <c r="AC130" s="68">
        <v>0</v>
      </c>
      <c r="AD130" s="68">
        <v>0</v>
      </c>
      <c r="AE130" s="68">
        <v>0</v>
      </c>
      <c r="AF130" s="68">
        <v>0</v>
      </c>
      <c r="AG130" s="68">
        <v>0</v>
      </c>
      <c r="AH130" s="68">
        <v>0</v>
      </c>
      <c r="AI130" s="68">
        <v>0</v>
      </c>
      <c r="AJ130" s="68">
        <v>0</v>
      </c>
      <c r="AK130" s="68">
        <v>0</v>
      </c>
      <c r="AL130" s="68">
        <v>0</v>
      </c>
      <c r="AM130" s="68">
        <v>0</v>
      </c>
      <c r="AN130" s="68">
        <v>0</v>
      </c>
      <c r="AO130" s="68">
        <v>0</v>
      </c>
      <c r="AP130" s="68">
        <v>0</v>
      </c>
      <c r="AQ130" s="68">
        <v>0</v>
      </c>
      <c r="AR130" s="68">
        <v>0</v>
      </c>
      <c r="AS130" s="68">
        <v>0</v>
      </c>
      <c r="AT130" s="56"/>
      <c r="AU130" s="56"/>
    </row>
    <row r="131" spans="1:47">
      <c r="A131" s="67" t="str">
        <f>A77</f>
        <v xml:space="preserve"> Rail Transportation</v>
      </c>
      <c r="B131" s="67"/>
      <c r="C131" s="67"/>
      <c r="D131" s="67"/>
      <c r="E131" s="68">
        <v>0</v>
      </c>
      <c r="F131" s="68">
        <v>0</v>
      </c>
      <c r="G131" s="68">
        <v>0</v>
      </c>
      <c r="H131" s="68">
        <v>0</v>
      </c>
      <c r="I131" s="68">
        <v>0</v>
      </c>
      <c r="J131" s="68">
        <v>0</v>
      </c>
      <c r="K131" s="68">
        <v>0</v>
      </c>
      <c r="L131" s="68">
        <v>0</v>
      </c>
      <c r="M131" s="68">
        <v>0</v>
      </c>
      <c r="N131" s="68">
        <v>0</v>
      </c>
      <c r="O131" s="68">
        <v>0</v>
      </c>
      <c r="P131" s="68">
        <v>0</v>
      </c>
      <c r="Q131" s="68">
        <v>0</v>
      </c>
      <c r="R131" s="68">
        <v>0</v>
      </c>
      <c r="S131" s="68">
        <v>0</v>
      </c>
      <c r="T131" s="68">
        <v>0</v>
      </c>
      <c r="U131" s="68">
        <v>0</v>
      </c>
      <c r="V131" s="68">
        <v>0</v>
      </c>
      <c r="W131" s="68">
        <v>0</v>
      </c>
      <c r="X131" s="68">
        <v>0</v>
      </c>
      <c r="Y131" s="68">
        <v>0</v>
      </c>
      <c r="Z131" s="68">
        <v>0</v>
      </c>
      <c r="AA131" s="68">
        <v>0</v>
      </c>
      <c r="AB131" s="68">
        <v>0</v>
      </c>
      <c r="AC131" s="68">
        <v>0</v>
      </c>
      <c r="AD131" s="68">
        <v>0</v>
      </c>
      <c r="AE131" s="68">
        <v>0</v>
      </c>
      <c r="AF131" s="68">
        <v>0</v>
      </c>
      <c r="AG131" s="68">
        <v>0</v>
      </c>
      <c r="AH131" s="68">
        <v>0</v>
      </c>
      <c r="AI131" s="68">
        <v>0</v>
      </c>
      <c r="AJ131" s="68">
        <v>0</v>
      </c>
      <c r="AK131" s="68">
        <v>0</v>
      </c>
      <c r="AL131" s="68">
        <v>0</v>
      </c>
      <c r="AM131" s="68">
        <v>0</v>
      </c>
      <c r="AN131" s="68">
        <v>0</v>
      </c>
      <c r="AO131" s="68">
        <v>0</v>
      </c>
      <c r="AP131" s="68">
        <v>0</v>
      </c>
      <c r="AQ131" s="68">
        <v>0</v>
      </c>
      <c r="AR131" s="68">
        <v>0</v>
      </c>
      <c r="AS131" s="68">
        <v>0</v>
      </c>
      <c r="AT131" s="56"/>
      <c r="AU131" s="56"/>
    </row>
    <row r="132" spans="1:47">
      <c r="A132" s="67" t="str">
        <f>A88</f>
        <v xml:space="preserve"> Recreational Boats</v>
      </c>
      <c r="B132" s="67"/>
      <c r="C132" s="67"/>
      <c r="D132" s="67"/>
      <c r="E132" s="68">
        <v>0</v>
      </c>
      <c r="F132" s="68">
        <v>0</v>
      </c>
      <c r="G132" s="68">
        <v>0</v>
      </c>
      <c r="H132" s="68">
        <v>0</v>
      </c>
      <c r="I132" s="68">
        <v>0</v>
      </c>
      <c r="J132" s="68">
        <v>0</v>
      </c>
      <c r="K132" s="68">
        <v>0</v>
      </c>
      <c r="L132" s="68">
        <v>0</v>
      </c>
      <c r="M132" s="68">
        <v>0</v>
      </c>
      <c r="N132" s="68">
        <v>0</v>
      </c>
      <c r="O132" s="68">
        <v>0</v>
      </c>
      <c r="P132" s="68">
        <v>0</v>
      </c>
      <c r="Q132" s="68">
        <v>0</v>
      </c>
      <c r="R132" s="68">
        <v>0</v>
      </c>
      <c r="S132" s="68">
        <v>0</v>
      </c>
      <c r="T132" s="68">
        <v>0</v>
      </c>
      <c r="U132" s="68">
        <v>0</v>
      </c>
      <c r="V132" s="68">
        <v>0</v>
      </c>
      <c r="W132" s="68">
        <v>0</v>
      </c>
      <c r="X132" s="68">
        <v>0</v>
      </c>
      <c r="Y132" s="68">
        <v>0</v>
      </c>
      <c r="Z132" s="68">
        <v>0</v>
      </c>
      <c r="AA132" s="68">
        <v>0</v>
      </c>
      <c r="AB132" s="68">
        <v>0</v>
      </c>
      <c r="AC132" s="68">
        <v>0</v>
      </c>
      <c r="AD132" s="68">
        <v>0</v>
      </c>
      <c r="AE132" s="68">
        <v>0</v>
      </c>
      <c r="AF132" s="68">
        <v>0</v>
      </c>
      <c r="AG132" s="68">
        <v>0</v>
      </c>
      <c r="AH132" s="68">
        <v>0</v>
      </c>
      <c r="AI132" s="68">
        <v>0</v>
      </c>
      <c r="AJ132" s="68">
        <v>0</v>
      </c>
      <c r="AK132" s="68">
        <v>0</v>
      </c>
      <c r="AL132" s="68">
        <v>0</v>
      </c>
      <c r="AM132" s="68">
        <v>0</v>
      </c>
      <c r="AN132" s="68">
        <v>0</v>
      </c>
      <c r="AO132" s="68">
        <v>0</v>
      </c>
      <c r="AP132" s="68">
        <v>0</v>
      </c>
      <c r="AQ132" s="68">
        <v>0</v>
      </c>
      <c r="AR132" s="68">
        <v>0</v>
      </c>
      <c r="AS132" s="68">
        <v>0</v>
      </c>
      <c r="AT132" s="56"/>
      <c r="AU132" s="56"/>
    </row>
    <row r="133" spans="1:47">
      <c r="AT133" s="56"/>
      <c r="AU133" s="56"/>
    </row>
    <row r="134" spans="1:47">
      <c r="AT134" s="56"/>
      <c r="AU134" s="56"/>
    </row>
    <row r="135" spans="1:47">
      <c r="A135" s="69" t="s">
        <v>2671</v>
      </c>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56"/>
      <c r="AU135" s="56"/>
    </row>
    <row r="136" spans="1:47">
      <c r="A136" s="70" t="s">
        <v>2673</v>
      </c>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56"/>
      <c r="AU136" s="56"/>
    </row>
    <row r="137" spans="1:47">
      <c r="A137" s="70" t="str">
        <f>A9</f>
        <v xml:space="preserve"> Motor Gasoline</v>
      </c>
      <c r="B137" s="70"/>
      <c r="C137" s="70"/>
      <c r="D137" s="70"/>
      <c r="E137" s="71">
        <v>0</v>
      </c>
      <c r="F137" s="71">
        <v>0</v>
      </c>
      <c r="G137" s="71">
        <v>0</v>
      </c>
      <c r="H137" s="71">
        <v>0</v>
      </c>
      <c r="I137" s="71">
        <v>0</v>
      </c>
      <c r="J137" s="71">
        <v>0</v>
      </c>
      <c r="K137" s="78">
        <f>J137+($AD$137-$I$137)/20</f>
        <v>0</v>
      </c>
      <c r="L137" s="78">
        <f t="shared" ref="L137:AC137" si="32">K137+($AD$137-$I$137)/20</f>
        <v>0</v>
      </c>
      <c r="M137" s="78">
        <f t="shared" si="32"/>
        <v>0</v>
      </c>
      <c r="N137" s="78">
        <f t="shared" si="32"/>
        <v>0</v>
      </c>
      <c r="O137" s="78">
        <f t="shared" si="32"/>
        <v>0</v>
      </c>
      <c r="P137" s="78">
        <f t="shared" si="32"/>
        <v>0</v>
      </c>
      <c r="Q137" s="78">
        <f t="shared" si="32"/>
        <v>0</v>
      </c>
      <c r="R137" s="78">
        <f t="shared" si="32"/>
        <v>0</v>
      </c>
      <c r="S137" s="78">
        <f t="shared" si="32"/>
        <v>0</v>
      </c>
      <c r="T137" s="78">
        <f t="shared" si="32"/>
        <v>0</v>
      </c>
      <c r="U137" s="78">
        <f t="shared" si="32"/>
        <v>0</v>
      </c>
      <c r="V137" s="78">
        <f t="shared" si="32"/>
        <v>0</v>
      </c>
      <c r="W137" s="78">
        <f t="shared" si="32"/>
        <v>0</v>
      </c>
      <c r="X137" s="78">
        <f t="shared" si="32"/>
        <v>0</v>
      </c>
      <c r="Y137" s="78">
        <f t="shared" si="32"/>
        <v>0</v>
      </c>
      <c r="Z137" s="78">
        <f t="shared" si="32"/>
        <v>0</v>
      </c>
      <c r="AA137" s="78">
        <f t="shared" si="32"/>
        <v>0</v>
      </c>
      <c r="AB137" s="78">
        <f t="shared" si="32"/>
        <v>0</v>
      </c>
      <c r="AC137" s="78">
        <f t="shared" si="32"/>
        <v>0</v>
      </c>
      <c r="AD137" s="71">
        <f>'Policy+Scenario'!C27</f>
        <v>0</v>
      </c>
      <c r="AE137" s="78">
        <f>AD137+($AS$137-$AD$137)/15</f>
        <v>0</v>
      </c>
      <c r="AF137" s="78">
        <f t="shared" ref="AF137:AR137" si="33">AE137+($AS$137-$AD$137)/15</f>
        <v>0</v>
      </c>
      <c r="AG137" s="78">
        <f t="shared" si="33"/>
        <v>0</v>
      </c>
      <c r="AH137" s="78">
        <f t="shared" si="33"/>
        <v>0</v>
      </c>
      <c r="AI137" s="78">
        <f t="shared" si="33"/>
        <v>0</v>
      </c>
      <c r="AJ137" s="78">
        <f t="shared" si="33"/>
        <v>0</v>
      </c>
      <c r="AK137" s="78">
        <f t="shared" si="33"/>
        <v>0</v>
      </c>
      <c r="AL137" s="78">
        <f t="shared" si="33"/>
        <v>0</v>
      </c>
      <c r="AM137" s="78">
        <f t="shared" si="33"/>
        <v>0</v>
      </c>
      <c r="AN137" s="78">
        <f t="shared" si="33"/>
        <v>0</v>
      </c>
      <c r="AO137" s="78">
        <f t="shared" si="33"/>
        <v>0</v>
      </c>
      <c r="AP137" s="78">
        <f t="shared" si="33"/>
        <v>0</v>
      </c>
      <c r="AQ137" s="78">
        <f t="shared" si="33"/>
        <v>0</v>
      </c>
      <c r="AR137" s="78">
        <f t="shared" si="33"/>
        <v>0</v>
      </c>
      <c r="AS137" s="71">
        <f>'Policy+Scenario'!D27</f>
        <v>0</v>
      </c>
      <c r="AT137" s="56"/>
      <c r="AU137" s="56"/>
    </row>
    <row r="138" spans="1:47">
      <c r="A138" s="70" t="str">
        <f t="shared" ref="A138:A143" si="34">A10</f>
        <v xml:space="preserve"> Ethanol</v>
      </c>
      <c r="B138" s="70"/>
      <c r="C138" s="70"/>
      <c r="D138" s="70"/>
      <c r="E138" s="71">
        <v>0</v>
      </c>
      <c r="F138" s="71">
        <v>0</v>
      </c>
      <c r="G138" s="71">
        <v>0</v>
      </c>
      <c r="H138" s="71">
        <v>0</v>
      </c>
      <c r="I138" s="71">
        <v>0</v>
      </c>
      <c r="J138" s="71">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1">
        <v>0</v>
      </c>
      <c r="AE138" s="78">
        <v>0</v>
      </c>
      <c r="AF138" s="78">
        <v>0</v>
      </c>
      <c r="AG138" s="78">
        <v>0</v>
      </c>
      <c r="AH138" s="78">
        <v>0</v>
      </c>
      <c r="AI138" s="78">
        <v>0</v>
      </c>
      <c r="AJ138" s="78">
        <v>0</v>
      </c>
      <c r="AK138" s="78">
        <v>0</v>
      </c>
      <c r="AL138" s="78">
        <v>0</v>
      </c>
      <c r="AM138" s="78">
        <v>0</v>
      </c>
      <c r="AN138" s="78">
        <v>0</v>
      </c>
      <c r="AO138" s="78">
        <v>0</v>
      </c>
      <c r="AP138" s="78">
        <v>0</v>
      </c>
      <c r="AQ138" s="78">
        <v>0</v>
      </c>
      <c r="AR138" s="78">
        <v>0</v>
      </c>
      <c r="AS138" s="71">
        <v>0</v>
      </c>
      <c r="AT138" s="56"/>
      <c r="AU138" s="56"/>
    </row>
    <row r="139" spans="1:47">
      <c r="A139" s="70" t="str">
        <f t="shared" si="34"/>
        <v xml:space="preserve"> Compressed Natural Gas</v>
      </c>
      <c r="B139" s="70"/>
      <c r="C139" s="70"/>
      <c r="D139" s="70"/>
      <c r="E139" s="71">
        <v>0</v>
      </c>
      <c r="F139" s="71">
        <v>0</v>
      </c>
      <c r="G139" s="71">
        <v>0</v>
      </c>
      <c r="H139" s="71">
        <v>0</v>
      </c>
      <c r="I139" s="71">
        <v>0</v>
      </c>
      <c r="J139" s="71">
        <v>0</v>
      </c>
      <c r="K139" s="78">
        <v>0</v>
      </c>
      <c r="L139" s="78">
        <v>0</v>
      </c>
      <c r="M139" s="78">
        <v>0</v>
      </c>
      <c r="N139" s="78">
        <v>0</v>
      </c>
      <c r="O139" s="78">
        <v>0</v>
      </c>
      <c r="P139" s="78">
        <v>0</v>
      </c>
      <c r="Q139" s="78">
        <v>0</v>
      </c>
      <c r="R139" s="78">
        <v>0</v>
      </c>
      <c r="S139" s="78">
        <v>0</v>
      </c>
      <c r="T139" s="78">
        <v>0</v>
      </c>
      <c r="U139" s="78">
        <v>0</v>
      </c>
      <c r="V139" s="78">
        <v>0</v>
      </c>
      <c r="W139" s="78">
        <v>0</v>
      </c>
      <c r="X139" s="78">
        <v>0</v>
      </c>
      <c r="Y139" s="78">
        <v>0</v>
      </c>
      <c r="Z139" s="78">
        <v>0</v>
      </c>
      <c r="AA139" s="78">
        <v>0</v>
      </c>
      <c r="AB139" s="78">
        <v>0</v>
      </c>
      <c r="AC139" s="78">
        <v>0</v>
      </c>
      <c r="AD139" s="71">
        <v>0</v>
      </c>
      <c r="AE139" s="78">
        <v>0</v>
      </c>
      <c r="AF139" s="78">
        <v>0</v>
      </c>
      <c r="AG139" s="78">
        <v>0</v>
      </c>
      <c r="AH139" s="78">
        <v>0</v>
      </c>
      <c r="AI139" s="78">
        <v>0</v>
      </c>
      <c r="AJ139" s="78">
        <v>0</v>
      </c>
      <c r="AK139" s="78">
        <v>0</v>
      </c>
      <c r="AL139" s="78">
        <v>0</v>
      </c>
      <c r="AM139" s="78">
        <v>0</v>
      </c>
      <c r="AN139" s="78">
        <v>0</v>
      </c>
      <c r="AO139" s="78">
        <v>0</v>
      </c>
      <c r="AP139" s="78">
        <v>0</v>
      </c>
      <c r="AQ139" s="78">
        <v>0</v>
      </c>
      <c r="AR139" s="78">
        <v>0</v>
      </c>
      <c r="AS139" s="71">
        <v>0</v>
      </c>
      <c r="AT139" s="56"/>
      <c r="AU139" s="56"/>
    </row>
    <row r="140" spans="1:47">
      <c r="A140" s="70" t="str">
        <f t="shared" si="34"/>
        <v xml:space="preserve"> Liquefied Petroleum Gases</v>
      </c>
      <c r="B140" s="70"/>
      <c r="C140" s="70"/>
      <c r="D140" s="70"/>
      <c r="E140" s="71">
        <v>0</v>
      </c>
      <c r="F140" s="71">
        <v>0</v>
      </c>
      <c r="G140" s="71">
        <v>0</v>
      </c>
      <c r="H140" s="71">
        <v>0</v>
      </c>
      <c r="I140" s="71">
        <v>0</v>
      </c>
      <c r="J140" s="71">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1">
        <v>0</v>
      </c>
      <c r="AE140" s="78">
        <v>0</v>
      </c>
      <c r="AF140" s="78">
        <v>0</v>
      </c>
      <c r="AG140" s="78">
        <v>0</v>
      </c>
      <c r="AH140" s="78">
        <v>0</v>
      </c>
      <c r="AI140" s="78">
        <v>0</v>
      </c>
      <c r="AJ140" s="78">
        <v>0</v>
      </c>
      <c r="AK140" s="78">
        <v>0</v>
      </c>
      <c r="AL140" s="78">
        <v>0</v>
      </c>
      <c r="AM140" s="78">
        <v>0</v>
      </c>
      <c r="AN140" s="78">
        <v>0</v>
      </c>
      <c r="AO140" s="78">
        <v>0</v>
      </c>
      <c r="AP140" s="78">
        <v>0</v>
      </c>
      <c r="AQ140" s="78">
        <v>0</v>
      </c>
      <c r="AR140" s="78">
        <v>0</v>
      </c>
      <c r="AS140" s="71">
        <v>0</v>
      </c>
      <c r="AT140" s="56"/>
      <c r="AU140" s="56"/>
    </row>
    <row r="141" spans="1:47">
      <c r="A141" s="70" t="str">
        <f t="shared" si="34"/>
        <v xml:space="preserve"> Electricity</v>
      </c>
      <c r="B141" s="70"/>
      <c r="C141" s="70"/>
      <c r="D141" s="70"/>
      <c r="E141" s="71">
        <v>0</v>
      </c>
      <c r="F141" s="71">
        <v>0</v>
      </c>
      <c r="G141" s="71">
        <v>0</v>
      </c>
      <c r="H141" s="71">
        <v>0</v>
      </c>
      <c r="I141" s="71">
        <v>0</v>
      </c>
      <c r="J141" s="71">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1">
        <v>0</v>
      </c>
      <c r="AE141" s="78">
        <v>0</v>
      </c>
      <c r="AF141" s="78">
        <v>0</v>
      </c>
      <c r="AG141" s="78">
        <v>0</v>
      </c>
      <c r="AH141" s="78">
        <v>0</v>
      </c>
      <c r="AI141" s="78">
        <v>0</v>
      </c>
      <c r="AJ141" s="78">
        <v>0</v>
      </c>
      <c r="AK141" s="78">
        <v>0</v>
      </c>
      <c r="AL141" s="78">
        <v>0</v>
      </c>
      <c r="AM141" s="78">
        <v>0</v>
      </c>
      <c r="AN141" s="78">
        <v>0</v>
      </c>
      <c r="AO141" s="78">
        <v>0</v>
      </c>
      <c r="AP141" s="78">
        <v>0</v>
      </c>
      <c r="AQ141" s="78">
        <v>0</v>
      </c>
      <c r="AR141" s="78">
        <v>0</v>
      </c>
      <c r="AS141" s="71">
        <v>0</v>
      </c>
      <c r="AT141" s="56"/>
      <c r="AU141" s="56"/>
    </row>
    <row r="142" spans="1:47">
      <c r="A142" s="70" t="str">
        <f t="shared" si="34"/>
        <v xml:space="preserve"> Liquid Hydrogen</v>
      </c>
      <c r="B142" s="70"/>
      <c r="C142" s="70"/>
      <c r="D142" s="70"/>
      <c r="E142" s="71">
        <v>0</v>
      </c>
      <c r="F142" s="71">
        <v>0</v>
      </c>
      <c r="G142" s="71">
        <v>0</v>
      </c>
      <c r="H142" s="71">
        <v>0</v>
      </c>
      <c r="I142" s="71">
        <v>0</v>
      </c>
      <c r="J142" s="71">
        <v>0</v>
      </c>
      <c r="K142" s="78">
        <v>0</v>
      </c>
      <c r="L142" s="78">
        <v>0</v>
      </c>
      <c r="M142" s="78">
        <v>0</v>
      </c>
      <c r="N142" s="78">
        <v>0</v>
      </c>
      <c r="O142" s="78">
        <v>0</v>
      </c>
      <c r="P142" s="78">
        <v>0</v>
      </c>
      <c r="Q142" s="78">
        <v>0</v>
      </c>
      <c r="R142" s="78">
        <v>0</v>
      </c>
      <c r="S142" s="78">
        <v>0</v>
      </c>
      <c r="T142" s="78">
        <v>0</v>
      </c>
      <c r="U142" s="78">
        <v>0</v>
      </c>
      <c r="V142" s="78">
        <v>0</v>
      </c>
      <c r="W142" s="78">
        <v>0</v>
      </c>
      <c r="X142" s="78">
        <v>0</v>
      </c>
      <c r="Y142" s="78">
        <v>0</v>
      </c>
      <c r="Z142" s="78">
        <v>0</v>
      </c>
      <c r="AA142" s="78">
        <v>0</v>
      </c>
      <c r="AB142" s="78">
        <v>0</v>
      </c>
      <c r="AC142" s="78">
        <v>0</v>
      </c>
      <c r="AD142" s="71">
        <v>0</v>
      </c>
      <c r="AE142" s="78">
        <v>0</v>
      </c>
      <c r="AF142" s="78">
        <v>0</v>
      </c>
      <c r="AG142" s="78">
        <v>0</v>
      </c>
      <c r="AH142" s="78">
        <v>0</v>
      </c>
      <c r="AI142" s="78">
        <v>0</v>
      </c>
      <c r="AJ142" s="78">
        <v>0</v>
      </c>
      <c r="AK142" s="78">
        <v>0</v>
      </c>
      <c r="AL142" s="78">
        <v>0</v>
      </c>
      <c r="AM142" s="78">
        <v>0</v>
      </c>
      <c r="AN142" s="78">
        <v>0</v>
      </c>
      <c r="AO142" s="78">
        <v>0</v>
      </c>
      <c r="AP142" s="78">
        <v>0</v>
      </c>
      <c r="AQ142" s="78">
        <v>0</v>
      </c>
      <c r="AR142" s="78">
        <v>0</v>
      </c>
      <c r="AS142" s="71">
        <v>0</v>
      </c>
      <c r="AT142" s="56"/>
      <c r="AU142" s="56"/>
    </row>
    <row r="143" spans="1:47">
      <c r="A143" s="70" t="str">
        <f t="shared" si="34"/>
        <v xml:space="preserve"> Distillate Fuel Oil (diesel)</v>
      </c>
      <c r="B143" s="70"/>
      <c r="C143" s="70"/>
      <c r="D143" s="70"/>
      <c r="E143" s="71">
        <v>0</v>
      </c>
      <c r="F143" s="71">
        <v>0</v>
      </c>
      <c r="G143" s="71">
        <v>0</v>
      </c>
      <c r="H143" s="71">
        <v>0</v>
      </c>
      <c r="I143" s="71">
        <v>0</v>
      </c>
      <c r="J143" s="71">
        <v>0</v>
      </c>
      <c r="K143" s="78">
        <f>J143+($AD$143-$J$143)/20</f>
        <v>0</v>
      </c>
      <c r="L143" s="78">
        <f t="shared" ref="L143:AC143" si="35">K143+($AD$143-$J$143)/20</f>
        <v>0</v>
      </c>
      <c r="M143" s="78">
        <f t="shared" si="35"/>
        <v>0</v>
      </c>
      <c r="N143" s="78">
        <f t="shared" si="35"/>
        <v>0</v>
      </c>
      <c r="O143" s="78">
        <f t="shared" si="35"/>
        <v>0</v>
      </c>
      <c r="P143" s="78">
        <f t="shared" si="35"/>
        <v>0</v>
      </c>
      <c r="Q143" s="78">
        <f t="shared" si="35"/>
        <v>0</v>
      </c>
      <c r="R143" s="78">
        <f t="shared" si="35"/>
        <v>0</v>
      </c>
      <c r="S143" s="78">
        <f t="shared" si="35"/>
        <v>0</v>
      </c>
      <c r="T143" s="78">
        <f t="shared" si="35"/>
        <v>0</v>
      </c>
      <c r="U143" s="78">
        <f t="shared" si="35"/>
        <v>0</v>
      </c>
      <c r="V143" s="78">
        <f t="shared" si="35"/>
        <v>0</v>
      </c>
      <c r="W143" s="78">
        <f t="shared" si="35"/>
        <v>0</v>
      </c>
      <c r="X143" s="78">
        <f t="shared" si="35"/>
        <v>0</v>
      </c>
      <c r="Y143" s="78">
        <f t="shared" si="35"/>
        <v>0</v>
      </c>
      <c r="Z143" s="78">
        <f t="shared" si="35"/>
        <v>0</v>
      </c>
      <c r="AA143" s="78">
        <f t="shared" si="35"/>
        <v>0</v>
      </c>
      <c r="AB143" s="78">
        <f t="shared" si="35"/>
        <v>0</v>
      </c>
      <c r="AC143" s="78">
        <f t="shared" si="35"/>
        <v>0</v>
      </c>
      <c r="AD143" s="71">
        <f>'Policy+Scenario'!C42</f>
        <v>0</v>
      </c>
      <c r="AE143" s="78">
        <f>AD143+($AS$143-$AD$143)/15</f>
        <v>0</v>
      </c>
      <c r="AF143" s="78">
        <f t="shared" ref="AF143:AR143" si="36">AE143+($AS$143-$AD$143)/15</f>
        <v>0</v>
      </c>
      <c r="AG143" s="78">
        <f t="shared" si="36"/>
        <v>0</v>
      </c>
      <c r="AH143" s="78">
        <f t="shared" si="36"/>
        <v>0</v>
      </c>
      <c r="AI143" s="78">
        <f t="shared" si="36"/>
        <v>0</v>
      </c>
      <c r="AJ143" s="78">
        <f t="shared" si="36"/>
        <v>0</v>
      </c>
      <c r="AK143" s="78">
        <f t="shared" si="36"/>
        <v>0</v>
      </c>
      <c r="AL143" s="78">
        <f t="shared" si="36"/>
        <v>0</v>
      </c>
      <c r="AM143" s="78">
        <f t="shared" si="36"/>
        <v>0</v>
      </c>
      <c r="AN143" s="78">
        <f t="shared" si="36"/>
        <v>0</v>
      </c>
      <c r="AO143" s="78">
        <f t="shared" si="36"/>
        <v>0</v>
      </c>
      <c r="AP143" s="78">
        <f t="shared" si="36"/>
        <v>0</v>
      </c>
      <c r="AQ143" s="78">
        <f t="shared" si="36"/>
        <v>0</v>
      </c>
      <c r="AR143" s="78">
        <f t="shared" si="36"/>
        <v>0</v>
      </c>
      <c r="AS143" s="71">
        <f>'Policy+Scenario'!D42</f>
        <v>0</v>
      </c>
      <c r="AT143" s="56"/>
      <c r="AU143" s="56"/>
    </row>
    <row r="144" spans="1:47">
      <c r="A144" s="70" t="str">
        <f>A45</f>
        <v xml:space="preserve"> Jet Fuel</v>
      </c>
      <c r="B144" s="70"/>
      <c r="C144" s="70"/>
      <c r="D144" s="70"/>
      <c r="E144" s="71">
        <v>0</v>
      </c>
      <c r="F144" s="71">
        <v>0</v>
      </c>
      <c r="G144" s="71">
        <v>0</v>
      </c>
      <c r="H144" s="71">
        <v>0</v>
      </c>
      <c r="I144" s="71">
        <v>0</v>
      </c>
      <c r="J144" s="71">
        <v>0</v>
      </c>
      <c r="K144" s="78">
        <f>J144+($AD$144-$J$144)/20</f>
        <v>0</v>
      </c>
      <c r="L144" s="78">
        <f t="shared" ref="L144:AC144" si="37">K144+($AD$144-$J$144)/20</f>
        <v>0</v>
      </c>
      <c r="M144" s="78">
        <f t="shared" si="37"/>
        <v>0</v>
      </c>
      <c r="N144" s="78">
        <f t="shared" si="37"/>
        <v>0</v>
      </c>
      <c r="O144" s="78">
        <f t="shared" si="37"/>
        <v>0</v>
      </c>
      <c r="P144" s="78">
        <f t="shared" si="37"/>
        <v>0</v>
      </c>
      <c r="Q144" s="78">
        <f t="shared" si="37"/>
        <v>0</v>
      </c>
      <c r="R144" s="78">
        <f t="shared" si="37"/>
        <v>0</v>
      </c>
      <c r="S144" s="78">
        <f t="shared" si="37"/>
        <v>0</v>
      </c>
      <c r="T144" s="78">
        <f t="shared" si="37"/>
        <v>0</v>
      </c>
      <c r="U144" s="78">
        <f t="shared" si="37"/>
        <v>0</v>
      </c>
      <c r="V144" s="78">
        <f t="shared" si="37"/>
        <v>0</v>
      </c>
      <c r="W144" s="78">
        <f t="shared" si="37"/>
        <v>0</v>
      </c>
      <c r="X144" s="78">
        <f t="shared" si="37"/>
        <v>0</v>
      </c>
      <c r="Y144" s="78">
        <f t="shared" si="37"/>
        <v>0</v>
      </c>
      <c r="Z144" s="78">
        <f t="shared" si="37"/>
        <v>0</v>
      </c>
      <c r="AA144" s="78">
        <f t="shared" si="37"/>
        <v>0</v>
      </c>
      <c r="AB144" s="78">
        <f t="shared" si="37"/>
        <v>0</v>
      </c>
      <c r="AC144" s="78">
        <f t="shared" si="37"/>
        <v>0</v>
      </c>
      <c r="AD144" s="71">
        <f>'Policy+Scenario'!C50</f>
        <v>0</v>
      </c>
      <c r="AE144" s="78">
        <f>AD144+($AS$144-$AD$144)/15</f>
        <v>0</v>
      </c>
      <c r="AF144" s="78">
        <f t="shared" ref="AF144:AR144" si="38">AE144+($AS$144-$AD$144)/15</f>
        <v>0</v>
      </c>
      <c r="AG144" s="78">
        <f t="shared" si="38"/>
        <v>0</v>
      </c>
      <c r="AH144" s="78">
        <f t="shared" si="38"/>
        <v>0</v>
      </c>
      <c r="AI144" s="78">
        <f t="shared" si="38"/>
        <v>0</v>
      </c>
      <c r="AJ144" s="78">
        <f t="shared" si="38"/>
        <v>0</v>
      </c>
      <c r="AK144" s="78">
        <f t="shared" si="38"/>
        <v>0</v>
      </c>
      <c r="AL144" s="78">
        <f t="shared" si="38"/>
        <v>0</v>
      </c>
      <c r="AM144" s="78">
        <f t="shared" si="38"/>
        <v>0</v>
      </c>
      <c r="AN144" s="78">
        <f t="shared" si="38"/>
        <v>0</v>
      </c>
      <c r="AO144" s="78">
        <f t="shared" si="38"/>
        <v>0</v>
      </c>
      <c r="AP144" s="78">
        <f t="shared" si="38"/>
        <v>0</v>
      </c>
      <c r="AQ144" s="78">
        <f t="shared" si="38"/>
        <v>0</v>
      </c>
      <c r="AR144" s="78">
        <f t="shared" si="38"/>
        <v>0</v>
      </c>
      <c r="AS144" s="71">
        <f>'Policy+Scenario'!D50</f>
        <v>0</v>
      </c>
      <c r="AT144" s="56"/>
      <c r="AU144" s="56"/>
    </row>
    <row r="145" spans="1:47">
      <c r="A145" s="70" t="str">
        <f>A46</f>
        <v xml:space="preserve"> Aviation Gasoline</v>
      </c>
      <c r="B145" s="70"/>
      <c r="C145" s="70"/>
      <c r="D145" s="70"/>
      <c r="E145" s="71">
        <v>0</v>
      </c>
      <c r="F145" s="71">
        <v>0</v>
      </c>
      <c r="G145" s="71">
        <v>0</v>
      </c>
      <c r="H145" s="71">
        <v>0</v>
      </c>
      <c r="I145" s="71">
        <v>0</v>
      </c>
      <c r="J145" s="71">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1">
        <v>0</v>
      </c>
      <c r="AE145" s="78">
        <v>0</v>
      </c>
      <c r="AF145" s="78">
        <v>0</v>
      </c>
      <c r="AG145" s="78">
        <v>0</v>
      </c>
      <c r="AH145" s="78">
        <v>0</v>
      </c>
      <c r="AI145" s="78">
        <v>0</v>
      </c>
      <c r="AJ145" s="78">
        <v>0</v>
      </c>
      <c r="AK145" s="78">
        <v>0</v>
      </c>
      <c r="AL145" s="78">
        <v>0</v>
      </c>
      <c r="AM145" s="78">
        <v>0</v>
      </c>
      <c r="AN145" s="78">
        <v>0</v>
      </c>
      <c r="AO145" s="78">
        <v>0</v>
      </c>
      <c r="AP145" s="78">
        <v>0</v>
      </c>
      <c r="AQ145" s="78">
        <v>0</v>
      </c>
      <c r="AR145" s="78">
        <v>0</v>
      </c>
      <c r="AS145" s="71">
        <v>0</v>
      </c>
      <c r="AT145" s="56"/>
      <c r="AU145" s="56"/>
    </row>
    <row r="146" spans="1:47">
      <c r="A146" s="70" t="str">
        <f>A41</f>
        <v xml:space="preserve"> Residual Oil</v>
      </c>
      <c r="B146" s="70"/>
      <c r="C146" s="70"/>
      <c r="D146" s="70"/>
      <c r="E146" s="71">
        <v>0</v>
      </c>
      <c r="F146" s="71">
        <v>0</v>
      </c>
      <c r="G146" s="71">
        <v>0</v>
      </c>
      <c r="H146" s="71">
        <v>0</v>
      </c>
      <c r="I146" s="71">
        <v>0</v>
      </c>
      <c r="J146" s="71">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0</v>
      </c>
      <c r="AB146" s="78">
        <v>0</v>
      </c>
      <c r="AC146" s="78">
        <v>0</v>
      </c>
      <c r="AD146" s="71">
        <v>0</v>
      </c>
      <c r="AE146" s="78">
        <v>0</v>
      </c>
      <c r="AF146" s="78">
        <v>0</v>
      </c>
      <c r="AG146" s="78">
        <v>0</v>
      </c>
      <c r="AH146" s="78">
        <v>0</v>
      </c>
      <c r="AI146" s="78">
        <v>0</v>
      </c>
      <c r="AJ146" s="78">
        <v>0</v>
      </c>
      <c r="AK146" s="78">
        <v>0</v>
      </c>
      <c r="AL146" s="78">
        <v>0</v>
      </c>
      <c r="AM146" s="78">
        <v>0</v>
      </c>
      <c r="AN146" s="78">
        <v>0</v>
      </c>
      <c r="AO146" s="78">
        <v>0</v>
      </c>
      <c r="AP146" s="78">
        <v>0</v>
      </c>
      <c r="AQ146" s="78">
        <v>0</v>
      </c>
      <c r="AR146" s="78">
        <v>0</v>
      </c>
      <c r="AS146" s="71">
        <v>0</v>
      </c>
      <c r="AT146" s="56"/>
      <c r="AU146" s="56"/>
    </row>
    <row r="147" spans="1:47">
      <c r="AT147" s="56"/>
      <c r="AU147" s="56"/>
    </row>
    <row r="148" spans="1:47">
      <c r="A148" s="47"/>
      <c r="D148" s="47"/>
      <c r="AT148" s="56"/>
      <c r="AU148" s="56"/>
    </row>
    <row r="149" spans="1:47">
      <c r="A149" s="2" t="s">
        <v>2672</v>
      </c>
      <c r="AD149" s="18"/>
      <c r="AT149" s="56"/>
      <c r="AU149" s="56"/>
    </row>
    <row r="150" spans="1:47">
      <c r="A150" t="s">
        <v>2674</v>
      </c>
      <c r="AT150" s="56"/>
      <c r="AU150" s="56"/>
    </row>
    <row r="151" spans="1:47">
      <c r="A151" t="str">
        <f>A123</f>
        <v>Light-Duty Vehicle</v>
      </c>
      <c r="E151">
        <v>0</v>
      </c>
      <c r="F151" s="43">
        <f>E151+($J$151-$E$151)/5</f>
        <v>0</v>
      </c>
      <c r="G151" s="43">
        <f>F151+($J$151-$E$151)/5</f>
        <v>0</v>
      </c>
      <c r="H151" s="43">
        <f>G151+($J$151-$E$151)/5</f>
        <v>0</v>
      </c>
      <c r="I151" s="43">
        <f>H151+($J$151-$E$151)/5</f>
        <v>0</v>
      </c>
      <c r="J151" s="43">
        <f>'Policy+Scenario'!C20+'Policy+Scenario'!C21+'Policy+Scenario'!C22</f>
        <v>0</v>
      </c>
      <c r="K151" s="76">
        <f>J151+($AD$151-$J$151)/20</f>
        <v>0</v>
      </c>
      <c r="L151" s="76">
        <f t="shared" ref="L151:AC151" si="39">K151+($AD$151-$J$151)/20</f>
        <v>0</v>
      </c>
      <c r="M151" s="76">
        <f t="shared" si="39"/>
        <v>0</v>
      </c>
      <c r="N151" s="76">
        <f t="shared" si="39"/>
        <v>0</v>
      </c>
      <c r="O151" s="76">
        <f t="shared" si="39"/>
        <v>0</v>
      </c>
      <c r="P151" s="76">
        <f t="shared" si="39"/>
        <v>0</v>
      </c>
      <c r="Q151" s="76">
        <f t="shared" si="39"/>
        <v>0</v>
      </c>
      <c r="R151" s="76">
        <f t="shared" si="39"/>
        <v>0</v>
      </c>
      <c r="S151" s="76">
        <f t="shared" si="39"/>
        <v>0</v>
      </c>
      <c r="T151" s="76">
        <f t="shared" si="39"/>
        <v>0</v>
      </c>
      <c r="U151" s="76">
        <f t="shared" si="39"/>
        <v>0</v>
      </c>
      <c r="V151" s="76">
        <f t="shared" si="39"/>
        <v>0</v>
      </c>
      <c r="W151" s="76">
        <f t="shared" si="39"/>
        <v>0</v>
      </c>
      <c r="X151" s="76">
        <f t="shared" si="39"/>
        <v>0</v>
      </c>
      <c r="Y151" s="76">
        <f t="shared" si="39"/>
        <v>0</v>
      </c>
      <c r="Z151" s="76">
        <f t="shared" si="39"/>
        <v>0</v>
      </c>
      <c r="AA151" s="76">
        <f t="shared" si="39"/>
        <v>0</v>
      </c>
      <c r="AB151" s="76">
        <f t="shared" si="39"/>
        <v>0</v>
      </c>
      <c r="AC151" s="76">
        <f t="shared" si="39"/>
        <v>0</v>
      </c>
      <c r="AD151">
        <f>((1+'Policy+Scenario'!C20)*(1+'Policy+Scenario'!C21)*(1+'Policy+Scenario'!C22)*(1+'Policy+Scenario'!C23)*(1+'Policy+Scenario'!C24)*(1+'Policy+Scenario'!C25))-1</f>
        <v>0</v>
      </c>
      <c r="AE151" s="5">
        <f>AD151+($AS$151-$AD$151)/15</f>
        <v>0</v>
      </c>
      <c r="AF151" s="5">
        <f t="shared" ref="AF151:AR151" si="40">AE151+($AS$151-$AD$151)/15</f>
        <v>0</v>
      </c>
      <c r="AG151" s="5">
        <f t="shared" si="40"/>
        <v>0</v>
      </c>
      <c r="AH151" s="5">
        <f t="shared" si="40"/>
        <v>0</v>
      </c>
      <c r="AI151" s="5">
        <f t="shared" si="40"/>
        <v>0</v>
      </c>
      <c r="AJ151" s="5">
        <f t="shared" si="40"/>
        <v>0</v>
      </c>
      <c r="AK151" s="5">
        <f t="shared" si="40"/>
        <v>0</v>
      </c>
      <c r="AL151" s="5">
        <f t="shared" si="40"/>
        <v>0</v>
      </c>
      <c r="AM151" s="5">
        <f t="shared" si="40"/>
        <v>0</v>
      </c>
      <c r="AN151" s="5">
        <f t="shared" si="40"/>
        <v>0</v>
      </c>
      <c r="AO151" s="5">
        <f t="shared" si="40"/>
        <v>0</v>
      </c>
      <c r="AP151" s="5">
        <f t="shared" si="40"/>
        <v>0</v>
      </c>
      <c r="AQ151" s="5">
        <f t="shared" si="40"/>
        <v>0</v>
      </c>
      <c r="AR151" s="5">
        <f t="shared" si="40"/>
        <v>0</v>
      </c>
      <c r="AS151">
        <f>((1+'Policy+Scenario'!D20)*(1+'Policy+Scenario'!D21)*(1+'Policy+Scenario'!D22)*(1+'Policy+Scenario'!D23)*(1+'Policy+Scenario'!D24)*(1+'Policy+Scenario'!D25))-1</f>
        <v>0</v>
      </c>
      <c r="AT151" s="56"/>
      <c r="AU151" s="56"/>
    </row>
    <row r="152" spans="1:47">
      <c r="A152" t="str">
        <f t="shared" ref="A152:A159" si="41">A124</f>
        <v>Commercial Light Trucks 1/</v>
      </c>
      <c r="E152">
        <v>0</v>
      </c>
      <c r="F152" s="43">
        <f>F151</f>
        <v>0</v>
      </c>
      <c r="G152" s="43">
        <f t="shared" ref="G152:AS152" si="42">G151</f>
        <v>0</v>
      </c>
      <c r="H152" s="43">
        <f t="shared" si="42"/>
        <v>0</v>
      </c>
      <c r="I152" s="43">
        <f t="shared" si="42"/>
        <v>0</v>
      </c>
      <c r="J152" s="43">
        <f t="shared" si="42"/>
        <v>0</v>
      </c>
      <c r="K152" s="76">
        <f t="shared" si="42"/>
        <v>0</v>
      </c>
      <c r="L152" s="76">
        <f t="shared" si="42"/>
        <v>0</v>
      </c>
      <c r="M152" s="76">
        <f t="shared" si="42"/>
        <v>0</v>
      </c>
      <c r="N152" s="76">
        <f t="shared" si="42"/>
        <v>0</v>
      </c>
      <c r="O152" s="76">
        <f t="shared" si="42"/>
        <v>0</v>
      </c>
      <c r="P152" s="76">
        <f t="shared" si="42"/>
        <v>0</v>
      </c>
      <c r="Q152" s="76">
        <f t="shared" si="42"/>
        <v>0</v>
      </c>
      <c r="R152" s="76">
        <f t="shared" si="42"/>
        <v>0</v>
      </c>
      <c r="S152" s="76">
        <f t="shared" si="42"/>
        <v>0</v>
      </c>
      <c r="T152" s="76">
        <f t="shared" si="42"/>
        <v>0</v>
      </c>
      <c r="U152" s="76">
        <f t="shared" si="42"/>
        <v>0</v>
      </c>
      <c r="V152" s="76">
        <f t="shared" si="42"/>
        <v>0</v>
      </c>
      <c r="W152" s="76">
        <f t="shared" si="42"/>
        <v>0</v>
      </c>
      <c r="X152" s="76">
        <f t="shared" si="42"/>
        <v>0</v>
      </c>
      <c r="Y152" s="76">
        <f t="shared" si="42"/>
        <v>0</v>
      </c>
      <c r="Z152" s="76">
        <f t="shared" si="42"/>
        <v>0</v>
      </c>
      <c r="AA152" s="76">
        <f t="shared" si="42"/>
        <v>0</v>
      </c>
      <c r="AB152" s="76">
        <f t="shared" si="42"/>
        <v>0</v>
      </c>
      <c r="AC152" s="76">
        <f t="shared" si="42"/>
        <v>0</v>
      </c>
      <c r="AD152" s="43">
        <f t="shared" si="42"/>
        <v>0</v>
      </c>
      <c r="AE152" s="76">
        <f t="shared" si="42"/>
        <v>0</v>
      </c>
      <c r="AF152" s="76">
        <f t="shared" si="42"/>
        <v>0</v>
      </c>
      <c r="AG152" s="76">
        <f t="shared" si="42"/>
        <v>0</v>
      </c>
      <c r="AH152" s="76">
        <f t="shared" si="42"/>
        <v>0</v>
      </c>
      <c r="AI152" s="76">
        <f t="shared" si="42"/>
        <v>0</v>
      </c>
      <c r="AJ152" s="76">
        <f t="shared" si="42"/>
        <v>0</v>
      </c>
      <c r="AK152" s="76">
        <f t="shared" si="42"/>
        <v>0</v>
      </c>
      <c r="AL152" s="76">
        <f t="shared" si="42"/>
        <v>0</v>
      </c>
      <c r="AM152" s="76">
        <f t="shared" si="42"/>
        <v>0</v>
      </c>
      <c r="AN152" s="76">
        <f t="shared" si="42"/>
        <v>0</v>
      </c>
      <c r="AO152" s="76">
        <f t="shared" si="42"/>
        <v>0</v>
      </c>
      <c r="AP152" s="76">
        <f t="shared" si="42"/>
        <v>0</v>
      </c>
      <c r="AQ152" s="76">
        <f t="shared" si="42"/>
        <v>0</v>
      </c>
      <c r="AR152" s="76">
        <f t="shared" si="42"/>
        <v>0</v>
      </c>
      <c r="AS152" s="43">
        <f t="shared" si="42"/>
        <v>0</v>
      </c>
      <c r="AT152" s="56"/>
      <c r="AU152" s="56"/>
    </row>
    <row r="153" spans="1:47">
      <c r="A153" t="str">
        <f t="shared" si="41"/>
        <v>Freight Trucks 2/</v>
      </c>
      <c r="E153">
        <v>0</v>
      </c>
      <c r="F153" s="43">
        <f>E153+($J$153-$H$154)/5</f>
        <v>0</v>
      </c>
      <c r="G153" s="43">
        <f>F153+($J$153-$H$154)/5</f>
        <v>0</v>
      </c>
      <c r="H153" s="43">
        <f>G153+($J$153-$H$154)/5</f>
        <v>0</v>
      </c>
      <c r="I153" s="43">
        <f>H153+($J$153-$H$154)/5</f>
        <v>0</v>
      </c>
      <c r="J153" s="18">
        <f>'Policy+Scenario'!C39+'Policy+Scenario'!C40</f>
        <v>0</v>
      </c>
      <c r="K153" s="76">
        <f>J153+($AD$153-$J$153)/20</f>
        <v>0</v>
      </c>
      <c r="L153" s="76">
        <f t="shared" ref="L153:AC153" si="43">K153+($AD$153-$J$153)/20</f>
        <v>0</v>
      </c>
      <c r="M153" s="76">
        <f t="shared" si="43"/>
        <v>0</v>
      </c>
      <c r="N153" s="76">
        <f t="shared" si="43"/>
        <v>0</v>
      </c>
      <c r="O153" s="76">
        <f t="shared" si="43"/>
        <v>0</v>
      </c>
      <c r="P153" s="76">
        <f t="shared" si="43"/>
        <v>0</v>
      </c>
      <c r="Q153" s="76">
        <f t="shared" si="43"/>
        <v>0</v>
      </c>
      <c r="R153" s="76">
        <f t="shared" si="43"/>
        <v>0</v>
      </c>
      <c r="S153" s="76">
        <f t="shared" si="43"/>
        <v>0</v>
      </c>
      <c r="T153" s="76">
        <f t="shared" si="43"/>
        <v>0</v>
      </c>
      <c r="U153" s="76">
        <f t="shared" si="43"/>
        <v>0</v>
      </c>
      <c r="V153" s="76">
        <f t="shared" si="43"/>
        <v>0</v>
      </c>
      <c r="W153" s="76">
        <f t="shared" si="43"/>
        <v>0</v>
      </c>
      <c r="X153" s="76">
        <f t="shared" si="43"/>
        <v>0</v>
      </c>
      <c r="Y153" s="76">
        <f t="shared" si="43"/>
        <v>0</v>
      </c>
      <c r="Z153" s="76">
        <f t="shared" si="43"/>
        <v>0</v>
      </c>
      <c r="AA153" s="76">
        <f t="shared" si="43"/>
        <v>0</v>
      </c>
      <c r="AB153" s="76">
        <f t="shared" si="43"/>
        <v>0</v>
      </c>
      <c r="AC153" s="76">
        <f t="shared" si="43"/>
        <v>0</v>
      </c>
      <c r="AD153" s="43">
        <f>SUM('Policy+Scenario'!C38:C40)</f>
        <v>0</v>
      </c>
      <c r="AE153" s="5">
        <f>AD153+($AS$153-$AD$153)/15</f>
        <v>0</v>
      </c>
      <c r="AF153" s="5">
        <f t="shared" ref="AF153:AR153" si="44">AE153+($AS$153-$AD$153)/15</f>
        <v>0</v>
      </c>
      <c r="AG153" s="5">
        <f t="shared" si="44"/>
        <v>0</v>
      </c>
      <c r="AH153" s="5">
        <f t="shared" si="44"/>
        <v>0</v>
      </c>
      <c r="AI153" s="5">
        <f t="shared" si="44"/>
        <v>0</v>
      </c>
      <c r="AJ153" s="5">
        <f t="shared" si="44"/>
        <v>0</v>
      </c>
      <c r="AK153" s="5">
        <f t="shared" si="44"/>
        <v>0</v>
      </c>
      <c r="AL153" s="5">
        <f t="shared" si="44"/>
        <v>0</v>
      </c>
      <c r="AM153" s="5">
        <f t="shared" si="44"/>
        <v>0</v>
      </c>
      <c r="AN153" s="5">
        <f t="shared" si="44"/>
        <v>0</v>
      </c>
      <c r="AO153" s="5">
        <f t="shared" si="44"/>
        <v>0</v>
      </c>
      <c r="AP153" s="5">
        <f t="shared" si="44"/>
        <v>0</v>
      </c>
      <c r="AQ153" s="5">
        <f t="shared" si="44"/>
        <v>0</v>
      </c>
      <c r="AR153" s="5">
        <f t="shared" si="44"/>
        <v>0</v>
      </c>
      <c r="AS153" s="43">
        <f>SUM('Policy+Scenario'!D38:D40)</f>
        <v>0</v>
      </c>
      <c r="AT153" s="56"/>
      <c r="AU153" s="56"/>
    </row>
    <row r="154" spans="1:47">
      <c r="A154" t="str">
        <f t="shared" si="41"/>
        <v>Freight Rail 3/</v>
      </c>
      <c r="E154">
        <v>0</v>
      </c>
      <c r="F154">
        <v>0</v>
      </c>
      <c r="G154">
        <v>0</v>
      </c>
      <c r="H154">
        <v>0</v>
      </c>
      <c r="I154">
        <v>0</v>
      </c>
      <c r="J154">
        <v>0</v>
      </c>
      <c r="K154" s="5">
        <v>0</v>
      </c>
      <c r="L154" s="5">
        <v>0</v>
      </c>
      <c r="M154" s="5">
        <v>0</v>
      </c>
      <c r="N154" s="5">
        <v>0</v>
      </c>
      <c r="O154" s="5">
        <v>0</v>
      </c>
      <c r="P154" s="5">
        <v>0</v>
      </c>
      <c r="Q154" s="5">
        <v>0</v>
      </c>
      <c r="R154" s="5">
        <v>0</v>
      </c>
      <c r="S154" s="5">
        <v>0</v>
      </c>
      <c r="T154" s="5">
        <v>0</v>
      </c>
      <c r="U154" s="5">
        <v>0</v>
      </c>
      <c r="V154" s="5">
        <v>0</v>
      </c>
      <c r="W154" s="5">
        <v>0</v>
      </c>
      <c r="X154" s="5">
        <v>0</v>
      </c>
      <c r="Y154" s="5">
        <v>0</v>
      </c>
      <c r="Z154" s="5">
        <v>0</v>
      </c>
      <c r="AA154" s="5">
        <v>0</v>
      </c>
      <c r="AB154" s="5">
        <v>0</v>
      </c>
      <c r="AC154" s="5">
        <v>0</v>
      </c>
      <c r="AD154">
        <v>0</v>
      </c>
      <c r="AE154" s="5">
        <v>0</v>
      </c>
      <c r="AF154" s="5">
        <v>0</v>
      </c>
      <c r="AG154" s="5">
        <v>0</v>
      </c>
      <c r="AH154" s="5">
        <v>0</v>
      </c>
      <c r="AI154" s="5">
        <v>0</v>
      </c>
      <c r="AJ154" s="5">
        <v>0</v>
      </c>
      <c r="AK154" s="5">
        <v>0</v>
      </c>
      <c r="AL154" s="5">
        <v>0</v>
      </c>
      <c r="AM154" s="5">
        <v>0</v>
      </c>
      <c r="AN154" s="5">
        <v>0</v>
      </c>
      <c r="AO154" s="5">
        <v>0</v>
      </c>
      <c r="AP154" s="5">
        <v>0</v>
      </c>
      <c r="AQ154" s="5">
        <v>0</v>
      </c>
      <c r="AR154" s="5">
        <v>0</v>
      </c>
      <c r="AS154">
        <v>0</v>
      </c>
      <c r="AT154" s="56"/>
      <c r="AU154" s="56"/>
    </row>
    <row r="155" spans="1:47">
      <c r="A155" t="str">
        <f t="shared" si="41"/>
        <v>Domestic Shipping</v>
      </c>
      <c r="E155">
        <v>0</v>
      </c>
      <c r="F155">
        <v>0</v>
      </c>
      <c r="G155">
        <v>0</v>
      </c>
      <c r="H155">
        <v>0</v>
      </c>
      <c r="I155">
        <v>0</v>
      </c>
      <c r="J155">
        <v>0</v>
      </c>
      <c r="K155" s="5">
        <v>0</v>
      </c>
      <c r="L155" s="5">
        <v>0</v>
      </c>
      <c r="M155" s="5">
        <v>0</v>
      </c>
      <c r="N155" s="5">
        <v>0</v>
      </c>
      <c r="O155" s="5">
        <v>0</v>
      </c>
      <c r="P155" s="5">
        <v>0</v>
      </c>
      <c r="Q155" s="5">
        <v>0</v>
      </c>
      <c r="R155" s="5">
        <v>0</v>
      </c>
      <c r="S155" s="5">
        <v>0</v>
      </c>
      <c r="T155" s="5">
        <v>0</v>
      </c>
      <c r="U155" s="5">
        <v>0</v>
      </c>
      <c r="V155" s="5">
        <v>0</v>
      </c>
      <c r="W155" s="5">
        <v>0</v>
      </c>
      <c r="X155" s="5">
        <v>0</v>
      </c>
      <c r="Y155" s="5">
        <v>0</v>
      </c>
      <c r="Z155" s="5">
        <v>0</v>
      </c>
      <c r="AA155" s="5">
        <v>0</v>
      </c>
      <c r="AB155" s="5">
        <v>0</v>
      </c>
      <c r="AC155" s="5">
        <v>0</v>
      </c>
      <c r="AD155">
        <v>0</v>
      </c>
      <c r="AE155" s="5">
        <v>0</v>
      </c>
      <c r="AF155" s="5">
        <v>0</v>
      </c>
      <c r="AG155" s="5">
        <v>0</v>
      </c>
      <c r="AH155" s="5">
        <v>0</v>
      </c>
      <c r="AI155" s="5">
        <v>0</v>
      </c>
      <c r="AJ155" s="5">
        <v>0</v>
      </c>
      <c r="AK155" s="5">
        <v>0</v>
      </c>
      <c r="AL155" s="5">
        <v>0</v>
      </c>
      <c r="AM155" s="5">
        <v>0</v>
      </c>
      <c r="AN155" s="5">
        <v>0</v>
      </c>
      <c r="AO155" s="5">
        <v>0</v>
      </c>
      <c r="AP155" s="5">
        <v>0</v>
      </c>
      <c r="AQ155" s="5">
        <v>0</v>
      </c>
      <c r="AR155" s="5">
        <v>0</v>
      </c>
      <c r="AS155">
        <v>0</v>
      </c>
      <c r="AT155" s="56"/>
      <c r="AU155" s="56"/>
    </row>
    <row r="156" spans="1:47">
      <c r="A156" t="str">
        <f t="shared" si="41"/>
        <v>International Shipping</v>
      </c>
      <c r="E156">
        <v>0</v>
      </c>
      <c r="F156">
        <v>0</v>
      </c>
      <c r="G156">
        <v>0</v>
      </c>
      <c r="H156">
        <v>0</v>
      </c>
      <c r="I156">
        <v>0</v>
      </c>
      <c r="J156">
        <v>0</v>
      </c>
      <c r="K156" s="5">
        <v>0</v>
      </c>
      <c r="L156" s="5">
        <v>0</v>
      </c>
      <c r="M156" s="5">
        <v>0</v>
      </c>
      <c r="N156" s="5">
        <v>0</v>
      </c>
      <c r="O156" s="5">
        <v>0</v>
      </c>
      <c r="P156" s="5">
        <v>0</v>
      </c>
      <c r="Q156" s="5">
        <v>0</v>
      </c>
      <c r="R156" s="5">
        <v>0</v>
      </c>
      <c r="S156" s="5">
        <v>0</v>
      </c>
      <c r="T156" s="5">
        <v>0</v>
      </c>
      <c r="U156" s="5">
        <v>0</v>
      </c>
      <c r="V156" s="5">
        <v>0</v>
      </c>
      <c r="W156" s="5">
        <v>0</v>
      </c>
      <c r="X156" s="5">
        <v>0</v>
      </c>
      <c r="Y156" s="5">
        <v>0</v>
      </c>
      <c r="Z156" s="5">
        <v>0</v>
      </c>
      <c r="AA156" s="5">
        <v>0</v>
      </c>
      <c r="AB156" s="5">
        <v>0</v>
      </c>
      <c r="AC156" s="5">
        <v>0</v>
      </c>
      <c r="AD156">
        <v>0</v>
      </c>
      <c r="AE156" s="5">
        <v>0</v>
      </c>
      <c r="AF156" s="5">
        <v>0</v>
      </c>
      <c r="AG156" s="5">
        <v>0</v>
      </c>
      <c r="AH156" s="5">
        <v>0</v>
      </c>
      <c r="AI156" s="5">
        <v>0</v>
      </c>
      <c r="AJ156" s="5">
        <v>0</v>
      </c>
      <c r="AK156" s="5">
        <v>0</v>
      </c>
      <c r="AL156" s="5">
        <v>0</v>
      </c>
      <c r="AM156" s="5">
        <v>0</v>
      </c>
      <c r="AN156" s="5">
        <v>0</v>
      </c>
      <c r="AO156" s="5">
        <v>0</v>
      </c>
      <c r="AP156" s="5">
        <v>0</v>
      </c>
      <c r="AQ156" s="5">
        <v>0</v>
      </c>
      <c r="AR156" s="5">
        <v>0</v>
      </c>
      <c r="AS156">
        <v>0</v>
      </c>
      <c r="AT156" s="56"/>
      <c r="AU156" s="56"/>
    </row>
    <row r="157" spans="1:47">
      <c r="A157" t="str">
        <f t="shared" si="41"/>
        <v>Air Transportation</v>
      </c>
      <c r="E157">
        <v>0</v>
      </c>
      <c r="F157">
        <v>0</v>
      </c>
      <c r="G157">
        <v>0</v>
      </c>
      <c r="H157">
        <v>0</v>
      </c>
      <c r="I157">
        <v>0</v>
      </c>
      <c r="J157">
        <v>0</v>
      </c>
      <c r="K157" s="77">
        <f>J157+($O$157-$J$157)/5</f>
        <v>0</v>
      </c>
      <c r="L157" s="77">
        <f>K157+($O$157-$J$157)/5</f>
        <v>0</v>
      </c>
      <c r="M157" s="77">
        <f>L157+($O$157-$J$157)/5</f>
        <v>0</v>
      </c>
      <c r="N157" s="77">
        <f>M157+($O$157-$J$157)/5</f>
        <v>0</v>
      </c>
      <c r="O157" s="77">
        <f>'Policy+Scenario'!C53</f>
        <v>0</v>
      </c>
      <c r="P157" s="77">
        <f>O157+($AD$157-$O$157)/15</f>
        <v>0</v>
      </c>
      <c r="Q157" s="77">
        <f t="shared" ref="Q157:AC157" si="45">P157+($AD$157-$O$157)/15</f>
        <v>0</v>
      </c>
      <c r="R157" s="77">
        <f t="shared" si="45"/>
        <v>0</v>
      </c>
      <c r="S157" s="77">
        <f t="shared" si="45"/>
        <v>0</v>
      </c>
      <c r="T157" s="77">
        <f t="shared" si="45"/>
        <v>0</v>
      </c>
      <c r="U157" s="77">
        <f t="shared" si="45"/>
        <v>0</v>
      </c>
      <c r="V157" s="77">
        <f t="shared" si="45"/>
        <v>0</v>
      </c>
      <c r="W157" s="77">
        <f t="shared" si="45"/>
        <v>0</v>
      </c>
      <c r="X157" s="77">
        <f t="shared" si="45"/>
        <v>0</v>
      </c>
      <c r="Y157" s="77">
        <f t="shared" si="45"/>
        <v>0</v>
      </c>
      <c r="Z157" s="77">
        <f t="shared" si="45"/>
        <v>0</v>
      </c>
      <c r="AA157" s="77">
        <f t="shared" si="45"/>
        <v>0</v>
      </c>
      <c r="AB157" s="77">
        <f t="shared" si="45"/>
        <v>0</v>
      </c>
      <c r="AC157" s="77">
        <f t="shared" si="45"/>
        <v>0</v>
      </c>
      <c r="AD157" s="18">
        <f>'Policy+Scenario'!C53</f>
        <v>0</v>
      </c>
      <c r="AE157" s="77">
        <f>AD157+($AS$157-$AD$157)/15</f>
        <v>0</v>
      </c>
      <c r="AF157" s="77">
        <f t="shared" ref="AF157:AR157" si="46">AE157+($AS$157-$AD$157)/15</f>
        <v>0</v>
      </c>
      <c r="AG157" s="77">
        <f t="shared" si="46"/>
        <v>0</v>
      </c>
      <c r="AH157" s="77">
        <f t="shared" si="46"/>
        <v>0</v>
      </c>
      <c r="AI157" s="77">
        <f t="shared" si="46"/>
        <v>0</v>
      </c>
      <c r="AJ157" s="77">
        <f t="shared" si="46"/>
        <v>0</v>
      </c>
      <c r="AK157" s="77">
        <f t="shared" si="46"/>
        <v>0</v>
      </c>
      <c r="AL157" s="77">
        <f t="shared" si="46"/>
        <v>0</v>
      </c>
      <c r="AM157" s="77">
        <f t="shared" si="46"/>
        <v>0</v>
      </c>
      <c r="AN157" s="77">
        <f t="shared" si="46"/>
        <v>0</v>
      </c>
      <c r="AO157" s="77">
        <f t="shared" si="46"/>
        <v>0</v>
      </c>
      <c r="AP157" s="77">
        <f t="shared" si="46"/>
        <v>0</v>
      </c>
      <c r="AQ157" s="77">
        <f t="shared" si="46"/>
        <v>0</v>
      </c>
      <c r="AR157" s="77">
        <f t="shared" si="46"/>
        <v>0</v>
      </c>
      <c r="AS157" s="18">
        <f>'Policy+Scenario'!D53</f>
        <v>0</v>
      </c>
      <c r="AT157" s="56"/>
      <c r="AU157" s="56"/>
    </row>
    <row r="158" spans="1:47">
      <c r="A158" t="str">
        <f t="shared" si="41"/>
        <v xml:space="preserve"> Bus Transportation</v>
      </c>
      <c r="E158">
        <v>0</v>
      </c>
      <c r="F158">
        <v>0</v>
      </c>
      <c r="G158">
        <v>0</v>
      </c>
      <c r="H158">
        <v>0</v>
      </c>
      <c r="I158">
        <v>0</v>
      </c>
      <c r="J158">
        <v>0</v>
      </c>
      <c r="K158" s="5">
        <v>0</v>
      </c>
      <c r="L158" s="5">
        <v>0</v>
      </c>
      <c r="M158" s="5">
        <v>0</v>
      </c>
      <c r="N158" s="5">
        <v>0</v>
      </c>
      <c r="O158" s="5">
        <v>0</v>
      </c>
      <c r="P158" s="5">
        <v>0</v>
      </c>
      <c r="Q158" s="5">
        <v>0</v>
      </c>
      <c r="R158" s="5">
        <v>0</v>
      </c>
      <c r="S158" s="5">
        <v>0</v>
      </c>
      <c r="T158" s="5">
        <v>0</v>
      </c>
      <c r="U158" s="5">
        <v>0</v>
      </c>
      <c r="V158" s="5">
        <v>0</v>
      </c>
      <c r="W158" s="5">
        <v>0</v>
      </c>
      <c r="X158" s="5">
        <v>0</v>
      </c>
      <c r="Y158" s="5">
        <v>0</v>
      </c>
      <c r="Z158" s="5">
        <v>0</v>
      </c>
      <c r="AA158" s="5">
        <v>0</v>
      </c>
      <c r="AB158" s="5">
        <v>0</v>
      </c>
      <c r="AC158" s="5">
        <v>0</v>
      </c>
      <c r="AD158">
        <v>0</v>
      </c>
      <c r="AE158" s="5">
        <v>0</v>
      </c>
      <c r="AF158" s="5">
        <v>0</v>
      </c>
      <c r="AG158" s="5">
        <v>0</v>
      </c>
      <c r="AH158" s="5">
        <v>0</v>
      </c>
      <c r="AI158" s="5">
        <v>0</v>
      </c>
      <c r="AJ158" s="5">
        <v>0</v>
      </c>
      <c r="AK158" s="5">
        <v>0</v>
      </c>
      <c r="AL158" s="5">
        <v>0</v>
      </c>
      <c r="AM158" s="5">
        <v>0</v>
      </c>
      <c r="AN158" s="5">
        <v>0</v>
      </c>
      <c r="AO158" s="5">
        <v>0</v>
      </c>
      <c r="AP158" s="5">
        <v>0</v>
      </c>
      <c r="AQ158" s="5">
        <v>0</v>
      </c>
      <c r="AR158" s="5">
        <v>0</v>
      </c>
      <c r="AS158">
        <v>0</v>
      </c>
      <c r="AT158" s="56"/>
      <c r="AU158" s="56"/>
    </row>
    <row r="159" spans="1:47">
      <c r="A159" t="str">
        <f t="shared" si="41"/>
        <v xml:space="preserve"> Rail Transportation</v>
      </c>
      <c r="E159">
        <v>0</v>
      </c>
      <c r="F159">
        <v>0</v>
      </c>
      <c r="G159">
        <v>0</v>
      </c>
      <c r="H159">
        <v>0</v>
      </c>
      <c r="I159">
        <v>0</v>
      </c>
      <c r="J159">
        <v>0</v>
      </c>
      <c r="K159" s="5">
        <v>0</v>
      </c>
      <c r="L159" s="5">
        <v>0</v>
      </c>
      <c r="M159" s="5">
        <v>0</v>
      </c>
      <c r="N159" s="5">
        <v>0</v>
      </c>
      <c r="O159" s="5">
        <v>0</v>
      </c>
      <c r="P159" s="5">
        <v>0</v>
      </c>
      <c r="Q159" s="5">
        <v>0</v>
      </c>
      <c r="R159" s="5">
        <v>0</v>
      </c>
      <c r="S159" s="5">
        <v>0</v>
      </c>
      <c r="T159" s="5">
        <v>0</v>
      </c>
      <c r="U159" s="5">
        <v>0</v>
      </c>
      <c r="V159" s="5">
        <v>0</v>
      </c>
      <c r="W159" s="5">
        <v>0</v>
      </c>
      <c r="X159" s="5">
        <v>0</v>
      </c>
      <c r="Y159" s="5">
        <v>0</v>
      </c>
      <c r="Z159" s="5">
        <v>0</v>
      </c>
      <c r="AA159" s="5">
        <v>0</v>
      </c>
      <c r="AB159" s="5">
        <v>0</v>
      </c>
      <c r="AC159" s="5">
        <v>0</v>
      </c>
      <c r="AD159">
        <v>0</v>
      </c>
      <c r="AE159" s="5">
        <v>0</v>
      </c>
      <c r="AF159" s="5">
        <v>0</v>
      </c>
      <c r="AG159" s="5">
        <v>0</v>
      </c>
      <c r="AH159" s="5">
        <v>0</v>
      </c>
      <c r="AI159" s="5">
        <v>0</v>
      </c>
      <c r="AJ159" s="5">
        <v>0</v>
      </c>
      <c r="AK159" s="5">
        <v>0</v>
      </c>
      <c r="AL159" s="5">
        <v>0</v>
      </c>
      <c r="AM159" s="5">
        <v>0</v>
      </c>
      <c r="AN159" s="5">
        <v>0</v>
      </c>
      <c r="AO159" s="5">
        <v>0</v>
      </c>
      <c r="AP159" s="5">
        <v>0</v>
      </c>
      <c r="AQ159" s="5">
        <v>0</v>
      </c>
      <c r="AR159" s="5">
        <v>0</v>
      </c>
      <c r="AS159">
        <v>0</v>
      </c>
      <c r="AT159" s="56"/>
      <c r="AU159" s="56"/>
    </row>
    <row r="160" spans="1:47">
      <c r="A160" t="str">
        <f>A132</f>
        <v xml:space="preserve"> Recreational Boats</v>
      </c>
      <c r="E160">
        <v>0</v>
      </c>
      <c r="F160">
        <v>0</v>
      </c>
      <c r="G160">
        <v>0</v>
      </c>
      <c r="H160">
        <v>0</v>
      </c>
      <c r="I160">
        <v>0</v>
      </c>
      <c r="J160">
        <v>0</v>
      </c>
      <c r="K160" s="5">
        <v>0</v>
      </c>
      <c r="L160" s="5">
        <v>0</v>
      </c>
      <c r="M160" s="5">
        <v>0</v>
      </c>
      <c r="N160" s="5">
        <v>0</v>
      </c>
      <c r="O160" s="5">
        <v>0</v>
      </c>
      <c r="P160" s="5">
        <v>0</v>
      </c>
      <c r="Q160" s="5">
        <v>0</v>
      </c>
      <c r="R160" s="5">
        <v>0</v>
      </c>
      <c r="S160" s="5">
        <v>0</v>
      </c>
      <c r="T160" s="5">
        <v>0</v>
      </c>
      <c r="U160" s="5">
        <v>0</v>
      </c>
      <c r="V160" s="5">
        <v>0</v>
      </c>
      <c r="W160" s="5">
        <v>0</v>
      </c>
      <c r="X160" s="5">
        <v>0</v>
      </c>
      <c r="Y160" s="5">
        <v>0</v>
      </c>
      <c r="Z160" s="5">
        <v>0</v>
      </c>
      <c r="AA160" s="5">
        <v>0</v>
      </c>
      <c r="AB160" s="5">
        <v>0</v>
      </c>
      <c r="AC160" s="5">
        <v>0</v>
      </c>
      <c r="AD160">
        <v>0</v>
      </c>
      <c r="AE160" s="5">
        <v>0</v>
      </c>
      <c r="AF160" s="5">
        <v>0</v>
      </c>
      <c r="AG160" s="5">
        <v>0</v>
      </c>
      <c r="AH160" s="5">
        <v>0</v>
      </c>
      <c r="AI160" s="5">
        <v>0</v>
      </c>
      <c r="AJ160" s="5">
        <v>0</v>
      </c>
      <c r="AK160" s="5">
        <v>0</v>
      </c>
      <c r="AL160" s="5">
        <v>0</v>
      </c>
      <c r="AM160" s="5">
        <v>0</v>
      </c>
      <c r="AN160" s="5">
        <v>0</v>
      </c>
      <c r="AO160" s="5">
        <v>0</v>
      </c>
      <c r="AP160" s="5">
        <v>0</v>
      </c>
      <c r="AQ160" s="5">
        <v>0</v>
      </c>
      <c r="AR160" s="5">
        <v>0</v>
      </c>
      <c r="AS160">
        <v>0</v>
      </c>
      <c r="AT160" s="56"/>
      <c r="AU160" s="56"/>
    </row>
    <row r="161" spans="1:47">
      <c r="AT161" s="56"/>
      <c r="AU161" s="56"/>
    </row>
    <row r="162" spans="1:47">
      <c r="AT162" s="56"/>
      <c r="AU162" s="56"/>
    </row>
    <row r="163" spans="1:47">
      <c r="A163" s="2" t="s">
        <v>2675</v>
      </c>
      <c r="B163" s="38" t="s">
        <v>878</v>
      </c>
      <c r="AT163" s="56"/>
      <c r="AU163" s="56"/>
    </row>
    <row r="164" spans="1:47">
      <c r="A164" t="s">
        <v>2676</v>
      </c>
      <c r="AT164" s="56"/>
      <c r="AU164" s="56"/>
    </row>
    <row r="165" spans="1:47">
      <c r="A165" t="str">
        <f>A151</f>
        <v>Light-Duty Vehicle</v>
      </c>
      <c r="F165">
        <v>0.9</v>
      </c>
      <c r="G165">
        <v>0.9</v>
      </c>
      <c r="H165">
        <v>0.9</v>
      </c>
      <c r="I165">
        <v>0.9</v>
      </c>
      <c r="J165">
        <v>0.9</v>
      </c>
      <c r="K165">
        <v>0.9</v>
      </c>
      <c r="L165">
        <v>0.9</v>
      </c>
      <c r="M165">
        <v>0.9</v>
      </c>
      <c r="N165">
        <v>0.9</v>
      </c>
      <c r="O165">
        <v>0.9</v>
      </c>
      <c r="P165">
        <v>0.9</v>
      </c>
      <c r="Q165">
        <v>0.9</v>
      </c>
      <c r="R165">
        <v>0.9</v>
      </c>
      <c r="S165">
        <v>0.9</v>
      </c>
      <c r="T165">
        <v>0.9</v>
      </c>
      <c r="U165">
        <v>0.9</v>
      </c>
      <c r="V165">
        <v>0.9</v>
      </c>
      <c r="W165">
        <v>0.9</v>
      </c>
      <c r="X165">
        <v>0.9</v>
      </c>
      <c r="Y165">
        <v>0.9</v>
      </c>
      <c r="Z165">
        <v>0.9</v>
      </c>
      <c r="AA165">
        <v>0.9</v>
      </c>
      <c r="AB165">
        <v>0.9</v>
      </c>
      <c r="AC165">
        <v>0.9</v>
      </c>
      <c r="AD165">
        <v>0.9</v>
      </c>
      <c r="AE165">
        <v>0.9</v>
      </c>
      <c r="AF165">
        <v>0.9</v>
      </c>
      <c r="AG165">
        <v>0.9</v>
      </c>
      <c r="AH165">
        <v>0.9</v>
      </c>
      <c r="AI165">
        <v>0.9</v>
      </c>
      <c r="AJ165">
        <v>0.9</v>
      </c>
      <c r="AK165">
        <v>0.9</v>
      </c>
      <c r="AL165">
        <v>0.9</v>
      </c>
      <c r="AM165">
        <v>0.9</v>
      </c>
      <c r="AN165">
        <v>0.9</v>
      </c>
      <c r="AO165">
        <v>0.9</v>
      </c>
      <c r="AP165">
        <v>0.9</v>
      </c>
      <c r="AQ165">
        <v>0.9</v>
      </c>
      <c r="AR165">
        <v>0.9</v>
      </c>
      <c r="AS165">
        <v>0.9</v>
      </c>
      <c r="AT165" s="56"/>
      <c r="AU165" s="56"/>
    </row>
    <row r="166" spans="1:47">
      <c r="A166" t="str">
        <f t="shared" ref="A166:A174" si="47">A152</f>
        <v>Commercial Light Trucks 1/</v>
      </c>
      <c r="F166">
        <v>0.9</v>
      </c>
      <c r="G166">
        <v>0.9</v>
      </c>
      <c r="H166">
        <v>0.9</v>
      </c>
      <c r="I166">
        <v>0.9</v>
      </c>
      <c r="J166">
        <v>0.9</v>
      </c>
      <c r="K166">
        <v>0.9</v>
      </c>
      <c r="L166">
        <v>0.9</v>
      </c>
      <c r="M166">
        <v>0.9</v>
      </c>
      <c r="N166">
        <v>0.9</v>
      </c>
      <c r="O166">
        <v>0.9</v>
      </c>
      <c r="P166">
        <v>0.9</v>
      </c>
      <c r="Q166">
        <v>0.9</v>
      </c>
      <c r="R166">
        <v>0.9</v>
      </c>
      <c r="S166">
        <v>0.9</v>
      </c>
      <c r="T166">
        <v>0.9</v>
      </c>
      <c r="U166">
        <v>0.9</v>
      </c>
      <c r="V166">
        <v>0.9</v>
      </c>
      <c r="W166">
        <v>0.9</v>
      </c>
      <c r="X166">
        <v>0.9</v>
      </c>
      <c r="Y166">
        <v>0.9</v>
      </c>
      <c r="Z166">
        <v>0.9</v>
      </c>
      <c r="AA166">
        <v>0.9</v>
      </c>
      <c r="AB166">
        <v>0.9</v>
      </c>
      <c r="AC166">
        <v>0.9</v>
      </c>
      <c r="AD166">
        <v>0.9</v>
      </c>
      <c r="AE166">
        <v>0.9</v>
      </c>
      <c r="AF166">
        <v>0.9</v>
      </c>
      <c r="AG166">
        <v>0.9</v>
      </c>
      <c r="AH166">
        <v>0.9</v>
      </c>
      <c r="AI166">
        <v>0.9</v>
      </c>
      <c r="AJ166">
        <v>0.9</v>
      </c>
      <c r="AK166">
        <v>0.9</v>
      </c>
      <c r="AL166">
        <v>0.9</v>
      </c>
      <c r="AM166">
        <v>0.9</v>
      </c>
      <c r="AN166">
        <v>0.9</v>
      </c>
      <c r="AO166">
        <v>0.9</v>
      </c>
      <c r="AP166">
        <v>0.9</v>
      </c>
      <c r="AQ166">
        <v>0.9</v>
      </c>
      <c r="AR166">
        <v>0.9</v>
      </c>
      <c r="AS166">
        <v>0.9</v>
      </c>
      <c r="AT166" s="56"/>
      <c r="AU166" s="56"/>
    </row>
    <row r="167" spans="1:47">
      <c r="A167" t="str">
        <f t="shared" si="47"/>
        <v>Freight Trucks 2/</v>
      </c>
      <c r="F167">
        <v>0.9</v>
      </c>
      <c r="G167">
        <v>0.9</v>
      </c>
      <c r="H167">
        <v>0.9</v>
      </c>
      <c r="I167">
        <v>0.9</v>
      </c>
      <c r="J167">
        <v>0.9</v>
      </c>
      <c r="K167">
        <v>0.9</v>
      </c>
      <c r="L167">
        <v>0.9</v>
      </c>
      <c r="M167">
        <v>0.9</v>
      </c>
      <c r="N167">
        <v>0.9</v>
      </c>
      <c r="O167">
        <v>0.9</v>
      </c>
      <c r="P167">
        <v>0.9</v>
      </c>
      <c r="Q167">
        <v>0.9</v>
      </c>
      <c r="R167">
        <v>0.9</v>
      </c>
      <c r="S167">
        <v>0.9</v>
      </c>
      <c r="T167">
        <v>0.9</v>
      </c>
      <c r="U167">
        <v>0.9</v>
      </c>
      <c r="V167">
        <v>0.9</v>
      </c>
      <c r="W167">
        <v>0.9</v>
      </c>
      <c r="X167">
        <v>0.9</v>
      </c>
      <c r="Y167">
        <v>0.9</v>
      </c>
      <c r="Z167">
        <v>0.9</v>
      </c>
      <c r="AA167">
        <v>0.9</v>
      </c>
      <c r="AB167">
        <v>0.9</v>
      </c>
      <c r="AC167">
        <v>0.9</v>
      </c>
      <c r="AD167">
        <v>0.9</v>
      </c>
      <c r="AE167">
        <v>0.9</v>
      </c>
      <c r="AF167">
        <v>0.9</v>
      </c>
      <c r="AG167">
        <v>0.9</v>
      </c>
      <c r="AH167">
        <v>0.9</v>
      </c>
      <c r="AI167">
        <v>0.9</v>
      </c>
      <c r="AJ167">
        <v>0.9</v>
      </c>
      <c r="AK167">
        <v>0.9</v>
      </c>
      <c r="AL167">
        <v>0.9</v>
      </c>
      <c r="AM167">
        <v>0.9</v>
      </c>
      <c r="AN167">
        <v>0.9</v>
      </c>
      <c r="AO167">
        <v>0.9</v>
      </c>
      <c r="AP167">
        <v>0.9</v>
      </c>
      <c r="AQ167">
        <v>0.9</v>
      </c>
      <c r="AR167">
        <v>0.9</v>
      </c>
      <c r="AS167">
        <v>0.9</v>
      </c>
      <c r="AT167" s="56"/>
      <c r="AU167" s="56"/>
    </row>
    <row r="168" spans="1:47">
      <c r="A168" t="str">
        <f t="shared" si="47"/>
        <v>Freight Rail 3/</v>
      </c>
      <c r="F168">
        <v>0.9</v>
      </c>
      <c r="G168">
        <v>0.9</v>
      </c>
      <c r="H168">
        <v>0.9</v>
      </c>
      <c r="I168">
        <v>0.9</v>
      </c>
      <c r="J168">
        <v>0.9</v>
      </c>
      <c r="K168">
        <v>0.9</v>
      </c>
      <c r="L168">
        <v>0.9</v>
      </c>
      <c r="M168">
        <v>0.9</v>
      </c>
      <c r="N168">
        <v>0.9</v>
      </c>
      <c r="O168">
        <v>0.9</v>
      </c>
      <c r="P168">
        <v>0.9</v>
      </c>
      <c r="Q168">
        <v>0.9</v>
      </c>
      <c r="R168">
        <v>0.9</v>
      </c>
      <c r="S168">
        <v>0.9</v>
      </c>
      <c r="T168">
        <v>0.9</v>
      </c>
      <c r="U168">
        <v>0.9</v>
      </c>
      <c r="V168">
        <v>0.9</v>
      </c>
      <c r="W168">
        <v>0.9</v>
      </c>
      <c r="X168">
        <v>0.9</v>
      </c>
      <c r="Y168">
        <v>0.9</v>
      </c>
      <c r="Z168">
        <v>0.9</v>
      </c>
      <c r="AA168">
        <v>0.9</v>
      </c>
      <c r="AB168">
        <v>0.9</v>
      </c>
      <c r="AC168">
        <v>0.9</v>
      </c>
      <c r="AD168">
        <v>0.9</v>
      </c>
      <c r="AE168">
        <v>0.9</v>
      </c>
      <c r="AF168">
        <v>0.9</v>
      </c>
      <c r="AG168">
        <v>0.9</v>
      </c>
      <c r="AH168">
        <v>0.9</v>
      </c>
      <c r="AI168">
        <v>0.9</v>
      </c>
      <c r="AJ168">
        <v>0.9</v>
      </c>
      <c r="AK168">
        <v>0.9</v>
      </c>
      <c r="AL168">
        <v>0.9</v>
      </c>
      <c r="AM168">
        <v>0.9</v>
      </c>
      <c r="AN168">
        <v>0.9</v>
      </c>
      <c r="AO168">
        <v>0.9</v>
      </c>
      <c r="AP168">
        <v>0.9</v>
      </c>
      <c r="AQ168">
        <v>0.9</v>
      </c>
      <c r="AR168">
        <v>0.9</v>
      </c>
      <c r="AS168">
        <v>0.9</v>
      </c>
      <c r="AT168" s="56"/>
      <c r="AU168" s="56"/>
    </row>
    <row r="169" spans="1:47">
      <c r="A169" t="str">
        <f t="shared" si="47"/>
        <v>Domestic Shipping</v>
      </c>
      <c r="F169">
        <v>0.9</v>
      </c>
      <c r="G169">
        <v>0.9</v>
      </c>
      <c r="H169">
        <v>0.9</v>
      </c>
      <c r="I169">
        <v>0.9</v>
      </c>
      <c r="J169">
        <v>0.9</v>
      </c>
      <c r="K169">
        <v>0.9</v>
      </c>
      <c r="L169">
        <v>0.9</v>
      </c>
      <c r="M169">
        <v>0.9</v>
      </c>
      <c r="N169">
        <v>0.9</v>
      </c>
      <c r="O169">
        <v>0.9</v>
      </c>
      <c r="P169">
        <v>0.9</v>
      </c>
      <c r="Q169">
        <v>0.9</v>
      </c>
      <c r="R169">
        <v>0.9</v>
      </c>
      <c r="S169">
        <v>0.9</v>
      </c>
      <c r="T169">
        <v>0.9</v>
      </c>
      <c r="U169">
        <v>0.9</v>
      </c>
      <c r="V169">
        <v>0.9</v>
      </c>
      <c r="W169">
        <v>0.9</v>
      </c>
      <c r="X169">
        <v>0.9</v>
      </c>
      <c r="Y169">
        <v>0.9</v>
      </c>
      <c r="Z169">
        <v>0.9</v>
      </c>
      <c r="AA169">
        <v>0.9</v>
      </c>
      <c r="AB169">
        <v>0.9</v>
      </c>
      <c r="AC169">
        <v>0.9</v>
      </c>
      <c r="AD169">
        <v>0.9</v>
      </c>
      <c r="AE169">
        <v>0.9</v>
      </c>
      <c r="AF169">
        <v>0.9</v>
      </c>
      <c r="AG169">
        <v>0.9</v>
      </c>
      <c r="AH169">
        <v>0.9</v>
      </c>
      <c r="AI169">
        <v>0.9</v>
      </c>
      <c r="AJ169">
        <v>0.9</v>
      </c>
      <c r="AK169">
        <v>0.9</v>
      </c>
      <c r="AL169">
        <v>0.9</v>
      </c>
      <c r="AM169">
        <v>0.9</v>
      </c>
      <c r="AN169">
        <v>0.9</v>
      </c>
      <c r="AO169">
        <v>0.9</v>
      </c>
      <c r="AP169">
        <v>0.9</v>
      </c>
      <c r="AQ169">
        <v>0.9</v>
      </c>
      <c r="AR169">
        <v>0.9</v>
      </c>
      <c r="AS169">
        <v>0.9</v>
      </c>
      <c r="AT169" s="56"/>
      <c r="AU169" s="56"/>
    </row>
    <row r="170" spans="1:47">
      <c r="A170" t="str">
        <f t="shared" si="47"/>
        <v>International Shipping</v>
      </c>
      <c r="F170">
        <v>0.9</v>
      </c>
      <c r="G170">
        <v>0.9</v>
      </c>
      <c r="H170">
        <v>0.9</v>
      </c>
      <c r="I170">
        <v>0.9</v>
      </c>
      <c r="J170">
        <v>0.9</v>
      </c>
      <c r="K170">
        <v>0.9</v>
      </c>
      <c r="L170">
        <v>0.9</v>
      </c>
      <c r="M170">
        <v>0.9</v>
      </c>
      <c r="N170">
        <v>0.9</v>
      </c>
      <c r="O170">
        <v>0.9</v>
      </c>
      <c r="P170">
        <v>0.9</v>
      </c>
      <c r="Q170">
        <v>0.9</v>
      </c>
      <c r="R170">
        <v>0.9</v>
      </c>
      <c r="S170">
        <v>0.9</v>
      </c>
      <c r="T170">
        <v>0.9</v>
      </c>
      <c r="U170">
        <v>0.9</v>
      </c>
      <c r="V170">
        <v>0.9</v>
      </c>
      <c r="W170">
        <v>0.9</v>
      </c>
      <c r="X170">
        <v>0.9</v>
      </c>
      <c r="Y170">
        <v>0.9</v>
      </c>
      <c r="Z170">
        <v>0.9</v>
      </c>
      <c r="AA170">
        <v>0.9</v>
      </c>
      <c r="AB170">
        <v>0.9</v>
      </c>
      <c r="AC170">
        <v>0.9</v>
      </c>
      <c r="AD170">
        <v>0.9</v>
      </c>
      <c r="AE170">
        <v>0.9</v>
      </c>
      <c r="AF170">
        <v>0.9</v>
      </c>
      <c r="AG170">
        <v>0.9</v>
      </c>
      <c r="AH170">
        <v>0.9</v>
      </c>
      <c r="AI170">
        <v>0.9</v>
      </c>
      <c r="AJ170">
        <v>0.9</v>
      </c>
      <c r="AK170">
        <v>0.9</v>
      </c>
      <c r="AL170">
        <v>0.9</v>
      </c>
      <c r="AM170">
        <v>0.9</v>
      </c>
      <c r="AN170">
        <v>0.9</v>
      </c>
      <c r="AO170">
        <v>0.9</v>
      </c>
      <c r="AP170">
        <v>0.9</v>
      </c>
      <c r="AQ170">
        <v>0.9</v>
      </c>
      <c r="AR170">
        <v>0.9</v>
      </c>
      <c r="AS170">
        <v>0.9</v>
      </c>
      <c r="AT170" s="56"/>
      <c r="AU170" s="56"/>
    </row>
    <row r="171" spans="1:47">
      <c r="A171" t="str">
        <f t="shared" si="47"/>
        <v>Air Transportation</v>
      </c>
      <c r="F171">
        <v>0.9</v>
      </c>
      <c r="G171">
        <v>0.9</v>
      </c>
      <c r="H171">
        <v>0.9</v>
      </c>
      <c r="I171">
        <v>0.9</v>
      </c>
      <c r="J171">
        <v>0.9</v>
      </c>
      <c r="K171">
        <v>0.9</v>
      </c>
      <c r="L171">
        <v>0.9</v>
      </c>
      <c r="M171">
        <v>0.9</v>
      </c>
      <c r="N171">
        <v>0.9</v>
      </c>
      <c r="O171">
        <v>0.9</v>
      </c>
      <c r="P171">
        <v>0.9</v>
      </c>
      <c r="Q171">
        <v>0.9</v>
      </c>
      <c r="R171">
        <v>0.9</v>
      </c>
      <c r="S171">
        <v>0.9</v>
      </c>
      <c r="T171">
        <v>0.9</v>
      </c>
      <c r="U171">
        <v>0.9</v>
      </c>
      <c r="V171">
        <v>0.9</v>
      </c>
      <c r="W171">
        <v>0.9</v>
      </c>
      <c r="X171">
        <v>0.9</v>
      </c>
      <c r="Y171">
        <v>0.9</v>
      </c>
      <c r="Z171">
        <v>0.9</v>
      </c>
      <c r="AA171">
        <v>0.9</v>
      </c>
      <c r="AB171">
        <v>0.9</v>
      </c>
      <c r="AC171">
        <v>0.9</v>
      </c>
      <c r="AD171">
        <v>0.9</v>
      </c>
      <c r="AE171">
        <v>0.9</v>
      </c>
      <c r="AF171">
        <v>0.9</v>
      </c>
      <c r="AG171">
        <v>0.9</v>
      </c>
      <c r="AH171">
        <v>0.9</v>
      </c>
      <c r="AI171">
        <v>0.9</v>
      </c>
      <c r="AJ171">
        <v>0.9</v>
      </c>
      <c r="AK171">
        <v>0.9</v>
      </c>
      <c r="AL171">
        <v>0.9</v>
      </c>
      <c r="AM171">
        <v>0.9</v>
      </c>
      <c r="AN171">
        <v>0.9</v>
      </c>
      <c r="AO171">
        <v>0.9</v>
      </c>
      <c r="AP171">
        <v>0.9</v>
      </c>
      <c r="AQ171">
        <v>0.9</v>
      </c>
      <c r="AR171">
        <v>0.9</v>
      </c>
      <c r="AS171">
        <v>0.9</v>
      </c>
      <c r="AT171" s="56"/>
      <c r="AU171" s="56"/>
    </row>
    <row r="172" spans="1:47">
      <c r="A172" t="str">
        <f t="shared" si="47"/>
        <v xml:space="preserve"> Bus Transportation</v>
      </c>
      <c r="F172">
        <v>0.9</v>
      </c>
      <c r="G172">
        <v>0.9</v>
      </c>
      <c r="H172">
        <v>0.9</v>
      </c>
      <c r="I172">
        <v>0.9</v>
      </c>
      <c r="J172">
        <v>0.9</v>
      </c>
      <c r="K172">
        <v>0.9</v>
      </c>
      <c r="L172">
        <v>0.9</v>
      </c>
      <c r="M172">
        <v>0.9</v>
      </c>
      <c r="N172">
        <v>0.9</v>
      </c>
      <c r="O172">
        <v>0.9</v>
      </c>
      <c r="P172">
        <v>0.9</v>
      </c>
      <c r="Q172">
        <v>0.9</v>
      </c>
      <c r="R172">
        <v>0.9</v>
      </c>
      <c r="S172">
        <v>0.9</v>
      </c>
      <c r="T172">
        <v>0.9</v>
      </c>
      <c r="U172">
        <v>0.9</v>
      </c>
      <c r="V172">
        <v>0.9</v>
      </c>
      <c r="W172">
        <v>0.9</v>
      </c>
      <c r="X172">
        <v>0.9</v>
      </c>
      <c r="Y172">
        <v>0.9</v>
      </c>
      <c r="Z172">
        <v>0.9</v>
      </c>
      <c r="AA172">
        <v>0.9</v>
      </c>
      <c r="AB172">
        <v>0.9</v>
      </c>
      <c r="AC172">
        <v>0.9</v>
      </c>
      <c r="AD172">
        <v>0.9</v>
      </c>
      <c r="AE172">
        <v>0.9</v>
      </c>
      <c r="AF172">
        <v>0.9</v>
      </c>
      <c r="AG172">
        <v>0.9</v>
      </c>
      <c r="AH172">
        <v>0.9</v>
      </c>
      <c r="AI172">
        <v>0.9</v>
      </c>
      <c r="AJ172">
        <v>0.9</v>
      </c>
      <c r="AK172">
        <v>0.9</v>
      </c>
      <c r="AL172">
        <v>0.9</v>
      </c>
      <c r="AM172">
        <v>0.9</v>
      </c>
      <c r="AN172">
        <v>0.9</v>
      </c>
      <c r="AO172">
        <v>0.9</v>
      </c>
      <c r="AP172">
        <v>0.9</v>
      </c>
      <c r="AQ172">
        <v>0.9</v>
      </c>
      <c r="AR172">
        <v>0.9</v>
      </c>
      <c r="AS172">
        <v>0.9</v>
      </c>
      <c r="AT172" s="56"/>
      <c r="AU172" s="56"/>
    </row>
    <row r="173" spans="1:47">
      <c r="A173" t="str">
        <f t="shared" si="47"/>
        <v xml:space="preserve"> Rail Transportation</v>
      </c>
      <c r="F173">
        <v>0.9</v>
      </c>
      <c r="G173">
        <v>0.9</v>
      </c>
      <c r="H173">
        <v>0.9</v>
      </c>
      <c r="I173">
        <v>0.9</v>
      </c>
      <c r="J173">
        <v>0.9</v>
      </c>
      <c r="K173">
        <v>0.9</v>
      </c>
      <c r="L173">
        <v>0.9</v>
      </c>
      <c r="M173">
        <v>0.9</v>
      </c>
      <c r="N173">
        <v>0.9</v>
      </c>
      <c r="O173">
        <v>0.9</v>
      </c>
      <c r="P173">
        <v>0.9</v>
      </c>
      <c r="Q173">
        <v>0.9</v>
      </c>
      <c r="R173">
        <v>0.9</v>
      </c>
      <c r="S173">
        <v>0.9</v>
      </c>
      <c r="T173">
        <v>0.9</v>
      </c>
      <c r="U173">
        <v>0.9</v>
      </c>
      <c r="V173">
        <v>0.9</v>
      </c>
      <c r="W173">
        <v>0.9</v>
      </c>
      <c r="X173">
        <v>0.9</v>
      </c>
      <c r="Y173">
        <v>0.9</v>
      </c>
      <c r="Z173">
        <v>0.9</v>
      </c>
      <c r="AA173">
        <v>0.9</v>
      </c>
      <c r="AB173">
        <v>0.9</v>
      </c>
      <c r="AC173">
        <v>0.9</v>
      </c>
      <c r="AD173">
        <v>0.9</v>
      </c>
      <c r="AE173">
        <v>0.9</v>
      </c>
      <c r="AF173">
        <v>0.9</v>
      </c>
      <c r="AG173">
        <v>0.9</v>
      </c>
      <c r="AH173">
        <v>0.9</v>
      </c>
      <c r="AI173">
        <v>0.9</v>
      </c>
      <c r="AJ173">
        <v>0.9</v>
      </c>
      <c r="AK173">
        <v>0.9</v>
      </c>
      <c r="AL173">
        <v>0.9</v>
      </c>
      <c r="AM173">
        <v>0.9</v>
      </c>
      <c r="AN173">
        <v>0.9</v>
      </c>
      <c r="AO173">
        <v>0.9</v>
      </c>
      <c r="AP173">
        <v>0.9</v>
      </c>
      <c r="AQ173">
        <v>0.9</v>
      </c>
      <c r="AR173">
        <v>0.9</v>
      </c>
      <c r="AS173">
        <v>0.9</v>
      </c>
      <c r="AT173" s="56"/>
      <c r="AU173" s="56"/>
    </row>
    <row r="174" spans="1:47">
      <c r="A174" t="str">
        <f t="shared" si="47"/>
        <v xml:space="preserve"> Recreational Boats</v>
      </c>
      <c r="F174">
        <v>0.9</v>
      </c>
      <c r="G174">
        <v>0.9</v>
      </c>
      <c r="H174">
        <v>0.9</v>
      </c>
      <c r="I174">
        <v>0.9</v>
      </c>
      <c r="J174">
        <v>0.9</v>
      </c>
      <c r="K174">
        <v>0.9</v>
      </c>
      <c r="L174">
        <v>0.9</v>
      </c>
      <c r="M174">
        <v>0.9</v>
      </c>
      <c r="N174">
        <v>0.9</v>
      </c>
      <c r="O174">
        <v>0.9</v>
      </c>
      <c r="P174">
        <v>0.9</v>
      </c>
      <c r="Q174">
        <v>0.9</v>
      </c>
      <c r="R174">
        <v>0.9</v>
      </c>
      <c r="S174">
        <v>0.9</v>
      </c>
      <c r="T174">
        <v>0.9</v>
      </c>
      <c r="U174">
        <v>0.9</v>
      </c>
      <c r="V174">
        <v>0.9</v>
      </c>
      <c r="W174">
        <v>0.9</v>
      </c>
      <c r="X174">
        <v>0.9</v>
      </c>
      <c r="Y174">
        <v>0.9</v>
      </c>
      <c r="Z174">
        <v>0.9</v>
      </c>
      <c r="AA174">
        <v>0.9</v>
      </c>
      <c r="AB174">
        <v>0.9</v>
      </c>
      <c r="AC174">
        <v>0.9</v>
      </c>
      <c r="AD174">
        <v>0.9</v>
      </c>
      <c r="AE174">
        <v>0.9</v>
      </c>
      <c r="AF174">
        <v>0.9</v>
      </c>
      <c r="AG174">
        <v>0.9</v>
      </c>
      <c r="AH174">
        <v>0.9</v>
      </c>
      <c r="AI174">
        <v>0.9</v>
      </c>
      <c r="AJ174">
        <v>0.9</v>
      </c>
      <c r="AK174">
        <v>0.9</v>
      </c>
      <c r="AL174">
        <v>0.9</v>
      </c>
      <c r="AM174">
        <v>0.9</v>
      </c>
      <c r="AN174">
        <v>0.9</v>
      </c>
      <c r="AO174">
        <v>0.9</v>
      </c>
      <c r="AP174">
        <v>0.9</v>
      </c>
      <c r="AQ174">
        <v>0.9</v>
      </c>
      <c r="AR174">
        <v>0.9</v>
      </c>
      <c r="AS174">
        <v>0.9</v>
      </c>
      <c r="AT174" s="56"/>
      <c r="AU174" s="56"/>
    </row>
    <row r="175" spans="1:47">
      <c r="AT175" s="56"/>
      <c r="AU175" s="56"/>
    </row>
    <row r="176" spans="1:47">
      <c r="AT176" s="56"/>
      <c r="AU176" s="56"/>
    </row>
    <row r="177" spans="1:47" ht="15">
      <c r="A177" s="57" t="s">
        <v>2666</v>
      </c>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6"/>
      <c r="AU177" s="56"/>
    </row>
    <row r="178" spans="1:47">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6"/>
      <c r="AU178" s="56"/>
    </row>
    <row r="179" spans="1:47">
      <c r="A179" s="58" t="s">
        <v>621</v>
      </c>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6"/>
      <c r="AU179" s="56"/>
    </row>
    <row r="180" spans="1:47">
      <c r="A180" s="58" t="s">
        <v>623</v>
      </c>
      <c r="B180" s="59">
        <f>'Energy by Mode &amp; Fuel'!C$156*((1-B$112)*'C Emissions Factors'!$AB$6/1000+(B$112)*'C Emissions Factors'!$AB$50/1000)</f>
        <v>1155.8972654994357</v>
      </c>
      <c r="C180" s="59">
        <f>'Energy by Mode &amp; Fuel'!D$156*((1-C$112)*'C Emissions Factors'!$AB$6/1000+(C$112)*'C Emissions Factors'!$AB$50/1000)</f>
        <v>1117.5958244422786</v>
      </c>
      <c r="D180" s="59">
        <f>'Energy by Mode &amp; Fuel'!E$156*((1-D$112)*'C Emissions Factors'!$AB$6/1000+(D$112)*'C Emissions Factors'!$AB$50/1000)</f>
        <v>1100.6562157262163</v>
      </c>
      <c r="E180" s="59">
        <f>'Energy by Mode &amp; Fuel'!F$156*((1-E$112)*'C Emissions Factors'!$AB$6/1000+(E$112)*'C Emissions Factors'!$AB$50/1000)</f>
        <v>1124.0681273887224</v>
      </c>
      <c r="F180" s="59">
        <f t="shared" ref="F180:F187" si="48">F9*((1+F$123)^F$165)*(1+F137)*(1+F$151)</f>
        <v>1654.0946513218778</v>
      </c>
      <c r="G180" s="59">
        <f t="shared" ref="G180:AS186" si="49">G9*((1+G$123)^G$165)*(1+G137)*(1+G$151)</f>
        <v>2145.8103850542734</v>
      </c>
      <c r="H180" s="59">
        <f t="shared" si="49"/>
        <v>2615.4444066007241</v>
      </c>
      <c r="I180" s="59">
        <f t="shared" si="49"/>
        <v>3072.2362177670479</v>
      </c>
      <c r="J180" s="59">
        <f t="shared" si="49"/>
        <v>3518.7545304907521</v>
      </c>
      <c r="K180" s="59">
        <f t="shared" si="49"/>
        <v>8444.1358911728312</v>
      </c>
      <c r="L180" s="59">
        <f t="shared" si="49"/>
        <v>13075.964467709549</v>
      </c>
      <c r="M180" s="59">
        <f t="shared" si="49"/>
        <v>17423.189909391011</v>
      </c>
      <c r="N180" s="59">
        <f t="shared" si="49"/>
        <v>21725.697546930689</v>
      </c>
      <c r="O180" s="59">
        <f t="shared" si="49"/>
        <v>25913.033387317115</v>
      </c>
      <c r="P180" s="59">
        <f t="shared" si="49"/>
        <v>30006.53494568</v>
      </c>
      <c r="Q180" s="59">
        <f t="shared" si="49"/>
        <v>33636.373267376315</v>
      </c>
      <c r="R180" s="59">
        <f t="shared" si="49"/>
        <v>37963.079118397225</v>
      </c>
      <c r="S180" s="59">
        <f t="shared" si="49"/>
        <v>42240.104483265248</v>
      </c>
      <c r="T180" s="59">
        <f t="shared" si="49"/>
        <v>46375.377203902484</v>
      </c>
      <c r="U180" s="59">
        <f t="shared" si="49"/>
        <v>50370.983078534147</v>
      </c>
      <c r="V180" s="59">
        <f t="shared" si="49"/>
        <v>54354.468490250591</v>
      </c>
      <c r="W180" s="59">
        <f t="shared" si="49"/>
        <v>58063.297010065318</v>
      </c>
      <c r="X180" s="59">
        <f t="shared" si="49"/>
        <v>61594.229887279696</v>
      </c>
      <c r="Y180" s="59">
        <f t="shared" si="49"/>
        <v>65730.635316100932</v>
      </c>
      <c r="Z180" s="59">
        <f t="shared" si="49"/>
        <v>68746.97448971789</v>
      </c>
      <c r="AA180" s="59">
        <f t="shared" si="49"/>
        <v>72053.617542986147</v>
      </c>
      <c r="AB180" s="59">
        <f t="shared" si="49"/>
        <v>75897.790851955418</v>
      </c>
      <c r="AC180" s="59">
        <f t="shared" si="49"/>
        <v>78685.594734237384</v>
      </c>
      <c r="AD180" s="59">
        <f>AD9*((1+AD$123)^AD$165)*(1+AD137)*(1+AD$151)</f>
        <v>81390.735259898109</v>
      </c>
      <c r="AE180" s="59" t="e">
        <f t="shared" si="49"/>
        <v>#NUM!</v>
      </c>
      <c r="AF180" s="59" t="e">
        <f t="shared" si="49"/>
        <v>#NUM!</v>
      </c>
      <c r="AG180" s="59" t="e">
        <f t="shared" si="49"/>
        <v>#NUM!</v>
      </c>
      <c r="AH180" s="59" t="e">
        <f t="shared" si="49"/>
        <v>#NUM!</v>
      </c>
      <c r="AI180" s="59" t="e">
        <f t="shared" si="49"/>
        <v>#NUM!</v>
      </c>
      <c r="AJ180" s="59" t="e">
        <f t="shared" si="49"/>
        <v>#NUM!</v>
      </c>
      <c r="AK180" s="59" t="e">
        <f t="shared" si="49"/>
        <v>#NUM!</v>
      </c>
      <c r="AL180" s="59" t="e">
        <f t="shared" si="49"/>
        <v>#NUM!</v>
      </c>
      <c r="AM180" s="59" t="e">
        <f t="shared" si="49"/>
        <v>#NUM!</v>
      </c>
      <c r="AN180" s="59" t="e">
        <f t="shared" si="49"/>
        <v>#NUM!</v>
      </c>
      <c r="AO180" s="59" t="e">
        <f t="shared" si="49"/>
        <v>#NUM!</v>
      </c>
      <c r="AP180" s="59" t="e">
        <f t="shared" si="49"/>
        <v>#NUM!</v>
      </c>
      <c r="AQ180" s="59" t="e">
        <f t="shared" si="49"/>
        <v>#NUM!</v>
      </c>
      <c r="AR180" s="59" t="e">
        <f t="shared" si="49"/>
        <v>#NUM!</v>
      </c>
      <c r="AS180" s="59" t="e">
        <f t="shared" si="49"/>
        <v>#NUM!</v>
      </c>
      <c r="AT180" s="56"/>
      <c r="AU180" s="56"/>
    </row>
    <row r="181" spans="1:47">
      <c r="A181" s="58" t="s">
        <v>625</v>
      </c>
      <c r="B181" s="59">
        <f>'Energy by Mode &amp; Fuel'!C$157*'C Emissions Factors'!$AB$50/1000</f>
        <v>0.1097568714365894</v>
      </c>
      <c r="C181" s="59">
        <f>'Energy by Mode &amp; Fuel'!D$157*'C Emissions Factors'!$AB$50/1000</f>
        <v>0.40801368392115578</v>
      </c>
      <c r="D181" s="59">
        <f>'Energy by Mode &amp; Fuel'!E$157*'C Emissions Factors'!$AB$50/1000</f>
        <v>0.11637118561068978</v>
      </c>
      <c r="E181" s="59">
        <f>'Energy by Mode &amp; Fuel'!F$157*'C Emissions Factors'!$AB$50/1000</f>
        <v>0.2913715760863107</v>
      </c>
      <c r="F181" s="59">
        <f t="shared" si="48"/>
        <v>0.47762939839053326</v>
      </c>
      <c r="G181" s="59">
        <f t="shared" ref="G181:U181" si="50">G10*((1+G$123)^G$165)*(1+G138)*(1+G$151)</f>
        <v>0.70036921123186546</v>
      </c>
      <c r="H181" s="59">
        <f t="shared" si="50"/>
        <v>0.93746626759969442</v>
      </c>
      <c r="I181" s="59">
        <f t="shared" si="50"/>
        <v>1.1745710437618788</v>
      </c>
      <c r="J181" s="59">
        <f t="shared" si="50"/>
        <v>1.6969223426179783</v>
      </c>
      <c r="K181" s="59">
        <f t="shared" si="50"/>
        <v>46.221866263476393</v>
      </c>
      <c r="L181" s="59">
        <f t="shared" si="50"/>
        <v>93.362809853746242</v>
      </c>
      <c r="M181" s="59">
        <f t="shared" si="50"/>
        <v>155.3209899867677</v>
      </c>
      <c r="N181" s="59">
        <f t="shared" si="50"/>
        <v>255.31638928282251</v>
      </c>
      <c r="O181" s="59">
        <f t="shared" si="50"/>
        <v>404.7926903181463</v>
      </c>
      <c r="P181" s="59">
        <f t="shared" si="50"/>
        <v>623.48168325392442</v>
      </c>
      <c r="Q181" s="59">
        <f t="shared" si="50"/>
        <v>1261.357422198668</v>
      </c>
      <c r="R181" s="59">
        <f t="shared" si="50"/>
        <v>1239.7158400389792</v>
      </c>
      <c r="S181" s="59">
        <f t="shared" si="50"/>
        <v>1267.2195572173848</v>
      </c>
      <c r="T181" s="59">
        <f t="shared" si="50"/>
        <v>1420.1947726733017</v>
      </c>
      <c r="U181" s="59">
        <f t="shared" si="50"/>
        <v>1715.0567688054773</v>
      </c>
      <c r="V181" s="59">
        <f t="shared" si="49"/>
        <v>2043.3057509792222</v>
      </c>
      <c r="W181" s="59">
        <f t="shared" si="49"/>
        <v>2333.185303255279</v>
      </c>
      <c r="X181" s="59">
        <f t="shared" si="49"/>
        <v>2821.9480989598324</v>
      </c>
      <c r="Y181" s="59">
        <f t="shared" si="49"/>
        <v>3150.5758369367245</v>
      </c>
      <c r="Z181" s="59">
        <f t="shared" si="49"/>
        <v>4213.565677759083</v>
      </c>
      <c r="AA181" s="59">
        <f t="shared" si="49"/>
        <v>5044.9544300819061</v>
      </c>
      <c r="AB181" s="59">
        <f t="shared" si="49"/>
        <v>5841.0416832192259</v>
      </c>
      <c r="AC181" s="59">
        <f t="shared" si="49"/>
        <v>7201.2760192338665</v>
      </c>
      <c r="AD181" s="59">
        <f>AD10*((1+AD$123)^AD$165)*(1+AD138)*(1+AD$151)</f>
        <v>8663.266292737766</v>
      </c>
      <c r="AE181" s="59" t="e">
        <f t="shared" si="49"/>
        <v>#NUM!</v>
      </c>
      <c r="AF181" s="59" t="e">
        <f t="shared" si="49"/>
        <v>#NUM!</v>
      </c>
      <c r="AG181" s="59" t="e">
        <f t="shared" si="49"/>
        <v>#NUM!</v>
      </c>
      <c r="AH181" s="59" t="e">
        <f t="shared" si="49"/>
        <v>#NUM!</v>
      </c>
      <c r="AI181" s="59" t="e">
        <f t="shared" si="49"/>
        <v>#NUM!</v>
      </c>
      <c r="AJ181" s="59" t="e">
        <f t="shared" si="49"/>
        <v>#NUM!</v>
      </c>
      <c r="AK181" s="59" t="e">
        <f t="shared" si="49"/>
        <v>#NUM!</v>
      </c>
      <c r="AL181" s="59" t="e">
        <f t="shared" si="49"/>
        <v>#NUM!</v>
      </c>
      <c r="AM181" s="59" t="e">
        <f t="shared" si="49"/>
        <v>#NUM!</v>
      </c>
      <c r="AN181" s="59" t="e">
        <f t="shared" si="49"/>
        <v>#NUM!</v>
      </c>
      <c r="AO181" s="59" t="e">
        <f t="shared" si="49"/>
        <v>#NUM!</v>
      </c>
      <c r="AP181" s="59" t="e">
        <f t="shared" si="49"/>
        <v>#NUM!</v>
      </c>
      <c r="AQ181" s="59" t="e">
        <f t="shared" si="49"/>
        <v>#NUM!</v>
      </c>
      <c r="AR181" s="59" t="e">
        <f t="shared" si="49"/>
        <v>#NUM!</v>
      </c>
      <c r="AS181" s="59" t="e">
        <f t="shared" si="49"/>
        <v>#NUM!</v>
      </c>
      <c r="AT181" s="56"/>
      <c r="AU181" s="56"/>
    </row>
    <row r="182" spans="1:47">
      <c r="A182" s="58" t="s">
        <v>148</v>
      </c>
      <c r="B182" s="59">
        <f>'Energy by Mode &amp; Fuel'!C$158*'C Emissions Factors'!$AB$43/1000</f>
        <v>0.64664069943000002</v>
      </c>
      <c r="C182" s="59">
        <f>'Energy by Mode &amp; Fuel'!D$158*'C Emissions Factors'!$AB$43/1000</f>
        <v>0.6725232800733334</v>
      </c>
      <c r="D182" s="59">
        <f>'Energy by Mode &amp; Fuel'!E$158*'C Emissions Factors'!$AB$43/1000</f>
        <v>0.66633936640333336</v>
      </c>
      <c r="E182" s="59">
        <f>'Energy by Mode &amp; Fuel'!F$158*'C Emissions Factors'!$AB$43/1000</f>
        <v>0.67179921574333334</v>
      </c>
      <c r="F182" s="59">
        <f t="shared" si="48"/>
        <v>0.97762808078958441</v>
      </c>
      <c r="G182" s="59">
        <f t="shared" si="49"/>
        <v>1.2690367176687303</v>
      </c>
      <c r="H182" s="59">
        <f t="shared" si="49"/>
        <v>1.5614734355799877</v>
      </c>
      <c r="I182" s="59">
        <f t="shared" si="49"/>
        <v>1.8449438571992098</v>
      </c>
      <c r="J182" s="59">
        <f t="shared" si="49"/>
        <v>2.1025861233655321</v>
      </c>
      <c r="K182" s="59">
        <f t="shared" si="49"/>
        <v>5.0375212442064559</v>
      </c>
      <c r="L182" s="59">
        <f t="shared" si="49"/>
        <v>7.7383207876075817</v>
      </c>
      <c r="M182" s="59">
        <f t="shared" si="49"/>
        <v>10.265304113083257</v>
      </c>
      <c r="N182" s="59">
        <f t="shared" si="49"/>
        <v>12.662743490678469</v>
      </c>
      <c r="O182" s="59">
        <f t="shared" si="49"/>
        <v>14.974877804205216</v>
      </c>
      <c r="P182" s="59">
        <f t="shared" si="49"/>
        <v>17.17436242176213</v>
      </c>
      <c r="Q182" s="59">
        <f t="shared" si="49"/>
        <v>19.320966494940606</v>
      </c>
      <c r="R182" s="59">
        <f t="shared" si="49"/>
        <v>21.469636201501689</v>
      </c>
      <c r="S182" s="59">
        <f t="shared" si="49"/>
        <v>23.649017754220299</v>
      </c>
      <c r="T182" s="59">
        <f t="shared" si="49"/>
        <v>25.807881198248843</v>
      </c>
      <c r="U182" s="59">
        <f t="shared" si="49"/>
        <v>27.929504409844331</v>
      </c>
      <c r="V182" s="59">
        <f t="shared" si="49"/>
        <v>30.044519217050329</v>
      </c>
      <c r="W182" s="59">
        <f t="shared" si="49"/>
        <v>32.0978274242064</v>
      </c>
      <c r="X182" s="59">
        <f t="shared" si="49"/>
        <v>34.15863908990152</v>
      </c>
      <c r="Y182" s="59">
        <f t="shared" si="49"/>
        <v>36.305402376362167</v>
      </c>
      <c r="Z182" s="59">
        <f t="shared" si="49"/>
        <v>38.417964673965869</v>
      </c>
      <c r="AA182" s="59">
        <f t="shared" si="49"/>
        <v>40.567811323997134</v>
      </c>
      <c r="AB182" s="59">
        <f t="shared" si="49"/>
        <v>42.838103199871604</v>
      </c>
      <c r="AC182" s="59">
        <f t="shared" si="49"/>
        <v>45.050875756255408</v>
      </c>
      <c r="AD182" s="59">
        <f t="shared" si="49"/>
        <v>47.287551367999392</v>
      </c>
      <c r="AE182" s="59" t="e">
        <f t="shared" si="49"/>
        <v>#NUM!</v>
      </c>
      <c r="AF182" s="59" t="e">
        <f t="shared" si="49"/>
        <v>#NUM!</v>
      </c>
      <c r="AG182" s="59" t="e">
        <f t="shared" si="49"/>
        <v>#NUM!</v>
      </c>
      <c r="AH182" s="59" t="e">
        <f t="shared" si="49"/>
        <v>#NUM!</v>
      </c>
      <c r="AI182" s="59" t="e">
        <f t="shared" si="49"/>
        <v>#NUM!</v>
      </c>
      <c r="AJ182" s="59" t="e">
        <f t="shared" si="49"/>
        <v>#NUM!</v>
      </c>
      <c r="AK182" s="59" t="e">
        <f t="shared" si="49"/>
        <v>#NUM!</v>
      </c>
      <c r="AL182" s="59" t="e">
        <f t="shared" si="49"/>
        <v>#NUM!</v>
      </c>
      <c r="AM182" s="59" t="e">
        <f t="shared" si="49"/>
        <v>#NUM!</v>
      </c>
      <c r="AN182" s="59" t="e">
        <f t="shared" si="49"/>
        <v>#NUM!</v>
      </c>
      <c r="AO182" s="59" t="e">
        <f t="shared" si="49"/>
        <v>#NUM!</v>
      </c>
      <c r="AP182" s="59" t="e">
        <f t="shared" si="49"/>
        <v>#NUM!</v>
      </c>
      <c r="AQ182" s="59" t="e">
        <f t="shared" si="49"/>
        <v>#NUM!</v>
      </c>
      <c r="AR182" s="59" t="e">
        <f t="shared" si="49"/>
        <v>#NUM!</v>
      </c>
      <c r="AS182" s="59" t="e">
        <f t="shared" si="49"/>
        <v>#NUM!</v>
      </c>
      <c r="AT182" s="56"/>
      <c r="AU182" s="56"/>
    </row>
    <row r="183" spans="1:47">
      <c r="A183" s="58" t="s">
        <v>628</v>
      </c>
      <c r="B183" s="59">
        <f>'Energy by Mode &amp; Fuel'!C$159*'C Emissions Factors'!$AB$7/1000</f>
        <v>0.45037932504891443</v>
      </c>
      <c r="C183" s="59">
        <f>'Energy by Mode &amp; Fuel'!D$159*'C Emissions Factors'!$AB$7/1000</f>
        <v>0.25843647689837684</v>
      </c>
      <c r="D183" s="59">
        <f>'Energy by Mode &amp; Fuel'!E$159*'C Emissions Factors'!$AB$7/1000</f>
        <v>0.21094691787904518</v>
      </c>
      <c r="E183" s="59">
        <f>'Energy by Mode &amp; Fuel'!F$159*'C Emissions Factors'!$AB$7/1000</f>
        <v>0.21311513693144429</v>
      </c>
      <c r="F183" s="59">
        <f t="shared" si="48"/>
        <v>0.27414677533360743</v>
      </c>
      <c r="G183" s="59">
        <f t="shared" si="49"/>
        <v>0.31241609271086712</v>
      </c>
      <c r="H183" s="59">
        <f t="shared" si="49"/>
        <v>0.38574627186451116</v>
      </c>
      <c r="I183" s="59">
        <f t="shared" si="49"/>
        <v>0.3976027397757812</v>
      </c>
      <c r="J183" s="59">
        <f t="shared" si="49"/>
        <v>0.40582061614888482</v>
      </c>
      <c r="K183" s="59">
        <f t="shared" si="49"/>
        <v>0.85056576834950604</v>
      </c>
      <c r="L183" s="59">
        <f t="shared" si="49"/>
        <v>1.1778799050144719</v>
      </c>
      <c r="M183" s="59">
        <f t="shared" si="49"/>
        <v>1.4079857473472626</v>
      </c>
      <c r="N183" s="59">
        <f t="shared" si="49"/>
        <v>1.6653625296074086</v>
      </c>
      <c r="O183" s="59">
        <f t="shared" si="49"/>
        <v>1.9502939698760409</v>
      </c>
      <c r="P183" s="59">
        <f t="shared" si="49"/>
        <v>2.0831390509487577</v>
      </c>
      <c r="Q183" s="59">
        <f t="shared" si="49"/>
        <v>2.2571532270351597</v>
      </c>
      <c r="R183" s="59">
        <f t="shared" si="49"/>
        <v>2.3679116871954187</v>
      </c>
      <c r="S183" s="59">
        <f t="shared" si="49"/>
        <v>2.3842600049366429</v>
      </c>
      <c r="T183" s="59">
        <f t="shared" si="49"/>
        <v>2.4872976405045639</v>
      </c>
      <c r="U183" s="59">
        <f t="shared" si="49"/>
        <v>2.6374720082042526</v>
      </c>
      <c r="V183" s="59">
        <f t="shared" si="49"/>
        <v>2.6951256970956119</v>
      </c>
      <c r="W183" s="59">
        <f t="shared" si="49"/>
        <v>2.8295538330111216</v>
      </c>
      <c r="X183" s="59">
        <f t="shared" si="49"/>
        <v>2.877265700182364</v>
      </c>
      <c r="Y183" s="59">
        <f t="shared" si="49"/>
        <v>2.8867993582933065</v>
      </c>
      <c r="Z183" s="59">
        <f t="shared" si="49"/>
        <v>2.9273193660924144</v>
      </c>
      <c r="AA183" s="59">
        <f t="shared" si="49"/>
        <v>2.9967129153768828</v>
      </c>
      <c r="AB183" s="59">
        <f t="shared" si="49"/>
        <v>2.9973926329789555</v>
      </c>
      <c r="AC183" s="59">
        <f t="shared" si="49"/>
        <v>3.0428632532918165</v>
      </c>
      <c r="AD183" s="59">
        <f t="shared" si="49"/>
        <v>3.11520939432154</v>
      </c>
      <c r="AE183" s="59" t="e">
        <f t="shared" si="49"/>
        <v>#NUM!</v>
      </c>
      <c r="AF183" s="59" t="e">
        <f t="shared" si="49"/>
        <v>#NUM!</v>
      </c>
      <c r="AG183" s="59" t="e">
        <f t="shared" si="49"/>
        <v>#NUM!</v>
      </c>
      <c r="AH183" s="59" t="e">
        <f t="shared" si="49"/>
        <v>#NUM!</v>
      </c>
      <c r="AI183" s="59" t="e">
        <f t="shared" si="49"/>
        <v>#NUM!</v>
      </c>
      <c r="AJ183" s="59" t="e">
        <f t="shared" si="49"/>
        <v>#NUM!</v>
      </c>
      <c r="AK183" s="59" t="e">
        <f t="shared" si="49"/>
        <v>#NUM!</v>
      </c>
      <c r="AL183" s="59" t="e">
        <f t="shared" si="49"/>
        <v>#NUM!</v>
      </c>
      <c r="AM183" s="59" t="e">
        <f t="shared" si="49"/>
        <v>#NUM!</v>
      </c>
      <c r="AN183" s="59" t="e">
        <f t="shared" si="49"/>
        <v>#NUM!</v>
      </c>
      <c r="AO183" s="59" t="e">
        <f t="shared" si="49"/>
        <v>#NUM!</v>
      </c>
      <c r="AP183" s="59" t="e">
        <f t="shared" si="49"/>
        <v>#NUM!</v>
      </c>
      <c r="AQ183" s="59" t="e">
        <f t="shared" si="49"/>
        <v>#NUM!</v>
      </c>
      <c r="AR183" s="59" t="e">
        <f t="shared" si="49"/>
        <v>#NUM!</v>
      </c>
      <c r="AS183" s="59" t="e">
        <f t="shared" si="49"/>
        <v>#NUM!</v>
      </c>
      <c r="AT183" s="56"/>
      <c r="AU183" s="56"/>
    </row>
    <row r="184" spans="1:47">
      <c r="A184" s="58" t="s">
        <v>146</v>
      </c>
      <c r="B184" s="59">
        <f>'Energy by Mode &amp; Fuel'!C$160*Mitigation!B275/1000</f>
        <v>0</v>
      </c>
      <c r="C184" s="59">
        <f>'Energy by Mode &amp; Fuel'!D$160*Mitigation!C275/1000</f>
        <v>0</v>
      </c>
      <c r="D184" s="59">
        <f>'Energy by Mode &amp; Fuel'!E$160*Mitigation!D275/1000</f>
        <v>0</v>
      </c>
      <c r="E184" s="59">
        <f>'Energy by Mode &amp; Fuel'!F$160*Mitigation!E275/1000</f>
        <v>0</v>
      </c>
      <c r="F184" s="59">
        <f t="shared" si="48"/>
        <v>0.18544731101690048</v>
      </c>
      <c r="G184" s="59">
        <f t="shared" si="49"/>
        <v>0.27168109866394774</v>
      </c>
      <c r="H184" s="59">
        <f t="shared" si="49"/>
        <v>0.38500297505516995</v>
      </c>
      <c r="I184" s="59">
        <f t="shared" si="49"/>
        <v>0.54977204343449171</v>
      </c>
      <c r="J184" s="59">
        <f t="shared" si="49"/>
        <v>0.81838849505680844</v>
      </c>
      <c r="K184" s="59">
        <f t="shared" si="49"/>
        <v>2.4328804938084247</v>
      </c>
      <c r="L184" s="59">
        <f t="shared" si="49"/>
        <v>4.5562144036757921</v>
      </c>
      <c r="M184" s="59">
        <f t="shared" si="49"/>
        <v>7.3489319198751275</v>
      </c>
      <c r="N184" s="59">
        <f t="shared" si="49"/>
        <v>10.931882481143436</v>
      </c>
      <c r="O184" s="59">
        <f t="shared" si="49"/>
        <v>15.442464886600272</v>
      </c>
      <c r="P184" s="59">
        <f t="shared" si="49"/>
        <v>21.192165254109486</v>
      </c>
      <c r="Q184" s="59">
        <f t="shared" si="49"/>
        <v>28.498781710827444</v>
      </c>
      <c r="R184" s="59">
        <f t="shared" si="49"/>
        <v>39.428040333687804</v>
      </c>
      <c r="S184" s="59">
        <f t="shared" si="49"/>
        <v>49.41705433291002</v>
      </c>
      <c r="T184" s="59">
        <f t="shared" si="49"/>
        <v>62.483775700478866</v>
      </c>
      <c r="U184" s="59">
        <f t="shared" si="49"/>
        <v>77.255978836256503</v>
      </c>
      <c r="V184" s="59">
        <f t="shared" si="49"/>
        <v>94.796723395358114</v>
      </c>
      <c r="W184" s="59">
        <f t="shared" si="49"/>
        <v>114.55574685244848</v>
      </c>
      <c r="X184" s="59">
        <f t="shared" si="49"/>
        <v>135.55587333652318</v>
      </c>
      <c r="Y184" s="59">
        <f t="shared" si="49"/>
        <v>161.68745040460411</v>
      </c>
      <c r="Z184" s="59">
        <f t="shared" si="49"/>
        <v>187.58680707771734</v>
      </c>
      <c r="AA184" s="59">
        <f t="shared" si="49"/>
        <v>216.60198270297701</v>
      </c>
      <c r="AB184" s="59">
        <f t="shared" si="49"/>
        <v>246.26941706755423</v>
      </c>
      <c r="AC184" s="59">
        <f t="shared" si="49"/>
        <v>277.81615667807063</v>
      </c>
      <c r="AD184" s="59">
        <f t="shared" si="49"/>
        <v>313.82289802861629</v>
      </c>
      <c r="AE184" s="59" t="e">
        <f t="shared" si="49"/>
        <v>#NUM!</v>
      </c>
      <c r="AF184" s="59" t="e">
        <f t="shared" si="49"/>
        <v>#NUM!</v>
      </c>
      <c r="AG184" s="59" t="e">
        <f t="shared" si="49"/>
        <v>#NUM!</v>
      </c>
      <c r="AH184" s="59" t="e">
        <f t="shared" si="49"/>
        <v>#NUM!</v>
      </c>
      <c r="AI184" s="59" t="e">
        <f t="shared" si="49"/>
        <v>#NUM!</v>
      </c>
      <c r="AJ184" s="59" t="e">
        <f t="shared" si="49"/>
        <v>#NUM!</v>
      </c>
      <c r="AK184" s="59" t="e">
        <f t="shared" si="49"/>
        <v>#NUM!</v>
      </c>
      <c r="AL184" s="59" t="e">
        <f t="shared" si="49"/>
        <v>#NUM!</v>
      </c>
      <c r="AM184" s="59" t="e">
        <f t="shared" si="49"/>
        <v>#NUM!</v>
      </c>
      <c r="AN184" s="59" t="e">
        <f t="shared" si="49"/>
        <v>#NUM!</v>
      </c>
      <c r="AO184" s="59" t="e">
        <f t="shared" si="49"/>
        <v>#NUM!</v>
      </c>
      <c r="AP184" s="59" t="e">
        <f t="shared" si="49"/>
        <v>#NUM!</v>
      </c>
      <c r="AQ184" s="59" t="e">
        <f t="shared" si="49"/>
        <v>#NUM!</v>
      </c>
      <c r="AR184" s="59" t="e">
        <f t="shared" si="49"/>
        <v>#NUM!</v>
      </c>
      <c r="AS184" s="59" t="e">
        <f t="shared" si="49"/>
        <v>#NUM!</v>
      </c>
      <c r="AT184" s="56"/>
      <c r="AU184" s="56"/>
    </row>
    <row r="185" spans="1:47">
      <c r="A185" s="58" t="s">
        <v>150</v>
      </c>
      <c r="B185" s="59">
        <f>+'Energy by Mode &amp; Fuel'!C$161*Mitigation!B288/1000</f>
        <v>0</v>
      </c>
      <c r="C185" s="59">
        <f>+'Energy by Mode &amp; Fuel'!D$161*Mitigation!C288/1000</f>
        <v>0</v>
      </c>
      <c r="D185" s="59">
        <f>+'Energy by Mode &amp; Fuel'!E$161*Mitigation!D288/1000</f>
        <v>0</v>
      </c>
      <c r="E185" s="59">
        <f>+'Energy by Mode &amp; Fuel'!F$161*Mitigation!E288/1000</f>
        <v>0</v>
      </c>
      <c r="F185" s="59">
        <f t="shared" si="48"/>
        <v>0</v>
      </c>
      <c r="G185" s="59">
        <f t="shared" si="49"/>
        <v>0</v>
      </c>
      <c r="H185" s="59">
        <f t="shared" si="49"/>
        <v>0</v>
      </c>
      <c r="I185" s="59">
        <f t="shared" si="49"/>
        <v>0</v>
      </c>
      <c r="J185" s="59">
        <f t="shared" si="49"/>
        <v>0</v>
      </c>
      <c r="K185" s="59">
        <f t="shared" si="49"/>
        <v>0</v>
      </c>
      <c r="L185" s="59">
        <f t="shared" si="49"/>
        <v>0</v>
      </c>
      <c r="M185" s="59">
        <f t="shared" si="49"/>
        <v>0</v>
      </c>
      <c r="N185" s="59">
        <f t="shared" si="49"/>
        <v>0</v>
      </c>
      <c r="O185" s="59">
        <f t="shared" si="49"/>
        <v>0</v>
      </c>
      <c r="P185" s="59">
        <f t="shared" si="49"/>
        <v>0</v>
      </c>
      <c r="Q185" s="59">
        <f t="shared" si="49"/>
        <v>0</v>
      </c>
      <c r="R185" s="59">
        <f t="shared" si="49"/>
        <v>0</v>
      </c>
      <c r="S185" s="59">
        <f t="shared" si="49"/>
        <v>0</v>
      </c>
      <c r="T185" s="59">
        <f t="shared" si="49"/>
        <v>0</v>
      </c>
      <c r="U185" s="59">
        <f t="shared" si="49"/>
        <v>0</v>
      </c>
      <c r="V185" s="59">
        <f t="shared" si="49"/>
        <v>0</v>
      </c>
      <c r="W185" s="59">
        <f t="shared" si="49"/>
        <v>0</v>
      </c>
      <c r="X185" s="59">
        <f t="shared" si="49"/>
        <v>0</v>
      </c>
      <c r="Y185" s="59">
        <f t="shared" si="49"/>
        <v>0</v>
      </c>
      <c r="Z185" s="59">
        <f t="shared" si="49"/>
        <v>0</v>
      </c>
      <c r="AA185" s="59">
        <f t="shared" si="49"/>
        <v>0</v>
      </c>
      <c r="AB185" s="59">
        <f t="shared" si="49"/>
        <v>0</v>
      </c>
      <c r="AC185" s="59">
        <f t="shared" si="49"/>
        <v>0</v>
      </c>
      <c r="AD185" s="59">
        <f t="shared" si="49"/>
        <v>0</v>
      </c>
      <c r="AE185" s="59" t="e">
        <f t="shared" si="49"/>
        <v>#NUM!</v>
      </c>
      <c r="AF185" s="59" t="e">
        <f t="shared" si="49"/>
        <v>#NUM!</v>
      </c>
      <c r="AG185" s="59" t="e">
        <f t="shared" si="49"/>
        <v>#NUM!</v>
      </c>
      <c r="AH185" s="59" t="e">
        <f t="shared" si="49"/>
        <v>#NUM!</v>
      </c>
      <c r="AI185" s="59" t="e">
        <f t="shared" si="49"/>
        <v>#NUM!</v>
      </c>
      <c r="AJ185" s="59" t="e">
        <f t="shared" si="49"/>
        <v>#NUM!</v>
      </c>
      <c r="AK185" s="59" t="e">
        <f t="shared" si="49"/>
        <v>#NUM!</v>
      </c>
      <c r="AL185" s="59" t="e">
        <f t="shared" si="49"/>
        <v>#NUM!</v>
      </c>
      <c r="AM185" s="59" t="e">
        <f t="shared" si="49"/>
        <v>#NUM!</v>
      </c>
      <c r="AN185" s="59" t="e">
        <f t="shared" si="49"/>
        <v>#NUM!</v>
      </c>
      <c r="AO185" s="59" t="e">
        <f t="shared" si="49"/>
        <v>#NUM!</v>
      </c>
      <c r="AP185" s="59" t="e">
        <f t="shared" si="49"/>
        <v>#NUM!</v>
      </c>
      <c r="AQ185" s="59" t="e">
        <f t="shared" si="49"/>
        <v>#NUM!</v>
      </c>
      <c r="AR185" s="59" t="e">
        <f t="shared" si="49"/>
        <v>#NUM!</v>
      </c>
      <c r="AS185" s="59" t="e">
        <f t="shared" si="49"/>
        <v>#NUM!</v>
      </c>
      <c r="AT185" s="56"/>
      <c r="AU185" s="56"/>
    </row>
    <row r="186" spans="1:47">
      <c r="A186" s="58" t="s">
        <v>632</v>
      </c>
      <c r="B186" s="59">
        <f>'Energy by Mode &amp; Fuel'!C$162*'C Emissions Factors'!$AB$9/1000</f>
        <v>16.755786840099997</v>
      </c>
      <c r="C186" s="59">
        <f>'Energy by Mode &amp; Fuel'!D$162*'C Emissions Factors'!$AB$9/1000</f>
        <v>15.106513071649999</v>
      </c>
      <c r="D186" s="59">
        <f>'Energy by Mode &amp; Fuel'!E$162*'C Emissions Factors'!$AB$9/1000</f>
        <v>14.925133696549997</v>
      </c>
      <c r="E186" s="59">
        <f>'Energy by Mode &amp; Fuel'!F$162*'C Emissions Factors'!$AB$9/1000</f>
        <v>14.259485008999999</v>
      </c>
      <c r="F186" s="59">
        <f t="shared" si="48"/>
        <v>19.388574114157358</v>
      </c>
      <c r="G186" s="59">
        <f t="shared" si="49"/>
        <v>23.508478377788755</v>
      </c>
      <c r="H186" s="59">
        <f t="shared" si="49"/>
        <v>27.419135956066899</v>
      </c>
      <c r="I186" s="59">
        <f t="shared" si="49"/>
        <v>31.091768175594911</v>
      </c>
      <c r="J186" s="59">
        <f t="shared" si="49"/>
        <v>34.645538591550888</v>
      </c>
      <c r="K186" s="59">
        <f t="shared" si="49"/>
        <v>82.222343938454159</v>
      </c>
      <c r="L186" s="59">
        <f t="shared" si="49"/>
        <v>126.59683704132799</v>
      </c>
      <c r="M186" s="59">
        <f t="shared" si="49"/>
        <v>169.10037442759241</v>
      </c>
      <c r="N186" s="59">
        <f t="shared" si="49"/>
        <v>215.12304736429135</v>
      </c>
      <c r="O186" s="59">
        <f t="shared" si="49"/>
        <v>267.33664420076735</v>
      </c>
      <c r="P186" s="59">
        <f t="shared" si="49"/>
        <v>328.21390835867248</v>
      </c>
      <c r="Q186" s="59">
        <f t="shared" si="49"/>
        <v>399.88102744285533</v>
      </c>
      <c r="R186" s="59">
        <f t="shared" si="49"/>
        <v>486.23913094640807</v>
      </c>
      <c r="S186" s="59">
        <f t="shared" si="49"/>
        <v>589.71245992595721</v>
      </c>
      <c r="T186" s="59">
        <f t="shared" si="49"/>
        <v>711.68671453958257</v>
      </c>
      <c r="U186" s="59">
        <f t="shared" si="49"/>
        <v>854.58926838801528</v>
      </c>
      <c r="V186" s="59">
        <f t="shared" si="49"/>
        <v>1018.6479091205017</v>
      </c>
      <c r="W186" s="59">
        <f t="shared" si="49"/>
        <v>1198.5617267946843</v>
      </c>
      <c r="X186" s="59">
        <f t="shared" si="49"/>
        <v>1398.6695029629684</v>
      </c>
      <c r="Y186" s="59">
        <f t="shared" si="49"/>
        <v>1626.9390680955501</v>
      </c>
      <c r="Z186" s="59">
        <f t="shared" si="49"/>
        <v>1860.0865750944365</v>
      </c>
      <c r="AA186" s="59">
        <f t="shared" si="49"/>
        <v>2106.3117263247536</v>
      </c>
      <c r="AB186" s="59">
        <f t="shared" si="49"/>
        <v>2376.1275003077926</v>
      </c>
      <c r="AC186" s="59">
        <f t="shared" si="49"/>
        <v>2637.2204061321168</v>
      </c>
      <c r="AD186" s="59">
        <f t="shared" si="49"/>
        <v>2899.6215976643998</v>
      </c>
      <c r="AE186" s="59" t="e">
        <f t="shared" si="49"/>
        <v>#NUM!</v>
      </c>
      <c r="AF186" s="59" t="e">
        <f t="shared" si="49"/>
        <v>#NUM!</v>
      </c>
      <c r="AG186" s="59" t="e">
        <f t="shared" si="49"/>
        <v>#NUM!</v>
      </c>
      <c r="AH186" s="59" t="e">
        <f t="shared" si="49"/>
        <v>#NUM!</v>
      </c>
      <c r="AI186" s="59" t="e">
        <f t="shared" si="49"/>
        <v>#NUM!</v>
      </c>
      <c r="AJ186" s="59" t="e">
        <f t="shared" si="49"/>
        <v>#NUM!</v>
      </c>
      <c r="AK186" s="59" t="e">
        <f t="shared" si="49"/>
        <v>#NUM!</v>
      </c>
      <c r="AL186" s="59" t="e">
        <f t="shared" si="49"/>
        <v>#NUM!</v>
      </c>
      <c r="AM186" s="59" t="e">
        <f t="shared" si="49"/>
        <v>#NUM!</v>
      </c>
      <c r="AN186" s="59" t="e">
        <f t="shared" si="49"/>
        <v>#NUM!</v>
      </c>
      <c r="AO186" s="59" t="e">
        <f t="shared" si="49"/>
        <v>#NUM!</v>
      </c>
      <c r="AP186" s="59" t="e">
        <f t="shared" si="49"/>
        <v>#NUM!</v>
      </c>
      <c r="AQ186" s="59" t="e">
        <f t="shared" ref="G186:AS187" si="51">AQ15*((1+AQ$123)^AQ$165)*(1+AQ143)*(1+AQ$151)</f>
        <v>#NUM!</v>
      </c>
      <c r="AR186" s="59" t="e">
        <f t="shared" si="51"/>
        <v>#NUM!</v>
      </c>
      <c r="AS186" s="59" t="e">
        <f t="shared" si="51"/>
        <v>#NUM!</v>
      </c>
      <c r="AT186" s="56"/>
      <c r="AU186" s="56"/>
    </row>
    <row r="187" spans="1:47">
      <c r="A187" s="58" t="s">
        <v>634</v>
      </c>
      <c r="B187" s="59">
        <f>SUM(B180:B186)</f>
        <v>1173.8598292354511</v>
      </c>
      <c r="C187" s="59">
        <f>SUM(C180:C186)</f>
        <v>1134.0413109548215</v>
      </c>
      <c r="D187" s="59">
        <f>SUM(D180:D186)</f>
        <v>1116.5750068926591</v>
      </c>
      <c r="E187" s="59">
        <f>SUM(E180:E186)</f>
        <v>1139.5038983264833</v>
      </c>
      <c r="F187" s="59">
        <f t="shared" si="48"/>
        <v>1675.3980770015655</v>
      </c>
      <c r="G187" s="59">
        <f t="shared" si="51"/>
        <v>2171.8723665523376</v>
      </c>
      <c r="H187" s="59">
        <f t="shared" si="51"/>
        <v>2646.1332315068908</v>
      </c>
      <c r="I187" s="59">
        <f t="shared" si="51"/>
        <v>3107.2948756268152</v>
      </c>
      <c r="J187" s="59">
        <f t="shared" si="51"/>
        <v>3558.4237866594917</v>
      </c>
      <c r="K187" s="59">
        <f t="shared" si="51"/>
        <v>8580.9010688811268</v>
      </c>
      <c r="L187" s="59">
        <f t="shared" si="51"/>
        <v>13309.396529700922</v>
      </c>
      <c r="M187" s="59">
        <f t="shared" si="51"/>
        <v>17766.633495585676</v>
      </c>
      <c r="N187" s="59">
        <f t="shared" si="51"/>
        <v>22221.39697207923</v>
      </c>
      <c r="O187" s="59">
        <f t="shared" si="51"/>
        <v>26617.530358496711</v>
      </c>
      <c r="P187" s="59">
        <f t="shared" si="51"/>
        <v>30998.680204019423</v>
      </c>
      <c r="Q187" s="59">
        <f t="shared" si="51"/>
        <v>35347.688618450637</v>
      </c>
      <c r="R187" s="59">
        <f t="shared" si="51"/>
        <v>39752.299677604991</v>
      </c>
      <c r="S187" s="59">
        <f t="shared" si="51"/>
        <v>44172.486832500668</v>
      </c>
      <c r="T187" s="59">
        <f t="shared" si="51"/>
        <v>48598.037645654607</v>
      </c>
      <c r="U187" s="59">
        <f t="shared" si="51"/>
        <v>53048.452070981941</v>
      </c>
      <c r="V187" s="59">
        <f t="shared" si="51"/>
        <v>57543.95851865982</v>
      </c>
      <c r="W187" s="59">
        <f t="shared" si="51"/>
        <v>61744.527168224944</v>
      </c>
      <c r="X187" s="59">
        <f t="shared" si="51"/>
        <v>65987.439267329115</v>
      </c>
      <c r="Y187" s="59">
        <f t="shared" si="51"/>
        <v>70709.029873272477</v>
      </c>
      <c r="Z187" s="59">
        <f t="shared" si="51"/>
        <v>75049.558833689181</v>
      </c>
      <c r="AA187" s="59">
        <f t="shared" si="51"/>
        <v>79465.050206335145</v>
      </c>
      <c r="AB187" s="59">
        <f t="shared" si="51"/>
        <v>84407.06494838286</v>
      </c>
      <c r="AC187" s="59">
        <f t="shared" si="51"/>
        <v>88850.001055290995</v>
      </c>
      <c r="AD187" s="59">
        <f t="shared" si="51"/>
        <v>93317.848809091214</v>
      </c>
      <c r="AE187" s="59" t="e">
        <f t="shared" si="51"/>
        <v>#NUM!</v>
      </c>
      <c r="AF187" s="59" t="e">
        <f t="shared" si="51"/>
        <v>#NUM!</v>
      </c>
      <c r="AG187" s="59" t="e">
        <f t="shared" si="51"/>
        <v>#NUM!</v>
      </c>
      <c r="AH187" s="59" t="e">
        <f t="shared" si="51"/>
        <v>#NUM!</v>
      </c>
      <c r="AI187" s="59" t="e">
        <f t="shared" si="51"/>
        <v>#NUM!</v>
      </c>
      <c r="AJ187" s="59" t="e">
        <f t="shared" si="51"/>
        <v>#NUM!</v>
      </c>
      <c r="AK187" s="59" t="e">
        <f t="shared" si="51"/>
        <v>#NUM!</v>
      </c>
      <c r="AL187" s="59" t="e">
        <f t="shared" si="51"/>
        <v>#NUM!</v>
      </c>
      <c r="AM187" s="59" t="e">
        <f t="shared" si="51"/>
        <v>#NUM!</v>
      </c>
      <c r="AN187" s="59" t="e">
        <f t="shared" si="51"/>
        <v>#NUM!</v>
      </c>
      <c r="AO187" s="59" t="e">
        <f t="shared" si="51"/>
        <v>#NUM!</v>
      </c>
      <c r="AP187" s="59" t="e">
        <f t="shared" si="51"/>
        <v>#NUM!</v>
      </c>
      <c r="AQ187" s="59" t="e">
        <f t="shared" si="51"/>
        <v>#NUM!</v>
      </c>
      <c r="AR187" s="59" t="e">
        <f t="shared" si="51"/>
        <v>#NUM!</v>
      </c>
      <c r="AS187" s="59" t="e">
        <f t="shared" si="51"/>
        <v>#NUM!</v>
      </c>
      <c r="AT187" s="56"/>
      <c r="AU187" s="56"/>
    </row>
    <row r="188" spans="1:47">
      <c r="A188" s="58"/>
      <c r="B188" s="59"/>
      <c r="C188" s="59"/>
      <c r="D188" s="59"/>
      <c r="E188" s="59"/>
      <c r="F188" s="59"/>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6"/>
      <c r="AU188" s="56"/>
    </row>
    <row r="189" spans="1:47">
      <c r="A189" s="58" t="s">
        <v>635</v>
      </c>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6"/>
      <c r="AU189" s="56"/>
    </row>
    <row r="190" spans="1:47">
      <c r="A190" s="58" t="s">
        <v>623</v>
      </c>
      <c r="B190" s="59">
        <f>'Energy by Mode &amp; Fuel'!C$166*((1-B$112)*'C Emissions Factors'!$AB$6/1000+(B$112)*'C Emissions Factors'!$AB$50/1000)</f>
        <v>26.990554184105921</v>
      </c>
      <c r="C190" s="59">
        <f>'Energy by Mode &amp; Fuel'!D$166*((1-C$112)*'C Emissions Factors'!$AB$6/1000+(C$112)*'C Emissions Factors'!$AB$50/1000)</f>
        <v>25.485298757601296</v>
      </c>
      <c r="D190" s="59">
        <f>'Energy by Mode &amp; Fuel'!E$166*((1-D$112)*'C Emissions Factors'!$AB$6/1000+(D$112)*'C Emissions Factors'!$AB$50/1000)</f>
        <v>22.727324993532125</v>
      </c>
      <c r="E190" s="59">
        <f>'Energy by Mode &amp; Fuel'!F$166*((1-E$112)*'C Emissions Factors'!$AB$6/1000+(E$112)*'C Emissions Factors'!$AB$50/1000)</f>
        <v>22.776544013750915</v>
      </c>
      <c r="F190" s="59">
        <f>F19*((1+F$124)^F$166)*(1+F137)*(1+F$152)</f>
        <v>34.332659441934467</v>
      </c>
      <c r="G190" s="59">
        <f t="shared" ref="G190:AS190" si="52">G19*((1+G$124)^G$166)*(1+G137)*(1+G$152)</f>
        <v>45.678793707292307</v>
      </c>
      <c r="H190" s="59">
        <f t="shared" si="52"/>
        <v>56.68098258021277</v>
      </c>
      <c r="I190" s="59">
        <f t="shared" si="52"/>
        <v>67.250940174313016</v>
      </c>
      <c r="J190" s="59">
        <f t="shared" si="52"/>
        <v>77.453023868766138</v>
      </c>
      <c r="K190" s="59">
        <f t="shared" si="52"/>
        <v>187.76786016813656</v>
      </c>
      <c r="L190" s="59">
        <f t="shared" si="52"/>
        <v>291.64000614420985</v>
      </c>
      <c r="M190" s="59">
        <f t="shared" si="52"/>
        <v>392.04776751219009</v>
      </c>
      <c r="N190" s="59">
        <f t="shared" si="52"/>
        <v>492.49558360400744</v>
      </c>
      <c r="O190" s="59">
        <f t="shared" si="52"/>
        <v>590.45608493290013</v>
      </c>
      <c r="P190" s="59">
        <f t="shared" si="52"/>
        <v>684.20085176868884</v>
      </c>
      <c r="Q190" s="59">
        <f t="shared" si="52"/>
        <v>775.97585908312772</v>
      </c>
      <c r="R190" s="59">
        <f t="shared" si="52"/>
        <v>869.6143546537686</v>
      </c>
      <c r="S190" s="59">
        <f t="shared" si="52"/>
        <v>965.70348055633633</v>
      </c>
      <c r="T190" s="59">
        <f t="shared" si="52"/>
        <v>1064.5727913805367</v>
      </c>
      <c r="U190" s="59">
        <f t="shared" si="52"/>
        <v>1164.7143244864587</v>
      </c>
      <c r="V190" s="59">
        <f t="shared" si="52"/>
        <v>1265.1056461966905</v>
      </c>
      <c r="W190" s="59">
        <f t="shared" si="52"/>
        <v>1362.344039329198</v>
      </c>
      <c r="X190" s="59">
        <f t="shared" si="52"/>
        <v>1459.4847838023006</v>
      </c>
      <c r="Y190" s="59">
        <f t="shared" si="52"/>
        <v>1562.6966808027387</v>
      </c>
      <c r="Z190" s="59">
        <f t="shared" si="52"/>
        <v>1660.8840332191219</v>
      </c>
      <c r="AA190" s="59">
        <f t="shared" si="52"/>
        <v>1757.8875228975842</v>
      </c>
      <c r="AB190" s="59">
        <f t="shared" si="52"/>
        <v>1861.1389742672748</v>
      </c>
      <c r="AC190" s="59">
        <f t="shared" si="52"/>
        <v>1961.9803838207315</v>
      </c>
      <c r="AD190" s="59">
        <f t="shared" si="52"/>
        <v>2066.5873386478374</v>
      </c>
      <c r="AE190" s="59" t="e">
        <f t="shared" si="52"/>
        <v>#NUM!</v>
      </c>
      <c r="AF190" s="59" t="e">
        <f t="shared" si="52"/>
        <v>#NUM!</v>
      </c>
      <c r="AG190" s="59" t="e">
        <f t="shared" si="52"/>
        <v>#NUM!</v>
      </c>
      <c r="AH190" s="59" t="e">
        <f t="shared" si="52"/>
        <v>#NUM!</v>
      </c>
      <c r="AI190" s="59" t="e">
        <f t="shared" si="52"/>
        <v>#NUM!</v>
      </c>
      <c r="AJ190" s="59" t="e">
        <f t="shared" si="52"/>
        <v>#NUM!</v>
      </c>
      <c r="AK190" s="59" t="e">
        <f t="shared" si="52"/>
        <v>#NUM!</v>
      </c>
      <c r="AL190" s="59" t="e">
        <f t="shared" si="52"/>
        <v>#NUM!</v>
      </c>
      <c r="AM190" s="59" t="e">
        <f t="shared" si="52"/>
        <v>#NUM!</v>
      </c>
      <c r="AN190" s="59" t="e">
        <f t="shared" si="52"/>
        <v>#NUM!</v>
      </c>
      <c r="AO190" s="59" t="e">
        <f t="shared" si="52"/>
        <v>#NUM!</v>
      </c>
      <c r="AP190" s="59" t="e">
        <f t="shared" si="52"/>
        <v>#NUM!</v>
      </c>
      <c r="AQ190" s="59" t="e">
        <f t="shared" si="52"/>
        <v>#NUM!</v>
      </c>
      <c r="AR190" s="59" t="e">
        <f t="shared" si="52"/>
        <v>#NUM!</v>
      </c>
      <c r="AS190" s="59" t="e">
        <f t="shared" si="52"/>
        <v>#NUM!</v>
      </c>
      <c r="AT190" s="56"/>
      <c r="AU190" s="56"/>
    </row>
    <row r="191" spans="1:47">
      <c r="A191" s="58" t="s">
        <v>632</v>
      </c>
      <c r="B191" s="59">
        <f>'Energy by Mode &amp; Fuel'!C$167*'C Emissions Factors'!$AB$9/1000</f>
        <v>19.618766140049996</v>
      </c>
      <c r="C191" s="59">
        <f>'Energy by Mode &amp; Fuel'!D$167*'C Emissions Factors'!$AB$9/1000</f>
        <v>18.228797856499998</v>
      </c>
      <c r="D191" s="59">
        <f>'Energy by Mode &amp; Fuel'!E$167*'C Emissions Factors'!$AB$9/1000</f>
        <v>17.402882346849999</v>
      </c>
      <c r="E191" s="59">
        <f>'Energy by Mode &amp; Fuel'!F$167*'C Emissions Factors'!$AB$9/1000</f>
        <v>17.786173131649996</v>
      </c>
      <c r="F191" s="59">
        <f>F20*((1+F$124)^F$166)*(1+F138)*(1+F$152)</f>
        <v>27.153407800028695</v>
      </c>
      <c r="G191" s="59">
        <f t="shared" ref="G191:AS191" si="53">G20*((1+G$124)^G$166)*(1+G138)*(1+G$152)</f>
        <v>37.022008494709162</v>
      </c>
      <c r="H191" s="59">
        <f t="shared" si="53"/>
        <v>46.746477075805593</v>
      </c>
      <c r="I191" s="59">
        <f t="shared" si="53"/>
        <v>55.944571707457499</v>
      </c>
      <c r="J191" s="59">
        <f t="shared" si="53"/>
        <v>64.82189233825585</v>
      </c>
      <c r="K191" s="59">
        <f t="shared" si="53"/>
        <v>158.07608553093721</v>
      </c>
      <c r="L191" s="59">
        <f t="shared" si="53"/>
        <v>246.69072528721489</v>
      </c>
      <c r="M191" s="59">
        <f t="shared" si="53"/>
        <v>332.51558480653568</v>
      </c>
      <c r="N191" s="59">
        <f t="shared" si="53"/>
        <v>418.07040516112801</v>
      </c>
      <c r="O191" s="59">
        <f t="shared" si="53"/>
        <v>502.26086292026383</v>
      </c>
      <c r="P191" s="59">
        <f t="shared" si="53"/>
        <v>583.13018019918184</v>
      </c>
      <c r="Q191" s="59">
        <f t="shared" si="53"/>
        <v>661.69092343791158</v>
      </c>
      <c r="R191" s="59">
        <f t="shared" si="53"/>
        <v>741.26692993361064</v>
      </c>
      <c r="S191" s="59">
        <f t="shared" si="53"/>
        <v>821.89235138705499</v>
      </c>
      <c r="T191" s="59">
        <f t="shared" si="53"/>
        <v>903.21245693260971</v>
      </c>
      <c r="U191" s="59">
        <f t="shared" si="53"/>
        <v>984.5159924335187</v>
      </c>
      <c r="V191" s="59">
        <f t="shared" si="53"/>
        <v>1064.9868414640027</v>
      </c>
      <c r="W191" s="59">
        <f t="shared" si="53"/>
        <v>1142.7018634187323</v>
      </c>
      <c r="X191" s="59">
        <f t="shared" si="53"/>
        <v>1221.549412672153</v>
      </c>
      <c r="Y191" s="59">
        <f t="shared" si="53"/>
        <v>1306.6525141212928</v>
      </c>
      <c r="Z191" s="59">
        <f t="shared" si="53"/>
        <v>1388.5838206782307</v>
      </c>
      <c r="AA191" s="59">
        <f t="shared" si="53"/>
        <v>1470.79982512781</v>
      </c>
      <c r="AB191" s="59">
        <f t="shared" si="53"/>
        <v>1559.2570549205204</v>
      </c>
      <c r="AC191" s="59">
        <f t="shared" si="53"/>
        <v>1646.5871332788727</v>
      </c>
      <c r="AD191" s="59">
        <f t="shared" si="53"/>
        <v>1738.4461545396086</v>
      </c>
      <c r="AE191" s="59" t="e">
        <f t="shared" si="53"/>
        <v>#NUM!</v>
      </c>
      <c r="AF191" s="59" t="e">
        <f t="shared" si="53"/>
        <v>#NUM!</v>
      </c>
      <c r="AG191" s="59" t="e">
        <f t="shared" si="53"/>
        <v>#NUM!</v>
      </c>
      <c r="AH191" s="59" t="e">
        <f t="shared" si="53"/>
        <v>#NUM!</v>
      </c>
      <c r="AI191" s="59" t="e">
        <f t="shared" si="53"/>
        <v>#NUM!</v>
      </c>
      <c r="AJ191" s="59" t="e">
        <f t="shared" si="53"/>
        <v>#NUM!</v>
      </c>
      <c r="AK191" s="59" t="e">
        <f t="shared" si="53"/>
        <v>#NUM!</v>
      </c>
      <c r="AL191" s="59" t="e">
        <f t="shared" si="53"/>
        <v>#NUM!</v>
      </c>
      <c r="AM191" s="59" t="e">
        <f t="shared" si="53"/>
        <v>#NUM!</v>
      </c>
      <c r="AN191" s="59" t="e">
        <f t="shared" si="53"/>
        <v>#NUM!</v>
      </c>
      <c r="AO191" s="59" t="e">
        <f t="shared" si="53"/>
        <v>#NUM!</v>
      </c>
      <c r="AP191" s="59" t="e">
        <f t="shared" si="53"/>
        <v>#NUM!</v>
      </c>
      <c r="AQ191" s="59" t="e">
        <f t="shared" si="53"/>
        <v>#NUM!</v>
      </c>
      <c r="AR191" s="59" t="e">
        <f t="shared" si="53"/>
        <v>#NUM!</v>
      </c>
      <c r="AS191" s="59" t="e">
        <f t="shared" si="53"/>
        <v>#NUM!</v>
      </c>
      <c r="AT191" s="56"/>
      <c r="AU191" s="56"/>
    </row>
    <row r="192" spans="1:47">
      <c r="A192" s="58" t="s">
        <v>634</v>
      </c>
      <c r="B192" s="59">
        <f t="shared" ref="B192:AS192" si="54">B190+B191</f>
        <v>46.609320324155917</v>
      </c>
      <c r="C192" s="59">
        <f t="shared" si="54"/>
        <v>43.714096614101294</v>
      </c>
      <c r="D192" s="59">
        <f t="shared" si="54"/>
        <v>40.130207340382128</v>
      </c>
      <c r="E192" s="59">
        <f t="shared" si="54"/>
        <v>40.56271714540091</v>
      </c>
      <c r="F192" s="59">
        <f t="shared" si="54"/>
        <v>61.486067241963163</v>
      </c>
      <c r="G192" s="59">
        <f t="shared" si="54"/>
        <v>82.700802202001469</v>
      </c>
      <c r="H192" s="59">
        <f t="shared" si="54"/>
        <v>103.42745965601836</v>
      </c>
      <c r="I192" s="59">
        <f t="shared" si="54"/>
        <v>123.19551188177051</v>
      </c>
      <c r="J192" s="59">
        <f t="shared" si="54"/>
        <v>142.27491620702199</v>
      </c>
      <c r="K192" s="59">
        <f t="shared" si="54"/>
        <v>345.84394569907374</v>
      </c>
      <c r="L192" s="59">
        <f t="shared" si="54"/>
        <v>538.33073143142474</v>
      </c>
      <c r="M192" s="59">
        <f t="shared" si="54"/>
        <v>724.56335231872572</v>
      </c>
      <c r="N192" s="59">
        <f t="shared" si="54"/>
        <v>910.56598876513544</v>
      </c>
      <c r="O192" s="59">
        <f t="shared" si="54"/>
        <v>1092.7169478531639</v>
      </c>
      <c r="P192" s="59">
        <f t="shared" si="54"/>
        <v>1267.3310319678708</v>
      </c>
      <c r="Q192" s="59">
        <f t="shared" si="54"/>
        <v>1437.6667825210393</v>
      </c>
      <c r="R192" s="59">
        <f t="shared" si="54"/>
        <v>1610.8812845873792</v>
      </c>
      <c r="S192" s="59">
        <f t="shared" si="54"/>
        <v>1787.5958319433912</v>
      </c>
      <c r="T192" s="59">
        <f t="shared" si="54"/>
        <v>1967.7852483131464</v>
      </c>
      <c r="U192" s="59">
        <f t="shared" si="54"/>
        <v>2149.2303169199777</v>
      </c>
      <c r="V192" s="59">
        <f t="shared" si="54"/>
        <v>2330.0924876606932</v>
      </c>
      <c r="W192" s="59">
        <f t="shared" si="54"/>
        <v>2505.0459027479301</v>
      </c>
      <c r="X192" s="59">
        <f t="shared" si="54"/>
        <v>2681.0341964744539</v>
      </c>
      <c r="Y192" s="59">
        <f t="shared" si="54"/>
        <v>2869.3491949240315</v>
      </c>
      <c r="Z192" s="59">
        <f t="shared" si="54"/>
        <v>3049.4678538973526</v>
      </c>
      <c r="AA192" s="59">
        <f t="shared" si="54"/>
        <v>3228.6873480253944</v>
      </c>
      <c r="AB192" s="59">
        <f t="shared" si="54"/>
        <v>3420.3960291877952</v>
      </c>
      <c r="AC192" s="59">
        <f t="shared" si="54"/>
        <v>3608.5675170996042</v>
      </c>
      <c r="AD192" s="59">
        <f t="shared" si="54"/>
        <v>3805.0334931874459</v>
      </c>
      <c r="AE192" s="59" t="e">
        <f t="shared" si="54"/>
        <v>#NUM!</v>
      </c>
      <c r="AF192" s="59" t="e">
        <f t="shared" si="54"/>
        <v>#NUM!</v>
      </c>
      <c r="AG192" s="59" t="e">
        <f t="shared" si="54"/>
        <v>#NUM!</v>
      </c>
      <c r="AH192" s="59" t="e">
        <f t="shared" si="54"/>
        <v>#NUM!</v>
      </c>
      <c r="AI192" s="59" t="e">
        <f t="shared" si="54"/>
        <v>#NUM!</v>
      </c>
      <c r="AJ192" s="59" t="e">
        <f t="shared" si="54"/>
        <v>#NUM!</v>
      </c>
      <c r="AK192" s="59" t="e">
        <f t="shared" si="54"/>
        <v>#NUM!</v>
      </c>
      <c r="AL192" s="59" t="e">
        <f t="shared" si="54"/>
        <v>#NUM!</v>
      </c>
      <c r="AM192" s="59" t="e">
        <f t="shared" si="54"/>
        <v>#NUM!</v>
      </c>
      <c r="AN192" s="59" t="e">
        <f t="shared" si="54"/>
        <v>#NUM!</v>
      </c>
      <c r="AO192" s="59" t="e">
        <f t="shared" si="54"/>
        <v>#NUM!</v>
      </c>
      <c r="AP192" s="59" t="e">
        <f t="shared" si="54"/>
        <v>#NUM!</v>
      </c>
      <c r="AQ192" s="59" t="e">
        <f t="shared" si="54"/>
        <v>#NUM!</v>
      </c>
      <c r="AR192" s="59" t="e">
        <f t="shared" si="54"/>
        <v>#NUM!</v>
      </c>
      <c r="AS192" s="59" t="e">
        <f t="shared" si="54"/>
        <v>#NUM!</v>
      </c>
      <c r="AT192" s="56"/>
      <c r="AU192" s="56"/>
    </row>
    <row r="193" spans="1:47">
      <c r="A193" s="58"/>
      <c r="B193" s="59"/>
      <c r="C193" s="59"/>
      <c r="D193" s="59"/>
      <c r="E193" s="59"/>
      <c r="F193" s="59"/>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6"/>
      <c r="AU193" s="56"/>
    </row>
    <row r="194" spans="1:47">
      <c r="A194" s="58" t="s">
        <v>639</v>
      </c>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6"/>
      <c r="AU194" s="56"/>
    </row>
    <row r="195" spans="1:47">
      <c r="A195" s="58" t="s">
        <v>623</v>
      </c>
      <c r="B195" s="59">
        <f>'Energy by Mode &amp; Fuel'!C$171*((1-B$112)*'C Emissions Factors'!$AB$6/1000+(B$112)*'C Emissions Factors'!$AB$50/1000)</f>
        <v>24.898132813536719</v>
      </c>
      <c r="C195" s="59">
        <f>'Energy by Mode &amp; Fuel'!D$171*((1-C$112)*'C Emissions Factors'!$AB$6/1000+(C$112)*'C Emissions Factors'!$AB$50/1000)</f>
        <v>24.795018237882125</v>
      </c>
      <c r="D195" s="59">
        <f>'Energy by Mode &amp; Fuel'!E$171*((1-D$112)*'C Emissions Factors'!$AB$6/1000+(D$112)*'C Emissions Factors'!$AB$50/1000)</f>
        <v>21.615450514203559</v>
      </c>
      <c r="E195" s="59">
        <f>'Energy by Mode &amp; Fuel'!F$171*((1-E$112)*'C Emissions Factors'!$AB$6/1000+(E$112)*'C Emissions Factors'!$AB$50/1000)</f>
        <v>22.463513213160873</v>
      </c>
      <c r="F195" s="59">
        <f>F24*((1+F$125)^F$167)*(1+F137)*(1+F$153)</f>
        <v>23.97594286042629</v>
      </c>
      <c r="G195" s="59">
        <f t="shared" ref="G195:AS195" si="55">G24*((1+G$125)^G$167)*(1+G137)*(1+G$153)</f>
        <v>24.571348085725116</v>
      </c>
      <c r="H195" s="59">
        <f t="shared" si="55"/>
        <v>24.61910552388521</v>
      </c>
      <c r="I195" s="59">
        <f t="shared" si="55"/>
        <v>24.421623107731609</v>
      </c>
      <c r="J195" s="59">
        <f t="shared" si="55"/>
        <v>24.331624084006421</v>
      </c>
      <c r="K195" s="59">
        <f t="shared" si="55"/>
        <v>24.263600701824664</v>
      </c>
      <c r="L195" s="59">
        <f t="shared" si="55"/>
        <v>24.194988768711411</v>
      </c>
      <c r="M195" s="59">
        <f t="shared" si="55"/>
        <v>24.128365816795615</v>
      </c>
      <c r="N195" s="59">
        <f t="shared" si="55"/>
        <v>24.064610379051071</v>
      </c>
      <c r="O195" s="59">
        <f t="shared" si="55"/>
        <v>24.033136488326306</v>
      </c>
      <c r="P195" s="59">
        <f t="shared" si="55"/>
        <v>23.976441409472006</v>
      </c>
      <c r="Q195" s="59">
        <f t="shared" si="55"/>
        <v>23.993012827429915</v>
      </c>
      <c r="R195" s="59">
        <f t="shared" si="55"/>
        <v>24.167185684645485</v>
      </c>
      <c r="S195" s="59">
        <f t="shared" si="55"/>
        <v>24.427581534861083</v>
      </c>
      <c r="T195" s="59">
        <f t="shared" si="55"/>
        <v>24.715791167509213</v>
      </c>
      <c r="U195" s="59">
        <f t="shared" si="55"/>
        <v>25.024698479578888</v>
      </c>
      <c r="V195" s="59">
        <f t="shared" si="55"/>
        <v>25.311441028321724</v>
      </c>
      <c r="W195" s="59">
        <f t="shared" si="55"/>
        <v>25.625683798817846</v>
      </c>
      <c r="X195" s="59">
        <f t="shared" si="55"/>
        <v>25.960508255918597</v>
      </c>
      <c r="Y195" s="59">
        <f t="shared" si="55"/>
        <v>26.352981494949681</v>
      </c>
      <c r="Z195" s="59">
        <f t="shared" si="55"/>
        <v>26.720712508908967</v>
      </c>
      <c r="AA195" s="59">
        <f t="shared" si="55"/>
        <v>27.120420025671681</v>
      </c>
      <c r="AB195" s="59">
        <f t="shared" si="55"/>
        <v>27.610021342093258</v>
      </c>
      <c r="AC195" s="59">
        <f t="shared" si="55"/>
        <v>28.105138581493826</v>
      </c>
      <c r="AD195" s="59">
        <f t="shared" si="55"/>
        <v>28.661341382713989</v>
      </c>
      <c r="AE195" s="59">
        <f t="shared" si="55"/>
        <v>28.938013854088823</v>
      </c>
      <c r="AF195" s="59">
        <f t="shared" si="55"/>
        <v>29.21735708868421</v>
      </c>
      <c r="AG195" s="59">
        <f t="shared" si="55"/>
        <v>29.499396867800854</v>
      </c>
      <c r="AH195" s="59">
        <f t="shared" si="55"/>
        <v>29.784159221610434</v>
      </c>
      <c r="AI195" s="59">
        <f t="shared" si="55"/>
        <v>30.071670431558008</v>
      </c>
      <c r="AJ195" s="59">
        <f t="shared" si="55"/>
        <v>30.36195703278759</v>
      </c>
      <c r="AK195" s="59">
        <f t="shared" si="55"/>
        <v>30.655045816591134</v>
      </c>
      <c r="AL195" s="59">
        <f t="shared" si="55"/>
        <v>30.9509638328812</v>
      </c>
      <c r="AM195" s="59">
        <f t="shared" si="55"/>
        <v>31.249738392687426</v>
      </c>
      <c r="AN195" s="59">
        <f t="shared" si="55"/>
        <v>31.551397070677158</v>
      </c>
      <c r="AO195" s="59">
        <f t="shared" si="55"/>
        <v>31.855967707700373</v>
      </c>
      <c r="AP195" s="59">
        <f t="shared" si="55"/>
        <v>32.163478413359179</v>
      </c>
      <c r="AQ195" s="59">
        <f t="shared" si="55"/>
        <v>32.473957568602145</v>
      </c>
      <c r="AR195" s="59">
        <f t="shared" si="55"/>
        <v>32.787433828343616</v>
      </c>
      <c r="AS195" s="59">
        <f t="shared" si="55"/>
        <v>33.103936124108387</v>
      </c>
      <c r="AT195" s="56"/>
      <c r="AU195" s="56"/>
    </row>
    <row r="196" spans="1:47">
      <c r="A196" s="58" t="s">
        <v>632</v>
      </c>
      <c r="B196" s="59">
        <f>'Energy by Mode &amp; Fuel'!C$172*'C Emissions Factors'!$AB$9/1000</f>
        <v>338.65217538074995</v>
      </c>
      <c r="C196" s="59">
        <f>'Energy by Mode &amp; Fuel'!D$172*'C Emissions Factors'!$AB$9/1000</f>
        <v>317.57393865504997</v>
      </c>
      <c r="D196" s="59">
        <f>'Energy by Mode &amp; Fuel'!E$172*'C Emissions Factors'!$AB$9/1000</f>
        <v>284.64522322389996</v>
      </c>
      <c r="E196" s="59">
        <f>'Energy by Mode &amp; Fuel'!F$172*'C Emissions Factors'!$AB$9/1000</f>
        <v>285.31025247724995</v>
      </c>
      <c r="F196" s="59">
        <f>F25*((1+F$125)^F$167)*(1+F143)*(1+F$153)</f>
        <v>298.96531798209998</v>
      </c>
      <c r="G196" s="59">
        <f t="shared" ref="G196:AS196" si="56">G25*((1+G$125)^G$167)*(1+G143)*(1+G$153)</f>
        <v>313.48325349879991</v>
      </c>
      <c r="H196" s="59">
        <f t="shared" si="56"/>
        <v>323.3311793403999</v>
      </c>
      <c r="I196" s="59">
        <f t="shared" si="56"/>
        <v>329.28715379944998</v>
      </c>
      <c r="J196" s="59">
        <f t="shared" si="56"/>
        <v>333.64804393689991</v>
      </c>
      <c r="K196" s="59">
        <f t="shared" si="56"/>
        <v>337.63125426029995</v>
      </c>
      <c r="L196" s="59">
        <f t="shared" si="56"/>
        <v>341.67904242779997</v>
      </c>
      <c r="M196" s="59">
        <f t="shared" si="56"/>
        <v>346.71242677609996</v>
      </c>
      <c r="N196" s="59">
        <f t="shared" si="56"/>
        <v>352.31540245054993</v>
      </c>
      <c r="O196" s="59">
        <f t="shared" si="56"/>
        <v>357.25409895175</v>
      </c>
      <c r="P196" s="59">
        <f t="shared" si="56"/>
        <v>360.29632457279996</v>
      </c>
      <c r="Q196" s="59">
        <f t="shared" si="56"/>
        <v>362.88021979824993</v>
      </c>
      <c r="R196" s="59">
        <f t="shared" si="56"/>
        <v>366.93104391019995</v>
      </c>
      <c r="S196" s="59">
        <f t="shared" si="56"/>
        <v>372.32235603639998</v>
      </c>
      <c r="T196" s="59">
        <f t="shared" si="56"/>
        <v>378.04948671874996</v>
      </c>
      <c r="U196" s="59">
        <f t="shared" si="56"/>
        <v>383.75718693235001</v>
      </c>
      <c r="V196" s="59">
        <f t="shared" si="56"/>
        <v>389.14749895174998</v>
      </c>
      <c r="W196" s="59">
        <f t="shared" si="56"/>
        <v>394.19449176029997</v>
      </c>
      <c r="X196" s="59">
        <f t="shared" si="56"/>
        <v>399.30152616199996</v>
      </c>
      <c r="Y196" s="59">
        <f t="shared" si="56"/>
        <v>404.99754666139995</v>
      </c>
      <c r="Z196" s="59">
        <f t="shared" si="56"/>
        <v>410.38350113529992</v>
      </c>
      <c r="AA196" s="59">
        <f t="shared" si="56"/>
        <v>415.57286505734999</v>
      </c>
      <c r="AB196" s="59">
        <f t="shared" si="56"/>
        <v>421.4792988983499</v>
      </c>
      <c r="AC196" s="59">
        <f t="shared" si="56"/>
        <v>427.60557570114992</v>
      </c>
      <c r="AD196" s="59">
        <f t="shared" si="56"/>
        <v>434.46456686709996</v>
      </c>
      <c r="AE196" s="59">
        <f t="shared" si="56"/>
        <v>437.96769939849139</v>
      </c>
      <c r="AF196" s="59">
        <f t="shared" si="56"/>
        <v>441.49907804813597</v>
      </c>
      <c r="AG196" s="59">
        <f t="shared" si="56"/>
        <v>445.05893056739302</v>
      </c>
      <c r="AH196" s="59">
        <f t="shared" si="56"/>
        <v>448.64748654400478</v>
      </c>
      <c r="AI196" s="59">
        <f t="shared" si="56"/>
        <v>452.26497741690275</v>
      </c>
      <c r="AJ196" s="59">
        <f t="shared" si="56"/>
        <v>455.9116364911348</v>
      </c>
      <c r="AK196" s="59">
        <f t="shared" si="56"/>
        <v>459.58769895291107</v>
      </c>
      <c r="AL196" s="59">
        <f t="shared" si="56"/>
        <v>463.29340188477238</v>
      </c>
      <c r="AM196" s="59">
        <f t="shared" si="56"/>
        <v>467.02898428088076</v>
      </c>
      <c r="AN196" s="59">
        <f t="shared" si="56"/>
        <v>470.79468706243244</v>
      </c>
      <c r="AO196" s="59">
        <f t="shared" si="56"/>
        <v>474.59075309319621</v>
      </c>
      <c r="AP196" s="59">
        <f t="shared" si="56"/>
        <v>478.4174271951764</v>
      </c>
      <c r="AQ196" s="59">
        <f t="shared" si="56"/>
        <v>482.2749561644024</v>
      </c>
      <c r="AR196" s="59">
        <f t="shared" si="56"/>
        <v>486.16358878684525</v>
      </c>
      <c r="AS196" s="59">
        <f t="shared" si="56"/>
        <v>490.08357585446316</v>
      </c>
      <c r="AT196" s="56"/>
      <c r="AU196" s="56"/>
    </row>
    <row r="197" spans="1:47">
      <c r="A197" s="58" t="s">
        <v>148</v>
      </c>
      <c r="B197" s="59">
        <f>'Energy by Mode &amp; Fuel'!C$173*'C Emissions Factors'!$AB$43/1000</f>
        <v>0.41584674615</v>
      </c>
      <c r="C197" s="59">
        <f>'Energy by Mode &amp; Fuel'!D$173*'C Emissions Factors'!$AB$43/1000</f>
        <v>0.41384470589</v>
      </c>
      <c r="D197" s="59">
        <f>'Energy by Mode &amp; Fuel'!E$173*'C Emissions Factors'!$AB$43/1000</f>
        <v>0.36640185901</v>
      </c>
      <c r="E197" s="59">
        <f>'Energy by Mode &amp; Fuel'!F$173*'C Emissions Factors'!$AB$43/1000</f>
        <v>0.37299223980333329</v>
      </c>
      <c r="F197" s="59">
        <f>F26*((1+F$125)^F$167)*(1+F139)*(1+F$153)</f>
        <v>0.37583443238000003</v>
      </c>
      <c r="G197" s="59">
        <f t="shared" ref="G197:AS197" si="57">G26*((1+G$125)^G$167)*(1+G139)*(1+G$153)</f>
        <v>0.37148272458000003</v>
      </c>
      <c r="H197" s="59">
        <f t="shared" si="57"/>
        <v>0.36396899861666671</v>
      </c>
      <c r="I197" s="59">
        <f t="shared" si="57"/>
        <v>0.37911832170666659</v>
      </c>
      <c r="J197" s="59">
        <f t="shared" si="57"/>
        <v>0.40160845908333331</v>
      </c>
      <c r="K197" s="59">
        <f t="shared" si="57"/>
        <v>0.49554454462333336</v>
      </c>
      <c r="L197" s="59">
        <f t="shared" si="57"/>
        <v>0.63740682327666676</v>
      </c>
      <c r="M197" s="59">
        <f t="shared" si="57"/>
        <v>0.80087669471333334</v>
      </c>
      <c r="N197" s="59">
        <f t="shared" si="57"/>
        <v>0.98189076106000006</v>
      </c>
      <c r="O197" s="59">
        <f t="shared" si="57"/>
        <v>1.17112638236</v>
      </c>
      <c r="P197" s="59">
        <f t="shared" si="57"/>
        <v>1.3591308237099999</v>
      </c>
      <c r="Q197" s="59">
        <f t="shared" si="57"/>
        <v>1.5419668559899999</v>
      </c>
      <c r="R197" s="59">
        <f t="shared" si="57"/>
        <v>1.72611142484</v>
      </c>
      <c r="S197" s="59">
        <f t="shared" si="57"/>
        <v>1.91627739479</v>
      </c>
      <c r="T197" s="59">
        <f t="shared" si="57"/>
        <v>2.1092486298766668</v>
      </c>
      <c r="U197" s="59">
        <f t="shared" si="57"/>
        <v>2.3028227478666667</v>
      </c>
      <c r="V197" s="59">
        <f t="shared" si="57"/>
        <v>2.5437395417499995</v>
      </c>
      <c r="W197" s="59">
        <f t="shared" si="57"/>
        <v>2.7815473210800001</v>
      </c>
      <c r="X197" s="59">
        <f t="shared" si="57"/>
        <v>3.0181868987233327</v>
      </c>
      <c r="Y197" s="59">
        <f t="shared" si="57"/>
        <v>3.2521837768566666</v>
      </c>
      <c r="Z197" s="59">
        <f t="shared" si="57"/>
        <v>3.4763159350700001</v>
      </c>
      <c r="AA197" s="59">
        <f t="shared" si="57"/>
        <v>3.6919501130966665</v>
      </c>
      <c r="AB197" s="59">
        <f t="shared" si="57"/>
        <v>3.9100094052433332</v>
      </c>
      <c r="AC197" s="59">
        <f t="shared" si="57"/>
        <v>4.1793948678166659</v>
      </c>
      <c r="AD197" s="59">
        <f t="shared" si="57"/>
        <v>4.4507002919866663</v>
      </c>
      <c r="AE197" s="59">
        <f t="shared" si="57"/>
        <v>4.6149832060141547</v>
      </c>
      <c r="AF197" s="59">
        <f t="shared" si="57"/>
        <v>4.7853300816815567</v>
      </c>
      <c r="AG197" s="59">
        <f t="shared" si="57"/>
        <v>4.9619647501218171</v>
      </c>
      <c r="AH197" s="59">
        <f t="shared" si="57"/>
        <v>5.145119304455517</v>
      </c>
      <c r="AI197" s="59">
        <f t="shared" si="57"/>
        <v>5.3350344047548752</v>
      </c>
      <c r="AJ197" s="59">
        <f t="shared" si="57"/>
        <v>5.5319595942645048</v>
      </c>
      <c r="AK197" s="59">
        <f t="shared" si="57"/>
        <v>5.7361536272943994</v>
      </c>
      <c r="AL197" s="59">
        <f t="shared" si="57"/>
        <v>5.9478848092160268</v>
      </c>
      <c r="AM197" s="59">
        <f t="shared" si="57"/>
        <v>6.1674313490082335</v>
      </c>
      <c r="AN197" s="59">
        <f t="shared" si="57"/>
        <v>6.3950817248162357</v>
      </c>
      <c r="AO197" s="59">
        <f t="shared" si="57"/>
        <v>6.6311350630040069</v>
      </c>
      <c r="AP197" s="59">
        <f t="shared" si="57"/>
        <v>6.8759015311981333</v>
      </c>
      <c r="AQ197" s="59">
        <f t="shared" si="57"/>
        <v>7.1297027458395874</v>
      </c>
      <c r="AR197" s="59">
        <f t="shared" si="57"/>
        <v>7.3928721947789295</v>
      </c>
      <c r="AS197" s="59">
        <f t="shared" si="57"/>
        <v>7.6657556754702219</v>
      </c>
      <c r="AT197" s="56"/>
      <c r="AU197" s="56"/>
    </row>
    <row r="198" spans="1:47">
      <c r="A198" s="58" t="s">
        <v>628</v>
      </c>
      <c r="B198" s="59">
        <f>'Energy by Mode &amp; Fuel'!C$174*'C Emissions Factors'!$AB$7/1000</f>
        <v>1.4259631131255732</v>
      </c>
      <c r="C198" s="59">
        <f>'Energy by Mode &amp; Fuel'!D$174*'C Emissions Factors'!$AB$7/1000</f>
        <v>1.2114460110986327</v>
      </c>
      <c r="D198" s="59">
        <f>'Energy by Mode &amp; Fuel'!E$174*'C Emissions Factors'!$AB$7/1000</f>
        <v>1.0315500353868479</v>
      </c>
      <c r="E198" s="59">
        <f>'Energy by Mode &amp; Fuel'!F$174*'C Emissions Factors'!$AB$7/1000</f>
        <v>0.99417960008855244</v>
      </c>
      <c r="F198" s="59">
        <f>F27*((1+F$125)^F$167)*(1+F140)*(1+F$153)</f>
        <v>0.97914998618430016</v>
      </c>
      <c r="G198" s="59">
        <f t="shared" ref="G198:AS198" si="58">G27*((1+G$125)^G$167)*(1+G140)*(1+G$153)</f>
        <v>0.95461771459700429</v>
      </c>
      <c r="H198" s="59">
        <f t="shared" si="58"/>
        <v>0.92656103604285234</v>
      </c>
      <c r="I198" s="59">
        <f t="shared" si="58"/>
        <v>0.90694342752466328</v>
      </c>
      <c r="J198" s="59">
        <f t="shared" si="58"/>
        <v>0.89802578353073548</v>
      </c>
      <c r="K198" s="59">
        <f t="shared" si="58"/>
        <v>0.90012767238203717</v>
      </c>
      <c r="L198" s="59">
        <f t="shared" si="58"/>
        <v>0.91001728737908838</v>
      </c>
      <c r="M198" s="59">
        <f t="shared" si="58"/>
        <v>0.92726668973152282</v>
      </c>
      <c r="N198" s="59">
        <f t="shared" si="58"/>
        <v>0.95079354494669099</v>
      </c>
      <c r="O198" s="59">
        <f t="shared" si="58"/>
        <v>0.98043971933390173</v>
      </c>
      <c r="P198" s="59">
        <f t="shared" si="58"/>
        <v>1.0178655232225968</v>
      </c>
      <c r="Q198" s="59">
        <f t="shared" si="58"/>
        <v>1.0613592014513091</v>
      </c>
      <c r="R198" s="59">
        <f t="shared" si="58"/>
        <v>1.0996106139275608</v>
      </c>
      <c r="S198" s="59">
        <f t="shared" si="58"/>
        <v>1.1438981369855579</v>
      </c>
      <c r="T198" s="59">
        <f t="shared" si="58"/>
        <v>1.1916186994939695</v>
      </c>
      <c r="U198" s="59">
        <f t="shared" si="58"/>
        <v>1.2447995143312189</v>
      </c>
      <c r="V198" s="59">
        <f t="shared" si="58"/>
        <v>1.2953297369634877</v>
      </c>
      <c r="W198" s="59">
        <f t="shared" si="58"/>
        <v>1.346089842011015</v>
      </c>
      <c r="X198" s="59">
        <f t="shared" si="58"/>
        <v>1.397760196719612</v>
      </c>
      <c r="Y198" s="59">
        <f t="shared" si="58"/>
        <v>1.4525336214838684</v>
      </c>
      <c r="Z198" s="59">
        <f t="shared" si="58"/>
        <v>1.5081783074529629</v>
      </c>
      <c r="AA198" s="59">
        <f t="shared" si="58"/>
        <v>1.5611900269888233</v>
      </c>
      <c r="AB198" s="59">
        <f t="shared" si="58"/>
        <v>1.6164982662477498</v>
      </c>
      <c r="AC198" s="59">
        <f t="shared" si="58"/>
        <v>1.671611687789275</v>
      </c>
      <c r="AD198" s="59">
        <f t="shared" si="58"/>
        <v>1.730062919788278</v>
      </c>
      <c r="AE198" s="59">
        <f t="shared" si="58"/>
        <v>1.7651578321871635</v>
      </c>
      <c r="AF198" s="59">
        <f t="shared" si="58"/>
        <v>1.8009646567727089</v>
      </c>
      <c r="AG198" s="59">
        <f t="shared" si="58"/>
        <v>1.8374978349247857</v>
      </c>
      <c r="AH198" s="59">
        <f t="shared" si="58"/>
        <v>1.8747721009715486</v>
      </c>
      <c r="AI198" s="59">
        <f t="shared" si="58"/>
        <v>1.9128024881319896</v>
      </c>
      <c r="AJ198" s="59">
        <f t="shared" si="58"/>
        <v>1.9516043345790413</v>
      </c>
      <c r="AK198" s="59">
        <f t="shared" si="58"/>
        <v>1.9911932896256697</v>
      </c>
      <c r="AL198" s="59">
        <f t="shared" si="58"/>
        <v>2.0315853200364562</v>
      </c>
      <c r="AM198" s="59">
        <f t="shared" si="58"/>
        <v>2.0727967164672099</v>
      </c>
      <c r="AN198" s="59">
        <f t="shared" si="58"/>
        <v>2.1148441000352114</v>
      </c>
      <c r="AO198" s="59">
        <f t="shared" si="58"/>
        <v>2.1577444290227366</v>
      </c>
      <c r="AP198" s="59">
        <f t="shared" si="58"/>
        <v>2.201515005716562</v>
      </c>
      <c r="AQ198" s="59">
        <f t="shared" si="58"/>
        <v>2.2461734833862126</v>
      </c>
      <c r="AR198" s="59">
        <f t="shared" si="58"/>
        <v>2.2917378734037652</v>
      </c>
      <c r="AS198" s="59">
        <f t="shared" si="58"/>
        <v>2.3382265525080812</v>
      </c>
      <c r="AT198" s="56"/>
      <c r="AU198" s="56"/>
    </row>
    <row r="199" spans="1:47">
      <c r="A199" s="58" t="s">
        <v>634</v>
      </c>
      <c r="B199" s="59">
        <f t="shared" ref="B199:AS199" si="59">SUM(B195:B198)</f>
        <v>365.39211805356229</v>
      </c>
      <c r="C199" s="59">
        <f t="shared" si="59"/>
        <v>343.99424760992076</v>
      </c>
      <c r="D199" s="59">
        <f t="shared" si="59"/>
        <v>307.65862563250033</v>
      </c>
      <c r="E199" s="59">
        <f t="shared" si="59"/>
        <v>309.14093753030272</v>
      </c>
      <c r="F199" s="59">
        <f t="shared" si="59"/>
        <v>324.29624526109058</v>
      </c>
      <c r="G199" s="59">
        <f t="shared" si="59"/>
        <v>339.38070202370204</v>
      </c>
      <c r="H199" s="59">
        <f t="shared" si="59"/>
        <v>349.24081489894462</v>
      </c>
      <c r="I199" s="59">
        <f t="shared" si="59"/>
        <v>354.99483865641287</v>
      </c>
      <c r="J199" s="59">
        <f t="shared" si="59"/>
        <v>359.27930226352038</v>
      </c>
      <c r="K199" s="59">
        <f t="shared" si="59"/>
        <v>363.29052717912998</v>
      </c>
      <c r="L199" s="59">
        <f t="shared" si="59"/>
        <v>367.42145530716715</v>
      </c>
      <c r="M199" s="59">
        <f t="shared" si="59"/>
        <v>372.56893597734046</v>
      </c>
      <c r="N199" s="59">
        <f t="shared" si="59"/>
        <v>378.31269713560772</v>
      </c>
      <c r="O199" s="59">
        <f t="shared" si="59"/>
        <v>383.4388015417702</v>
      </c>
      <c r="P199" s="59">
        <f t="shared" si="59"/>
        <v>386.64976232920458</v>
      </c>
      <c r="Q199" s="59">
        <f t="shared" si="59"/>
        <v>389.47655868312114</v>
      </c>
      <c r="R199" s="59">
        <f t="shared" si="59"/>
        <v>393.92395163361294</v>
      </c>
      <c r="S199" s="59">
        <f t="shared" si="59"/>
        <v>399.8101131030366</v>
      </c>
      <c r="T199" s="59">
        <f t="shared" si="59"/>
        <v>406.06614521562983</v>
      </c>
      <c r="U199" s="59">
        <f t="shared" si="59"/>
        <v>412.32950767412677</v>
      </c>
      <c r="V199" s="59">
        <f t="shared" si="59"/>
        <v>418.29800925878516</v>
      </c>
      <c r="W199" s="59">
        <f t="shared" si="59"/>
        <v>423.94781272220882</v>
      </c>
      <c r="X199" s="59">
        <f t="shared" si="59"/>
        <v>429.67798151336154</v>
      </c>
      <c r="Y199" s="59">
        <f t="shared" si="59"/>
        <v>436.0552455546902</v>
      </c>
      <c r="Z199" s="59">
        <f t="shared" si="59"/>
        <v>442.08870788673181</v>
      </c>
      <c r="AA199" s="59">
        <f t="shared" si="59"/>
        <v>447.94642522310716</v>
      </c>
      <c r="AB199" s="59">
        <f t="shared" si="59"/>
        <v>454.61582791193422</v>
      </c>
      <c r="AC199" s="59">
        <f t="shared" si="59"/>
        <v>461.56172083824964</v>
      </c>
      <c r="AD199" s="59">
        <f t="shared" si="59"/>
        <v>469.30667146158891</v>
      </c>
      <c r="AE199" s="59">
        <f t="shared" si="59"/>
        <v>473.28585429078151</v>
      </c>
      <c r="AF199" s="59">
        <f t="shared" si="59"/>
        <v>477.30272987527439</v>
      </c>
      <c r="AG199" s="59">
        <f t="shared" si="59"/>
        <v>481.35779002024043</v>
      </c>
      <c r="AH199" s="59">
        <f t="shared" si="59"/>
        <v>485.45153717104228</v>
      </c>
      <c r="AI199" s="59">
        <f t="shared" si="59"/>
        <v>489.58448474134764</v>
      </c>
      <c r="AJ199" s="59">
        <f t="shared" si="59"/>
        <v>493.75715745276591</v>
      </c>
      <c r="AK199" s="59">
        <f t="shared" si="59"/>
        <v>497.97009168642228</v>
      </c>
      <c r="AL199" s="59">
        <f t="shared" si="59"/>
        <v>502.22383584690607</v>
      </c>
      <c r="AM199" s="59">
        <f t="shared" si="59"/>
        <v>506.51895073904365</v>
      </c>
      <c r="AN199" s="59">
        <f t="shared" si="59"/>
        <v>510.85600995796108</v>
      </c>
      <c r="AO199" s="59">
        <f t="shared" si="59"/>
        <v>515.23560029292332</v>
      </c>
      <c r="AP199" s="59">
        <f t="shared" si="59"/>
        <v>519.65832214545037</v>
      </c>
      <c r="AQ199" s="59">
        <f t="shared" si="59"/>
        <v>524.12478996223035</v>
      </c>
      <c r="AR199" s="59">
        <f t="shared" si="59"/>
        <v>528.63563268337157</v>
      </c>
      <c r="AS199" s="59">
        <f t="shared" si="59"/>
        <v>533.19149420654992</v>
      </c>
      <c r="AT199" s="56"/>
      <c r="AU199" s="56"/>
    </row>
    <row r="200" spans="1:47">
      <c r="A200" s="58"/>
      <c r="B200" s="59"/>
      <c r="C200" s="59"/>
      <c r="D200" s="59"/>
      <c r="E200" s="59"/>
      <c r="F200" s="59"/>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6"/>
      <c r="AU200" s="56"/>
    </row>
    <row r="201" spans="1:47">
      <c r="A201" s="58" t="s">
        <v>645</v>
      </c>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6"/>
      <c r="AU201" s="56"/>
    </row>
    <row r="202" spans="1:47">
      <c r="A202" s="58" t="s">
        <v>632</v>
      </c>
      <c r="B202" s="59">
        <f>'Energy by Mode &amp; Fuel'!C$178*'C Emissions Factors'!$AB$9/1000</f>
        <v>44.258218958799993</v>
      </c>
      <c r="C202" s="59">
        <f>'Energy by Mode &amp; Fuel'!D$178*'C Emissions Factors'!$AB$9/1000</f>
        <v>42.241066671649996</v>
      </c>
      <c r="D202" s="59">
        <f>'Energy by Mode &amp; Fuel'!E$178*'C Emissions Factors'!$AB$9/1000</f>
        <v>38.699167225949992</v>
      </c>
      <c r="E202" s="59">
        <f>'Energy by Mode &amp; Fuel'!F$178*'C Emissions Factors'!$AB$9/1000</f>
        <v>38.486177687649999</v>
      </c>
      <c r="F202" s="59">
        <f>F31*((1+F$126)^F$168)*(1+F143)*(1+F$154)</f>
        <v>40.530872851699996</v>
      </c>
      <c r="G202" s="59">
        <f t="shared" ref="G202:AS202" si="60">G31*((1+G$126)^G$168)*(1+G143)*(1+G$154)</f>
        <v>41.965950545749998</v>
      </c>
      <c r="H202" s="59">
        <f t="shared" si="60"/>
        <v>42.802496505999997</v>
      </c>
      <c r="I202" s="59">
        <f t="shared" si="60"/>
        <v>43.665143190900004</v>
      </c>
      <c r="J202" s="59">
        <f t="shared" si="60"/>
        <v>43.697677677499996</v>
      </c>
      <c r="K202" s="59">
        <f t="shared" si="60"/>
        <v>44.527397060299997</v>
      </c>
      <c r="L202" s="59">
        <f t="shared" si="60"/>
        <v>44.947692601349999</v>
      </c>
      <c r="M202" s="59">
        <f t="shared" si="60"/>
        <v>45.634898081849997</v>
      </c>
      <c r="N202" s="59">
        <f t="shared" si="60"/>
        <v>46.198439683549999</v>
      </c>
      <c r="O202" s="59">
        <f t="shared" si="60"/>
        <v>46.475462317899989</v>
      </c>
      <c r="P202" s="59">
        <f t="shared" si="60"/>
        <v>47.070846334049996</v>
      </c>
      <c r="Q202" s="59">
        <f t="shared" si="60"/>
        <v>47.264784905799992</v>
      </c>
      <c r="R202" s="59">
        <f t="shared" si="60"/>
        <v>47.6099614683</v>
      </c>
      <c r="S202" s="59">
        <f t="shared" si="60"/>
        <v>47.764601592399998</v>
      </c>
      <c r="T202" s="59">
        <f t="shared" si="60"/>
        <v>48.485841646549993</v>
      </c>
      <c r="U202" s="59">
        <f t="shared" si="60"/>
        <v>48.489507193049988</v>
      </c>
      <c r="V202" s="59">
        <f t="shared" si="60"/>
        <v>48.959021784749986</v>
      </c>
      <c r="W202" s="59">
        <f t="shared" si="60"/>
        <v>49.303934934099992</v>
      </c>
      <c r="X202" s="59">
        <f t="shared" si="60"/>
        <v>49.430581211549992</v>
      </c>
      <c r="Y202" s="59">
        <f t="shared" si="60"/>
        <v>50.045431393649991</v>
      </c>
      <c r="Z202" s="59">
        <f t="shared" si="60"/>
        <v>50.078376617499991</v>
      </c>
      <c r="AA202" s="59">
        <f t="shared" si="60"/>
        <v>50.410243830099994</v>
      </c>
      <c r="AB202" s="59">
        <f t="shared" si="60"/>
        <v>50.613160979149995</v>
      </c>
      <c r="AC202" s="59">
        <f t="shared" si="60"/>
        <v>50.865315027449995</v>
      </c>
      <c r="AD202" s="59">
        <f t="shared" si="60"/>
        <v>51.374279926199996</v>
      </c>
      <c r="AE202" s="59">
        <f t="shared" si="60"/>
        <v>51.528165244905736</v>
      </c>
      <c r="AF202" s="59">
        <f t="shared" si="60"/>
        <v>51.682511508102515</v>
      </c>
      <c r="AG202" s="59">
        <f t="shared" si="60"/>
        <v>51.837320096492704</v>
      </c>
      <c r="AH202" s="59">
        <f t="shared" si="60"/>
        <v>51.992592394914389</v>
      </c>
      <c r="AI202" s="59">
        <f t="shared" si="60"/>
        <v>52.148329792353771</v>
      </c>
      <c r="AJ202" s="59">
        <f t="shared" si="60"/>
        <v>52.304533681957601</v>
      </c>
      <c r="AK202" s="59">
        <f t="shared" si="60"/>
        <v>52.461205461045608</v>
      </c>
      <c r="AL202" s="59">
        <f t="shared" si="60"/>
        <v>52.618346531123031</v>
      </c>
      <c r="AM202" s="59">
        <f t="shared" si="60"/>
        <v>52.775958297893148</v>
      </c>
      <c r="AN202" s="59">
        <f t="shared" si="60"/>
        <v>52.934042171269844</v>
      </c>
      <c r="AO202" s="59">
        <f t="shared" si="60"/>
        <v>53.092599565390216</v>
      </c>
      <c r="AP202" s="59">
        <f t="shared" si="60"/>
        <v>53.251631898627245</v>
      </c>
      <c r="AQ202" s="59">
        <f t="shared" si="60"/>
        <v>53.411140593602482</v>
      </c>
      <c r="AR202" s="59">
        <f t="shared" si="60"/>
        <v>53.57112707719876</v>
      </c>
      <c r="AS202" s="59">
        <f t="shared" si="60"/>
        <v>53.731592780572953</v>
      </c>
      <c r="AT202" s="56"/>
      <c r="AU202" s="56"/>
    </row>
    <row r="203" spans="1:47">
      <c r="A203" s="58" t="s">
        <v>634</v>
      </c>
      <c r="B203" s="59">
        <f t="shared" ref="B203:AS203" si="61">B202</f>
        <v>44.258218958799993</v>
      </c>
      <c r="C203" s="59">
        <f t="shared" si="61"/>
        <v>42.241066671649996</v>
      </c>
      <c r="D203" s="59">
        <f t="shared" si="61"/>
        <v>38.699167225949992</v>
      </c>
      <c r="E203" s="59">
        <f t="shared" si="61"/>
        <v>38.486177687649999</v>
      </c>
      <c r="F203" s="59">
        <f t="shared" si="61"/>
        <v>40.530872851699996</v>
      </c>
      <c r="G203" s="59">
        <f t="shared" si="61"/>
        <v>41.965950545749998</v>
      </c>
      <c r="H203" s="59">
        <f t="shared" si="61"/>
        <v>42.802496505999997</v>
      </c>
      <c r="I203" s="59">
        <f t="shared" si="61"/>
        <v>43.665143190900004</v>
      </c>
      <c r="J203" s="59">
        <f t="shared" si="61"/>
        <v>43.697677677499996</v>
      </c>
      <c r="K203" s="59">
        <f t="shared" si="61"/>
        <v>44.527397060299997</v>
      </c>
      <c r="L203" s="59">
        <f t="shared" si="61"/>
        <v>44.947692601349999</v>
      </c>
      <c r="M203" s="59">
        <f t="shared" si="61"/>
        <v>45.634898081849997</v>
      </c>
      <c r="N203" s="59">
        <f t="shared" si="61"/>
        <v>46.198439683549999</v>
      </c>
      <c r="O203" s="59">
        <f t="shared" si="61"/>
        <v>46.475462317899989</v>
      </c>
      <c r="P203" s="59">
        <f t="shared" si="61"/>
        <v>47.070846334049996</v>
      </c>
      <c r="Q203" s="59">
        <f t="shared" si="61"/>
        <v>47.264784905799992</v>
      </c>
      <c r="R203" s="59">
        <f t="shared" si="61"/>
        <v>47.6099614683</v>
      </c>
      <c r="S203" s="59">
        <f t="shared" si="61"/>
        <v>47.764601592399998</v>
      </c>
      <c r="T203" s="59">
        <f t="shared" si="61"/>
        <v>48.485841646549993</v>
      </c>
      <c r="U203" s="59">
        <f t="shared" si="61"/>
        <v>48.489507193049988</v>
      </c>
      <c r="V203" s="59">
        <f t="shared" si="61"/>
        <v>48.959021784749986</v>
      </c>
      <c r="W203" s="59">
        <f t="shared" si="61"/>
        <v>49.303934934099992</v>
      </c>
      <c r="X203" s="59">
        <f t="shared" si="61"/>
        <v>49.430581211549992</v>
      </c>
      <c r="Y203" s="59">
        <f t="shared" si="61"/>
        <v>50.045431393649991</v>
      </c>
      <c r="Z203" s="59">
        <f t="shared" si="61"/>
        <v>50.078376617499991</v>
      </c>
      <c r="AA203" s="59">
        <f t="shared" si="61"/>
        <v>50.410243830099994</v>
      </c>
      <c r="AB203" s="59">
        <f t="shared" si="61"/>
        <v>50.613160979149995</v>
      </c>
      <c r="AC203" s="59">
        <f t="shared" si="61"/>
        <v>50.865315027449995</v>
      </c>
      <c r="AD203" s="59">
        <f t="shared" si="61"/>
        <v>51.374279926199996</v>
      </c>
      <c r="AE203" s="59">
        <f t="shared" si="61"/>
        <v>51.528165244905736</v>
      </c>
      <c r="AF203" s="59">
        <f t="shared" si="61"/>
        <v>51.682511508102515</v>
      </c>
      <c r="AG203" s="59">
        <f t="shared" si="61"/>
        <v>51.837320096492704</v>
      </c>
      <c r="AH203" s="59">
        <f t="shared" si="61"/>
        <v>51.992592394914389</v>
      </c>
      <c r="AI203" s="59">
        <f t="shared" si="61"/>
        <v>52.148329792353771</v>
      </c>
      <c r="AJ203" s="59">
        <f t="shared" si="61"/>
        <v>52.304533681957601</v>
      </c>
      <c r="AK203" s="59">
        <f t="shared" si="61"/>
        <v>52.461205461045608</v>
      </c>
      <c r="AL203" s="59">
        <f t="shared" si="61"/>
        <v>52.618346531123031</v>
      </c>
      <c r="AM203" s="59">
        <f t="shared" si="61"/>
        <v>52.775958297893148</v>
      </c>
      <c r="AN203" s="59">
        <f t="shared" si="61"/>
        <v>52.934042171269844</v>
      </c>
      <c r="AO203" s="59">
        <f t="shared" si="61"/>
        <v>53.092599565390216</v>
      </c>
      <c r="AP203" s="59">
        <f t="shared" si="61"/>
        <v>53.251631898627245</v>
      </c>
      <c r="AQ203" s="59">
        <f t="shared" si="61"/>
        <v>53.411140593602482</v>
      </c>
      <c r="AR203" s="59">
        <f t="shared" si="61"/>
        <v>53.57112707719876</v>
      </c>
      <c r="AS203" s="59">
        <f t="shared" si="61"/>
        <v>53.731592780572953</v>
      </c>
      <c r="AT203" s="56"/>
      <c r="AU203" s="56"/>
    </row>
    <row r="204" spans="1:47">
      <c r="A204" s="58"/>
      <c r="B204" s="59"/>
      <c r="C204" s="59"/>
      <c r="D204" s="59"/>
      <c r="E204" s="59"/>
      <c r="F204" s="59"/>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c r="AT204" s="56"/>
      <c r="AU204" s="56"/>
    </row>
    <row r="205" spans="1:47">
      <c r="A205" s="58" t="s">
        <v>648</v>
      </c>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c r="AI205" s="58"/>
      <c r="AJ205" s="58"/>
      <c r="AK205" s="58"/>
      <c r="AL205" s="58"/>
      <c r="AM205" s="58"/>
      <c r="AN205" s="58"/>
      <c r="AO205" s="58"/>
      <c r="AP205" s="58"/>
      <c r="AQ205" s="58"/>
      <c r="AR205" s="58"/>
      <c r="AS205" s="58"/>
      <c r="AT205" s="56"/>
      <c r="AU205" s="56"/>
    </row>
    <row r="206" spans="1:47">
      <c r="A206" s="58" t="s">
        <v>632</v>
      </c>
      <c r="B206" s="59">
        <f>'Energy by Mode &amp; Fuel'!C$182*'C Emissions Factors'!$AB$9/1000</f>
        <v>15.695984665899998</v>
      </c>
      <c r="C206" s="59">
        <f>'Energy by Mode &amp; Fuel'!D$182*'C Emissions Factors'!$AB$9/1000</f>
        <v>15.613635102449997</v>
      </c>
      <c r="D206" s="59">
        <f>'Energy by Mode &amp; Fuel'!E$182*'C Emissions Factors'!$AB$9/1000</f>
        <v>15.358567782249999</v>
      </c>
      <c r="E206" s="59">
        <f>'Energy by Mode &amp; Fuel'!F$182*'C Emissions Factors'!$AB$9/1000</f>
        <v>15.144935328599999</v>
      </c>
      <c r="F206" s="59">
        <f>F35*((1+F$127)^F$169)*(1+F143)*(1+F$155)</f>
        <v>15.094081009699998</v>
      </c>
      <c r="G206" s="59">
        <f t="shared" ref="G206:AS206" si="62">G35*((1+G$127)^G$169)*(1+G143)*(1+G$155)</f>
        <v>15.283376312049999</v>
      </c>
      <c r="H206" s="59">
        <f t="shared" si="62"/>
        <v>15.423420085149999</v>
      </c>
      <c r="I206" s="59">
        <f t="shared" si="62"/>
        <v>15.539161306899999</v>
      </c>
      <c r="J206" s="59">
        <f t="shared" si="62"/>
        <v>15.701237421099998</v>
      </c>
      <c r="K206" s="59">
        <f t="shared" si="62"/>
        <v>15.751629578299999</v>
      </c>
      <c r="L206" s="59">
        <f t="shared" si="62"/>
        <v>15.869788480699997</v>
      </c>
      <c r="M206" s="59">
        <f t="shared" si="62"/>
        <v>16.035928589449998</v>
      </c>
      <c r="N206" s="59">
        <f t="shared" si="62"/>
        <v>16.220511349349998</v>
      </c>
      <c r="O206" s="59">
        <f t="shared" si="62"/>
        <v>16.339625663899998</v>
      </c>
      <c r="P206" s="59">
        <f t="shared" si="62"/>
        <v>16.377638280849997</v>
      </c>
      <c r="Q206" s="59">
        <f t="shared" si="62"/>
        <v>16.398900425599997</v>
      </c>
      <c r="R206" s="59">
        <f t="shared" si="62"/>
        <v>16.511553181199996</v>
      </c>
      <c r="S206" s="59">
        <f t="shared" si="62"/>
        <v>16.690179994949997</v>
      </c>
      <c r="T206" s="59">
        <f t="shared" si="62"/>
        <v>16.839192250649997</v>
      </c>
      <c r="U206" s="59">
        <f t="shared" si="62"/>
        <v>16.973272323699998</v>
      </c>
      <c r="V206" s="59">
        <f t="shared" si="62"/>
        <v>17.115615493899998</v>
      </c>
      <c r="W206" s="59">
        <f t="shared" si="62"/>
        <v>17.180338321299999</v>
      </c>
      <c r="X206" s="59">
        <f t="shared" si="62"/>
        <v>17.256011996299996</v>
      </c>
      <c r="Y206" s="59">
        <f t="shared" si="62"/>
        <v>17.302727488199999</v>
      </c>
      <c r="Z206" s="59">
        <f t="shared" si="62"/>
        <v>17.363241191449998</v>
      </c>
      <c r="AA206" s="59">
        <f t="shared" si="62"/>
        <v>17.4486547158</v>
      </c>
      <c r="AB206" s="59">
        <f t="shared" si="62"/>
        <v>17.606663397399998</v>
      </c>
      <c r="AC206" s="59">
        <f t="shared" si="62"/>
        <v>17.689462833349996</v>
      </c>
      <c r="AD206" s="59">
        <f t="shared" si="62"/>
        <v>17.734649124499995</v>
      </c>
      <c r="AE206" s="59">
        <f t="shared" si="62"/>
        <v>17.784620818275446</v>
      </c>
      <c r="AF206" s="59">
        <f t="shared" si="62"/>
        <v>17.834733319470381</v>
      </c>
      <c r="AG206" s="59">
        <f t="shared" si="62"/>
        <v>17.884987024844012</v>
      </c>
      <c r="AH206" s="59">
        <f t="shared" si="62"/>
        <v>17.935382332273505</v>
      </c>
      <c r="AI206" s="59">
        <f t="shared" si="62"/>
        <v>17.985919640757142</v>
      </c>
      <c r="AJ206" s="59">
        <f t="shared" si="62"/>
        <v>18.036599350417482</v>
      </c>
      <c r="AK206" s="59">
        <f t="shared" si="62"/>
        <v>18.087421862504531</v>
      </c>
      <c r="AL206" s="59">
        <f t="shared" si="62"/>
        <v>18.138387579398909</v>
      </c>
      <c r="AM206" s="59">
        <f t="shared" si="62"/>
        <v>18.189496904615048</v>
      </c>
      <c r="AN206" s="59">
        <f t="shared" si="62"/>
        <v>18.240750242804364</v>
      </c>
      <c r="AO206" s="59">
        <f t="shared" si="62"/>
        <v>18.292147999758495</v>
      </c>
      <c r="AP206" s="59">
        <f t="shared" si="62"/>
        <v>18.343690582412485</v>
      </c>
      <c r="AQ206" s="59">
        <f t="shared" si="62"/>
        <v>18.395378398848024</v>
      </c>
      <c r="AR206" s="59">
        <f t="shared" si="62"/>
        <v>18.447211858296669</v>
      </c>
      <c r="AS206" s="59">
        <f t="shared" si="62"/>
        <v>18.499191371143084</v>
      </c>
      <c r="AT206" s="56"/>
      <c r="AU206" s="56"/>
    </row>
    <row r="207" spans="1:47">
      <c r="A207" s="58" t="s">
        <v>651</v>
      </c>
      <c r="B207" s="59">
        <f>'Energy by Mode &amp; Fuel'!C$183*'C Emissions Factors'!$AB$10/1000</f>
        <v>6.6775455867633315</v>
      </c>
      <c r="C207" s="59">
        <f>'Energy by Mode &amp; Fuel'!D$183*'C Emissions Factors'!$AB$10/1000</f>
        <v>6.3987568339566661</v>
      </c>
      <c r="D207" s="59">
        <f>'Energy by Mode &amp; Fuel'!E$183*'C Emissions Factors'!$AB$10/1000</f>
        <v>5.7275892055433317</v>
      </c>
      <c r="E207" s="59">
        <f>'Energy by Mode &amp; Fuel'!F$183*'C Emissions Factors'!$AB$10/1000</f>
        <v>5.9266585039199988</v>
      </c>
      <c r="F207" s="59">
        <f>F36*((1+F$127)^F$169)*(1+F146)*(1+F$155)</f>
        <v>6.1867484925399996</v>
      </c>
      <c r="G207" s="59">
        <f t="shared" ref="G207:AS207" si="63">G36*((1+G$127)^G$169)*(1+G146)*(1+G$155)</f>
        <v>6.2636159804166658</v>
      </c>
      <c r="H207" s="59">
        <f t="shared" si="63"/>
        <v>6.3202264212266659</v>
      </c>
      <c r="I207" s="59">
        <f t="shared" si="63"/>
        <v>6.3674009612033311</v>
      </c>
      <c r="J207" s="59">
        <f t="shared" si="63"/>
        <v>6.4336685638866653</v>
      </c>
      <c r="K207" s="59">
        <f t="shared" si="63"/>
        <v>6.4541330825766661</v>
      </c>
      <c r="L207" s="59">
        <f t="shared" si="63"/>
        <v>6.5024058904933328</v>
      </c>
      <c r="M207" s="59">
        <f t="shared" si="63"/>
        <v>6.5702900855899982</v>
      </c>
      <c r="N207" s="59">
        <f t="shared" si="63"/>
        <v>6.6457779226299989</v>
      </c>
      <c r="O207" s="59">
        <f t="shared" si="63"/>
        <v>6.6945244561066648</v>
      </c>
      <c r="P207" s="59">
        <f t="shared" si="63"/>
        <v>6.710115243369998</v>
      </c>
      <c r="Q207" s="59">
        <f t="shared" si="63"/>
        <v>6.718880269383332</v>
      </c>
      <c r="R207" s="59">
        <f t="shared" si="63"/>
        <v>6.7650592134766647</v>
      </c>
      <c r="S207" s="59">
        <f t="shared" si="63"/>
        <v>6.8382691964766655</v>
      </c>
      <c r="T207" s="59">
        <f t="shared" si="63"/>
        <v>6.8993530028499981</v>
      </c>
      <c r="U207" s="59">
        <f t="shared" si="63"/>
        <v>6.9543895590399991</v>
      </c>
      <c r="V207" s="59">
        <f t="shared" si="63"/>
        <v>7.0128420295266656</v>
      </c>
      <c r="W207" s="59">
        <f t="shared" si="63"/>
        <v>7.0395015421499982</v>
      </c>
      <c r="X207" s="59">
        <f t="shared" si="63"/>
        <v>7.0706734246866656</v>
      </c>
      <c r="Y207" s="59">
        <f t="shared" si="63"/>
        <v>7.0899794747833322</v>
      </c>
      <c r="Z207" s="59">
        <f t="shared" si="63"/>
        <v>7.114923268786665</v>
      </c>
      <c r="AA207" s="59">
        <f t="shared" si="63"/>
        <v>7.1500538170599981</v>
      </c>
      <c r="AB207" s="59">
        <f t="shared" si="63"/>
        <v>7.2149279794899988</v>
      </c>
      <c r="AC207" s="59">
        <f t="shared" si="63"/>
        <v>7.2489019502899987</v>
      </c>
      <c r="AD207" s="59">
        <f t="shared" si="63"/>
        <v>7.2673975766699987</v>
      </c>
      <c r="AE207" s="59">
        <f t="shared" si="63"/>
        <v>7.2879249099330838</v>
      </c>
      <c r="AF207" s="59">
        <f t="shared" si="63"/>
        <v>7.3085102242556124</v>
      </c>
      <c r="AG207" s="59">
        <f t="shared" si="63"/>
        <v>7.3291536834096238</v>
      </c>
      <c r="AH207" s="59">
        <f t="shared" si="63"/>
        <v>7.3498554516297485</v>
      </c>
      <c r="AI207" s="59">
        <f t="shared" si="63"/>
        <v>7.3706156936145053</v>
      </c>
      <c r="AJ207" s="59">
        <f t="shared" si="63"/>
        <v>7.3914345745276187</v>
      </c>
      <c r="AK207" s="59">
        <f t="shared" si="63"/>
        <v>7.4123122599993341</v>
      </c>
      <c r="AL207" s="59">
        <f t="shared" si="63"/>
        <v>7.4332489161277264</v>
      </c>
      <c r="AM207" s="59">
        <f t="shared" si="63"/>
        <v>7.4542447094800339</v>
      </c>
      <c r="AN207" s="59">
        <f t="shared" si="63"/>
        <v>7.4752998070939709</v>
      </c>
      <c r="AO207" s="59">
        <f t="shared" si="63"/>
        <v>7.4964143764790698</v>
      </c>
      <c r="AP207" s="59">
        <f t="shared" si="63"/>
        <v>7.5175885856180003</v>
      </c>
      <c r="AQ207" s="59">
        <f t="shared" si="63"/>
        <v>7.5388226029679162</v>
      </c>
      <c r="AR207" s="59">
        <f t="shared" si="63"/>
        <v>7.5601165974617901</v>
      </c>
      <c r="AS207" s="59">
        <f t="shared" si="63"/>
        <v>7.5814707385097577</v>
      </c>
      <c r="AT207" s="56"/>
      <c r="AU207" s="56"/>
    </row>
    <row r="208" spans="1:47">
      <c r="A208" s="58" t="s">
        <v>634</v>
      </c>
      <c r="B208" s="59">
        <f t="shared" ref="B208:AS208" si="64">B206+B207</f>
        <v>22.373530252663329</v>
      </c>
      <c r="C208" s="59">
        <f t="shared" si="64"/>
        <v>22.012391936406665</v>
      </c>
      <c r="D208" s="59">
        <f t="shared" si="64"/>
        <v>21.086156987793331</v>
      </c>
      <c r="E208" s="59">
        <f t="shared" si="64"/>
        <v>21.071593832519998</v>
      </c>
      <c r="F208" s="59">
        <f t="shared" si="64"/>
        <v>21.280829502239996</v>
      </c>
      <c r="G208" s="59">
        <f t="shared" si="64"/>
        <v>21.546992292466665</v>
      </c>
      <c r="H208" s="59">
        <f t="shared" si="64"/>
        <v>21.743646506376663</v>
      </c>
      <c r="I208" s="59">
        <f t="shared" si="64"/>
        <v>21.906562268103329</v>
      </c>
      <c r="J208" s="59">
        <f t="shared" si="64"/>
        <v>22.134905984986663</v>
      </c>
      <c r="K208" s="59">
        <f t="shared" si="64"/>
        <v>22.205762660876665</v>
      </c>
      <c r="L208" s="59">
        <f t="shared" si="64"/>
        <v>22.372194371193331</v>
      </c>
      <c r="M208" s="59">
        <f t="shared" si="64"/>
        <v>22.606218675039997</v>
      </c>
      <c r="N208" s="59">
        <f t="shared" si="64"/>
        <v>22.866289271979998</v>
      </c>
      <c r="O208" s="59">
        <f t="shared" si="64"/>
        <v>23.034150120006665</v>
      </c>
      <c r="P208" s="59">
        <f t="shared" si="64"/>
        <v>23.087753524219995</v>
      </c>
      <c r="Q208" s="59">
        <f t="shared" si="64"/>
        <v>23.117780694983331</v>
      </c>
      <c r="R208" s="59">
        <f t="shared" si="64"/>
        <v>23.276612394676661</v>
      </c>
      <c r="S208" s="59">
        <f t="shared" si="64"/>
        <v>23.528449191426663</v>
      </c>
      <c r="T208" s="59">
        <f t="shared" si="64"/>
        <v>23.738545253499996</v>
      </c>
      <c r="U208" s="59">
        <f t="shared" si="64"/>
        <v>23.927661882739997</v>
      </c>
      <c r="V208" s="59">
        <f t="shared" si="64"/>
        <v>24.128457523426665</v>
      </c>
      <c r="W208" s="59">
        <f t="shared" si="64"/>
        <v>24.219839863449998</v>
      </c>
      <c r="X208" s="59">
        <f t="shared" si="64"/>
        <v>24.326685420986664</v>
      </c>
      <c r="Y208" s="59">
        <f t="shared" si="64"/>
        <v>24.392706962983333</v>
      </c>
      <c r="Z208" s="59">
        <f t="shared" si="64"/>
        <v>24.478164460236663</v>
      </c>
      <c r="AA208" s="59">
        <f t="shared" si="64"/>
        <v>24.598708532859998</v>
      </c>
      <c r="AB208" s="59">
        <f t="shared" si="64"/>
        <v>24.821591376889998</v>
      </c>
      <c r="AC208" s="59">
        <f t="shared" si="64"/>
        <v>24.938364783639994</v>
      </c>
      <c r="AD208" s="59">
        <f t="shared" si="64"/>
        <v>25.002046701169995</v>
      </c>
      <c r="AE208" s="59">
        <f t="shared" si="64"/>
        <v>25.072545728208532</v>
      </c>
      <c r="AF208" s="59">
        <f t="shared" si="64"/>
        <v>25.143243543725994</v>
      </c>
      <c r="AG208" s="59">
        <f t="shared" si="64"/>
        <v>25.214140708253638</v>
      </c>
      <c r="AH208" s="59">
        <f t="shared" si="64"/>
        <v>25.285237783903256</v>
      </c>
      <c r="AI208" s="59">
        <f t="shared" si="64"/>
        <v>25.35653533437165</v>
      </c>
      <c r="AJ208" s="59">
        <f t="shared" si="64"/>
        <v>25.428033924945101</v>
      </c>
      <c r="AK208" s="59">
        <f t="shared" si="64"/>
        <v>25.499734122503867</v>
      </c>
      <c r="AL208" s="59">
        <f t="shared" si="64"/>
        <v>25.571636495526636</v>
      </c>
      <c r="AM208" s="59">
        <f t="shared" si="64"/>
        <v>25.643741614095081</v>
      </c>
      <c r="AN208" s="59">
        <f t="shared" si="64"/>
        <v>25.716050049898335</v>
      </c>
      <c r="AO208" s="59">
        <f t="shared" si="64"/>
        <v>25.788562376237564</v>
      </c>
      <c r="AP208" s="59">
        <f t="shared" si="64"/>
        <v>25.861279168030485</v>
      </c>
      <c r="AQ208" s="59">
        <f t="shared" si="64"/>
        <v>25.934201001815939</v>
      </c>
      <c r="AR208" s="59">
        <f t="shared" si="64"/>
        <v>26.007328455758458</v>
      </c>
      <c r="AS208" s="59">
        <f t="shared" si="64"/>
        <v>26.080662109652842</v>
      </c>
      <c r="AT208" s="56"/>
      <c r="AU208" s="56"/>
    </row>
    <row r="209" spans="1:47">
      <c r="A209" s="58"/>
      <c r="B209" s="59"/>
      <c r="C209" s="59"/>
      <c r="D209" s="59"/>
      <c r="E209" s="59"/>
      <c r="F209" s="59"/>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c r="AT209" s="56"/>
      <c r="AU209" s="56"/>
    </row>
    <row r="210" spans="1:47">
      <c r="A210" s="58" t="s">
        <v>653</v>
      </c>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c r="AJ210" s="58"/>
      <c r="AK210" s="58"/>
      <c r="AL210" s="58"/>
      <c r="AM210" s="58"/>
      <c r="AN210" s="58"/>
      <c r="AO210" s="58"/>
      <c r="AP210" s="58"/>
      <c r="AQ210" s="58"/>
      <c r="AR210" s="58"/>
      <c r="AS210" s="58"/>
      <c r="AT210" s="56"/>
      <c r="AU210" s="56"/>
    </row>
    <row r="211" spans="1:47">
      <c r="A211" s="58" t="s">
        <v>632</v>
      </c>
      <c r="B211" s="59">
        <f>'Energy by Mode &amp; Fuel'!C$187*'C Emissions Factors'!$AB$9/1000</f>
        <v>4.7847227735999995</v>
      </c>
      <c r="C211" s="59">
        <f>'Energy by Mode &amp; Fuel'!D$187*'C Emissions Factors'!$AB$9/1000</f>
        <v>4.6420129755999993</v>
      </c>
      <c r="D211" s="59">
        <f>'Energy by Mode &amp; Fuel'!E$187*'C Emissions Factors'!$AB$9/1000</f>
        <v>4.6660259260999997</v>
      </c>
      <c r="E211" s="59">
        <f>'Energy by Mode &amp; Fuel'!F$187*'C Emissions Factors'!$AB$9/1000</f>
        <v>4.6511826938499992</v>
      </c>
      <c r="F211" s="59">
        <f>F40*((1+F$128)^F$170)*(1+F143)*(1+F$156)</f>
        <v>4.6394234655999993</v>
      </c>
      <c r="G211" s="59">
        <f t="shared" ref="G211:AS211" si="65">G40*((1+G$128)^G$170)*(1+G143)*(1+G$156)</f>
        <v>4.6493008369499993</v>
      </c>
      <c r="H211" s="59">
        <f t="shared" si="65"/>
        <v>4.6575078280499991</v>
      </c>
      <c r="I211" s="59">
        <f t="shared" si="65"/>
        <v>4.6642849560999995</v>
      </c>
      <c r="J211" s="59">
        <f t="shared" si="65"/>
        <v>4.6710228025999996</v>
      </c>
      <c r="K211" s="59">
        <f t="shared" si="65"/>
        <v>4.6780008736999994</v>
      </c>
      <c r="L211" s="59">
        <f t="shared" si="65"/>
        <v>4.6848531267999993</v>
      </c>
      <c r="M211" s="59">
        <f t="shared" si="65"/>
        <v>4.6918515336000004</v>
      </c>
      <c r="N211" s="59">
        <f t="shared" si="65"/>
        <v>4.6989493512499996</v>
      </c>
      <c r="O211" s="59">
        <f t="shared" si="65"/>
        <v>4.7061888604500002</v>
      </c>
      <c r="P211" s="59">
        <f t="shared" si="65"/>
        <v>4.7125773425500004</v>
      </c>
      <c r="Q211" s="59">
        <f t="shared" si="65"/>
        <v>4.7185929790999985</v>
      </c>
      <c r="R211" s="59">
        <f t="shared" si="65"/>
        <v>4.7248101438999992</v>
      </c>
      <c r="S211" s="59">
        <f t="shared" si="65"/>
        <v>4.7311700974999997</v>
      </c>
      <c r="T211" s="59">
        <f t="shared" si="65"/>
        <v>4.7374547797499993</v>
      </c>
      <c r="U211" s="59">
        <f t="shared" si="65"/>
        <v>4.7436255674499987</v>
      </c>
      <c r="V211" s="59">
        <f t="shared" si="65"/>
        <v>4.7496306703999993</v>
      </c>
      <c r="W211" s="59">
        <f t="shared" si="65"/>
        <v>4.7557015351999992</v>
      </c>
      <c r="X211" s="59">
        <f t="shared" si="65"/>
        <v>4.7616937637499994</v>
      </c>
      <c r="Y211" s="59">
        <f t="shared" si="65"/>
        <v>4.7677786001999998</v>
      </c>
      <c r="Z211" s="59">
        <f t="shared" si="65"/>
        <v>4.7737267192999999</v>
      </c>
      <c r="AA211" s="59">
        <f t="shared" si="65"/>
        <v>4.7795794508</v>
      </c>
      <c r="AB211" s="59">
        <f t="shared" si="65"/>
        <v>4.7854142605499996</v>
      </c>
      <c r="AC211" s="59">
        <f t="shared" si="65"/>
        <v>4.7913685242499993</v>
      </c>
      <c r="AD211" s="59">
        <f t="shared" si="65"/>
        <v>4.7972558557000005</v>
      </c>
      <c r="AE211" s="59">
        <f t="shared" si="65"/>
        <v>4.800628707958583</v>
      </c>
      <c r="AF211" s="59">
        <f t="shared" si="65"/>
        <v>4.8040039316004517</v>
      </c>
      <c r="AG211" s="59">
        <f t="shared" si="65"/>
        <v>4.8073815282928782</v>
      </c>
      <c r="AH211" s="59">
        <f t="shared" si="65"/>
        <v>4.8107614997043058</v>
      </c>
      <c r="AI211" s="59">
        <f t="shared" si="65"/>
        <v>4.8141438475043508</v>
      </c>
      <c r="AJ211" s="59">
        <f t="shared" si="65"/>
        <v>4.817528573363802</v>
      </c>
      <c r="AK211" s="59">
        <f t="shared" si="65"/>
        <v>4.8209156789546261</v>
      </c>
      <c r="AL211" s="59">
        <f t="shared" si="65"/>
        <v>4.8243051659499621</v>
      </c>
      <c r="AM211" s="59">
        <f t="shared" si="65"/>
        <v>4.8276970360241274</v>
      </c>
      <c r="AN211" s="59">
        <f t="shared" si="65"/>
        <v>4.8310912908526165</v>
      </c>
      <c r="AO211" s="59">
        <f t="shared" si="65"/>
        <v>4.8344879321120997</v>
      </c>
      <c r="AP211" s="59">
        <f t="shared" si="65"/>
        <v>4.8378869614804287</v>
      </c>
      <c r="AQ211" s="59">
        <f t="shared" si="65"/>
        <v>4.8412883806366338</v>
      </c>
      <c r="AR211" s="59">
        <f t="shared" si="65"/>
        <v>4.8446921912609255</v>
      </c>
      <c r="AS211" s="59">
        <f t="shared" si="65"/>
        <v>4.8480983950346959</v>
      </c>
      <c r="AT211" s="56"/>
      <c r="AU211" s="56"/>
    </row>
    <row r="212" spans="1:47">
      <c r="A212" s="58" t="s">
        <v>651</v>
      </c>
      <c r="B212" s="59">
        <f>'Energy by Mode &amp; Fuel'!C$188*'C Emissions Factors'!$AB$10/1000</f>
        <v>70.525868633219986</v>
      </c>
      <c r="C212" s="59">
        <f>'Energy by Mode &amp; Fuel'!D$188*'C Emissions Factors'!$AB$10/1000</f>
        <v>65.911516764426665</v>
      </c>
      <c r="D212" s="59">
        <f>'Energy by Mode &amp; Fuel'!E$188*'C Emissions Factors'!$AB$10/1000</f>
        <v>60.288102031593318</v>
      </c>
      <c r="E212" s="59">
        <f>'Energy by Mode &amp; Fuel'!F$188*'C Emissions Factors'!$AB$10/1000</f>
        <v>63.062221812076665</v>
      </c>
      <c r="F212" s="59">
        <f>F41*((1+F$128)^F$170)*(1+F146)*(1+F$156)</f>
        <v>65.884483361619985</v>
      </c>
      <c r="G212" s="59">
        <f t="shared" ref="G212:AS212" si="66">G41*((1+G$128)^G$170)*(1+G146)*(1+G$156)</f>
        <v>66.017159297833317</v>
      </c>
      <c r="H212" s="59">
        <f t="shared" si="66"/>
        <v>66.125485488113327</v>
      </c>
      <c r="I212" s="59">
        <f t="shared" si="66"/>
        <v>66.219066142973318</v>
      </c>
      <c r="J212" s="59">
        <f t="shared" si="66"/>
        <v>66.313228790013326</v>
      </c>
      <c r="K212" s="59">
        <f t="shared" si="66"/>
        <v>66.41039240810332</v>
      </c>
      <c r="L212" s="59">
        <f t="shared" si="66"/>
        <v>66.506214197756648</v>
      </c>
      <c r="M212" s="59">
        <f t="shared" si="66"/>
        <v>66.603652028246657</v>
      </c>
      <c r="N212" s="59">
        <f t="shared" si="66"/>
        <v>66.703003908566657</v>
      </c>
      <c r="O212" s="59">
        <f t="shared" si="66"/>
        <v>66.805207755439994</v>
      </c>
      <c r="P212" s="59">
        <f t="shared" si="66"/>
        <v>66.896061494056639</v>
      </c>
      <c r="Q212" s="59">
        <f t="shared" si="66"/>
        <v>66.981995247603322</v>
      </c>
      <c r="R212" s="59">
        <f t="shared" si="66"/>
        <v>67.07047799451999</v>
      </c>
      <c r="S212" s="59">
        <f t="shared" si="66"/>
        <v>67.160985500583323</v>
      </c>
      <c r="T212" s="59">
        <f t="shared" si="66"/>
        <v>67.25050221735998</v>
      </c>
      <c r="U212" s="59">
        <f t="shared" si="66"/>
        <v>67.339081175006669</v>
      </c>
      <c r="V212" s="59">
        <f t="shared" si="66"/>
        <v>67.425587228743325</v>
      </c>
      <c r="W212" s="59">
        <f t="shared" si="66"/>
        <v>67.513112911346653</v>
      </c>
      <c r="X212" s="59">
        <f t="shared" si="66"/>
        <v>67.59976804837666</v>
      </c>
      <c r="Y212" s="59">
        <f t="shared" si="66"/>
        <v>67.687712141279988</v>
      </c>
      <c r="Z212" s="59">
        <f t="shared" si="66"/>
        <v>67.773564182683316</v>
      </c>
      <c r="AA212" s="59">
        <f t="shared" si="66"/>
        <v>67.857901200576663</v>
      </c>
      <c r="AB212" s="59">
        <f t="shared" si="66"/>
        <v>67.941911212303324</v>
      </c>
      <c r="AC212" s="59">
        <f t="shared" si="66"/>
        <v>68.026878288343312</v>
      </c>
      <c r="AD212" s="59">
        <f t="shared" si="66"/>
        <v>68.110263127316642</v>
      </c>
      <c r="AE212" s="59">
        <f t="shared" si="66"/>
        <v>68.158614068442375</v>
      </c>
      <c r="AF212" s="59">
        <f t="shared" si="66"/>
        <v>68.206999333521651</v>
      </c>
      <c r="AG212" s="59">
        <f t="shared" si="66"/>
        <v>68.255418946920798</v>
      </c>
      <c r="AH212" s="59">
        <f t="shared" si="66"/>
        <v>68.303872933023371</v>
      </c>
      <c r="AI212" s="59">
        <f t="shared" si="66"/>
        <v>68.352361316230343</v>
      </c>
      <c r="AJ212" s="59">
        <f t="shared" si="66"/>
        <v>68.400884120959887</v>
      </c>
      <c r="AK212" s="59">
        <f t="shared" si="66"/>
        <v>68.449441371647623</v>
      </c>
      <c r="AL212" s="59">
        <f t="shared" si="66"/>
        <v>68.498033092746439</v>
      </c>
      <c r="AM212" s="59">
        <f t="shared" si="66"/>
        <v>68.546659308726603</v>
      </c>
      <c r="AN212" s="59">
        <f t="shared" si="66"/>
        <v>68.595320044075791</v>
      </c>
      <c r="AO212" s="59">
        <f t="shared" si="66"/>
        <v>68.644015323299016</v>
      </c>
      <c r="AP212" s="59">
        <f t="shared" si="66"/>
        <v>68.692745170918698</v>
      </c>
      <c r="AQ212" s="59">
        <f t="shared" si="66"/>
        <v>68.741509611474669</v>
      </c>
      <c r="AR212" s="59">
        <f t="shared" si="66"/>
        <v>68.790308669524194</v>
      </c>
      <c r="AS212" s="59">
        <f t="shared" si="66"/>
        <v>68.839142369641948</v>
      </c>
      <c r="AT212" s="56"/>
      <c r="AU212" s="56"/>
    </row>
    <row r="213" spans="1:47">
      <c r="A213" s="58" t="s">
        <v>634</v>
      </c>
      <c r="B213" s="59">
        <f t="shared" ref="B213:AS213" si="67">B211+B212</f>
        <v>75.310591406819981</v>
      </c>
      <c r="C213" s="59">
        <f t="shared" si="67"/>
        <v>70.553529740026661</v>
      </c>
      <c r="D213" s="59">
        <f t="shared" si="67"/>
        <v>64.954127957693316</v>
      </c>
      <c r="E213" s="59">
        <f t="shared" si="67"/>
        <v>67.713404505926661</v>
      </c>
      <c r="F213" s="59">
        <f t="shared" si="67"/>
        <v>70.523906827219989</v>
      </c>
      <c r="G213" s="59">
        <f t="shared" si="67"/>
        <v>70.666460134783321</v>
      </c>
      <c r="H213" s="59">
        <f t="shared" si="67"/>
        <v>70.782993316163328</v>
      </c>
      <c r="I213" s="59">
        <f t="shared" si="67"/>
        <v>70.883351099073323</v>
      </c>
      <c r="J213" s="59">
        <f t="shared" si="67"/>
        <v>70.984251592613333</v>
      </c>
      <c r="K213" s="59">
        <f t="shared" si="67"/>
        <v>71.08839328180332</v>
      </c>
      <c r="L213" s="59">
        <f t="shared" si="67"/>
        <v>71.191067324556641</v>
      </c>
      <c r="M213" s="59">
        <f t="shared" si="67"/>
        <v>71.295503561846658</v>
      </c>
      <c r="N213" s="59">
        <f t="shared" si="67"/>
        <v>71.401953259816651</v>
      </c>
      <c r="O213" s="59">
        <f t="shared" si="67"/>
        <v>71.511396615889993</v>
      </c>
      <c r="P213" s="59">
        <f t="shared" si="67"/>
        <v>71.608638836606644</v>
      </c>
      <c r="Q213" s="59">
        <f t="shared" si="67"/>
        <v>71.700588226703317</v>
      </c>
      <c r="R213" s="59">
        <f t="shared" si="67"/>
        <v>71.795288138419991</v>
      </c>
      <c r="S213" s="59">
        <f t="shared" si="67"/>
        <v>71.89215559808332</v>
      </c>
      <c r="T213" s="59">
        <f t="shared" si="67"/>
        <v>71.987956997109976</v>
      </c>
      <c r="U213" s="59">
        <f t="shared" si="67"/>
        <v>72.082706742456665</v>
      </c>
      <c r="V213" s="59">
        <f t="shared" si="67"/>
        <v>72.17521789914332</v>
      </c>
      <c r="W213" s="59">
        <f t="shared" si="67"/>
        <v>72.268814446546656</v>
      </c>
      <c r="X213" s="59">
        <f t="shared" si="67"/>
        <v>72.361461812126663</v>
      </c>
      <c r="Y213" s="59">
        <f t="shared" si="67"/>
        <v>72.455490741479991</v>
      </c>
      <c r="Z213" s="59">
        <f t="shared" si="67"/>
        <v>72.547290901983317</v>
      </c>
      <c r="AA213" s="59">
        <f t="shared" si="67"/>
        <v>72.637480651376663</v>
      </c>
      <c r="AB213" s="59">
        <f t="shared" si="67"/>
        <v>72.727325472853323</v>
      </c>
      <c r="AC213" s="59">
        <f t="shared" si="67"/>
        <v>72.818246812593316</v>
      </c>
      <c r="AD213" s="59">
        <f t="shared" si="67"/>
        <v>72.907518983016644</v>
      </c>
      <c r="AE213" s="59">
        <f t="shared" si="67"/>
        <v>72.959242776400956</v>
      </c>
      <c r="AF213" s="59">
        <f t="shared" si="67"/>
        <v>73.011003265122099</v>
      </c>
      <c r="AG213" s="59">
        <f t="shared" si="67"/>
        <v>73.062800475213677</v>
      </c>
      <c r="AH213" s="59">
        <f t="shared" si="67"/>
        <v>73.114634432727684</v>
      </c>
      <c r="AI213" s="59">
        <f t="shared" si="67"/>
        <v>73.166505163734698</v>
      </c>
      <c r="AJ213" s="59">
        <f t="shared" si="67"/>
        <v>73.218412694323689</v>
      </c>
      <c r="AK213" s="59">
        <f t="shared" si="67"/>
        <v>73.270357050602243</v>
      </c>
      <c r="AL213" s="59">
        <f t="shared" si="67"/>
        <v>73.322338258696405</v>
      </c>
      <c r="AM213" s="59">
        <f t="shared" si="67"/>
        <v>73.374356344750737</v>
      </c>
      <c r="AN213" s="59">
        <f t="shared" si="67"/>
        <v>73.426411334928403</v>
      </c>
      <c r="AO213" s="59">
        <f t="shared" si="67"/>
        <v>73.478503255411113</v>
      </c>
      <c r="AP213" s="59">
        <f t="shared" si="67"/>
        <v>73.53063213239912</v>
      </c>
      <c r="AQ213" s="59">
        <f t="shared" si="67"/>
        <v>73.582797992111296</v>
      </c>
      <c r="AR213" s="59">
        <f t="shared" si="67"/>
        <v>73.635000860785112</v>
      </c>
      <c r="AS213" s="59">
        <f t="shared" si="67"/>
        <v>73.687240764676645</v>
      </c>
      <c r="AT213" s="56"/>
      <c r="AU213" s="56"/>
    </row>
    <row r="214" spans="1:47">
      <c r="A214" s="58"/>
      <c r="B214" s="59"/>
      <c r="C214" s="59"/>
      <c r="D214" s="59"/>
      <c r="E214" s="59"/>
      <c r="F214" s="59"/>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c r="AT214" s="56"/>
      <c r="AU214" s="56"/>
    </row>
    <row r="215" spans="1:47">
      <c r="A215" s="58" t="s">
        <v>657</v>
      </c>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c r="AT215" s="56"/>
      <c r="AU215" s="56"/>
    </row>
    <row r="216" spans="1:47">
      <c r="A216" s="58" t="s">
        <v>659</v>
      </c>
      <c r="B216" s="59">
        <f>'Energy by Mode &amp; Fuel'!C$192*'C Emissions Factors'!$AB$8/1000</f>
        <v>192.6232078923488</v>
      </c>
      <c r="C216" s="59">
        <f>'Energy by Mode &amp; Fuel'!D$192*'C Emissions Factors'!$AB$8/1000</f>
        <v>185.05312016850655</v>
      </c>
      <c r="D216" s="59">
        <f>'Energy by Mode &amp; Fuel'!E$192*'C Emissions Factors'!$AB$8/1000</f>
        <v>185.57631697256531</v>
      </c>
      <c r="E216" s="59">
        <f>'Energy by Mode &amp; Fuel'!F$192*'C Emissions Factors'!$AB$8/1000</f>
        <v>181.89760320157427</v>
      </c>
      <c r="F216" s="59">
        <f>F45*((1+F$129)^F$171)*(1+F144)*(1+F$157)</f>
        <v>183.25256088624792</v>
      </c>
      <c r="G216" s="59">
        <f t="shared" ref="G216:AS216" si="68">G45*((1+G$129)^G$171)*(1+G144)*(1+G$157)</f>
        <v>185.98182313692615</v>
      </c>
      <c r="H216" s="59">
        <f t="shared" si="68"/>
        <v>188.29588845218856</v>
      </c>
      <c r="I216" s="59">
        <f t="shared" si="68"/>
        <v>191.84976458755398</v>
      </c>
      <c r="J216" s="59">
        <f t="shared" si="68"/>
        <v>194.8467858216062</v>
      </c>
      <c r="K216" s="59">
        <f t="shared" si="68"/>
        <v>197.80513051706478</v>
      </c>
      <c r="L216" s="59">
        <f t="shared" si="68"/>
        <v>200.90810975255951</v>
      </c>
      <c r="M216" s="59">
        <f t="shared" si="68"/>
        <v>203.90561552870852</v>
      </c>
      <c r="N216" s="59">
        <f t="shared" si="68"/>
        <v>206.83781252941296</v>
      </c>
      <c r="O216" s="59">
        <f t="shared" si="68"/>
        <v>209.64141669324167</v>
      </c>
      <c r="P216" s="59">
        <f t="shared" si="68"/>
        <v>211.9993327138593</v>
      </c>
      <c r="Q216" s="59">
        <f t="shared" si="68"/>
        <v>213.98960574993836</v>
      </c>
      <c r="R216" s="59">
        <f t="shared" si="68"/>
        <v>215.75578019267832</v>
      </c>
      <c r="S216" s="59">
        <f t="shared" si="68"/>
        <v>217.38534955899632</v>
      </c>
      <c r="T216" s="59">
        <f t="shared" si="68"/>
        <v>218.84550384206926</v>
      </c>
      <c r="U216" s="59">
        <f t="shared" si="68"/>
        <v>220.14785454462833</v>
      </c>
      <c r="V216" s="59">
        <f t="shared" si="68"/>
        <v>221.34236103308569</v>
      </c>
      <c r="W216" s="59">
        <f t="shared" si="68"/>
        <v>222.60769657537278</v>
      </c>
      <c r="X216" s="59">
        <f t="shared" si="68"/>
        <v>223.81410879333779</v>
      </c>
      <c r="Y216" s="59">
        <f t="shared" si="68"/>
        <v>225.12234318085456</v>
      </c>
      <c r="Z216" s="59">
        <f t="shared" si="68"/>
        <v>226.12166752195347</v>
      </c>
      <c r="AA216" s="59">
        <f t="shared" si="68"/>
        <v>227.05509477581683</v>
      </c>
      <c r="AB216" s="59">
        <f t="shared" si="68"/>
        <v>228.18119492092859</v>
      </c>
      <c r="AC216" s="59">
        <f t="shared" si="68"/>
        <v>229.28130302582755</v>
      </c>
      <c r="AD216" s="59">
        <f t="shared" si="68"/>
        <v>230.38144579150554</v>
      </c>
      <c r="AE216" s="59">
        <f t="shared" si="68"/>
        <v>230.98933519298629</v>
      </c>
      <c r="AF216" s="59">
        <f t="shared" si="68"/>
        <v>231.59882858442018</v>
      </c>
      <c r="AG216" s="59">
        <f t="shared" si="68"/>
        <v>232.20993019812926</v>
      </c>
      <c r="AH216" s="59">
        <f t="shared" si="68"/>
        <v>232.82264427760325</v>
      </c>
      <c r="AI216" s="59">
        <f t="shared" si="68"/>
        <v>233.4369750775287</v>
      </c>
      <c r="AJ216" s="59">
        <f t="shared" si="68"/>
        <v>234.05292686381873</v>
      </c>
      <c r="AK216" s="59">
        <f t="shared" si="68"/>
        <v>234.67050391364253</v>
      </c>
      <c r="AL216" s="59">
        <f t="shared" si="68"/>
        <v>235.2897105154552</v>
      </c>
      <c r="AM216" s="59">
        <f t="shared" si="68"/>
        <v>235.91055096902741</v>
      </c>
      <c r="AN216" s="59">
        <f t="shared" si="68"/>
        <v>236.53302958547528</v>
      </c>
      <c r="AO216" s="59">
        <f t="shared" si="68"/>
        <v>237.15715068729037</v>
      </c>
      <c r="AP216" s="59">
        <f t="shared" si="68"/>
        <v>237.78291860836956</v>
      </c>
      <c r="AQ216" s="59">
        <f t="shared" si="68"/>
        <v>238.41033769404541</v>
      </c>
      <c r="AR216" s="59">
        <f t="shared" si="68"/>
        <v>239.03941230111604</v>
      </c>
      <c r="AS216" s="59">
        <f t="shared" si="68"/>
        <v>239.67014679787559</v>
      </c>
      <c r="AT216" s="56"/>
      <c r="AU216" s="56"/>
    </row>
    <row r="217" spans="1:47">
      <c r="A217" s="58" t="s">
        <v>661</v>
      </c>
      <c r="B217" s="59">
        <f>'Energy by Mode &amp; Fuel'!C$193*'C Emissions Factors'!$AB$14/1000</f>
        <v>2.1857120999999999</v>
      </c>
      <c r="C217" s="59">
        <f>'Energy by Mode &amp; Fuel'!D$193*'C Emissions Factors'!$AB$14/1000</f>
        <v>2.1857120999999999</v>
      </c>
      <c r="D217" s="59">
        <f>'Energy by Mode &amp; Fuel'!E$193*'C Emissions Factors'!$AB$14/1000</f>
        <v>2.2374134972199999</v>
      </c>
      <c r="E217" s="59">
        <f>'Energy by Mode &amp; Fuel'!F$193*'C Emissions Factors'!$AB$14/1000</f>
        <v>2.2284884023599996</v>
      </c>
      <c r="F217" s="59">
        <f>F46*((1+F$129)^F$171)*(1+F145)*(1+F$157)</f>
        <v>2.2211039612300003</v>
      </c>
      <c r="G217" s="59">
        <f t="shared" ref="G217:AS217" si="69">G46*((1+G$129)^G$171)*(1+G145)*(1+G$157)</f>
        <v>2.21499455342</v>
      </c>
      <c r="H217" s="59">
        <f t="shared" si="69"/>
        <v>2.2099394628299995</v>
      </c>
      <c r="I217" s="59">
        <f t="shared" si="69"/>
        <v>2.2057572040899998</v>
      </c>
      <c r="J217" s="59">
        <f t="shared" si="69"/>
        <v>2.2022968738099999</v>
      </c>
      <c r="K217" s="59">
        <f t="shared" si="69"/>
        <v>2.1994339299899996</v>
      </c>
      <c r="L217" s="59">
        <f t="shared" si="69"/>
        <v>2.1970652103399999</v>
      </c>
      <c r="M217" s="59">
        <f t="shared" si="69"/>
        <v>2.1951053344</v>
      </c>
      <c r="N217" s="59">
        <f t="shared" si="69"/>
        <v>2.1934837975599999</v>
      </c>
      <c r="O217" s="59">
        <f t="shared" si="69"/>
        <v>2.19214220346</v>
      </c>
      <c r="P217" s="59">
        <f t="shared" si="69"/>
        <v>2.1910321882899999</v>
      </c>
      <c r="Q217" s="59">
        <f t="shared" si="69"/>
        <v>2.19011382942</v>
      </c>
      <c r="R217" s="59">
        <f t="shared" si="69"/>
        <v>2.1893539156499995</v>
      </c>
      <c r="S217" s="59">
        <f t="shared" si="69"/>
        <v>2.1887252553099996</v>
      </c>
      <c r="T217" s="59">
        <f t="shared" si="69"/>
        <v>2.1882051540799998</v>
      </c>
      <c r="U217" s="59">
        <f t="shared" si="69"/>
        <v>2.1877747922799999</v>
      </c>
      <c r="V217" s="59">
        <f t="shared" si="69"/>
        <v>2.1874187405399996</v>
      </c>
      <c r="W217" s="59">
        <f t="shared" si="69"/>
        <v>2.18712406033</v>
      </c>
      <c r="X217" s="59">
        <f t="shared" si="69"/>
        <v>2.1868803039599998</v>
      </c>
      <c r="Y217" s="59">
        <f t="shared" si="69"/>
        <v>2.1866786842999999</v>
      </c>
      <c r="Z217" s="59">
        <f t="shared" si="69"/>
        <v>2.1865118672100001</v>
      </c>
      <c r="AA217" s="59">
        <f t="shared" si="69"/>
        <v>2.1863738331599998</v>
      </c>
      <c r="AB217" s="59">
        <f t="shared" si="69"/>
        <v>2.1862595312799997</v>
      </c>
      <c r="AC217" s="59">
        <f t="shared" si="69"/>
        <v>2.1861650177399996</v>
      </c>
      <c r="AD217" s="59">
        <f t="shared" si="69"/>
        <v>2.18608690223</v>
      </c>
      <c r="AE217" s="59">
        <f t="shared" si="69"/>
        <v>2.1860194500293657</v>
      </c>
      <c r="AF217" s="59">
        <f t="shared" si="69"/>
        <v>2.1859519999099839</v>
      </c>
      <c r="AG217" s="59">
        <f t="shared" si="69"/>
        <v>2.1858845518717906</v>
      </c>
      <c r="AH217" s="59">
        <f t="shared" si="69"/>
        <v>2.185817105914722</v>
      </c>
      <c r="AI217" s="59">
        <f t="shared" si="69"/>
        <v>2.1857496620387131</v>
      </c>
      <c r="AJ217" s="59">
        <f t="shared" si="69"/>
        <v>2.1856822202437001</v>
      </c>
      <c r="AK217" s="59">
        <f t="shared" si="69"/>
        <v>2.1856147805296193</v>
      </c>
      <c r="AL217" s="59">
        <f t="shared" si="69"/>
        <v>2.1855473428964056</v>
      </c>
      <c r="AM217" s="59">
        <f t="shared" si="69"/>
        <v>2.185479907343995</v>
      </c>
      <c r="AN217" s="59">
        <f t="shared" si="69"/>
        <v>2.1854124738723235</v>
      </c>
      <c r="AO217" s="59">
        <f t="shared" si="69"/>
        <v>2.1853450424813272</v>
      </c>
      <c r="AP217" s="59">
        <f t="shared" si="69"/>
        <v>2.1852776131709417</v>
      </c>
      <c r="AQ217" s="59">
        <f t="shared" si="69"/>
        <v>2.1852101859411017</v>
      </c>
      <c r="AR217" s="59">
        <f t="shared" si="69"/>
        <v>2.1851427607917451</v>
      </c>
      <c r="AS217" s="59">
        <f t="shared" si="69"/>
        <v>2.1850753377228056</v>
      </c>
      <c r="AT217" s="56"/>
      <c r="AU217" s="56"/>
    </row>
    <row r="218" spans="1:47">
      <c r="A218" s="58" t="s">
        <v>634</v>
      </c>
      <c r="B218" s="59">
        <f t="shared" ref="B218:AS218" si="70">B216+B217</f>
        <v>194.80891999234879</v>
      </c>
      <c r="C218" s="59">
        <f t="shared" si="70"/>
        <v>187.23883226850654</v>
      </c>
      <c r="D218" s="59">
        <f t="shared" si="70"/>
        <v>187.8137304697853</v>
      </c>
      <c r="E218" s="59">
        <f t="shared" si="70"/>
        <v>184.12609160393427</v>
      </c>
      <c r="F218" s="59">
        <f t="shared" si="70"/>
        <v>185.47366484747792</v>
      </c>
      <c r="G218" s="59">
        <f t="shared" si="70"/>
        <v>188.19681769034617</v>
      </c>
      <c r="H218" s="59">
        <f t="shared" si="70"/>
        <v>190.50582791501856</v>
      </c>
      <c r="I218" s="59">
        <f t="shared" si="70"/>
        <v>194.05552179164397</v>
      </c>
      <c r="J218" s="59">
        <f t="shared" si="70"/>
        <v>197.04908269541622</v>
      </c>
      <c r="K218" s="59">
        <f t="shared" si="70"/>
        <v>200.00456444705478</v>
      </c>
      <c r="L218" s="59">
        <f t="shared" si="70"/>
        <v>203.10517496289953</v>
      </c>
      <c r="M218" s="59">
        <f t="shared" si="70"/>
        <v>206.10072086310853</v>
      </c>
      <c r="N218" s="59">
        <f t="shared" si="70"/>
        <v>209.03129632697295</v>
      </c>
      <c r="O218" s="59">
        <f t="shared" si="70"/>
        <v>211.83355889670167</v>
      </c>
      <c r="P218" s="59">
        <f t="shared" si="70"/>
        <v>214.1903649021493</v>
      </c>
      <c r="Q218" s="59">
        <f t="shared" si="70"/>
        <v>216.17971957935836</v>
      </c>
      <c r="R218" s="59">
        <f t="shared" si="70"/>
        <v>217.94513410832832</v>
      </c>
      <c r="S218" s="59">
        <f t="shared" si="70"/>
        <v>219.57407481430633</v>
      </c>
      <c r="T218" s="59">
        <f t="shared" si="70"/>
        <v>221.03370899614927</v>
      </c>
      <c r="U218" s="59">
        <f t="shared" si="70"/>
        <v>222.33562933690834</v>
      </c>
      <c r="V218" s="59">
        <f t="shared" si="70"/>
        <v>223.52977977362571</v>
      </c>
      <c r="W218" s="59">
        <f t="shared" si="70"/>
        <v>224.79482063570279</v>
      </c>
      <c r="X218" s="59">
        <f t="shared" si="70"/>
        <v>226.0009890972978</v>
      </c>
      <c r="Y218" s="59">
        <f t="shared" si="70"/>
        <v>227.30902186515456</v>
      </c>
      <c r="Z218" s="59">
        <f t="shared" si="70"/>
        <v>228.30817938916346</v>
      </c>
      <c r="AA218" s="59">
        <f t="shared" si="70"/>
        <v>229.24146860897682</v>
      </c>
      <c r="AB218" s="59">
        <f t="shared" si="70"/>
        <v>230.36745445220859</v>
      </c>
      <c r="AC218" s="59">
        <f t="shared" si="70"/>
        <v>231.46746804356755</v>
      </c>
      <c r="AD218" s="59">
        <f t="shared" si="70"/>
        <v>232.56753269373553</v>
      </c>
      <c r="AE218" s="59">
        <f t="shared" si="70"/>
        <v>233.17535464301565</v>
      </c>
      <c r="AF218" s="59">
        <f t="shared" si="70"/>
        <v>233.78478058433015</v>
      </c>
      <c r="AG218" s="59">
        <f t="shared" si="70"/>
        <v>234.39581475000105</v>
      </c>
      <c r="AH218" s="59">
        <f t="shared" si="70"/>
        <v>235.00846138351795</v>
      </c>
      <c r="AI218" s="59">
        <f t="shared" si="70"/>
        <v>235.62272473956742</v>
      </c>
      <c r="AJ218" s="59">
        <f t="shared" si="70"/>
        <v>236.23860908406243</v>
      </c>
      <c r="AK218" s="59">
        <f t="shared" si="70"/>
        <v>236.85611869417215</v>
      </c>
      <c r="AL218" s="59">
        <f t="shared" si="70"/>
        <v>237.4752578583516</v>
      </c>
      <c r="AM218" s="59">
        <f t="shared" si="70"/>
        <v>238.0960308763714</v>
      </c>
      <c r="AN218" s="59">
        <f t="shared" si="70"/>
        <v>238.71844205934761</v>
      </c>
      <c r="AO218" s="59">
        <f t="shared" si="70"/>
        <v>239.34249572977168</v>
      </c>
      <c r="AP218" s="59">
        <f t="shared" si="70"/>
        <v>239.9681962215405</v>
      </c>
      <c r="AQ218" s="59">
        <f t="shared" si="70"/>
        <v>240.5955478799865</v>
      </c>
      <c r="AR218" s="59">
        <f t="shared" si="70"/>
        <v>241.22455506190778</v>
      </c>
      <c r="AS218" s="59">
        <f t="shared" si="70"/>
        <v>241.85522213559838</v>
      </c>
      <c r="AT218" s="56"/>
      <c r="AU218" s="56"/>
    </row>
    <row r="219" spans="1:47">
      <c r="A219" s="58"/>
      <c r="B219" s="59"/>
      <c r="C219" s="59"/>
      <c r="D219" s="59"/>
      <c r="E219" s="59"/>
      <c r="F219" s="59"/>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c r="AP219" s="58"/>
      <c r="AQ219" s="58"/>
      <c r="AR219" s="58"/>
      <c r="AS219" s="58"/>
      <c r="AT219" s="56"/>
      <c r="AU219" s="56"/>
    </row>
    <row r="220" spans="1:47">
      <c r="A220" s="58" t="s">
        <v>663</v>
      </c>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6"/>
      <c r="AU220" s="56"/>
    </row>
    <row r="221" spans="1:47">
      <c r="A221" s="58" t="s">
        <v>117</v>
      </c>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c r="AT221" s="56"/>
      <c r="AU221" s="56"/>
    </row>
    <row r="222" spans="1:47">
      <c r="A222" s="58" t="s">
        <v>665</v>
      </c>
      <c r="B222" s="59">
        <f>'Energy by Mode &amp; Fuel'!C$198*'C Emissions Factors'!$AB$8/1000</f>
        <v>39.016361660338099</v>
      </c>
      <c r="C222" s="59">
        <f>'Energy by Mode &amp; Fuel'!D$198*'C Emissions Factors'!$AB$8/1000</f>
        <v>38.361673414297286</v>
      </c>
      <c r="D222" s="59">
        <f>'Energy by Mode &amp; Fuel'!E$198*'C Emissions Factors'!$AB$8/1000</f>
        <v>39.603391994864737</v>
      </c>
      <c r="E222" s="59">
        <f>'Energy by Mode &amp; Fuel'!F$198*'C Emissions Factors'!$AB$8/1000</f>
        <v>39.209207642838727</v>
      </c>
      <c r="F222" s="59">
        <f>F51</f>
        <v>37.246925276800248</v>
      </c>
      <c r="G222" s="59">
        <f t="shared" ref="G222:AS225" si="71">G51</f>
        <v>36.357504453714348</v>
      </c>
      <c r="H222" s="59">
        <f t="shared" si="71"/>
        <v>36.004549062883754</v>
      </c>
      <c r="I222" s="59">
        <f t="shared" si="71"/>
        <v>35.877386036302937</v>
      </c>
      <c r="J222" s="59">
        <f t="shared" si="71"/>
        <v>35.944096482309817</v>
      </c>
      <c r="K222" s="59">
        <f t="shared" si="71"/>
        <v>36.084205770578059</v>
      </c>
      <c r="L222" s="59">
        <f t="shared" si="71"/>
        <v>36.227051346602984</v>
      </c>
      <c r="M222" s="59">
        <f t="shared" si="71"/>
        <v>36.372581396418397</v>
      </c>
      <c r="N222" s="59">
        <f t="shared" si="71"/>
        <v>36.520720077419945</v>
      </c>
      <c r="O222" s="59">
        <f t="shared" si="71"/>
        <v>36.680829556630847</v>
      </c>
      <c r="P222" s="59">
        <f t="shared" si="71"/>
        <v>36.845801609996848</v>
      </c>
      <c r="Q222" s="59">
        <f t="shared" si="71"/>
        <v>37.011201996875279</v>
      </c>
      <c r="R222" s="59">
        <f t="shared" si="71"/>
        <v>37.177247045890972</v>
      </c>
      <c r="S222" s="59">
        <f t="shared" si="71"/>
        <v>37.341371150587584</v>
      </c>
      <c r="T222" s="59">
        <f t="shared" si="71"/>
        <v>37.505430399225304</v>
      </c>
      <c r="U222" s="59">
        <f t="shared" si="71"/>
        <v>37.668689331184439</v>
      </c>
      <c r="V222" s="59">
        <f t="shared" si="71"/>
        <v>37.829594803336683</v>
      </c>
      <c r="W222" s="59">
        <f t="shared" si="71"/>
        <v>37.989578752405187</v>
      </c>
      <c r="X222" s="59">
        <f t="shared" si="71"/>
        <v>38.14758129571392</v>
      </c>
      <c r="Y222" s="59">
        <f t="shared" si="71"/>
        <v>38.304052314580673</v>
      </c>
      <c r="Z222" s="59">
        <f t="shared" si="71"/>
        <v>38.457849775321471</v>
      </c>
      <c r="AA222" s="59">
        <f t="shared" si="71"/>
        <v>38.611777019060995</v>
      </c>
      <c r="AB222" s="59">
        <f t="shared" si="71"/>
        <v>38.764211722874791</v>
      </c>
      <c r="AC222" s="59">
        <f t="shared" si="71"/>
        <v>38.916551233587953</v>
      </c>
      <c r="AD222" s="59">
        <f t="shared" si="71"/>
        <v>39.068605164999177</v>
      </c>
      <c r="AE222" s="59">
        <f t="shared" si="71"/>
        <v>39.156802505252685</v>
      </c>
      <c r="AF222" s="59">
        <f t="shared" si="71"/>
        <v>39.245198950920759</v>
      </c>
      <c r="AG222" s="59">
        <f t="shared" si="71"/>
        <v>39.333794951483682</v>
      </c>
      <c r="AH222" s="59">
        <f t="shared" si="71"/>
        <v>39.422590957436455</v>
      </c>
      <c r="AI222" s="59">
        <f t="shared" si="71"/>
        <v>39.511587420291058</v>
      </c>
      <c r="AJ222" s="59">
        <f t="shared" si="71"/>
        <v>39.600784792578764</v>
      </c>
      <c r="AK222" s="59">
        <f t="shared" si="71"/>
        <v>39.690183527852426</v>
      </c>
      <c r="AL222" s="59">
        <f t="shared" si="71"/>
        <v>39.779784080688813</v>
      </c>
      <c r="AM222" s="59">
        <f t="shared" si="71"/>
        <v>39.869586906690877</v>
      </c>
      <c r="AN222" s="59">
        <f t="shared" si="71"/>
        <v>39.9595924624901</v>
      </c>
      <c r="AO222" s="59">
        <f t="shared" si="71"/>
        <v>40.049801205748828</v>
      </c>
      <c r="AP222" s="59">
        <f t="shared" si="71"/>
        <v>40.140213595162557</v>
      </c>
      <c r="AQ222" s="59">
        <f t="shared" si="71"/>
        <v>40.230830090462284</v>
      </c>
      <c r="AR222" s="59">
        <f t="shared" si="71"/>
        <v>40.321651152416869</v>
      </c>
      <c r="AS222" s="59">
        <f t="shared" si="71"/>
        <v>40.41267724283535</v>
      </c>
      <c r="AT222" s="56"/>
      <c r="AU222" s="56"/>
    </row>
    <row r="223" spans="1:47">
      <c r="A223" s="58" t="s">
        <v>121</v>
      </c>
      <c r="B223" s="59">
        <f>'Energy by Mode &amp; Fuel'!C$199*'C Emissions Factors'!$AB$10/1000</f>
        <v>1.0921112412466665</v>
      </c>
      <c r="C223" s="59">
        <f>'Energy by Mode &amp; Fuel'!D$199*'C Emissions Factors'!$AB$10/1000</f>
        <v>1.3484073279599997</v>
      </c>
      <c r="D223" s="59">
        <f>'Energy by Mode &amp; Fuel'!E$199*'C Emissions Factors'!$AB$10/1000</f>
        <v>1.2780480507666667</v>
      </c>
      <c r="E223" s="59">
        <f>'Energy by Mode &amp; Fuel'!F$199*'C Emissions Factors'!$AB$10/1000</f>
        <v>1.3217200001133331</v>
      </c>
      <c r="F223" s="59">
        <f>F52</f>
        <v>1.3092437298966664</v>
      </c>
      <c r="G223" s="59">
        <f t="shared" ref="G223:U223" si="72">G52</f>
        <v>1.2780423774066665</v>
      </c>
      <c r="H223" s="59">
        <f t="shared" si="72"/>
        <v>1.2656746101999998</v>
      </c>
      <c r="I223" s="59">
        <f t="shared" si="72"/>
        <v>1.2612089667099997</v>
      </c>
      <c r="J223" s="59">
        <f t="shared" si="72"/>
        <v>1.2635451302833329</v>
      </c>
      <c r="K223" s="59">
        <f t="shared" si="72"/>
        <v>1.2684583388399997</v>
      </c>
      <c r="L223" s="59">
        <f t="shared" si="72"/>
        <v>1.2734682309066663</v>
      </c>
      <c r="M223" s="59">
        <f t="shared" si="72"/>
        <v>1.2785733093466665</v>
      </c>
      <c r="N223" s="59">
        <f t="shared" si="72"/>
        <v>1.2837698707166665</v>
      </c>
      <c r="O223" s="59">
        <f t="shared" si="72"/>
        <v>1.2893853939633331</v>
      </c>
      <c r="P223" s="59">
        <f t="shared" si="72"/>
        <v>1.2951700148566663</v>
      </c>
      <c r="Q223" s="59">
        <f t="shared" si="72"/>
        <v>1.3009703950833329</v>
      </c>
      <c r="R223" s="59">
        <f t="shared" si="72"/>
        <v>1.3067969358033331</v>
      </c>
      <c r="S223" s="59">
        <f t="shared" si="72"/>
        <v>1.3125581540866662</v>
      </c>
      <c r="T223" s="59">
        <f t="shared" si="72"/>
        <v>1.3183171660633328</v>
      </c>
      <c r="U223" s="59">
        <f t="shared" si="72"/>
        <v>1.3240475748499998</v>
      </c>
      <c r="V223" s="59">
        <f t="shared" si="71"/>
        <v>1.3296954047299998</v>
      </c>
      <c r="W223" s="59">
        <f t="shared" si="71"/>
        <v>1.3353092732466667</v>
      </c>
      <c r="X223" s="59">
        <f t="shared" si="71"/>
        <v>1.3408545098666664</v>
      </c>
      <c r="Y223" s="59">
        <f t="shared" si="71"/>
        <v>1.3463457707699997</v>
      </c>
      <c r="Z223" s="59">
        <f t="shared" si="71"/>
        <v>1.35174350003</v>
      </c>
      <c r="AA223" s="59">
        <f t="shared" si="71"/>
        <v>1.3571454843099995</v>
      </c>
      <c r="AB223" s="59">
        <f t="shared" si="71"/>
        <v>1.362496802333333</v>
      </c>
      <c r="AC223" s="59">
        <f t="shared" si="71"/>
        <v>1.3678429985733334</v>
      </c>
      <c r="AD223" s="59">
        <f t="shared" si="71"/>
        <v>1.3731795816199999</v>
      </c>
      <c r="AE223" s="59">
        <f t="shared" si="71"/>
        <v>1.3762750250801317</v>
      </c>
      <c r="AF223" s="59">
        <f t="shared" si="71"/>
        <v>1.3793774463386101</v>
      </c>
      <c r="AG223" s="59">
        <f t="shared" si="71"/>
        <v>1.3824868611249013</v>
      </c>
      <c r="AH223" s="59">
        <f t="shared" si="71"/>
        <v>1.3856032852039268</v>
      </c>
      <c r="AI223" s="59">
        <f t="shared" si="71"/>
        <v>1.3887267343761476</v>
      </c>
      <c r="AJ223" s="59">
        <f t="shared" si="71"/>
        <v>1.3918572244776413</v>
      </c>
      <c r="AK223" s="59">
        <f t="shared" si="71"/>
        <v>1.3949947713801838</v>
      </c>
      <c r="AL223" s="59">
        <f t="shared" si="71"/>
        <v>1.3981393909913291</v>
      </c>
      <c r="AM223" s="59">
        <f t="shared" si="71"/>
        <v>1.4012910992544907</v>
      </c>
      <c r="AN223" s="59">
        <f t="shared" si="71"/>
        <v>1.4044499121490217</v>
      </c>
      <c r="AO223" s="59">
        <f t="shared" si="71"/>
        <v>1.4076158456902963</v>
      </c>
      <c r="AP223" s="59">
        <f t="shared" si="71"/>
        <v>1.4107889159297906</v>
      </c>
      <c r="AQ223" s="59">
        <f t="shared" si="71"/>
        <v>1.4139691389551645</v>
      </c>
      <c r="AR223" s="59">
        <f t="shared" si="71"/>
        <v>1.4171565308903424</v>
      </c>
      <c r="AS223" s="59">
        <f t="shared" si="71"/>
        <v>1.4203511078955962</v>
      </c>
      <c r="AT223" s="56"/>
      <c r="AU223" s="56"/>
    </row>
    <row r="224" spans="1:47">
      <c r="A224" s="58" t="s">
        <v>668</v>
      </c>
      <c r="B224" s="59">
        <f>'Energy by Mode &amp; Fuel'!C$200*'C Emissions Factors'!$AB$9/1000</f>
        <v>10.568353418699999</v>
      </c>
      <c r="C224" s="59">
        <f>'Energy by Mode &amp; Fuel'!D$200*'C Emissions Factors'!$AB$9/1000</f>
        <v>10.747749258399999</v>
      </c>
      <c r="D224" s="59">
        <f>'Energy by Mode &amp; Fuel'!E$200*'C Emissions Factors'!$AB$9/1000</f>
        <v>11.194742647549997</v>
      </c>
      <c r="E224" s="59">
        <f>'Energy by Mode &amp; Fuel'!F$200*'C Emissions Factors'!$AB$9/1000</f>
        <v>11.03278152515</v>
      </c>
      <c r="F224" s="59">
        <f>F53</f>
        <v>10.434046726949999</v>
      </c>
      <c r="G224" s="59">
        <f t="shared" si="71"/>
        <v>10.186559429199999</v>
      </c>
      <c r="H224" s="59">
        <f t="shared" si="71"/>
        <v>10.089234085699998</v>
      </c>
      <c r="I224" s="59">
        <f t="shared" si="71"/>
        <v>10.054036427049999</v>
      </c>
      <c r="J224" s="59">
        <f t="shared" si="71"/>
        <v>10.072887620949997</v>
      </c>
      <c r="K224" s="59">
        <f t="shared" si="71"/>
        <v>10.112343487399999</v>
      </c>
      <c r="L224" s="59">
        <f t="shared" si="71"/>
        <v>10.152508104199999</v>
      </c>
      <c r="M224" s="59">
        <f t="shared" si="71"/>
        <v>10.193498730799998</v>
      </c>
      <c r="N224" s="59">
        <f t="shared" si="71"/>
        <v>10.235145659199999</v>
      </c>
      <c r="O224" s="59">
        <f t="shared" si="71"/>
        <v>10.28000160495</v>
      </c>
      <c r="P224" s="59">
        <f t="shared" si="71"/>
        <v>10.326095394999998</v>
      </c>
      <c r="Q224" s="59">
        <f t="shared" si="71"/>
        <v>10.372258384949999</v>
      </c>
      <c r="R224" s="59">
        <f t="shared" si="71"/>
        <v>10.418675863749998</v>
      </c>
      <c r="S224" s="59">
        <f t="shared" si="71"/>
        <v>10.464573172899998</v>
      </c>
      <c r="T224" s="59">
        <f t="shared" si="71"/>
        <v>10.510441514649999</v>
      </c>
      <c r="U224" s="59">
        <f t="shared" si="71"/>
        <v>10.555972708049998</v>
      </c>
      <c r="V224" s="59">
        <f t="shared" si="71"/>
        <v>10.600800783649998</v>
      </c>
      <c r="W224" s="59">
        <f t="shared" si="71"/>
        <v>10.645344159449998</v>
      </c>
      <c r="X224" s="59">
        <f t="shared" si="71"/>
        <v>10.6893005065</v>
      </c>
      <c r="Y224" s="59">
        <f t="shared" si="71"/>
        <v>10.732829291799998</v>
      </c>
      <c r="Z224" s="59">
        <f t="shared" si="71"/>
        <v>10.7756325754</v>
      </c>
      <c r="AA224" s="59">
        <f t="shared" si="71"/>
        <v>10.818498329099999</v>
      </c>
      <c r="AB224" s="59">
        <f t="shared" si="71"/>
        <v>10.860966805149998</v>
      </c>
      <c r="AC224" s="59">
        <f t="shared" si="71"/>
        <v>10.9035189648</v>
      </c>
      <c r="AD224" s="59">
        <f t="shared" si="71"/>
        <v>10.946088973049999</v>
      </c>
      <c r="AE224" s="59">
        <f t="shared" si="71"/>
        <v>10.970688895250248</v>
      </c>
      <c r="AF224" s="59">
        <f t="shared" si="71"/>
        <v>10.995344102600635</v>
      </c>
      <c r="AG224" s="59">
        <f t="shared" si="71"/>
        <v>11.020054719347394</v>
      </c>
      <c r="AH224" s="59">
        <f t="shared" si="71"/>
        <v>11.044820870015993</v>
      </c>
      <c r="AI224" s="59">
        <f t="shared" si="71"/>
        <v>11.069642679411755</v>
      </c>
      <c r="AJ224" s="59">
        <f t="shared" si="71"/>
        <v>11.094520272620485</v>
      </c>
      <c r="AK224" s="59">
        <f t="shared" si="71"/>
        <v>11.119453775009104</v>
      </c>
      <c r="AL224" s="59">
        <f t="shared" si="71"/>
        <v>11.144443312226278</v>
      </c>
      <c r="AM224" s="59">
        <f t="shared" si="71"/>
        <v>11.169489010203048</v>
      </c>
      <c r="AN224" s="59">
        <f t="shared" si="71"/>
        <v>11.194590995153476</v>
      </c>
      <c r="AO224" s="59">
        <f t="shared" si="71"/>
        <v>11.21974939357527</v>
      </c>
      <c r="AP224" s="59">
        <f t="shared" si="71"/>
        <v>11.244964332250426</v>
      </c>
      <c r="AQ224" s="59">
        <f t="shared" si="71"/>
        <v>11.270235938245865</v>
      </c>
      <c r="AR224" s="59">
        <f t="shared" si="71"/>
        <v>11.29556433891408</v>
      </c>
      <c r="AS224" s="59">
        <f t="shared" si="71"/>
        <v>11.320949661893764</v>
      </c>
      <c r="AT224" s="56"/>
      <c r="AU224" s="56"/>
    </row>
    <row r="225" spans="1:47">
      <c r="A225" s="58" t="s">
        <v>670</v>
      </c>
      <c r="B225" s="59">
        <f>SUM(B222:B224)</f>
        <v>50.676826320284768</v>
      </c>
      <c r="C225" s="59">
        <f>SUM(C222:C224)</f>
        <v>50.457830000657282</v>
      </c>
      <c r="D225" s="59">
        <f>SUM(D222:D224)</f>
        <v>52.076182693181394</v>
      </c>
      <c r="E225" s="59">
        <f>SUM(E222:E224)</f>
        <v>51.563709168102058</v>
      </c>
      <c r="F225" s="59">
        <f>F54</f>
        <v>48.990215733646913</v>
      </c>
      <c r="G225" s="59">
        <f t="shared" si="71"/>
        <v>47.822106260321007</v>
      </c>
      <c r="H225" s="59">
        <f t="shared" si="71"/>
        <v>47.359457758783755</v>
      </c>
      <c r="I225" s="59">
        <f t="shared" si="71"/>
        <v>47.192631430062939</v>
      </c>
      <c r="J225" s="59">
        <f t="shared" si="71"/>
        <v>47.280529233543149</v>
      </c>
      <c r="K225" s="59">
        <f t="shared" si="71"/>
        <v>47.465007596818054</v>
      </c>
      <c r="L225" s="59">
        <f t="shared" si="71"/>
        <v>47.653027681709645</v>
      </c>
      <c r="M225" s="59">
        <f t="shared" si="71"/>
        <v>47.844653436565068</v>
      </c>
      <c r="N225" s="59">
        <f t="shared" si="71"/>
        <v>48.039635607336614</v>
      </c>
      <c r="O225" s="59">
        <f t="shared" si="71"/>
        <v>48.250216555544185</v>
      </c>
      <c r="P225" s="59">
        <f t="shared" si="71"/>
        <v>48.467067019853509</v>
      </c>
      <c r="Q225" s="59">
        <f t="shared" si="71"/>
        <v>48.684430776908613</v>
      </c>
      <c r="R225" s="59">
        <f t="shared" si="71"/>
        <v>48.902719845444302</v>
      </c>
      <c r="S225" s="59">
        <f t="shared" si="71"/>
        <v>49.118502477574246</v>
      </c>
      <c r="T225" s="59">
        <f t="shared" si="71"/>
        <v>49.334189079938632</v>
      </c>
      <c r="U225" s="59">
        <f t="shared" si="71"/>
        <v>49.548709614084437</v>
      </c>
      <c r="V225" s="59">
        <f t="shared" si="71"/>
        <v>49.76009099171668</v>
      </c>
      <c r="W225" s="59">
        <f t="shared" si="71"/>
        <v>49.97023218510185</v>
      </c>
      <c r="X225" s="59">
        <f t="shared" si="71"/>
        <v>50.177736312080583</v>
      </c>
      <c r="Y225" s="59">
        <f t="shared" si="71"/>
        <v>50.383227377150675</v>
      </c>
      <c r="Z225" s="59">
        <f t="shared" si="71"/>
        <v>50.58522585075147</v>
      </c>
      <c r="AA225" s="59">
        <f t="shared" si="71"/>
        <v>50.787420832471</v>
      </c>
      <c r="AB225" s="59">
        <f t="shared" si="71"/>
        <v>50.987675330358122</v>
      </c>
      <c r="AC225" s="59">
        <f t="shared" si="71"/>
        <v>51.187913196961283</v>
      </c>
      <c r="AD225" s="59">
        <f t="shared" si="71"/>
        <v>51.387873719669173</v>
      </c>
      <c r="AE225" s="59">
        <f t="shared" si="71"/>
        <v>51.503766425583066</v>
      </c>
      <c r="AF225" s="59">
        <f t="shared" si="71"/>
        <v>51.619920499860001</v>
      </c>
      <c r="AG225" s="59">
        <f t="shared" si="71"/>
        <v>51.736336531955978</v>
      </c>
      <c r="AH225" s="59">
        <f t="shared" si="71"/>
        <v>51.853015112656379</v>
      </c>
      <c r="AI225" s="59">
        <f t="shared" si="71"/>
        <v>51.969956834078964</v>
      </c>
      <c r="AJ225" s="59">
        <f t="shared" si="71"/>
        <v>52.08716228967689</v>
      </c>
      <c r="AK225" s="59">
        <f t="shared" si="71"/>
        <v>52.204632074241715</v>
      </c>
      <c r="AL225" s="59">
        <f t="shared" si="71"/>
        <v>52.322366783906425</v>
      </c>
      <c r="AM225" s="59">
        <f t="shared" si="71"/>
        <v>52.440367016148414</v>
      </c>
      <c r="AN225" s="59">
        <f t="shared" si="71"/>
        <v>52.558633369792595</v>
      </c>
      <c r="AO225" s="59">
        <f t="shared" si="71"/>
        <v>52.677166445014393</v>
      </c>
      <c r="AP225" s="59">
        <f t="shared" si="71"/>
        <v>52.795966843342775</v>
      </c>
      <c r="AQ225" s="59">
        <f t="shared" si="71"/>
        <v>52.915035167663319</v>
      </c>
      <c r="AR225" s="59">
        <f t="shared" si="71"/>
        <v>53.034372022221291</v>
      </c>
      <c r="AS225" s="59">
        <f t="shared" si="71"/>
        <v>53.153978012624712</v>
      </c>
      <c r="AT225" s="56"/>
      <c r="AU225" s="56"/>
    </row>
    <row r="226" spans="1:47">
      <c r="A226" s="58"/>
      <c r="B226" s="59"/>
      <c r="C226" s="59"/>
      <c r="D226" s="59"/>
      <c r="E226" s="59"/>
      <c r="F226" s="59"/>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c r="AT226" s="56"/>
      <c r="AU226" s="56"/>
    </row>
    <row r="227" spans="1:47">
      <c r="A227" s="58" t="s">
        <v>671</v>
      </c>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c r="AI227" s="58"/>
      <c r="AJ227" s="58"/>
      <c r="AK227" s="58"/>
      <c r="AL227" s="58"/>
      <c r="AM227" s="58"/>
      <c r="AN227" s="58"/>
      <c r="AO227" s="58"/>
      <c r="AP227" s="58"/>
      <c r="AQ227" s="58"/>
      <c r="AR227" s="58"/>
      <c r="AS227" s="58"/>
      <c r="AT227" s="56"/>
      <c r="AU227" s="56"/>
    </row>
    <row r="228" spans="1:47">
      <c r="A228" s="58" t="s">
        <v>672</v>
      </c>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c r="AT228" s="56"/>
      <c r="AU228" s="56"/>
    </row>
    <row r="229" spans="1:47">
      <c r="A229" s="58" t="s">
        <v>674</v>
      </c>
      <c r="B229" s="59">
        <f>'Energy by Mode &amp; Fuel'!C$205*((1-B$112)*'C Emissions Factors'!$AB$6/1000+(B$112)*'C Emissions Factors'!$AB$50/1000)</f>
        <v>0.17235241075850691</v>
      </c>
      <c r="C229" s="59">
        <f>'Energy by Mode &amp; Fuel'!D$205*((1-C$112)*'C Emissions Factors'!$AB$6/1000+(C$112)*'C Emissions Factors'!$AB$50/1000)</f>
        <v>0.17205742910140018</v>
      </c>
      <c r="D229" s="59">
        <f>'Energy by Mode &amp; Fuel'!E$205*((1-D$112)*'C Emissions Factors'!$AB$6/1000+(D$112)*'C Emissions Factors'!$AB$50/1000)</f>
        <v>0.16845270487570788</v>
      </c>
      <c r="E229" s="59">
        <f>'Energy by Mode &amp; Fuel'!F$205*((1-E$112)*'C Emissions Factors'!$AB$6/1000+(E$112)*'C Emissions Factors'!$AB$50/1000)</f>
        <v>0.17308372768514688</v>
      </c>
      <c r="F229" s="59">
        <f>F58*((1+F$130)^F$172)*(1+F137)*(1+F$158)</f>
        <v>0.17777206518516039</v>
      </c>
      <c r="G229" s="59">
        <f t="shared" ref="G229:AS229" si="73">G58*((1+G$130)^G$172)*(1+G137)*(1+G$158)</f>
        <v>0.1797127107514567</v>
      </c>
      <c r="H229" s="59">
        <f t="shared" si="73"/>
        <v>0.18180227067183843</v>
      </c>
      <c r="I229" s="59">
        <f t="shared" si="73"/>
        <v>0.18391428308530161</v>
      </c>
      <c r="J229" s="59">
        <f t="shared" si="73"/>
        <v>0.18604684762409324</v>
      </c>
      <c r="K229" s="59">
        <f t="shared" si="73"/>
        <v>0.18819813430445123</v>
      </c>
      <c r="L229" s="59">
        <f t="shared" si="73"/>
        <v>0.19036673544655852</v>
      </c>
      <c r="M229" s="59">
        <f t="shared" si="73"/>
        <v>0.19255124337059815</v>
      </c>
      <c r="N229" s="59">
        <f t="shared" si="73"/>
        <v>0.19475039116473475</v>
      </c>
      <c r="O229" s="59">
        <f t="shared" si="73"/>
        <v>0.19696277114915128</v>
      </c>
      <c r="P229" s="59">
        <f t="shared" si="73"/>
        <v>0.19918711641201253</v>
      </c>
      <c r="Q229" s="59">
        <f t="shared" si="73"/>
        <v>0.20142208965749223</v>
      </c>
      <c r="R229" s="59">
        <f t="shared" si="73"/>
        <v>0.2036662832057734</v>
      </c>
      <c r="S229" s="59">
        <f t="shared" si="73"/>
        <v>0.20591828937703904</v>
      </c>
      <c r="T229" s="59">
        <f t="shared" si="73"/>
        <v>0.2081771227954172</v>
      </c>
      <c r="U229" s="59">
        <f t="shared" si="73"/>
        <v>0.21044222038898108</v>
      </c>
      <c r="V229" s="59">
        <f t="shared" si="73"/>
        <v>0.21271294870181304</v>
      </c>
      <c r="W229" s="59">
        <f t="shared" si="73"/>
        <v>0.2149894485018948</v>
      </c>
      <c r="X229" s="59">
        <f t="shared" si="73"/>
        <v>0.21727136786927209</v>
      </c>
      <c r="Y229" s="59">
        <f t="shared" si="73"/>
        <v>0.21955919949188082</v>
      </c>
      <c r="Z229" s="59">
        <f t="shared" si="73"/>
        <v>0.22185364720962952</v>
      </c>
      <c r="AA229" s="59">
        <f t="shared" si="73"/>
        <v>0.22415471102251824</v>
      </c>
      <c r="AB229" s="59">
        <f t="shared" si="73"/>
        <v>0.22646288361848291</v>
      </c>
      <c r="AC229" s="59">
        <f t="shared" si="73"/>
        <v>0.2287792911413771</v>
      </c>
      <c r="AD229" s="59">
        <f t="shared" si="73"/>
        <v>0.23110435589514594</v>
      </c>
      <c r="AE229" s="59">
        <f t="shared" si="73"/>
        <v>0.23246145931547701</v>
      </c>
      <c r="AF229" s="59">
        <f t="shared" si="73"/>
        <v>0.233826531991456</v>
      </c>
      <c r="AG229" s="59">
        <f t="shared" si="73"/>
        <v>0.23519962072057427</v>
      </c>
      <c r="AH229" s="59">
        <f t="shared" si="73"/>
        <v>0.23658077257512988</v>
      </c>
      <c r="AI229" s="59">
        <f t="shared" si="73"/>
        <v>0.23797003490384147</v>
      </c>
      <c r="AJ229" s="59">
        <f t="shared" si="73"/>
        <v>0.23936745533347126</v>
      </c>
      <c r="AK229" s="59">
        <f t="shared" si="73"/>
        <v>0.24077308177045798</v>
      </c>
      <c r="AL229" s="59">
        <f t="shared" si="73"/>
        <v>0.24218696240255905</v>
      </c>
      <c r="AM229" s="59">
        <f t="shared" si="73"/>
        <v>0.24360914570050274</v>
      </c>
      <c r="AN229" s="59">
        <f t="shared" si="73"/>
        <v>0.24503968041964963</v>
      </c>
      <c r="AO229" s="59">
        <f t="shared" si="73"/>
        <v>0.2464786156016642</v>
      </c>
      <c r="AP229" s="59">
        <f t="shared" si="73"/>
        <v>0.24792600057619602</v>
      </c>
      <c r="AQ229" s="59">
        <f t="shared" si="73"/>
        <v>0.24938188496257085</v>
      </c>
      <c r="AR229" s="59">
        <f t="shared" si="73"/>
        <v>0.25084631867149182</v>
      </c>
      <c r="AS229" s="59">
        <f t="shared" si="73"/>
        <v>0.25231935190675026</v>
      </c>
      <c r="AT229" s="56"/>
      <c r="AU229" s="56"/>
    </row>
    <row r="230" spans="1:47">
      <c r="A230" s="58" t="s">
        <v>676</v>
      </c>
      <c r="B230" s="59">
        <f>'Energy by Mode &amp; Fuel'!C$206*'C Emissions Factors'!$AB$9/1000</f>
        <v>6.333000092649999</v>
      </c>
      <c r="C230" s="59">
        <f>'Energy by Mode &amp; Fuel'!D$206*'C Emissions Factors'!$AB$9/1000</f>
        <v>6.0989833673999989</v>
      </c>
      <c r="D230" s="59">
        <f>'Energy by Mode &amp; Fuel'!E$206*'C Emissions Factors'!$AB$9/1000</f>
        <v>6.1343004799999994</v>
      </c>
      <c r="E230" s="59">
        <f>'Energy by Mode &amp; Fuel'!F$206*'C Emissions Factors'!$AB$9/1000</f>
        <v>6.0818237672499986</v>
      </c>
      <c r="F230" s="59">
        <f>F59*((1+F$130)^F$172)*(1+F143)*(1+F$158)</f>
        <v>6.0467913544499998</v>
      </c>
      <c r="G230" s="59">
        <f t="shared" ref="G230:AS230" si="74">G59*((1+G$130)^G$172)*(1+G143)*(1+G$158)</f>
        <v>6.0302489939999999</v>
      </c>
      <c r="H230" s="59">
        <f t="shared" si="74"/>
        <v>5.9971665407499994</v>
      </c>
      <c r="I230" s="59">
        <f t="shared" si="74"/>
        <v>5.9510426128999985</v>
      </c>
      <c r="J230" s="59">
        <f t="shared" si="74"/>
        <v>5.8964775407999985</v>
      </c>
      <c r="K230" s="59">
        <f t="shared" si="74"/>
        <v>5.8306848946499992</v>
      </c>
      <c r="L230" s="59">
        <f t="shared" si="74"/>
        <v>5.7522581462499991</v>
      </c>
      <c r="M230" s="59">
        <f t="shared" si="74"/>
        <v>5.6633040887499995</v>
      </c>
      <c r="N230" s="59">
        <f t="shared" si="74"/>
        <v>5.5661774206499999</v>
      </c>
      <c r="O230" s="59">
        <f t="shared" si="74"/>
        <v>5.4632002886999995</v>
      </c>
      <c r="P230" s="59">
        <f t="shared" si="74"/>
        <v>5.3546980640999999</v>
      </c>
      <c r="Q230" s="59">
        <f t="shared" si="74"/>
        <v>5.2412187866499993</v>
      </c>
      <c r="R230" s="59">
        <f t="shared" si="74"/>
        <v>5.1208588738999996</v>
      </c>
      <c r="S230" s="59">
        <f t="shared" si="74"/>
        <v>4.9920415775999993</v>
      </c>
      <c r="T230" s="59">
        <f t="shared" si="74"/>
        <v>4.8559769450499992</v>
      </c>
      <c r="U230" s="59">
        <f t="shared" si="74"/>
        <v>4.7156658086999999</v>
      </c>
      <c r="V230" s="59">
        <f t="shared" si="74"/>
        <v>4.5710029788499993</v>
      </c>
      <c r="W230" s="59">
        <f t="shared" si="74"/>
        <v>4.4226879889499999</v>
      </c>
      <c r="X230" s="59">
        <f t="shared" si="74"/>
        <v>4.2698022212999991</v>
      </c>
      <c r="Y230" s="59">
        <f t="shared" si="74"/>
        <v>4.1162105561499995</v>
      </c>
      <c r="Z230" s="59">
        <f t="shared" si="74"/>
        <v>3.9597951546999992</v>
      </c>
      <c r="AA230" s="59">
        <f t="shared" si="74"/>
        <v>3.7958287713500001</v>
      </c>
      <c r="AB230" s="59">
        <f t="shared" si="74"/>
        <v>3.6235229222499994</v>
      </c>
      <c r="AC230" s="59">
        <f t="shared" si="74"/>
        <v>3.4457117309999994</v>
      </c>
      <c r="AD230" s="59">
        <f t="shared" si="74"/>
        <v>3.2594968482999995</v>
      </c>
      <c r="AE230" s="59">
        <f t="shared" si="74"/>
        <v>3.1747766840240534</v>
      </c>
      <c r="AF230" s="59">
        <f t="shared" si="74"/>
        <v>3.0922585486406002</v>
      </c>
      <c r="AG230" s="59">
        <f t="shared" si="74"/>
        <v>3.0118852074725719</v>
      </c>
      <c r="AH230" s="59">
        <f t="shared" si="74"/>
        <v>2.9336009134747263</v>
      </c>
      <c r="AI230" s="59">
        <f t="shared" si="74"/>
        <v>2.8573513685674299</v>
      </c>
      <c r="AJ230" s="59">
        <f t="shared" si="74"/>
        <v>2.7830836859754409</v>
      </c>
      <c r="AK230" s="59">
        <f t="shared" si="74"/>
        <v>2.7107463535455856</v>
      </c>
      <c r="AL230" s="59">
        <f t="shared" si="74"/>
        <v>2.64028919801786</v>
      </c>
      <c r="AM230" s="59">
        <f t="shared" si="74"/>
        <v>2.571663350225204</v>
      </c>
      <c r="AN230" s="59">
        <f t="shared" si="74"/>
        <v>2.504821211197783</v>
      </c>
      <c r="AO230" s="59">
        <f t="shared" si="74"/>
        <v>2.4397164191482905</v>
      </c>
      <c r="AP230" s="59">
        <f t="shared" si="74"/>
        <v>2.3763038173153519</v>
      </c>
      <c r="AQ230" s="59">
        <f t="shared" si="74"/>
        <v>2.3145394226427469</v>
      </c>
      <c r="AR230" s="59">
        <f t="shared" si="74"/>
        <v>2.2543803952727051</v>
      </c>
      <c r="AS230" s="59">
        <f t="shared" si="74"/>
        <v>2.19578500883213</v>
      </c>
      <c r="AT230" s="56"/>
      <c r="AU230" s="56"/>
    </row>
    <row r="231" spans="1:47">
      <c r="A231" s="58" t="s">
        <v>678</v>
      </c>
      <c r="B231" s="59">
        <f>'Energy by Mode &amp; Fuel'!C$207*'C Emissions Factors'!$AB$43/1000</f>
        <v>1.0174812791733332</v>
      </c>
      <c r="C231" s="59">
        <f>'Energy by Mode &amp; Fuel'!D$207*'C Emissions Factors'!$AB$43/1000</f>
        <v>1.1109281822466666</v>
      </c>
      <c r="D231" s="59">
        <f>'Energy by Mode &amp; Fuel'!E$207*'C Emissions Factors'!$AB$43/1000</f>
        <v>1.1875278958400002</v>
      </c>
      <c r="E231" s="59">
        <f>'Energy by Mode &amp; Fuel'!F$207*'C Emissions Factors'!$AB$43/1000</f>
        <v>1.2691617320799999</v>
      </c>
      <c r="F231" s="59">
        <f>F60*((1+F$130)^F$172)*(1+F139)*(1+F$158)</f>
        <v>1.3387295803566668</v>
      </c>
      <c r="G231" s="59">
        <f t="shared" ref="G231:AS232" si="75">G60*((1+G$130)^G$172)*(1+G139)*(1+G$158)</f>
        <v>1.4150884166833333</v>
      </c>
      <c r="H231" s="59">
        <f t="shared" si="75"/>
        <v>1.5038004897666666</v>
      </c>
      <c r="I231" s="59">
        <f t="shared" si="75"/>
        <v>1.6023477832633333</v>
      </c>
      <c r="J231" s="59">
        <f t="shared" si="75"/>
        <v>1.7074497504166664</v>
      </c>
      <c r="K231" s="59">
        <f t="shared" si="75"/>
        <v>1.8210023181533335</v>
      </c>
      <c r="L231" s="59">
        <f t="shared" si="75"/>
        <v>1.9439427855466667</v>
      </c>
      <c r="M231" s="59">
        <f t="shared" si="75"/>
        <v>2.0747536258166663</v>
      </c>
      <c r="N231" s="59">
        <f t="shared" si="75"/>
        <v>2.2117455677533333</v>
      </c>
      <c r="O231" s="59">
        <f t="shared" si="75"/>
        <v>2.3532500853033333</v>
      </c>
      <c r="P231" s="59">
        <f t="shared" si="75"/>
        <v>2.4989974383733333</v>
      </c>
      <c r="Q231" s="59">
        <f t="shared" si="75"/>
        <v>2.6485660386899998</v>
      </c>
      <c r="R231" s="59">
        <f t="shared" si="75"/>
        <v>2.8032386372833336</v>
      </c>
      <c r="S231" s="59">
        <f t="shared" si="75"/>
        <v>2.9640793917166666</v>
      </c>
      <c r="T231" s="59">
        <f t="shared" si="75"/>
        <v>3.1302065001899999</v>
      </c>
      <c r="U231" s="59">
        <f t="shared" si="75"/>
        <v>3.2995069809533333</v>
      </c>
      <c r="V231" s="59">
        <f t="shared" si="75"/>
        <v>3.4720300175366665</v>
      </c>
      <c r="W231" s="59">
        <f t="shared" si="75"/>
        <v>3.6472904067233336</v>
      </c>
      <c r="X231" s="59">
        <f t="shared" si="75"/>
        <v>3.8259219103966666</v>
      </c>
      <c r="Y231" s="59">
        <f t="shared" si="75"/>
        <v>4.0052322741199999</v>
      </c>
      <c r="Z231" s="59">
        <f t="shared" si="75"/>
        <v>4.1867280949999994</v>
      </c>
      <c r="AA231" s="59">
        <f t="shared" si="75"/>
        <v>4.3737176684300003</v>
      </c>
      <c r="AB231" s="59">
        <f t="shared" si="75"/>
        <v>4.56677145969</v>
      </c>
      <c r="AC231" s="59">
        <f t="shared" si="75"/>
        <v>4.7639367181633334</v>
      </c>
      <c r="AD231" s="59">
        <f t="shared" si="75"/>
        <v>4.9672575580466667</v>
      </c>
      <c r="AE231" s="59">
        <f t="shared" si="75"/>
        <v>5.091817972030233</v>
      </c>
      <c r="AF231" s="59">
        <f t="shared" si="75"/>
        <v>5.2195018996529567</v>
      </c>
      <c r="AG231" s="59">
        <f t="shared" si="75"/>
        <v>5.3503876670631039</v>
      </c>
      <c r="AH231" s="59">
        <f t="shared" si="75"/>
        <v>5.4845555645385122</v>
      </c>
      <c r="AI231" s="59">
        <f t="shared" si="75"/>
        <v>5.6220878957396838</v>
      </c>
      <c r="AJ231" s="59">
        <f t="shared" si="75"/>
        <v>5.7630690281979566</v>
      </c>
      <c r="AK231" s="59">
        <f t="shared" si="75"/>
        <v>5.9075854450697456</v>
      </c>
      <c r="AL231" s="59">
        <f t="shared" si="75"/>
        <v>6.0557257981885693</v>
      </c>
      <c r="AM231" s="59">
        <f t="shared" si="75"/>
        <v>6.2075809624474498</v>
      </c>
      <c r="AN231" s="59">
        <f t="shared" si="75"/>
        <v>6.3632440915449937</v>
      </c>
      <c r="AO231" s="59">
        <f t="shared" si="75"/>
        <v>6.5228106751294002</v>
      </c>
      <c r="AP231" s="59">
        <f t="shared" si="75"/>
        <v>6.6863785973754242</v>
      </c>
      <c r="AQ231" s="59">
        <f t="shared" si="75"/>
        <v>6.8540481970302212</v>
      </c>
      <c r="AR231" s="59">
        <f t="shared" si="75"/>
        <v>7.0259223289649322</v>
      </c>
      <c r="AS231" s="59">
        <f t="shared" si="75"/>
        <v>7.2021064272697553</v>
      </c>
      <c r="AT231" s="56"/>
      <c r="AU231" s="56"/>
    </row>
    <row r="232" spans="1:47">
      <c r="A232" s="58" t="s">
        <v>680</v>
      </c>
      <c r="B232" s="59">
        <f>'Energy by Mode &amp; Fuel'!C$208*'C Emissions Factors'!$AB$7/1000</f>
        <v>2.9402091703547958E-2</v>
      </c>
      <c r="C232" s="59">
        <f>'Energy by Mode &amp; Fuel'!D$208*'C Emissions Factors'!$AB$7/1000</f>
        <v>2.9747444722407375E-2</v>
      </c>
      <c r="D232" s="59">
        <f>'Energy by Mode &amp; Fuel'!E$208*'C Emissions Factors'!$AB$7/1000</f>
        <v>3.0097406600310184E-2</v>
      </c>
      <c r="E232" s="59">
        <f>'Energy by Mode &amp; Fuel'!F$208*'C Emissions Factors'!$AB$7/1000</f>
        <v>3.0451105390950878E-2</v>
      </c>
      <c r="F232" s="59">
        <f>F61*((1+F$130)^F$172)*(1+F140)*(1+F$158)</f>
        <v>3.0804679617833643E-2</v>
      </c>
      <c r="G232" s="59">
        <f t="shared" ref="G232:U232" si="76">G61*((1+G$130)^G$172)*(1+G140)*(1+G$158)</f>
        <v>3.1162800421880826E-2</v>
      </c>
      <c r="H232" s="59">
        <f t="shared" si="76"/>
        <v>3.1525094111818655E-2</v>
      </c>
      <c r="I232" s="59">
        <f t="shared" si="76"/>
        <v>3.1891373842010219E-2</v>
      </c>
      <c r="J232" s="59">
        <f t="shared" si="76"/>
        <v>3.2261141357423813E-2</v>
      </c>
      <c r="K232" s="59">
        <f t="shared" si="76"/>
        <v>3.2634209812422543E-2</v>
      </c>
      <c r="L232" s="59">
        <f t="shared" si="76"/>
        <v>3.3010205515732603E-2</v>
      </c>
      <c r="M232" s="59">
        <f t="shared" si="76"/>
        <v>3.3389003903596087E-2</v>
      </c>
      <c r="N232" s="59">
        <f t="shared" si="76"/>
        <v>3.3770355848497108E-2</v>
      </c>
      <c r="O232" s="59">
        <f t="shared" si="76"/>
        <v>3.4154012222919847E-2</v>
      </c>
      <c r="P232" s="59">
        <f t="shared" si="76"/>
        <v>3.453972389934841E-2</v>
      </c>
      <c r="Q232" s="59">
        <f t="shared" si="76"/>
        <v>3.4927241750266944E-2</v>
      </c>
      <c r="R232" s="59">
        <f t="shared" si="76"/>
        <v>3.5316441211917536E-2</v>
      </c>
      <c r="S232" s="59">
        <f t="shared" si="76"/>
        <v>3.570694859302638E-2</v>
      </c>
      <c r="T232" s="59">
        <f t="shared" si="76"/>
        <v>3.6098577047956597E-2</v>
      </c>
      <c r="U232" s="59">
        <f t="shared" si="76"/>
        <v>3.6491388858587132E-2</v>
      </c>
      <c r="V232" s="59">
        <f t="shared" si="75"/>
        <v>3.6885134897402146E-2</v>
      </c>
      <c r="W232" s="59">
        <f t="shared" si="75"/>
        <v>3.7279877446280592E-2</v>
      </c>
      <c r="X232" s="59">
        <f t="shared" si="75"/>
        <v>3.7675554223343517E-2</v>
      </c>
      <c r="Y232" s="59">
        <f t="shared" si="75"/>
        <v>3.8072289792348835E-2</v>
      </c>
      <c r="Z232" s="59">
        <f t="shared" si="75"/>
        <v>3.8470146435175517E-2</v>
      </c>
      <c r="AA232" s="59">
        <f t="shared" si="75"/>
        <v>3.8869186433702539E-2</v>
      </c>
      <c r="AB232" s="59">
        <f t="shared" si="75"/>
        <v>3.9269409787929879E-2</v>
      </c>
      <c r="AC232" s="59">
        <f t="shared" si="75"/>
        <v>3.9671065625373418E-2</v>
      </c>
      <c r="AD232" s="59">
        <f t="shared" si="75"/>
        <v>4.0074278509791061E-2</v>
      </c>
      <c r="AE232" s="59">
        <f t="shared" si="75"/>
        <v>4.0309607202535784E-2</v>
      </c>
      <c r="AF232" s="59">
        <f t="shared" si="75"/>
        <v>4.054631781894049E-2</v>
      </c>
      <c r="AG232" s="59">
        <f t="shared" si="75"/>
        <v>4.0784418474092948E-2</v>
      </c>
      <c r="AH232" s="59">
        <f t="shared" si="75"/>
        <v>4.1023917330735293E-2</v>
      </c>
      <c r="AI232" s="59">
        <f t="shared" si="75"/>
        <v>4.1264822599543838E-2</v>
      </c>
      <c r="AJ232" s="59">
        <f t="shared" si="75"/>
        <v>4.1507142539410527E-2</v>
      </c>
      <c r="AK232" s="59">
        <f t="shared" si="75"/>
        <v>4.1750885457726129E-2</v>
      </c>
      <c r="AL232" s="59">
        <f t="shared" si="75"/>
        <v>4.1996059710664974E-2</v>
      </c>
      <c r="AM232" s="59">
        <f t="shared" si="75"/>
        <v>4.2242673703471498E-2</v>
      </c>
      <c r="AN232" s="59">
        <f t="shared" si="75"/>
        <v>4.2490735890748338E-2</v>
      </c>
      <c r="AO232" s="59">
        <f t="shared" si="75"/>
        <v>4.2740254776746207E-2</v>
      </c>
      <c r="AP232" s="59">
        <f t="shared" si="75"/>
        <v>4.2991238915655414E-2</v>
      </c>
      <c r="AQ232" s="59">
        <f t="shared" si="75"/>
        <v>4.3243696911899207E-2</v>
      </c>
      <c r="AR232" s="59">
        <f t="shared" si="75"/>
        <v>4.3497637420428642E-2</v>
      </c>
      <c r="AS232" s="59">
        <f t="shared" si="75"/>
        <v>4.3753069147019361E-2</v>
      </c>
      <c r="AT232" s="56"/>
      <c r="AU232" s="56"/>
    </row>
    <row r="233" spans="1:47">
      <c r="A233" s="58" t="s">
        <v>682</v>
      </c>
      <c r="B233" s="59">
        <f t="shared" ref="B233:AS233" si="77">SUM(B229:B232)</f>
        <v>7.5522358742853877</v>
      </c>
      <c r="C233" s="59">
        <f t="shared" si="77"/>
        <v>7.411716423470474</v>
      </c>
      <c r="D233" s="59">
        <f t="shared" si="77"/>
        <v>7.5203784873160178</v>
      </c>
      <c r="E233" s="59">
        <f t="shared" si="77"/>
        <v>7.5545203324060965</v>
      </c>
      <c r="F233" s="59">
        <f t="shared" si="77"/>
        <v>7.5940976796096606</v>
      </c>
      <c r="G233" s="59">
        <f t="shared" si="77"/>
        <v>7.656212921856671</v>
      </c>
      <c r="H233" s="59">
        <f t="shared" si="77"/>
        <v>7.7142943953003229</v>
      </c>
      <c r="I233" s="59">
        <f t="shared" si="77"/>
        <v>7.7691960530906439</v>
      </c>
      <c r="J233" s="59">
        <f t="shared" si="77"/>
        <v>7.8222352801981812</v>
      </c>
      <c r="K233" s="59">
        <f t="shared" si="77"/>
        <v>7.8725195569202056</v>
      </c>
      <c r="L233" s="59">
        <f t="shared" si="77"/>
        <v>7.919577872758957</v>
      </c>
      <c r="M233" s="59">
        <f t="shared" si="77"/>
        <v>7.9639979618408603</v>
      </c>
      <c r="N233" s="59">
        <f t="shared" si="77"/>
        <v>8.0064437354165658</v>
      </c>
      <c r="O233" s="59">
        <f t="shared" si="77"/>
        <v>8.0475671573754042</v>
      </c>
      <c r="P233" s="59">
        <f t="shared" si="77"/>
        <v>8.0874223427846932</v>
      </c>
      <c r="Q233" s="59">
        <f t="shared" si="77"/>
        <v>8.1261341567477583</v>
      </c>
      <c r="R233" s="59">
        <f t="shared" si="77"/>
        <v>8.1630802356010239</v>
      </c>
      <c r="S233" s="59">
        <f t="shared" si="77"/>
        <v>8.1977462072867304</v>
      </c>
      <c r="T233" s="59">
        <f t="shared" si="77"/>
        <v>8.2304591450833744</v>
      </c>
      <c r="U233" s="59">
        <f t="shared" si="77"/>
        <v>8.2621063989009027</v>
      </c>
      <c r="V233" s="59">
        <f t="shared" si="77"/>
        <v>8.2926310799858793</v>
      </c>
      <c r="W233" s="59">
        <f t="shared" si="77"/>
        <v>8.3222477216215083</v>
      </c>
      <c r="X233" s="59">
        <f t="shared" si="77"/>
        <v>8.3506710537892808</v>
      </c>
      <c r="Y233" s="59">
        <f t="shared" si="77"/>
        <v>8.3790743195542294</v>
      </c>
      <c r="Z233" s="59">
        <f t="shared" si="77"/>
        <v>8.4068470433448024</v>
      </c>
      <c r="AA233" s="59">
        <f t="shared" si="77"/>
        <v>8.4325703372362213</v>
      </c>
      <c r="AB233" s="59">
        <f t="shared" si="77"/>
        <v>8.4560266753464131</v>
      </c>
      <c r="AC233" s="59">
        <f t="shared" si="77"/>
        <v>8.4780988059300846</v>
      </c>
      <c r="AD233" s="59">
        <f t="shared" si="77"/>
        <v>8.4979330407516045</v>
      </c>
      <c r="AE233" s="59">
        <f t="shared" si="77"/>
        <v>8.539365722572299</v>
      </c>
      <c r="AF233" s="59">
        <f t="shared" si="77"/>
        <v>8.5861332981039524</v>
      </c>
      <c r="AG233" s="59">
        <f t="shared" si="77"/>
        <v>8.6382569137303431</v>
      </c>
      <c r="AH233" s="59">
        <f t="shared" si="77"/>
        <v>8.6957611679191036</v>
      </c>
      <c r="AI233" s="59">
        <f t="shared" si="77"/>
        <v>8.7586741218104986</v>
      </c>
      <c r="AJ233" s="59">
        <f t="shared" si="77"/>
        <v>8.8270273120462797</v>
      </c>
      <c r="AK233" s="59">
        <f t="shared" si="77"/>
        <v>8.9008557658435148</v>
      </c>
      <c r="AL233" s="59">
        <f t="shared" si="77"/>
        <v>8.980198018319653</v>
      </c>
      <c r="AM233" s="59">
        <f t="shared" si="77"/>
        <v>9.0650961320766275</v>
      </c>
      <c r="AN233" s="59">
        <f t="shared" si="77"/>
        <v>9.1555957190531743</v>
      </c>
      <c r="AO233" s="59">
        <f t="shared" si="77"/>
        <v>9.2517459646561004</v>
      </c>
      <c r="AP233" s="59">
        <f t="shared" si="77"/>
        <v>9.353599654182629</v>
      </c>
      <c r="AQ233" s="59">
        <f t="shared" si="77"/>
        <v>9.4612132015474391</v>
      </c>
      <c r="AR233" s="59">
        <f t="shared" si="77"/>
        <v>9.5746466803295576</v>
      </c>
      <c r="AS233" s="59">
        <f t="shared" si="77"/>
        <v>9.693963857155655</v>
      </c>
      <c r="AT233" s="56"/>
      <c r="AU233" s="56"/>
    </row>
    <row r="234" spans="1:47">
      <c r="A234" s="58" t="s">
        <v>683</v>
      </c>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c r="AE234" s="58"/>
      <c r="AF234" s="58"/>
      <c r="AG234" s="58"/>
      <c r="AH234" s="58"/>
      <c r="AI234" s="58"/>
      <c r="AJ234" s="58"/>
      <c r="AK234" s="58"/>
      <c r="AL234" s="58"/>
      <c r="AM234" s="58"/>
      <c r="AN234" s="58"/>
      <c r="AO234" s="58"/>
      <c r="AP234" s="58"/>
      <c r="AQ234" s="58"/>
      <c r="AR234" s="58"/>
      <c r="AS234" s="58"/>
      <c r="AT234" s="56"/>
      <c r="AU234" s="56"/>
    </row>
    <row r="235" spans="1:47">
      <c r="A235" s="58" t="s">
        <v>674</v>
      </c>
      <c r="B235" s="59">
        <f>'Energy by Mode &amp; Fuel'!C$211*((1-B$112)*'C Emissions Factors'!$AB$6/1000+(B$112)*'C Emissions Factors'!$AB$50/1000)</f>
        <v>0</v>
      </c>
      <c r="C235" s="59">
        <f>'Energy by Mode &amp; Fuel'!D$211*((1-C$112)*'C Emissions Factors'!$AB$6/1000+(C$112)*'C Emissions Factors'!$AB$50/1000)</f>
        <v>0</v>
      </c>
      <c r="D235" s="59">
        <f>'Energy by Mode &amp; Fuel'!E$211*((1-D$112)*'C Emissions Factors'!$AB$6/1000+(D$112)*'C Emissions Factors'!$AB$50/1000)</f>
        <v>0</v>
      </c>
      <c r="E235" s="59">
        <f>'Energy by Mode &amp; Fuel'!F$211*((1-E$112)*'C Emissions Factors'!$AB$6/1000+(E$112)*'C Emissions Factors'!$AB$50/1000)</f>
        <v>0</v>
      </c>
      <c r="F235" s="59">
        <f>F64*((1+F$130)^F$172)*(1+F143)*(1+F$158)</f>
        <v>0</v>
      </c>
      <c r="G235" s="59">
        <f t="shared" ref="G235:AS235" si="78">G64*((1+G$130)^G$172)*(1+G143)*(1+G$158)</f>
        <v>0</v>
      </c>
      <c r="H235" s="59">
        <f t="shared" si="78"/>
        <v>0</v>
      </c>
      <c r="I235" s="59">
        <f t="shared" si="78"/>
        <v>0</v>
      </c>
      <c r="J235" s="59">
        <f t="shared" si="78"/>
        <v>0</v>
      </c>
      <c r="K235" s="59">
        <f t="shared" si="78"/>
        <v>0</v>
      </c>
      <c r="L235" s="59">
        <f t="shared" si="78"/>
        <v>0</v>
      </c>
      <c r="M235" s="59">
        <f t="shared" si="78"/>
        <v>0</v>
      </c>
      <c r="N235" s="59">
        <f t="shared" si="78"/>
        <v>0</v>
      </c>
      <c r="O235" s="59">
        <f t="shared" si="78"/>
        <v>0</v>
      </c>
      <c r="P235" s="59">
        <f t="shared" si="78"/>
        <v>0</v>
      </c>
      <c r="Q235" s="59">
        <f t="shared" si="78"/>
        <v>0</v>
      </c>
      <c r="R235" s="59">
        <f t="shared" si="78"/>
        <v>0</v>
      </c>
      <c r="S235" s="59">
        <f t="shared" si="78"/>
        <v>0</v>
      </c>
      <c r="T235" s="59">
        <f t="shared" si="78"/>
        <v>0</v>
      </c>
      <c r="U235" s="59">
        <f t="shared" si="78"/>
        <v>0</v>
      </c>
      <c r="V235" s="59">
        <f t="shared" si="78"/>
        <v>0</v>
      </c>
      <c r="W235" s="59">
        <f t="shared" si="78"/>
        <v>0</v>
      </c>
      <c r="X235" s="59">
        <f t="shared" si="78"/>
        <v>0</v>
      </c>
      <c r="Y235" s="59">
        <f t="shared" si="78"/>
        <v>0</v>
      </c>
      <c r="Z235" s="59">
        <f t="shared" si="78"/>
        <v>0</v>
      </c>
      <c r="AA235" s="59">
        <f t="shared" si="78"/>
        <v>0</v>
      </c>
      <c r="AB235" s="59">
        <f t="shared" si="78"/>
        <v>0</v>
      </c>
      <c r="AC235" s="59">
        <f t="shared" si="78"/>
        <v>0</v>
      </c>
      <c r="AD235" s="59">
        <f t="shared" si="78"/>
        <v>0</v>
      </c>
      <c r="AE235" s="59">
        <f t="shared" si="78"/>
        <v>0</v>
      </c>
      <c r="AF235" s="59">
        <f t="shared" si="78"/>
        <v>0</v>
      </c>
      <c r="AG235" s="59">
        <f t="shared" si="78"/>
        <v>0</v>
      </c>
      <c r="AH235" s="59">
        <f t="shared" si="78"/>
        <v>0</v>
      </c>
      <c r="AI235" s="59">
        <f t="shared" si="78"/>
        <v>0</v>
      </c>
      <c r="AJ235" s="59">
        <f t="shared" si="78"/>
        <v>0</v>
      </c>
      <c r="AK235" s="59">
        <f t="shared" si="78"/>
        <v>0</v>
      </c>
      <c r="AL235" s="59">
        <f t="shared" si="78"/>
        <v>0</v>
      </c>
      <c r="AM235" s="59">
        <f t="shared" si="78"/>
        <v>0</v>
      </c>
      <c r="AN235" s="59">
        <f t="shared" si="78"/>
        <v>0</v>
      </c>
      <c r="AO235" s="59">
        <f t="shared" si="78"/>
        <v>0</v>
      </c>
      <c r="AP235" s="59">
        <f t="shared" si="78"/>
        <v>0</v>
      </c>
      <c r="AQ235" s="59">
        <f t="shared" si="78"/>
        <v>0</v>
      </c>
      <c r="AR235" s="59">
        <f t="shared" si="78"/>
        <v>0</v>
      </c>
      <c r="AS235" s="59">
        <f t="shared" si="78"/>
        <v>0</v>
      </c>
      <c r="AT235" s="56"/>
      <c r="AU235" s="56"/>
    </row>
    <row r="236" spans="1:47">
      <c r="A236" s="58" t="s">
        <v>676</v>
      </c>
      <c r="B236" s="59">
        <f>'Energy by Mode &amp; Fuel'!C$212*'C Emissions Factors'!$AB$9/1000</f>
        <v>2.3212077965999995</v>
      </c>
      <c r="C236" s="59">
        <f>'Energy by Mode &amp; Fuel'!D$212*'C Emissions Factors'!$AB$9/1000</f>
        <v>2.2736430331999999</v>
      </c>
      <c r="D236" s="59">
        <f>'Energy by Mode &amp; Fuel'!E$212*'C Emissions Factors'!$AB$9/1000</f>
        <v>2.3164061574499999</v>
      </c>
      <c r="E236" s="59">
        <f>'Energy by Mode &amp; Fuel'!F$212*'C Emissions Factors'!$AB$9/1000</f>
        <v>2.3286974056499998</v>
      </c>
      <c r="F236" s="59">
        <f>F65*((1+F$130)^F$172)*(1+F149)*(1+F$158)</f>
        <v>2.3406857397</v>
      </c>
      <c r="G236" s="59">
        <f t="shared" ref="G236:AS236" si="79">G65*((1+G$130)^G$172)*(1+G149)*(1+G$158)</f>
        <v>2.363261439</v>
      </c>
      <c r="H236" s="59">
        <f t="shared" si="79"/>
        <v>2.3860521992999999</v>
      </c>
      <c r="I236" s="59">
        <f t="shared" si="79"/>
        <v>2.4090307356499996</v>
      </c>
      <c r="J236" s="59">
        <f t="shared" si="79"/>
        <v>2.4321878311499998</v>
      </c>
      <c r="K236" s="59">
        <f t="shared" si="79"/>
        <v>2.4554962008499999</v>
      </c>
      <c r="L236" s="59">
        <f t="shared" si="79"/>
        <v>2.4789337534499998</v>
      </c>
      <c r="M236" s="59">
        <f t="shared" si="79"/>
        <v>2.5024901747999997</v>
      </c>
      <c r="N236" s="59">
        <f t="shared" si="79"/>
        <v>2.5261484209499998</v>
      </c>
      <c r="O236" s="59">
        <f t="shared" si="79"/>
        <v>2.5498913016499998</v>
      </c>
      <c r="P236" s="59">
        <f t="shared" si="79"/>
        <v>2.5737022118499993</v>
      </c>
      <c r="Q236" s="59">
        <f t="shared" si="79"/>
        <v>2.5975641807500001</v>
      </c>
      <c r="R236" s="59">
        <f t="shared" si="79"/>
        <v>2.6214565800499998</v>
      </c>
      <c r="S236" s="59">
        <f t="shared" si="79"/>
        <v>2.6453635361999996</v>
      </c>
      <c r="T236" s="59">
        <f t="shared" si="79"/>
        <v>2.6692690293500001</v>
      </c>
      <c r="U236" s="59">
        <f t="shared" si="79"/>
        <v>2.6931686704999995</v>
      </c>
      <c r="V236" s="59">
        <f t="shared" si="79"/>
        <v>2.7170515602999998</v>
      </c>
      <c r="W236" s="59">
        <f t="shared" si="79"/>
        <v>2.7409199663999999</v>
      </c>
      <c r="X236" s="59">
        <f t="shared" si="79"/>
        <v>2.7647691340499998</v>
      </c>
      <c r="Y236" s="59">
        <f t="shared" si="79"/>
        <v>2.7886063051000001</v>
      </c>
      <c r="Z236" s="59">
        <f t="shared" si="79"/>
        <v>2.8124392334499997</v>
      </c>
      <c r="AA236" s="59">
        <f t="shared" si="79"/>
        <v>2.8362666023999998</v>
      </c>
      <c r="AB236" s="59">
        <f t="shared" si="79"/>
        <v>2.8600962389999998</v>
      </c>
      <c r="AC236" s="59">
        <f t="shared" si="79"/>
        <v>2.8839420417499997</v>
      </c>
      <c r="AD236" s="59">
        <f t="shared" si="79"/>
        <v>2.9078110330499998</v>
      </c>
      <c r="AE236" s="59">
        <f t="shared" si="79"/>
        <v>2.9217450161634426</v>
      </c>
      <c r="AF236" s="59">
        <f t="shared" si="79"/>
        <v>2.9357457697386509</v>
      </c>
      <c r="AG236" s="59">
        <f t="shared" si="79"/>
        <v>2.949813613733999</v>
      </c>
      <c r="AH236" s="59">
        <f t="shared" si="79"/>
        <v>2.9639488696410718</v>
      </c>
      <c r="AI236" s="59">
        <f t="shared" si="79"/>
        <v>2.9781518604920167</v>
      </c>
      <c r="AJ236" s="59">
        <f t="shared" si="79"/>
        <v>2.9924229108669218</v>
      </c>
      <c r="AK236" s="59">
        <f t="shared" si="79"/>
        <v>3.0067623469012377</v>
      </c>
      <c r="AL236" s="59">
        <f t="shared" si="79"/>
        <v>3.0211704962932258</v>
      </c>
      <c r="AM236" s="59">
        <f t="shared" si="79"/>
        <v>3.0356476883114518</v>
      </c>
      <c r="AN236" s="59">
        <f t="shared" si="79"/>
        <v>3.0501942538023066</v>
      </c>
      <c r="AO236" s="59">
        <f t="shared" si="79"/>
        <v>3.0648105251975704</v>
      </c>
      <c r="AP236" s="59">
        <f t="shared" si="79"/>
        <v>3.0794968365220066</v>
      </c>
      <c r="AQ236" s="59">
        <f t="shared" si="79"/>
        <v>3.0942535234009982</v>
      </c>
      <c r="AR236" s="59">
        <f t="shared" si="79"/>
        <v>3.109080923068217</v>
      </c>
      <c r="AS236" s="59">
        <f t="shared" si="79"/>
        <v>3.1239793743733273</v>
      </c>
      <c r="AT236" s="56"/>
      <c r="AU236" s="56"/>
    </row>
    <row r="237" spans="1:47">
      <c r="A237" s="58" t="s">
        <v>678</v>
      </c>
      <c r="B237" s="59">
        <f>'Energy by Mode &amp; Fuel'!C$213*'C Emissions Factors'!$AB$43/1000</f>
        <v>0</v>
      </c>
      <c r="C237" s="59">
        <f>'Energy by Mode &amp; Fuel'!D$213*'C Emissions Factors'!$AB$43/1000</f>
        <v>0</v>
      </c>
      <c r="D237" s="59">
        <f>'Energy by Mode &amp; Fuel'!E$213*'C Emissions Factors'!$AB$43/1000</f>
        <v>0</v>
      </c>
      <c r="E237" s="59">
        <f>'Energy by Mode &amp; Fuel'!F$213*'C Emissions Factors'!$AB$43/1000</f>
        <v>0</v>
      </c>
      <c r="F237" s="59">
        <f>F66*((1+F$130)^F$172)*(1+F145)*(1+F$158)</f>
        <v>0</v>
      </c>
      <c r="G237" s="59">
        <f t="shared" ref="G237:AS237" si="80">G66*((1+G$130)^G$172)*(1+G145)*(1+G$158)</f>
        <v>0</v>
      </c>
      <c r="H237" s="59">
        <f t="shared" si="80"/>
        <v>0</v>
      </c>
      <c r="I237" s="59">
        <f t="shared" si="80"/>
        <v>0</v>
      </c>
      <c r="J237" s="59">
        <f t="shared" si="80"/>
        <v>0</v>
      </c>
      <c r="K237" s="59">
        <f t="shared" si="80"/>
        <v>0</v>
      </c>
      <c r="L237" s="59">
        <f t="shared" si="80"/>
        <v>0</v>
      </c>
      <c r="M237" s="59">
        <f t="shared" si="80"/>
        <v>0</v>
      </c>
      <c r="N237" s="59">
        <f t="shared" si="80"/>
        <v>0</v>
      </c>
      <c r="O237" s="59">
        <f t="shared" si="80"/>
        <v>0</v>
      </c>
      <c r="P237" s="59">
        <f t="shared" si="80"/>
        <v>0</v>
      </c>
      <c r="Q237" s="59">
        <f t="shared" si="80"/>
        <v>0</v>
      </c>
      <c r="R237" s="59">
        <f t="shared" si="80"/>
        <v>0</v>
      </c>
      <c r="S237" s="59">
        <f t="shared" si="80"/>
        <v>0</v>
      </c>
      <c r="T237" s="59">
        <f t="shared" si="80"/>
        <v>0</v>
      </c>
      <c r="U237" s="59">
        <f t="shared" si="80"/>
        <v>0</v>
      </c>
      <c r="V237" s="59">
        <f t="shared" si="80"/>
        <v>0</v>
      </c>
      <c r="W237" s="59">
        <f t="shared" si="80"/>
        <v>0</v>
      </c>
      <c r="X237" s="59">
        <f t="shared" si="80"/>
        <v>0</v>
      </c>
      <c r="Y237" s="59">
        <f t="shared" si="80"/>
        <v>0</v>
      </c>
      <c r="Z237" s="59">
        <f t="shared" si="80"/>
        <v>0</v>
      </c>
      <c r="AA237" s="59">
        <f t="shared" si="80"/>
        <v>0</v>
      </c>
      <c r="AB237" s="59">
        <f t="shared" si="80"/>
        <v>0</v>
      </c>
      <c r="AC237" s="59">
        <f t="shared" si="80"/>
        <v>0</v>
      </c>
      <c r="AD237" s="59">
        <f t="shared" si="80"/>
        <v>0</v>
      </c>
      <c r="AE237" s="59">
        <f t="shared" si="80"/>
        <v>0</v>
      </c>
      <c r="AF237" s="59">
        <f t="shared" si="80"/>
        <v>0</v>
      </c>
      <c r="AG237" s="59">
        <f t="shared" si="80"/>
        <v>0</v>
      </c>
      <c r="AH237" s="59">
        <f t="shared" si="80"/>
        <v>0</v>
      </c>
      <c r="AI237" s="59">
        <f t="shared" si="80"/>
        <v>0</v>
      </c>
      <c r="AJ237" s="59">
        <f t="shared" si="80"/>
        <v>0</v>
      </c>
      <c r="AK237" s="59">
        <f t="shared" si="80"/>
        <v>0</v>
      </c>
      <c r="AL237" s="59">
        <f t="shared" si="80"/>
        <v>0</v>
      </c>
      <c r="AM237" s="59">
        <f t="shared" si="80"/>
        <v>0</v>
      </c>
      <c r="AN237" s="59">
        <f t="shared" si="80"/>
        <v>0</v>
      </c>
      <c r="AO237" s="59">
        <f t="shared" si="80"/>
        <v>0</v>
      </c>
      <c r="AP237" s="59">
        <f t="shared" si="80"/>
        <v>0</v>
      </c>
      <c r="AQ237" s="59">
        <f t="shared" si="80"/>
        <v>0</v>
      </c>
      <c r="AR237" s="59">
        <f t="shared" si="80"/>
        <v>0</v>
      </c>
      <c r="AS237" s="59">
        <f t="shared" si="80"/>
        <v>0</v>
      </c>
      <c r="AT237" s="56"/>
      <c r="AU237" s="56"/>
    </row>
    <row r="238" spans="1:47">
      <c r="A238" s="58" t="s">
        <v>680</v>
      </c>
      <c r="B238" s="59">
        <f>'Energy by Mode &amp; Fuel'!C$214*'C Emissions Factors'!$AB$7/1000</f>
        <v>0</v>
      </c>
      <c r="C238" s="59">
        <f>'Energy by Mode &amp; Fuel'!D$214*'C Emissions Factors'!$AB$7/1000</f>
        <v>0</v>
      </c>
      <c r="D238" s="59">
        <f>'Energy by Mode &amp; Fuel'!E$214*'C Emissions Factors'!$AB$7/1000</f>
        <v>0</v>
      </c>
      <c r="E238" s="59">
        <f>'Energy by Mode &amp; Fuel'!F$214*'C Emissions Factors'!$AB$7/1000</f>
        <v>0</v>
      </c>
      <c r="F238" s="59">
        <f t="shared" ref="F238:AS238" si="81">F67*((1+F$130)^F$172)*(1+F146)*(1+F$158)</f>
        <v>0</v>
      </c>
      <c r="G238" s="59">
        <f t="shared" si="81"/>
        <v>0</v>
      </c>
      <c r="H238" s="59">
        <f t="shared" si="81"/>
        <v>0</v>
      </c>
      <c r="I238" s="59">
        <f t="shared" si="81"/>
        <v>0</v>
      </c>
      <c r="J238" s="59">
        <f t="shared" si="81"/>
        <v>0</v>
      </c>
      <c r="K238" s="59">
        <f t="shared" si="81"/>
        <v>0</v>
      </c>
      <c r="L238" s="59">
        <f t="shared" si="81"/>
        <v>0</v>
      </c>
      <c r="M238" s="59">
        <f t="shared" si="81"/>
        <v>0</v>
      </c>
      <c r="N238" s="59">
        <f t="shared" si="81"/>
        <v>0</v>
      </c>
      <c r="O238" s="59">
        <f t="shared" si="81"/>
        <v>0</v>
      </c>
      <c r="P238" s="59">
        <f t="shared" si="81"/>
        <v>0</v>
      </c>
      <c r="Q238" s="59">
        <f t="shared" si="81"/>
        <v>0</v>
      </c>
      <c r="R238" s="59">
        <f t="shared" si="81"/>
        <v>0</v>
      </c>
      <c r="S238" s="59">
        <f t="shared" si="81"/>
        <v>0</v>
      </c>
      <c r="T238" s="59">
        <f t="shared" si="81"/>
        <v>0</v>
      </c>
      <c r="U238" s="59">
        <f t="shared" si="81"/>
        <v>0</v>
      </c>
      <c r="V238" s="59">
        <f t="shared" si="81"/>
        <v>0</v>
      </c>
      <c r="W238" s="59">
        <f t="shared" si="81"/>
        <v>0</v>
      </c>
      <c r="X238" s="59">
        <f t="shared" si="81"/>
        <v>0</v>
      </c>
      <c r="Y238" s="59">
        <f t="shared" si="81"/>
        <v>0</v>
      </c>
      <c r="Z238" s="59">
        <f t="shared" si="81"/>
        <v>0</v>
      </c>
      <c r="AA238" s="59">
        <f t="shared" si="81"/>
        <v>0</v>
      </c>
      <c r="AB238" s="59">
        <f t="shared" si="81"/>
        <v>0</v>
      </c>
      <c r="AC238" s="59">
        <f t="shared" si="81"/>
        <v>0</v>
      </c>
      <c r="AD238" s="59">
        <f t="shared" si="81"/>
        <v>0</v>
      </c>
      <c r="AE238" s="59">
        <f t="shared" si="81"/>
        <v>0</v>
      </c>
      <c r="AF238" s="59">
        <f t="shared" si="81"/>
        <v>0</v>
      </c>
      <c r="AG238" s="59">
        <f t="shared" si="81"/>
        <v>0</v>
      </c>
      <c r="AH238" s="59">
        <f t="shared" si="81"/>
        <v>0</v>
      </c>
      <c r="AI238" s="59">
        <f t="shared" si="81"/>
        <v>0</v>
      </c>
      <c r="AJ238" s="59">
        <f t="shared" si="81"/>
        <v>0</v>
      </c>
      <c r="AK238" s="59">
        <f t="shared" si="81"/>
        <v>0</v>
      </c>
      <c r="AL238" s="59">
        <f t="shared" si="81"/>
        <v>0</v>
      </c>
      <c r="AM238" s="59">
        <f t="shared" si="81"/>
        <v>0</v>
      </c>
      <c r="AN238" s="59">
        <f t="shared" si="81"/>
        <v>0</v>
      </c>
      <c r="AO238" s="59">
        <f t="shared" si="81"/>
        <v>0</v>
      </c>
      <c r="AP238" s="59">
        <f t="shared" si="81"/>
        <v>0</v>
      </c>
      <c r="AQ238" s="59">
        <f t="shared" si="81"/>
        <v>0</v>
      </c>
      <c r="AR238" s="59">
        <f t="shared" si="81"/>
        <v>0</v>
      </c>
      <c r="AS238" s="59">
        <f t="shared" si="81"/>
        <v>0</v>
      </c>
      <c r="AT238" s="56"/>
      <c r="AU238" s="56"/>
    </row>
    <row r="239" spans="1:47">
      <c r="A239" s="58" t="s">
        <v>689</v>
      </c>
      <c r="B239" s="59">
        <f t="shared" ref="B239:AS239" si="82">SUM(B235:B238)</f>
        <v>2.3212077965999995</v>
      </c>
      <c r="C239" s="59">
        <f t="shared" si="82"/>
        <v>2.2736430331999999</v>
      </c>
      <c r="D239" s="59">
        <f t="shared" si="82"/>
        <v>2.3164061574499999</v>
      </c>
      <c r="E239" s="59">
        <f t="shared" si="82"/>
        <v>2.3286974056499998</v>
      </c>
      <c r="F239" s="59">
        <f t="shared" si="82"/>
        <v>2.3406857397</v>
      </c>
      <c r="G239" s="59">
        <f t="shared" si="82"/>
        <v>2.363261439</v>
      </c>
      <c r="H239" s="59">
        <f t="shared" si="82"/>
        <v>2.3860521992999999</v>
      </c>
      <c r="I239" s="59">
        <f t="shared" si="82"/>
        <v>2.4090307356499996</v>
      </c>
      <c r="J239" s="59">
        <f t="shared" si="82"/>
        <v>2.4321878311499998</v>
      </c>
      <c r="K239" s="59">
        <f t="shared" si="82"/>
        <v>2.4554962008499999</v>
      </c>
      <c r="L239" s="59">
        <f t="shared" si="82"/>
        <v>2.4789337534499998</v>
      </c>
      <c r="M239" s="59">
        <f t="shared" si="82"/>
        <v>2.5024901747999997</v>
      </c>
      <c r="N239" s="59">
        <f t="shared" si="82"/>
        <v>2.5261484209499998</v>
      </c>
      <c r="O239" s="59">
        <f t="shared" si="82"/>
        <v>2.5498913016499998</v>
      </c>
      <c r="P239" s="59">
        <f t="shared" si="82"/>
        <v>2.5737022118499993</v>
      </c>
      <c r="Q239" s="59">
        <f t="shared" si="82"/>
        <v>2.5975641807500001</v>
      </c>
      <c r="R239" s="59">
        <f t="shared" si="82"/>
        <v>2.6214565800499998</v>
      </c>
      <c r="S239" s="59">
        <f t="shared" si="82"/>
        <v>2.6453635361999996</v>
      </c>
      <c r="T239" s="59">
        <f t="shared" si="82"/>
        <v>2.6692690293500001</v>
      </c>
      <c r="U239" s="59">
        <f t="shared" si="82"/>
        <v>2.6931686704999995</v>
      </c>
      <c r="V239" s="59">
        <f t="shared" si="82"/>
        <v>2.7170515602999998</v>
      </c>
      <c r="W239" s="59">
        <f t="shared" si="82"/>
        <v>2.7409199663999999</v>
      </c>
      <c r="X239" s="59">
        <f t="shared" si="82"/>
        <v>2.7647691340499998</v>
      </c>
      <c r="Y239" s="59">
        <f t="shared" si="82"/>
        <v>2.7886063051000001</v>
      </c>
      <c r="Z239" s="59">
        <f t="shared" si="82"/>
        <v>2.8124392334499997</v>
      </c>
      <c r="AA239" s="59">
        <f t="shared" si="82"/>
        <v>2.8362666023999998</v>
      </c>
      <c r="AB239" s="59">
        <f t="shared" si="82"/>
        <v>2.8600962389999998</v>
      </c>
      <c r="AC239" s="59">
        <f t="shared" si="82"/>
        <v>2.8839420417499997</v>
      </c>
      <c r="AD239" s="59">
        <f t="shared" si="82"/>
        <v>2.9078110330499998</v>
      </c>
      <c r="AE239" s="59">
        <f t="shared" si="82"/>
        <v>2.9217450161634426</v>
      </c>
      <c r="AF239" s="59">
        <f t="shared" si="82"/>
        <v>2.9357457697386509</v>
      </c>
      <c r="AG239" s="59">
        <f t="shared" si="82"/>
        <v>2.949813613733999</v>
      </c>
      <c r="AH239" s="59">
        <f t="shared" si="82"/>
        <v>2.9639488696410718</v>
      </c>
      <c r="AI239" s="59">
        <f t="shared" si="82"/>
        <v>2.9781518604920167</v>
      </c>
      <c r="AJ239" s="59">
        <f t="shared" si="82"/>
        <v>2.9924229108669218</v>
      </c>
      <c r="AK239" s="59">
        <f t="shared" si="82"/>
        <v>3.0067623469012377</v>
      </c>
      <c r="AL239" s="59">
        <f t="shared" si="82"/>
        <v>3.0211704962932258</v>
      </c>
      <c r="AM239" s="59">
        <f t="shared" si="82"/>
        <v>3.0356476883114518</v>
      </c>
      <c r="AN239" s="59">
        <f t="shared" si="82"/>
        <v>3.0501942538023066</v>
      </c>
      <c r="AO239" s="59">
        <f t="shared" si="82"/>
        <v>3.0648105251975704</v>
      </c>
      <c r="AP239" s="59">
        <f t="shared" si="82"/>
        <v>3.0794968365220066</v>
      </c>
      <c r="AQ239" s="59">
        <f t="shared" si="82"/>
        <v>3.0942535234009982</v>
      </c>
      <c r="AR239" s="59">
        <f t="shared" si="82"/>
        <v>3.109080923068217</v>
      </c>
      <c r="AS239" s="59">
        <f t="shared" si="82"/>
        <v>3.1239793743733273</v>
      </c>
      <c r="AT239" s="56"/>
      <c r="AU239" s="56"/>
    </row>
    <row r="240" spans="1:47">
      <c r="A240" s="58" t="s">
        <v>690</v>
      </c>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c r="AT240" s="56"/>
      <c r="AU240" s="56"/>
    </row>
    <row r="241" spans="1:47">
      <c r="A241" s="58" t="s">
        <v>674</v>
      </c>
      <c r="B241" s="59">
        <f>'Energy by Mode &amp; Fuel'!C$217*((1-B$112)*'C Emissions Factors'!$AB$6/1000+(B$112)*'C Emissions Factors'!$AB$50/1000)</f>
        <v>0.92721998231565794</v>
      </c>
      <c r="C241" s="59">
        <f>'Energy by Mode &amp; Fuel'!D$217*((1-C$112)*'C Emissions Factors'!$AB$6/1000+(C$112)*'C Emissions Factors'!$AB$50/1000)</f>
        <v>0.90187145990183948</v>
      </c>
      <c r="D241" s="59">
        <f>'Energy by Mode &amp; Fuel'!E$217*((1-D$112)*'C Emissions Factors'!$AB$6/1000+(D$112)*'C Emissions Factors'!$AB$50/1000)</f>
        <v>0.88379673529167779</v>
      </c>
      <c r="E241" s="59">
        <f>'Energy by Mode &amp; Fuel'!F$217*((1-E$112)*'C Emissions Factors'!$AB$6/1000+(E$112)*'C Emissions Factors'!$AB$50/1000)</f>
        <v>0.9089384265257453</v>
      </c>
      <c r="F241" s="59">
        <f>F70*((1+F$130)^F$172)*(1+F149)*(1+F$158)</f>
        <v>0.93442909459993295</v>
      </c>
      <c r="G241" s="59">
        <f t="shared" ref="G241:AS241" si="83">G70*((1+G$130)^G$172)*(1+G149)*(1+G$158)</f>
        <v>0.94551037949474714</v>
      </c>
      <c r="H241" s="59">
        <f t="shared" si="83"/>
        <v>0.95739640556570327</v>
      </c>
      <c r="I241" s="59">
        <f t="shared" si="83"/>
        <v>0.96942327000235196</v>
      </c>
      <c r="J241" s="59">
        <f t="shared" si="83"/>
        <v>0.98158287864574556</v>
      </c>
      <c r="K241" s="59">
        <f t="shared" si="83"/>
        <v>0.99386643349702763</v>
      </c>
      <c r="L241" s="59">
        <f t="shared" si="83"/>
        <v>1.0062662627011953</v>
      </c>
      <c r="M241" s="59">
        <f t="shared" si="83"/>
        <v>1.018776594770999</v>
      </c>
      <c r="N241" s="59">
        <f t="shared" si="83"/>
        <v>1.031391095147262</v>
      </c>
      <c r="O241" s="59">
        <f t="shared" si="83"/>
        <v>1.0441032885028261</v>
      </c>
      <c r="P241" s="59">
        <f t="shared" si="83"/>
        <v>1.0569064179745695</v>
      </c>
      <c r="Q241" s="59">
        <f t="shared" si="83"/>
        <v>1.0697945713072607</v>
      </c>
      <c r="R241" s="59">
        <f t="shared" si="83"/>
        <v>1.0827590208860345</v>
      </c>
      <c r="S241" s="59">
        <f t="shared" si="83"/>
        <v>1.0957939952236408</v>
      </c>
      <c r="T241" s="59">
        <f t="shared" si="83"/>
        <v>1.1088938636008117</v>
      </c>
      <c r="U241" s="59">
        <f t="shared" si="83"/>
        <v>1.1220563033458488</v>
      </c>
      <c r="V241" s="59">
        <f t="shared" si="83"/>
        <v>1.1352777248752193</v>
      </c>
      <c r="W241" s="59">
        <f t="shared" si="83"/>
        <v>1.1485594654847491</v>
      </c>
      <c r="X241" s="59">
        <f t="shared" si="83"/>
        <v>1.1618996951906757</v>
      </c>
      <c r="Y241" s="59">
        <f t="shared" si="83"/>
        <v>1.1753011589686428</v>
      </c>
      <c r="Z241" s="59">
        <f t="shared" si="83"/>
        <v>1.18876800947411</v>
      </c>
      <c r="AA241" s="59">
        <f t="shared" si="83"/>
        <v>1.2023000355551055</v>
      </c>
      <c r="AB241" s="59">
        <f t="shared" si="83"/>
        <v>1.2159009675631438</v>
      </c>
      <c r="AC241" s="59">
        <f t="shared" si="83"/>
        <v>1.2295768585214388</v>
      </c>
      <c r="AD241" s="59">
        <f t="shared" si="83"/>
        <v>1.2433303126376509</v>
      </c>
      <c r="AE241" s="59">
        <f t="shared" si="83"/>
        <v>1.2513509214061518</v>
      </c>
      <c r="AF241" s="59">
        <f t="shared" si="83"/>
        <v>1.2594232703794586</v>
      </c>
      <c r="AG241" s="59">
        <f t="shared" si="83"/>
        <v>1.2675476933288434</v>
      </c>
      <c r="AH241" s="59">
        <f t="shared" si="83"/>
        <v>1.2757245261787067</v>
      </c>
      <c r="AI241" s="59">
        <f t="shared" si="83"/>
        <v>1.2839541070204652</v>
      </c>
      <c r="AJ241" s="59">
        <f t="shared" si="83"/>
        <v>1.2922367761265325</v>
      </c>
      <c r="AK241" s="59">
        <f t="shared" si="83"/>
        <v>1.300572875964388</v>
      </c>
      <c r="AL241" s="59">
        <f t="shared" si="83"/>
        <v>1.3089627512107371</v>
      </c>
      <c r="AM241" s="59">
        <f t="shared" si="83"/>
        <v>1.317406748765763</v>
      </c>
      <c r="AN241" s="59">
        <f t="shared" si="83"/>
        <v>1.3259052177674691</v>
      </c>
      <c r="AO241" s="59">
        <f t="shared" si="83"/>
        <v>1.3344585096061166</v>
      </c>
      <c r="AP241" s="59">
        <f t="shared" si="83"/>
        <v>1.3430669779387523</v>
      </c>
      <c r="AQ241" s="59">
        <f t="shared" si="83"/>
        <v>1.3517309787038319</v>
      </c>
      <c r="AR241" s="59">
        <f t="shared" si="83"/>
        <v>1.3604508701359372</v>
      </c>
      <c r="AS241" s="59">
        <f t="shared" si="83"/>
        <v>1.3692270127805886</v>
      </c>
      <c r="AT241" s="56"/>
      <c r="AU241" s="56"/>
    </row>
    <row r="242" spans="1:47">
      <c r="A242" s="58" t="s">
        <v>676</v>
      </c>
      <c r="B242" s="59">
        <f>'Energy by Mode &amp; Fuel'!C$218*'C Emissions Factors'!$AB$9/1000</f>
        <v>8.0271370487000002</v>
      </c>
      <c r="C242" s="59">
        <f>'Energy by Mode &amp; Fuel'!D$218*'C Emissions Factors'!$AB$9/1000</f>
        <v>7.6725979445499997</v>
      </c>
      <c r="D242" s="59">
        <f>'Energy by Mode &amp; Fuel'!E$218*'C Emissions Factors'!$AB$9/1000</f>
        <v>7.8369393679499986</v>
      </c>
      <c r="E242" s="59">
        <f>'Energy by Mode &amp; Fuel'!F$218*'C Emissions Factors'!$AB$9/1000</f>
        <v>7.8985971371999995</v>
      </c>
      <c r="F242" s="59">
        <f>F71*((1+F$130)^F$172)*(1+F155)*(1+F$158)</f>
        <v>7.9600440149999994</v>
      </c>
      <c r="G242" s="59">
        <f t="shared" ref="G242:AS242" si="84">G71*((1+G$130)^G$172)*(1+G155)*(1+G$158)</f>
        <v>8.0576757838499997</v>
      </c>
      <c r="H242" s="59">
        <f t="shared" si="84"/>
        <v>8.1561105933999993</v>
      </c>
      <c r="I242" s="59">
        <f t="shared" si="84"/>
        <v>8.2553535641499991</v>
      </c>
      <c r="J242" s="59">
        <f t="shared" si="84"/>
        <v>8.3554732376499992</v>
      </c>
      <c r="K242" s="59">
        <f t="shared" si="84"/>
        <v>8.4563100737499983</v>
      </c>
      <c r="L242" s="59">
        <f t="shared" si="84"/>
        <v>8.5577642226999995</v>
      </c>
      <c r="M242" s="59">
        <f t="shared" si="84"/>
        <v>8.6598439504499982</v>
      </c>
      <c r="N242" s="59">
        <f t="shared" si="84"/>
        <v>8.7625615461999988</v>
      </c>
      <c r="O242" s="59">
        <f t="shared" si="84"/>
        <v>8.8659271046499981</v>
      </c>
      <c r="P242" s="59">
        <f t="shared" si="84"/>
        <v>8.9698920541999971</v>
      </c>
      <c r="Q242" s="59">
        <f t="shared" si="84"/>
        <v>9.0744212097000005</v>
      </c>
      <c r="R242" s="59">
        <f t="shared" si="84"/>
        <v>9.1793935810499985</v>
      </c>
      <c r="S242" s="59">
        <f t="shared" si="84"/>
        <v>9.2847074165999981</v>
      </c>
      <c r="T242" s="59">
        <f t="shared" si="84"/>
        <v>9.3903533531499992</v>
      </c>
      <c r="U242" s="59">
        <f t="shared" si="84"/>
        <v>9.4963982497999986</v>
      </c>
      <c r="V242" s="59">
        <f t="shared" si="84"/>
        <v>9.6028059704499995</v>
      </c>
      <c r="W242" s="59">
        <f t="shared" si="84"/>
        <v>9.7096043852499996</v>
      </c>
      <c r="X242" s="59">
        <f t="shared" si="84"/>
        <v>9.8167554561999992</v>
      </c>
      <c r="Y242" s="59">
        <f t="shared" si="84"/>
        <v>9.9243920968499992</v>
      </c>
      <c r="Z242" s="59">
        <f t="shared" si="84"/>
        <v>10.032484096249998</v>
      </c>
      <c r="AA242" s="59">
        <f t="shared" si="84"/>
        <v>10.140900954799999</v>
      </c>
      <c r="AB242" s="59">
        <f t="shared" si="84"/>
        <v>10.249649255999996</v>
      </c>
      <c r="AC242" s="59">
        <f t="shared" si="84"/>
        <v>10.358853062250001</v>
      </c>
      <c r="AD242" s="59">
        <f t="shared" si="84"/>
        <v>10.46845970555</v>
      </c>
      <c r="AE242" s="59">
        <f t="shared" si="84"/>
        <v>10.532494432611475</v>
      </c>
      <c r="AF242" s="59">
        <f t="shared" si="84"/>
        <v>10.596920854954314</v>
      </c>
      <c r="AG242" s="59">
        <f t="shared" si="84"/>
        <v>10.661741368547093</v>
      </c>
      <c r="AH242" s="59">
        <f t="shared" si="84"/>
        <v>10.726958384014326</v>
      </c>
      <c r="AI242" s="59">
        <f t="shared" si="84"/>
        <v>10.792574326726125</v>
      </c>
      <c r="AJ242" s="59">
        <f t="shared" si="84"/>
        <v>10.8585916368884</v>
      </c>
      <c r="AK242" s="59">
        <f t="shared" si="84"/>
        <v>10.925012769633604</v>
      </c>
      <c r="AL242" s="59">
        <f t="shared" si="84"/>
        <v>10.991840195112037</v>
      </c>
      <c r="AM242" s="59">
        <f t="shared" si="84"/>
        <v>11.059076398583708</v>
      </c>
      <c r="AN242" s="59">
        <f t="shared" si="84"/>
        <v>11.126723880510763</v>
      </c>
      <c r="AO242" s="59">
        <f t="shared" si="84"/>
        <v>11.194785156650475</v>
      </c>
      <c r="AP242" s="59">
        <f t="shared" si="84"/>
        <v>11.263262758148805</v>
      </c>
      <c r="AQ242" s="59">
        <f t="shared" si="84"/>
        <v>11.332159231634522</v>
      </c>
      <c r="AR242" s="59">
        <f t="shared" si="84"/>
        <v>11.401477139313926</v>
      </c>
      <c r="AS242" s="59">
        <f t="shared" si="84"/>
        <v>11.471219059066126</v>
      </c>
      <c r="AT242" s="56"/>
      <c r="AU242" s="56"/>
    </row>
    <row r="243" spans="1:47">
      <c r="A243" s="58" t="s">
        <v>678</v>
      </c>
      <c r="B243" s="59">
        <f>'Energy by Mode &amp; Fuel'!C$219*'C Emissions Factors'!$AB$43/1000</f>
        <v>5.0461452873333326E-2</v>
      </c>
      <c r="C243" s="59">
        <f>'Energy by Mode &amp; Fuel'!D$219*'C Emissions Factors'!$AB$43/1000</f>
        <v>5.1991235743333336E-2</v>
      </c>
      <c r="D243" s="59">
        <f>'Energy by Mode &amp; Fuel'!E$219*'C Emissions Factors'!$AB$43/1000</f>
        <v>5.4405526303333333E-2</v>
      </c>
      <c r="E243" s="59">
        <f>'Energy by Mode &amp; Fuel'!F$219*'C Emissions Factors'!$AB$43/1000</f>
        <v>5.6966094093333336E-2</v>
      </c>
      <c r="F243" s="59">
        <f>F72*((1+F$130)^F$172)*(1+F151)*(1+F$158)</f>
        <v>5.9197763606666662E-2</v>
      </c>
      <c r="G243" s="59">
        <f t="shared" ref="G243:AS243" si="85">G72*((1+G$130)^G$172)*(1+G151)*(1+G$158)</f>
        <v>6.1624734709999997E-2</v>
      </c>
      <c r="H243" s="59">
        <f t="shared" si="85"/>
        <v>6.4401614529999998E-2</v>
      </c>
      <c r="I243" s="59">
        <f t="shared" si="85"/>
        <v>6.7459270230000007E-2</v>
      </c>
      <c r="J243" s="59">
        <f t="shared" si="85"/>
        <v>7.0707346306666669E-2</v>
      </c>
      <c r="K243" s="59">
        <f t="shared" si="85"/>
        <v>7.4198793313333331E-2</v>
      </c>
      <c r="L243" s="59">
        <f t="shared" si="85"/>
        <v>7.7960245696666666E-2</v>
      </c>
      <c r="M243" s="59">
        <f t="shared" si="85"/>
        <v>8.1950107029999997E-2</v>
      </c>
      <c r="N243" s="59">
        <f t="shared" si="85"/>
        <v>8.6121899673333335E-2</v>
      </c>
      <c r="O243" s="59">
        <f t="shared" si="85"/>
        <v>9.042941127000001E-2</v>
      </c>
      <c r="P243" s="59">
        <f t="shared" si="85"/>
        <v>9.4865426113333332E-2</v>
      </c>
      <c r="Q243" s="59">
        <f t="shared" si="85"/>
        <v>9.941843090666666E-2</v>
      </c>
      <c r="R243" s="59">
        <f t="shared" si="85"/>
        <v>0.10412439807</v>
      </c>
      <c r="S243" s="59">
        <f t="shared" si="85"/>
        <v>0.10901356990333333</v>
      </c>
      <c r="T243" s="59">
        <f t="shared" si="85"/>
        <v>0.11406159339666666</v>
      </c>
      <c r="U243" s="59">
        <f t="shared" si="85"/>
        <v>0.11920962870666667</v>
      </c>
      <c r="V243" s="59">
        <f t="shared" si="85"/>
        <v>0.12445932059000001</v>
      </c>
      <c r="W243" s="59">
        <f t="shared" si="85"/>
        <v>0.12979745793666667</v>
      </c>
      <c r="X243" s="59">
        <f t="shared" si="85"/>
        <v>0.13524197390000001</v>
      </c>
      <c r="Y243" s="59">
        <f t="shared" si="85"/>
        <v>0.14071758106999999</v>
      </c>
      <c r="Z243" s="59">
        <f t="shared" si="85"/>
        <v>0.14626693700666665</v>
      </c>
      <c r="AA243" s="59">
        <f t="shared" si="85"/>
        <v>0.15198358061333334</v>
      </c>
      <c r="AB243" s="59">
        <f t="shared" si="85"/>
        <v>0.15788443696666665</v>
      </c>
      <c r="AC243" s="59">
        <f t="shared" si="85"/>
        <v>0.1639148577</v>
      </c>
      <c r="AD243" s="59">
        <f t="shared" si="85"/>
        <v>0.17013331126</v>
      </c>
      <c r="AE243" s="59">
        <f t="shared" si="85"/>
        <v>0.17388583366472038</v>
      </c>
      <c r="AF243" s="59">
        <f t="shared" si="85"/>
        <v>0.17772112307311358</v>
      </c>
      <c r="AG243" s="59">
        <f t="shared" si="85"/>
        <v>0.18164100502441913</v>
      </c>
      <c r="AH243" s="59">
        <f t="shared" si="85"/>
        <v>0.18564734532263627</v>
      </c>
      <c r="AI243" s="59">
        <f t="shared" si="85"/>
        <v>0.18974205092461816</v>
      </c>
      <c r="AJ243" s="59">
        <f t="shared" si="85"/>
        <v>0.19392707084775429</v>
      </c>
      <c r="AK243" s="59">
        <f t="shared" si="85"/>
        <v>0.19820439709767304</v>
      </c>
      <c r="AL243" s="59">
        <f t="shared" si="85"/>
        <v>0.20257606561640584</v>
      </c>
      <c r="AM243" s="59">
        <f t="shared" si="85"/>
        <v>0.20704415725146469</v>
      </c>
      <c r="AN243" s="59">
        <f t="shared" si="85"/>
        <v>0.21161079874629365</v>
      </c>
      <c r="AO243" s="59">
        <f t="shared" si="85"/>
        <v>0.21627816375256645</v>
      </c>
      <c r="AP243" s="59">
        <f t="shared" si="85"/>
        <v>0.22104847386481133</v>
      </c>
      <c r="AQ243" s="59">
        <f t="shared" si="85"/>
        <v>0.22592399967785637</v>
      </c>
      <c r="AR243" s="59">
        <f t="shared" si="85"/>
        <v>0.23090706186759766</v>
      </c>
      <c r="AS243" s="59">
        <f t="shared" si="85"/>
        <v>0.23600003229560595</v>
      </c>
      <c r="AT243" s="56"/>
      <c r="AU243" s="56"/>
    </row>
    <row r="244" spans="1:47">
      <c r="A244" s="58" t="s">
        <v>680</v>
      </c>
      <c r="B244" s="59">
        <f>'Energy by Mode &amp; Fuel'!C$220*'C Emissions Factors'!$AB$7/1000</f>
        <v>6.2294335340521362E-3</v>
      </c>
      <c r="C244" s="59">
        <f>'Energy by Mode &amp; Fuel'!D$220*'C Emissions Factors'!$AB$7/1000</f>
        <v>6.1408064202853286E-3</v>
      </c>
      <c r="D244" s="59">
        <f>'Energy by Mode &amp; Fuel'!E$220*'C Emissions Factors'!$AB$7/1000</f>
        <v>6.2187833327491679E-3</v>
      </c>
      <c r="E244" s="59">
        <f>'Energy by Mode &amp; Fuel'!F$220*'C Emissions Factors'!$AB$7/1000</f>
        <v>6.2977567552764437E-3</v>
      </c>
      <c r="F244" s="59">
        <f t="shared" ref="F244:AS244" si="86">F73*((1+F$130)^F$172)*(1+F152)*(1+F$158)</f>
        <v>6.3767924596826843E-3</v>
      </c>
      <c r="G244" s="59">
        <f t="shared" si="86"/>
        <v>6.4569492379102896E-3</v>
      </c>
      <c r="H244" s="59">
        <f t="shared" si="86"/>
        <v>6.5381025262013304E-3</v>
      </c>
      <c r="I244" s="59">
        <f t="shared" si="86"/>
        <v>6.6202523245558077E-3</v>
      </c>
      <c r="J244" s="59">
        <f t="shared" si="86"/>
        <v>6.7032740692157906E-3</v>
      </c>
      <c r="K244" s="59">
        <f t="shared" si="86"/>
        <v>6.7871677601812801E-3</v>
      </c>
      <c r="L244" s="59">
        <f t="shared" si="86"/>
        <v>6.8718711155733104E-3</v>
      </c>
      <c r="M244" s="59">
        <f t="shared" si="86"/>
        <v>6.9572595716339532E-3</v>
      </c>
      <c r="N244" s="59">
        <f t="shared" si="86"/>
        <v>7.0434576921211368E-3</v>
      </c>
      <c r="O244" s="59">
        <f t="shared" si="86"/>
        <v>7.130216349519004E-3</v>
      </c>
      <c r="P244" s="59">
        <f t="shared" si="86"/>
        <v>7.2176601075854829E-3</v>
      </c>
      <c r="Q244" s="59">
        <f t="shared" si="86"/>
        <v>7.3056644025626437E-3</v>
      </c>
      <c r="R244" s="59">
        <f t="shared" si="86"/>
        <v>7.3942292344504864E-3</v>
      </c>
      <c r="S244" s="59">
        <f t="shared" si="86"/>
        <v>7.4832300394910836E-3</v>
      </c>
      <c r="T244" s="59">
        <f t="shared" si="86"/>
        <v>7.5727290995633995E-3</v>
      </c>
      <c r="U244" s="59">
        <f t="shared" si="86"/>
        <v>7.6626018509095024E-3</v>
      </c>
      <c r="V244" s="59">
        <f t="shared" si="86"/>
        <v>7.7528482935293932E-3</v>
      </c>
      <c r="W244" s="59">
        <f t="shared" si="86"/>
        <v>7.8435929911810018E-3</v>
      </c>
      <c r="X244" s="59">
        <f t="shared" si="86"/>
        <v>7.9346490982274368E-3</v>
      </c>
      <c r="Y244" s="59">
        <f t="shared" si="86"/>
        <v>8.0262034603055879E-3</v>
      </c>
      <c r="Z244" s="59">
        <f t="shared" si="86"/>
        <v>8.1181937955364901E-3</v>
      </c>
      <c r="AA244" s="59">
        <f t="shared" si="86"/>
        <v>8.2105578220411837E-3</v>
      </c>
      <c r="AB244" s="59">
        <f t="shared" si="86"/>
        <v>8.3034823854565582E-3</v>
      </c>
      <c r="AC244" s="59">
        <f t="shared" si="86"/>
        <v>8.3968429220246856E-3</v>
      </c>
      <c r="AD244" s="59">
        <f t="shared" si="86"/>
        <v>8.4907639955034957E-3</v>
      </c>
      <c r="AE244" s="59">
        <f t="shared" si="86"/>
        <v>8.5455354318075896E-3</v>
      </c>
      <c r="AF244" s="59">
        <f t="shared" si="86"/>
        <v>8.6006601826351357E-3</v>
      </c>
      <c r="AG244" s="59">
        <f t="shared" si="86"/>
        <v>8.6561405271148341E-3</v>
      </c>
      <c r="AH244" s="59">
        <f t="shared" si="86"/>
        <v>8.7119787590773795E-3</v>
      </c>
      <c r="AI244" s="59">
        <f t="shared" si="86"/>
        <v>8.768177187150299E-3</v>
      </c>
      <c r="AJ244" s="59">
        <f t="shared" si="86"/>
        <v>8.8247381348533945E-3</v>
      </c>
      <c r="AK244" s="59">
        <f t="shared" si="86"/>
        <v>8.8816639406948221E-3</v>
      </c>
      <c r="AL244" s="59">
        <f t="shared" si="86"/>
        <v>8.9389569582677686E-3</v>
      </c>
      <c r="AM244" s="59">
        <f t="shared" si="86"/>
        <v>8.9966195563477638E-3</v>
      </c>
      <c r="AN244" s="59">
        <f t="shared" si="86"/>
        <v>9.0546541189906061E-3</v>
      </c>
      <c r="AO244" s="59">
        <f t="shared" si="86"/>
        <v>9.1130630456309567E-3</v>
      </c>
      <c r="AP244" s="59">
        <f t="shared" si="86"/>
        <v>9.1718487511815178E-3</v>
      </c>
      <c r="AQ244" s="59">
        <f t="shared" si="86"/>
        <v>9.2310136661328882E-3</v>
      </c>
      <c r="AR244" s="59">
        <f t="shared" si="86"/>
        <v>9.2905602366540538E-3</v>
      </c>
      <c r="AS244" s="59">
        <f t="shared" si="86"/>
        <v>9.3504909246935192E-3</v>
      </c>
      <c r="AT244" s="56"/>
      <c r="AU244" s="56"/>
    </row>
    <row r="245" spans="1:47">
      <c r="A245" s="58" t="s">
        <v>696</v>
      </c>
      <c r="B245" s="59">
        <f t="shared" ref="B245:AS245" si="87">SUM(B241:B244)</f>
        <v>9.0110479174230438</v>
      </c>
      <c r="C245" s="59">
        <f t="shared" si="87"/>
        <v>8.6326014466154586</v>
      </c>
      <c r="D245" s="59">
        <f t="shared" si="87"/>
        <v>8.781360412877758</v>
      </c>
      <c r="E245" s="59">
        <f t="shared" si="87"/>
        <v>8.8707994145743552</v>
      </c>
      <c r="F245" s="59">
        <f t="shared" si="87"/>
        <v>8.9600476656662824</v>
      </c>
      <c r="G245" s="59">
        <f t="shared" si="87"/>
        <v>9.0712678472926562</v>
      </c>
      <c r="H245" s="59">
        <f t="shared" si="87"/>
        <v>9.1844467160219043</v>
      </c>
      <c r="I245" s="59">
        <f t="shared" si="87"/>
        <v>9.2988563567069065</v>
      </c>
      <c r="J245" s="59">
        <f t="shared" si="87"/>
        <v>9.4144667366716277</v>
      </c>
      <c r="K245" s="59">
        <f t="shared" si="87"/>
        <v>9.5311624683205416</v>
      </c>
      <c r="L245" s="59">
        <f t="shared" si="87"/>
        <v>9.6488626022134358</v>
      </c>
      <c r="M245" s="59">
        <f t="shared" si="87"/>
        <v>9.767527911822631</v>
      </c>
      <c r="N245" s="59">
        <f t="shared" si="87"/>
        <v>9.887117998712716</v>
      </c>
      <c r="O245" s="59">
        <f t="shared" si="87"/>
        <v>10.007590020772344</v>
      </c>
      <c r="P245" s="59">
        <f t="shared" si="87"/>
        <v>10.128881558395486</v>
      </c>
      <c r="Q245" s="59">
        <f t="shared" si="87"/>
        <v>10.25093987631649</v>
      </c>
      <c r="R245" s="59">
        <f t="shared" si="87"/>
        <v>10.373671229240484</v>
      </c>
      <c r="S245" s="59">
        <f t="shared" si="87"/>
        <v>10.496998211766462</v>
      </c>
      <c r="T245" s="59">
        <f t="shared" si="87"/>
        <v>10.620881539247041</v>
      </c>
      <c r="U245" s="59">
        <f t="shared" si="87"/>
        <v>10.745326783703424</v>
      </c>
      <c r="V245" s="59">
        <f t="shared" si="87"/>
        <v>10.870295864208749</v>
      </c>
      <c r="W245" s="59">
        <f t="shared" si="87"/>
        <v>10.995804901662595</v>
      </c>
      <c r="X245" s="59">
        <f t="shared" si="87"/>
        <v>11.121831774388903</v>
      </c>
      <c r="Y245" s="59">
        <f t="shared" si="87"/>
        <v>11.248437040348948</v>
      </c>
      <c r="Z245" s="59">
        <f t="shared" si="87"/>
        <v>11.375637236526311</v>
      </c>
      <c r="AA245" s="59">
        <f t="shared" si="87"/>
        <v>11.503395128790478</v>
      </c>
      <c r="AB245" s="59">
        <f t="shared" si="87"/>
        <v>11.631738142915262</v>
      </c>
      <c r="AC245" s="59">
        <f t="shared" si="87"/>
        <v>11.760741621393464</v>
      </c>
      <c r="AD245" s="59">
        <f t="shared" si="87"/>
        <v>11.890414093443155</v>
      </c>
      <c r="AE245" s="59">
        <f t="shared" si="87"/>
        <v>11.966276723114154</v>
      </c>
      <c r="AF245" s="59">
        <f t="shared" si="87"/>
        <v>12.042665908589523</v>
      </c>
      <c r="AG245" s="59">
        <f t="shared" si="87"/>
        <v>12.119586207427471</v>
      </c>
      <c r="AH245" s="59">
        <f t="shared" si="87"/>
        <v>12.197042234274745</v>
      </c>
      <c r="AI245" s="59">
        <f t="shared" si="87"/>
        <v>12.275038661858359</v>
      </c>
      <c r="AJ245" s="59">
        <f t="shared" si="87"/>
        <v>12.353580221997541</v>
      </c>
      <c r="AK245" s="59">
        <f t="shared" si="87"/>
        <v>12.432671706636359</v>
      </c>
      <c r="AL245" s="59">
        <f t="shared" si="87"/>
        <v>12.512317968897447</v>
      </c>
      <c r="AM245" s="59">
        <f t="shared" si="87"/>
        <v>12.592523924157282</v>
      </c>
      <c r="AN245" s="59">
        <f t="shared" si="87"/>
        <v>12.673294551143517</v>
      </c>
      <c r="AO245" s="59">
        <f t="shared" si="87"/>
        <v>12.754634893054789</v>
      </c>
      <c r="AP245" s="59">
        <f t="shared" si="87"/>
        <v>12.836550058703551</v>
      </c>
      <c r="AQ245" s="59">
        <f t="shared" si="87"/>
        <v>12.919045223682344</v>
      </c>
      <c r="AR245" s="59">
        <f t="shared" si="87"/>
        <v>13.002125631554113</v>
      </c>
      <c r="AS245" s="59">
        <f t="shared" si="87"/>
        <v>13.085796595067015</v>
      </c>
      <c r="AT245" s="56"/>
      <c r="AU245" s="56"/>
    </row>
    <row r="246" spans="1:47">
      <c r="A246" s="58" t="s">
        <v>698</v>
      </c>
      <c r="B246" s="59">
        <f t="shared" ref="B246:AS246" si="88">B233+B239+B245</f>
        <v>18.884491588308428</v>
      </c>
      <c r="C246" s="59">
        <f t="shared" si="88"/>
        <v>18.317960903285933</v>
      </c>
      <c r="D246" s="59">
        <f t="shared" si="88"/>
        <v>18.618145057643776</v>
      </c>
      <c r="E246" s="59">
        <f t="shared" si="88"/>
        <v>18.754017152630453</v>
      </c>
      <c r="F246" s="59">
        <f t="shared" si="88"/>
        <v>18.894831084975941</v>
      </c>
      <c r="G246" s="59">
        <f t="shared" si="88"/>
        <v>19.090742208149329</v>
      </c>
      <c r="H246" s="59">
        <f t="shared" si="88"/>
        <v>19.284793310622227</v>
      </c>
      <c r="I246" s="59">
        <f t="shared" si="88"/>
        <v>19.477083145447551</v>
      </c>
      <c r="J246" s="59">
        <f t="shared" si="88"/>
        <v>19.668889848019809</v>
      </c>
      <c r="K246" s="59">
        <f t="shared" si="88"/>
        <v>19.859178226090748</v>
      </c>
      <c r="L246" s="59">
        <f t="shared" si="88"/>
        <v>20.047374228422392</v>
      </c>
      <c r="M246" s="59">
        <f t="shared" si="88"/>
        <v>20.234016048463491</v>
      </c>
      <c r="N246" s="59">
        <f t="shared" si="88"/>
        <v>20.419710155079279</v>
      </c>
      <c r="O246" s="59">
        <f t="shared" si="88"/>
        <v>20.605048479797748</v>
      </c>
      <c r="P246" s="59">
        <f t="shared" si="88"/>
        <v>20.790006113030181</v>
      </c>
      <c r="Q246" s="59">
        <f t="shared" si="88"/>
        <v>20.974638213814249</v>
      </c>
      <c r="R246" s="59">
        <f t="shared" si="88"/>
        <v>21.158208044891509</v>
      </c>
      <c r="S246" s="59">
        <f t="shared" si="88"/>
        <v>21.340107955253192</v>
      </c>
      <c r="T246" s="59">
        <f t="shared" si="88"/>
        <v>21.520609713680415</v>
      </c>
      <c r="U246" s="59">
        <f t="shared" si="88"/>
        <v>21.700601853104324</v>
      </c>
      <c r="V246" s="59">
        <f t="shared" si="88"/>
        <v>21.87997850449463</v>
      </c>
      <c r="W246" s="59">
        <f t="shared" si="88"/>
        <v>22.058972589684103</v>
      </c>
      <c r="X246" s="59">
        <f t="shared" si="88"/>
        <v>22.237271962228185</v>
      </c>
      <c r="Y246" s="59">
        <f t="shared" si="88"/>
        <v>22.416117665003178</v>
      </c>
      <c r="Z246" s="59">
        <f t="shared" si="88"/>
        <v>22.594923513321113</v>
      </c>
      <c r="AA246" s="59">
        <f t="shared" si="88"/>
        <v>22.7722320684267</v>
      </c>
      <c r="AB246" s="59">
        <f t="shared" si="88"/>
        <v>22.947861057261676</v>
      </c>
      <c r="AC246" s="59">
        <f t="shared" si="88"/>
        <v>23.122782469073549</v>
      </c>
      <c r="AD246" s="59">
        <f t="shared" si="88"/>
        <v>23.296158167244759</v>
      </c>
      <c r="AE246" s="59">
        <f t="shared" si="88"/>
        <v>23.427387461849897</v>
      </c>
      <c r="AF246" s="59">
        <f t="shared" si="88"/>
        <v>23.564544976432124</v>
      </c>
      <c r="AG246" s="59">
        <f t="shared" si="88"/>
        <v>23.707656734891813</v>
      </c>
      <c r="AH246" s="59">
        <f t="shared" si="88"/>
        <v>23.856752271834921</v>
      </c>
      <c r="AI246" s="59">
        <f t="shared" si="88"/>
        <v>24.011864644160873</v>
      </c>
      <c r="AJ246" s="59">
        <f t="shared" si="88"/>
        <v>24.173030444910744</v>
      </c>
      <c r="AK246" s="59">
        <f t="shared" si="88"/>
        <v>24.340289819381113</v>
      </c>
      <c r="AL246" s="59">
        <f t="shared" si="88"/>
        <v>24.513686483510327</v>
      </c>
      <c r="AM246" s="59">
        <f t="shared" si="88"/>
        <v>24.693267744545359</v>
      </c>
      <c r="AN246" s="59">
        <f t="shared" si="88"/>
        <v>24.879084523998998</v>
      </c>
      <c r="AO246" s="59">
        <f t="shared" si="88"/>
        <v>25.071191382908459</v>
      </c>
      <c r="AP246" s="59">
        <f t="shared" si="88"/>
        <v>25.269646549408186</v>
      </c>
      <c r="AQ246" s="59">
        <f t="shared" si="88"/>
        <v>25.474511948630784</v>
      </c>
      <c r="AR246" s="59">
        <f t="shared" si="88"/>
        <v>25.685853234951885</v>
      </c>
      <c r="AS246" s="59">
        <f t="shared" si="88"/>
        <v>25.903739826595995</v>
      </c>
      <c r="AT246" s="56"/>
      <c r="AU246" s="56"/>
    </row>
    <row r="247" spans="1:47">
      <c r="A247" s="58"/>
      <c r="B247" s="59">
        <f>'C Emissions'!B247</f>
        <v>0</v>
      </c>
      <c r="C247" s="59">
        <f>'C Emissions'!C247</f>
        <v>0</v>
      </c>
      <c r="D247" s="59">
        <f>'C Emissions'!D247</f>
        <v>0</v>
      </c>
      <c r="E247" s="59">
        <f>'C Emissions'!E247</f>
        <v>0</v>
      </c>
      <c r="F247" s="59">
        <f>'C Emissions'!F247</f>
        <v>0</v>
      </c>
      <c r="G247" s="59">
        <f>'C Emissions'!G247</f>
        <v>0</v>
      </c>
      <c r="H247" s="59">
        <f>'C Emissions'!H247</f>
        <v>0</v>
      </c>
      <c r="I247" s="59">
        <f>'C Emissions'!I247</f>
        <v>0</v>
      </c>
      <c r="J247" s="59">
        <f>'C Emissions'!J247</f>
        <v>0</v>
      </c>
      <c r="K247" s="59">
        <f>'C Emissions'!K247</f>
        <v>0</v>
      </c>
      <c r="L247" s="59">
        <f>'C Emissions'!L247</f>
        <v>0</v>
      </c>
      <c r="M247" s="59">
        <f>'C Emissions'!M247</f>
        <v>0</v>
      </c>
      <c r="N247" s="59">
        <f>'C Emissions'!N247</f>
        <v>0</v>
      </c>
      <c r="O247" s="59">
        <f>'C Emissions'!O247</f>
        <v>0</v>
      </c>
      <c r="P247" s="59">
        <f>'C Emissions'!P247</f>
        <v>0</v>
      </c>
      <c r="Q247" s="59">
        <f>'C Emissions'!Q247</f>
        <v>0</v>
      </c>
      <c r="R247" s="59">
        <f>'C Emissions'!R247</f>
        <v>0</v>
      </c>
      <c r="S247" s="59">
        <f>'C Emissions'!S247</f>
        <v>0</v>
      </c>
      <c r="T247" s="59">
        <f>'C Emissions'!T247</f>
        <v>0</v>
      </c>
      <c r="U247" s="59">
        <f>'C Emissions'!U247</f>
        <v>0</v>
      </c>
      <c r="V247" s="59">
        <f>'C Emissions'!V247</f>
        <v>0</v>
      </c>
      <c r="W247" s="59">
        <f>'C Emissions'!W247</f>
        <v>0</v>
      </c>
      <c r="X247" s="59">
        <f>'C Emissions'!X247</f>
        <v>0</v>
      </c>
      <c r="Y247" s="59">
        <f>'C Emissions'!Y247</f>
        <v>0</v>
      </c>
      <c r="Z247" s="59">
        <f>'C Emissions'!Z247</f>
        <v>0</v>
      </c>
      <c r="AA247" s="59">
        <f>'C Emissions'!AA247</f>
        <v>0</v>
      </c>
      <c r="AB247" s="59">
        <f>'C Emissions'!AB247</f>
        <v>0</v>
      </c>
      <c r="AC247" s="59">
        <f>'C Emissions'!AC247</f>
        <v>0</v>
      </c>
      <c r="AD247" s="59">
        <f>'C Emissions'!AD247</f>
        <v>0</v>
      </c>
      <c r="AE247" s="59">
        <f>'C Emissions'!AE247</f>
        <v>0</v>
      </c>
      <c r="AF247" s="59">
        <f>'C Emissions'!AF247</f>
        <v>0</v>
      </c>
      <c r="AG247" s="59">
        <f>'C Emissions'!AG247</f>
        <v>0</v>
      </c>
      <c r="AH247" s="59">
        <f>'C Emissions'!AH247</f>
        <v>0</v>
      </c>
      <c r="AI247" s="59">
        <f>'C Emissions'!AI247</f>
        <v>0</v>
      </c>
      <c r="AJ247" s="59">
        <f>'C Emissions'!AJ247</f>
        <v>0</v>
      </c>
      <c r="AK247" s="59">
        <f>'C Emissions'!AK247</f>
        <v>0</v>
      </c>
      <c r="AL247" s="59">
        <f>'C Emissions'!AL247</f>
        <v>0</v>
      </c>
      <c r="AM247" s="59">
        <f>'C Emissions'!AM247</f>
        <v>0</v>
      </c>
      <c r="AN247" s="59">
        <f>'C Emissions'!AN247</f>
        <v>0</v>
      </c>
      <c r="AO247" s="59">
        <f>'C Emissions'!AO247</f>
        <v>0</v>
      </c>
      <c r="AP247" s="59">
        <f>'C Emissions'!AP247</f>
        <v>0</v>
      </c>
      <c r="AQ247" s="59">
        <f>'C Emissions'!AQ247</f>
        <v>0</v>
      </c>
      <c r="AR247" s="59">
        <f>'C Emissions'!AR247</f>
        <v>0</v>
      </c>
      <c r="AS247" s="59">
        <f>'C Emissions'!AS247</f>
        <v>0</v>
      </c>
      <c r="AT247" s="56"/>
      <c r="AU247" s="56"/>
    </row>
    <row r="248" spans="1:47">
      <c r="A248" s="58" t="s">
        <v>699</v>
      </c>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c r="AE248" s="58"/>
      <c r="AF248" s="58"/>
      <c r="AG248" s="58"/>
      <c r="AH248" s="58"/>
      <c r="AI248" s="58"/>
      <c r="AJ248" s="58"/>
      <c r="AK248" s="58"/>
      <c r="AL248" s="58"/>
      <c r="AM248" s="58"/>
      <c r="AN248" s="58"/>
      <c r="AO248" s="58"/>
      <c r="AP248" s="58"/>
      <c r="AQ248" s="58"/>
      <c r="AR248" s="58"/>
      <c r="AS248" s="58"/>
      <c r="AT248" s="56"/>
      <c r="AU248" s="56"/>
    </row>
    <row r="249" spans="1:47">
      <c r="A249" s="58" t="s">
        <v>2818</v>
      </c>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6"/>
      <c r="AU249" s="56"/>
    </row>
    <row r="250" spans="1:47">
      <c r="A250" s="58" t="s">
        <v>2819</v>
      </c>
      <c r="B250" s="59">
        <f>B79</f>
        <v>0.28461277112658023</v>
      </c>
      <c r="C250" s="59">
        <f>C79</f>
        <v>0.30191958824304171</v>
      </c>
      <c r="D250" s="59">
        <f>D79</f>
        <v>0.27288883421134541</v>
      </c>
      <c r="E250" s="59">
        <f>E79</f>
        <v>0.26958471362956116</v>
      </c>
      <c r="F250" s="59">
        <f>F79*((1+F$131)^F$173)*(1+F141)*(1+F$159)</f>
        <v>0.27132500392116571</v>
      </c>
      <c r="G250" s="59">
        <f t="shared" ref="G250:AS250" si="89">G79*((1+G$131)^G$173)*(1+G141)*(1+G$159)</f>
        <v>0.27333102700123996</v>
      </c>
      <c r="H250" s="59">
        <f t="shared" si="89"/>
        <v>0.28153989902432108</v>
      </c>
      <c r="I250" s="59">
        <f t="shared" si="89"/>
        <v>0.28867195909880233</v>
      </c>
      <c r="J250" s="59">
        <f t="shared" si="89"/>
        <v>0.28811660002038475</v>
      </c>
      <c r="K250" s="59">
        <f t="shared" si="89"/>
        <v>0.29049312390285015</v>
      </c>
      <c r="L250" s="59">
        <f t="shared" si="89"/>
        <v>0.29049575708434583</v>
      </c>
      <c r="M250" s="59">
        <f t="shared" si="89"/>
        <v>0.29207808803915797</v>
      </c>
      <c r="N250" s="59">
        <f t="shared" si="89"/>
        <v>0.29229787009349095</v>
      </c>
      <c r="O250" s="59">
        <f t="shared" si="89"/>
        <v>0.29099318813783948</v>
      </c>
      <c r="P250" s="59">
        <f t="shared" si="89"/>
        <v>0.29132957656808772</v>
      </c>
      <c r="Q250" s="59">
        <f t="shared" si="89"/>
        <v>0.29154990548097259</v>
      </c>
      <c r="R250" s="59">
        <f t="shared" si="89"/>
        <v>0.29105491358529456</v>
      </c>
      <c r="S250" s="59">
        <f t="shared" si="89"/>
        <v>0.28873490201863977</v>
      </c>
      <c r="T250" s="59">
        <f t="shared" si="89"/>
        <v>0.29062503802831846</v>
      </c>
      <c r="U250" s="59">
        <f t="shared" si="89"/>
        <v>0.28971287268377072</v>
      </c>
      <c r="V250" s="59">
        <f t="shared" si="89"/>
        <v>0.29042419328543279</v>
      </c>
      <c r="W250" s="59">
        <f t="shared" si="89"/>
        <v>0.29269844897538022</v>
      </c>
      <c r="X250" s="59">
        <f t="shared" si="89"/>
        <v>0.29263763846839363</v>
      </c>
      <c r="Y250" s="59">
        <f t="shared" si="89"/>
        <v>0.29502980870017648</v>
      </c>
      <c r="Z250" s="59">
        <f t="shared" si="89"/>
        <v>0.29569847041673086</v>
      </c>
      <c r="AA250" s="59">
        <f t="shared" si="89"/>
        <v>0.29868216075673987</v>
      </c>
      <c r="AB250" s="59">
        <f t="shared" si="89"/>
        <v>0.29788213737032043</v>
      </c>
      <c r="AC250" s="59">
        <f t="shared" si="89"/>
        <v>0.29958146167361877</v>
      </c>
      <c r="AD250" s="59">
        <f t="shared" si="89"/>
        <v>0.30455527466469723</v>
      </c>
      <c r="AE250" s="59">
        <f t="shared" si="89"/>
        <v>0.30573082105876792</v>
      </c>
      <c r="AF250" s="59">
        <f t="shared" si="89"/>
        <v>0.30691090491923495</v>
      </c>
      <c r="AG250" s="59">
        <f t="shared" si="89"/>
        <v>0.30809554376016784</v>
      </c>
      <c r="AH250" s="59">
        <f t="shared" si="89"/>
        <v>0.30928475516323833</v>
      </c>
      <c r="AI250" s="59">
        <f t="shared" si="89"/>
        <v>0.31047855677798125</v>
      </c>
      <c r="AJ250" s="59">
        <f t="shared" si="89"/>
        <v>0.31167696632205649</v>
      </c>
      <c r="AK250" s="59">
        <f t="shared" si="89"/>
        <v>0.31288000158151202</v>
      </c>
      <c r="AL250" s="59">
        <f t="shared" si="89"/>
        <v>0.31408768041104773</v>
      </c>
      <c r="AM250" s="59">
        <f t="shared" si="89"/>
        <v>0.31530002073428048</v>
      </c>
      <c r="AN250" s="59">
        <f t="shared" si="89"/>
        <v>0.3165170405440102</v>
      </c>
      <c r="AO250" s="59">
        <f t="shared" si="89"/>
        <v>0.31773875790248668</v>
      </c>
      <c r="AP250" s="59">
        <f t="shared" si="89"/>
        <v>0.31896519094167802</v>
      </c>
      <c r="AQ250" s="59">
        <f t="shared" si="89"/>
        <v>0.32019635786353934</v>
      </c>
      <c r="AR250" s="59">
        <f t="shared" si="89"/>
        <v>0.32143227694028315</v>
      </c>
      <c r="AS250" s="59">
        <f t="shared" si="89"/>
        <v>0.32267296651465055</v>
      </c>
      <c r="AT250" s="56"/>
      <c r="AU250" s="56"/>
    </row>
    <row r="251" spans="1:47">
      <c r="A251" s="58" t="s">
        <v>2756</v>
      </c>
      <c r="B251" s="59">
        <f>'Energy by Mode &amp; Fuel'!C$227*'C Emissions Factors'!$AB$9/1000</f>
        <v>1.0663831871</v>
      </c>
      <c r="C251" s="59">
        <f>'Energy by Mode &amp; Fuel'!D$227*'C Emissions Factors'!$AB$9/1000</f>
        <v>1.1079260961999999</v>
      </c>
      <c r="D251" s="59">
        <f>'Energy by Mode &amp; Fuel'!E$227*'C Emissions Factors'!$AB$9/1000</f>
        <v>1.0362420221999999</v>
      </c>
      <c r="E251" s="59">
        <f>'Energy by Mode &amp; Fuel'!F$227*'C Emissions Factors'!$AB$9/1000</f>
        <v>1.0273417885499998</v>
      </c>
      <c r="F251" s="59">
        <f>F80*((1+F$131)^F$173)*(1+F143)*(1+F$159)</f>
        <v>1.0284437201500001</v>
      </c>
      <c r="G251" s="59">
        <f t="shared" ref="G251:AS251" si="90">G80*((1+G$131)^G$173)*(1+G143)*(1+G$159)</f>
        <v>1.0487050266</v>
      </c>
      <c r="H251" s="59">
        <f t="shared" si="90"/>
        <v>1.0916865035999999</v>
      </c>
      <c r="I251" s="59">
        <f t="shared" si="90"/>
        <v>1.1227116130999999</v>
      </c>
      <c r="J251" s="59">
        <f t="shared" si="90"/>
        <v>1.1397756793499998</v>
      </c>
      <c r="K251" s="59">
        <f t="shared" si="90"/>
        <v>1.1534736751999999</v>
      </c>
      <c r="L251" s="59">
        <f t="shared" si="90"/>
        <v>1.1642490359499997</v>
      </c>
      <c r="M251" s="59">
        <f t="shared" si="90"/>
        <v>1.1735224809</v>
      </c>
      <c r="N251" s="59">
        <f t="shared" si="90"/>
        <v>1.1780451259499998</v>
      </c>
      <c r="O251" s="59">
        <f t="shared" si="90"/>
        <v>1.1804456163499999</v>
      </c>
      <c r="P251" s="59">
        <f t="shared" si="90"/>
        <v>1.1804581981499997</v>
      </c>
      <c r="Q251" s="59">
        <f t="shared" si="90"/>
        <v>1.1827215322999998</v>
      </c>
      <c r="R251" s="59">
        <f t="shared" si="90"/>
        <v>1.1848970864499999</v>
      </c>
      <c r="S251" s="59">
        <f t="shared" si="90"/>
        <v>1.1848371034499998</v>
      </c>
      <c r="T251" s="59">
        <f t="shared" si="90"/>
        <v>1.1875952973499997</v>
      </c>
      <c r="U251" s="59">
        <f t="shared" si="90"/>
        <v>1.1915174540499998</v>
      </c>
      <c r="V251" s="59">
        <f t="shared" si="90"/>
        <v>1.19526595265</v>
      </c>
      <c r="W251" s="59">
        <f t="shared" si="90"/>
        <v>1.2019043151499997</v>
      </c>
      <c r="X251" s="59">
        <f t="shared" si="90"/>
        <v>1.2095730685499997</v>
      </c>
      <c r="Y251" s="59">
        <f t="shared" si="90"/>
        <v>1.2122943216999997</v>
      </c>
      <c r="Z251" s="59">
        <f t="shared" si="90"/>
        <v>1.2183996401499999</v>
      </c>
      <c r="AA251" s="59">
        <f t="shared" si="90"/>
        <v>1.2267445189999999</v>
      </c>
      <c r="AB251" s="59">
        <f t="shared" si="90"/>
        <v>1.2339898801999998</v>
      </c>
      <c r="AC251" s="59">
        <f t="shared" si="90"/>
        <v>1.24258127455</v>
      </c>
      <c r="AD251" s="59">
        <f t="shared" si="90"/>
        <v>1.2537893175499997</v>
      </c>
      <c r="AE251" s="59">
        <f t="shared" si="90"/>
        <v>1.2586160229964203</v>
      </c>
      <c r="AF251" s="59">
        <f t="shared" si="90"/>
        <v>1.2634613097827359</v>
      </c>
      <c r="AG251" s="59">
        <f t="shared" si="90"/>
        <v>1.2683252494414234</v>
      </c>
      <c r="AH251" s="59">
        <f t="shared" si="90"/>
        <v>1.2732079137803365</v>
      </c>
      <c r="AI251" s="59">
        <f t="shared" si="90"/>
        <v>1.278109374883768</v>
      </c>
      <c r="AJ251" s="59">
        <f t="shared" si="90"/>
        <v>1.2830297051135129</v>
      </c>
      <c r="AK251" s="59">
        <f t="shared" si="90"/>
        <v>1.287968977109937</v>
      </c>
      <c r="AL251" s="59">
        <f t="shared" si="90"/>
        <v>1.2929272637930496</v>
      </c>
      <c r="AM251" s="59">
        <f t="shared" si="90"/>
        <v>1.2979046383635795</v>
      </c>
      <c r="AN251" s="59">
        <f t="shared" si="90"/>
        <v>1.3029011743040557</v>
      </c>
      <c r="AO251" s="59">
        <f t="shared" si="90"/>
        <v>1.3079169453798931</v>
      </c>
      <c r="AP251" s="59">
        <f t="shared" si="90"/>
        <v>1.3129520256404801</v>
      </c>
      <c r="AQ251" s="59">
        <f t="shared" si="90"/>
        <v>1.3180064894202728</v>
      </c>
      <c r="AR251" s="59">
        <f t="shared" si="90"/>
        <v>1.3230804113398931</v>
      </c>
      <c r="AS251" s="59">
        <f t="shared" si="90"/>
        <v>1.3281738663072278</v>
      </c>
      <c r="AT251" s="56"/>
      <c r="AU251" s="56"/>
    </row>
    <row r="252" spans="1:47">
      <c r="A252" s="58" t="s">
        <v>2820</v>
      </c>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c r="AT252" s="56"/>
      <c r="AU252" s="56"/>
    </row>
    <row r="253" spans="1:47">
      <c r="A253" s="58" t="s">
        <v>2819</v>
      </c>
      <c r="B253" s="59">
        <f>B82</f>
        <v>2.8462521151286584</v>
      </c>
      <c r="C253" s="59">
        <f>C82</f>
        <v>2.8463495859324341</v>
      </c>
      <c r="D253" s="59">
        <f>D82</f>
        <v>2.8383867372060463</v>
      </c>
      <c r="E253" s="59">
        <f>E82</f>
        <v>2.8117121438950767</v>
      </c>
      <c r="F253" s="59">
        <f>F82*((1+F$131)^F$173)*(1+F141)*(1+F$159)</f>
        <v>2.8439740000758129</v>
      </c>
      <c r="G253" s="59">
        <f t="shared" ref="G253:AS253" si="91">G82*((1+G$131)^G$173)*(1+G141)*(1+G$159)</f>
        <v>2.8448828167037656</v>
      </c>
      <c r="H253" s="59">
        <f t="shared" si="91"/>
        <v>2.8369399139339517</v>
      </c>
      <c r="I253" s="59">
        <f t="shared" si="91"/>
        <v>2.8711366720852891</v>
      </c>
      <c r="J253" s="59">
        <f t="shared" si="91"/>
        <v>2.8681136831521306</v>
      </c>
      <c r="K253" s="59">
        <f t="shared" si="91"/>
        <v>2.9013699500296046</v>
      </c>
      <c r="L253" s="59">
        <f t="shared" si="91"/>
        <v>2.9187765667859051</v>
      </c>
      <c r="M253" s="59">
        <f t="shared" si="91"/>
        <v>2.956837822155796</v>
      </c>
      <c r="N253" s="59">
        <f t="shared" si="91"/>
        <v>2.9959956188452042</v>
      </c>
      <c r="O253" s="59">
        <f t="shared" si="91"/>
        <v>3.0271092076173756</v>
      </c>
      <c r="P253" s="59">
        <f t="shared" si="91"/>
        <v>3.0783773179426923</v>
      </c>
      <c r="Q253" s="59">
        <f t="shared" si="91"/>
        <v>3.11851595391694</v>
      </c>
      <c r="R253" s="59">
        <f t="shared" si="91"/>
        <v>3.1494159394914862</v>
      </c>
      <c r="S253" s="59">
        <f t="shared" si="91"/>
        <v>3.1664435779351088</v>
      </c>
      <c r="T253" s="59">
        <f t="shared" si="91"/>
        <v>3.2211710152526467</v>
      </c>
      <c r="U253" s="59">
        <f t="shared" si="91"/>
        <v>3.241562495821654</v>
      </c>
      <c r="V253" s="59">
        <f t="shared" si="91"/>
        <v>3.2811503563923172</v>
      </c>
      <c r="W253" s="59">
        <f t="shared" si="91"/>
        <v>3.3296762457022808</v>
      </c>
      <c r="X253" s="59">
        <f t="shared" si="91"/>
        <v>3.3482588261426924</v>
      </c>
      <c r="Y253" s="59">
        <f t="shared" si="91"/>
        <v>3.4089207373257207</v>
      </c>
      <c r="Z253" s="59">
        <f t="shared" si="91"/>
        <v>3.4374448543598177</v>
      </c>
      <c r="AA253" s="59">
        <f t="shared" si="91"/>
        <v>3.4862670318667148</v>
      </c>
      <c r="AB253" s="59">
        <f t="shared" si="91"/>
        <v>3.4945414800082562</v>
      </c>
      <c r="AC253" s="59">
        <f t="shared" si="91"/>
        <v>3.528529137217165</v>
      </c>
      <c r="AD253" s="59">
        <f t="shared" si="91"/>
        <v>3.5935218411404639</v>
      </c>
      <c r="AE253" s="59">
        <f t="shared" si="91"/>
        <v>3.61605552327504</v>
      </c>
      <c r="AF253" s="59">
        <f t="shared" si="91"/>
        <v>3.6387305060202673</v>
      </c>
      <c r="AG253" s="59">
        <f t="shared" si="91"/>
        <v>3.6615476754214207</v>
      </c>
      <c r="AH253" s="59">
        <f t="shared" si="91"/>
        <v>3.6845079230798445</v>
      </c>
      <c r="AI253" s="59">
        <f t="shared" si="91"/>
        <v>3.7076121461877971</v>
      </c>
      <c r="AJ253" s="59">
        <f t="shared" si="91"/>
        <v>3.7308612475635026</v>
      </c>
      <c r="AK253" s="59">
        <f t="shared" si="91"/>
        <v>3.7542561356864375</v>
      </c>
      <c r="AL253" s="59">
        <f t="shared" si="91"/>
        <v>3.7777977247328232</v>
      </c>
      <c r="AM253" s="59">
        <f t="shared" si="91"/>
        <v>3.801486934611352</v>
      </c>
      <c r="AN253" s="59">
        <f t="shared" si="91"/>
        <v>3.8253246909991327</v>
      </c>
      <c r="AO253" s="59">
        <f t="shared" si="91"/>
        <v>3.849311925377862</v>
      </c>
      <c r="AP253" s="59">
        <f t="shared" si="91"/>
        <v>3.8734495750702229</v>
      </c>
      <c r="AQ253" s="59">
        <f t="shared" si="91"/>
        <v>3.8977385832765123</v>
      </c>
      <c r="AR253" s="59">
        <f t="shared" si="91"/>
        <v>3.9221798991114962</v>
      </c>
      <c r="AS253" s="59">
        <f t="shared" si="91"/>
        <v>3.9467744776414966</v>
      </c>
      <c r="AT253" s="56"/>
      <c r="AU253" s="56"/>
    </row>
    <row r="254" spans="1:47">
      <c r="A254" s="58" t="s">
        <v>2821</v>
      </c>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c r="AT254" s="56"/>
      <c r="AU254" s="56"/>
    </row>
    <row r="255" spans="1:47">
      <c r="A255" s="58" t="s">
        <v>2819</v>
      </c>
      <c r="B255" s="59">
        <f>B84</f>
        <v>0.89531808884654307</v>
      </c>
      <c r="C255" s="59">
        <f>C84</f>
        <v>0.89010338037336811</v>
      </c>
      <c r="D255" s="59">
        <f>D84</f>
        <v>0.9039750668550306</v>
      </c>
      <c r="E255" s="59">
        <f>E84</f>
        <v>0.88734120584528631</v>
      </c>
      <c r="F255" s="59">
        <f>F84*((1+F$131)^F$173)*(1+F143)*(1+F$159)</f>
        <v>0.89636432274321398</v>
      </c>
      <c r="G255" s="59">
        <f t="shared" ref="G255:AS255" si="92">G84*((1+G$131)^G$173)*(1+G143)*(1+G$159)</f>
        <v>0.89760950757948943</v>
      </c>
      <c r="H255" s="59">
        <f t="shared" si="92"/>
        <v>0.89143521074276355</v>
      </c>
      <c r="I255" s="59">
        <f t="shared" si="92"/>
        <v>0.90554476572810338</v>
      </c>
      <c r="J255" s="59">
        <f t="shared" si="92"/>
        <v>0.90955139054846568</v>
      </c>
      <c r="K255" s="59">
        <f t="shared" si="92"/>
        <v>0.92368034385649433</v>
      </c>
      <c r="L255" s="59">
        <f t="shared" si="92"/>
        <v>0.93294213628386558</v>
      </c>
      <c r="M255" s="59">
        <f t="shared" si="92"/>
        <v>0.94887006978533117</v>
      </c>
      <c r="N255" s="59">
        <f t="shared" si="92"/>
        <v>0.9663409427244789</v>
      </c>
      <c r="O255" s="59">
        <f t="shared" si="92"/>
        <v>0.98177806077493435</v>
      </c>
      <c r="P255" s="59">
        <f t="shared" si="92"/>
        <v>1.0029937418968116</v>
      </c>
      <c r="Q255" s="59">
        <f t="shared" si="92"/>
        <v>1.0193788984899261</v>
      </c>
      <c r="R255" s="59">
        <f t="shared" si="92"/>
        <v>1.0325283570596282</v>
      </c>
      <c r="S255" s="59">
        <f t="shared" si="92"/>
        <v>1.0410635920324924</v>
      </c>
      <c r="T255" s="59">
        <f t="shared" si="92"/>
        <v>1.0614865375264118</v>
      </c>
      <c r="U255" s="59">
        <f t="shared" si="92"/>
        <v>1.0706229581151057</v>
      </c>
      <c r="V255" s="59">
        <f t="shared" si="92"/>
        <v>1.0861336391939229</v>
      </c>
      <c r="W255" s="59">
        <f t="shared" si="92"/>
        <v>1.1042651694288852</v>
      </c>
      <c r="X255" s="59">
        <f t="shared" si="92"/>
        <v>1.1122679755822518</v>
      </c>
      <c r="Y255" s="59">
        <f t="shared" si="92"/>
        <v>1.1346142388203517</v>
      </c>
      <c r="Z255" s="59">
        <f t="shared" si="92"/>
        <v>1.1452994532019884</v>
      </c>
      <c r="AA255" s="59">
        <f t="shared" si="92"/>
        <v>1.1627008058497998</v>
      </c>
      <c r="AB255" s="59">
        <f t="shared" si="92"/>
        <v>1.1662905482163524</v>
      </c>
      <c r="AC255" s="59">
        <f t="shared" si="92"/>
        <v>1.1786117868258796</v>
      </c>
      <c r="AD255" s="59">
        <f t="shared" si="92"/>
        <v>1.201092353500129</v>
      </c>
      <c r="AE255" s="59">
        <f t="shared" si="92"/>
        <v>1.2092058645960362</v>
      </c>
      <c r="AF255" s="59">
        <f t="shared" si="92"/>
        <v>1.2173741833527463</v>
      </c>
      <c r="AG255" s="59">
        <f t="shared" si="92"/>
        <v>1.2255976800020423</v>
      </c>
      <c r="AH255" s="59">
        <f t="shared" si="92"/>
        <v>1.2338767272766644</v>
      </c>
      <c r="AI255" s="59">
        <f t="shared" si="92"/>
        <v>1.2422117004272033</v>
      </c>
      <c r="AJ255" s="59">
        <f t="shared" si="92"/>
        <v>1.2506029772391083</v>
      </c>
      <c r="AK255" s="59">
        <f t="shared" si="92"/>
        <v>1.2590509380498114</v>
      </c>
      <c r="AL255" s="59">
        <f t="shared" si="92"/>
        <v>1.2675559657659656</v>
      </c>
      <c r="AM255" s="59">
        <f t="shared" si="92"/>
        <v>1.2761184458808008</v>
      </c>
      <c r="AN255" s="59">
        <f t="shared" si="92"/>
        <v>1.2847387664915961</v>
      </c>
      <c r="AO255" s="59">
        <f t="shared" si="92"/>
        <v>1.2934173183172701</v>
      </c>
      <c r="AP255" s="59">
        <f t="shared" si="92"/>
        <v>1.3021544947160912</v>
      </c>
      <c r="AQ255" s="59">
        <f t="shared" si="92"/>
        <v>1.3109506917035056</v>
      </c>
      <c r="AR255" s="59">
        <f t="shared" si="92"/>
        <v>1.3198063079700884</v>
      </c>
      <c r="AS255" s="59">
        <f t="shared" si="92"/>
        <v>1.328721744899612</v>
      </c>
      <c r="AT255" s="56"/>
      <c r="AU255" s="56"/>
    </row>
    <row r="256" spans="1:47">
      <c r="A256" s="58" t="s">
        <v>2756</v>
      </c>
      <c r="B256" s="59">
        <f>'Energy by Mode &amp; Fuel'!C$232*'C Emissions Factors'!$AB$9/1000</f>
        <v>0.7543666899999999</v>
      </c>
      <c r="C256" s="59">
        <f>'Energy by Mode &amp; Fuel'!D$232*'C Emissions Factors'!$AB$9/1000</f>
        <v>0.72086398999999979</v>
      </c>
      <c r="D256" s="59">
        <f>'Energy by Mode &amp; Fuel'!E$232*'C Emissions Factors'!$AB$9/1000</f>
        <v>0.8024823460499998</v>
      </c>
      <c r="E256" s="59">
        <f>'Energy by Mode &amp; Fuel'!F$232*'C Emissions Factors'!$AB$9/1000</f>
        <v>0.77945216579999987</v>
      </c>
      <c r="F256" s="59">
        <f>F85*((1+F$131)^F$173)*(1+F143)*(1+F$159)</f>
        <v>0.78299123594999986</v>
      </c>
      <c r="G256" s="59">
        <f t="shared" ref="G256:AS256" si="93">G85*((1+G$131)^G$173)*(1+G143)*(1+G$159)</f>
        <v>0.78907504829999997</v>
      </c>
      <c r="H256" s="59">
        <f t="shared" si="93"/>
        <v>0.78336364259999991</v>
      </c>
      <c r="I256" s="59">
        <f t="shared" si="93"/>
        <v>0.79692177565</v>
      </c>
      <c r="J256" s="59">
        <f t="shared" si="93"/>
        <v>0.81551379909999988</v>
      </c>
      <c r="K256" s="59">
        <f t="shared" si="93"/>
        <v>0.83308859864999985</v>
      </c>
      <c r="L256" s="59">
        <f t="shared" si="93"/>
        <v>0.85117603339999992</v>
      </c>
      <c r="M256" s="59">
        <f t="shared" si="93"/>
        <v>0.86996929249999999</v>
      </c>
      <c r="N256" s="59">
        <f t="shared" si="93"/>
        <v>0.89190675804999986</v>
      </c>
      <c r="O256" s="59">
        <f t="shared" si="93"/>
        <v>0.91517687029999983</v>
      </c>
      <c r="P256" s="59">
        <f t="shared" si="93"/>
        <v>0.9377541788999999</v>
      </c>
      <c r="Q256" s="59">
        <f t="shared" si="93"/>
        <v>0.95684552424999991</v>
      </c>
      <c r="R256" s="59">
        <f t="shared" si="93"/>
        <v>0.9752276071999999</v>
      </c>
      <c r="S256" s="59">
        <f t="shared" si="93"/>
        <v>0.99480927699999988</v>
      </c>
      <c r="T256" s="59">
        <f t="shared" si="93"/>
        <v>1.0124308194</v>
      </c>
      <c r="U256" s="59">
        <f t="shared" si="93"/>
        <v>1.0298321802999999</v>
      </c>
      <c r="V256" s="59">
        <f t="shared" si="93"/>
        <v>1.0480330706999998</v>
      </c>
      <c r="W256" s="59">
        <f t="shared" si="93"/>
        <v>1.0645302975999997</v>
      </c>
      <c r="X256" s="59">
        <f t="shared" si="93"/>
        <v>1.0809943143999998</v>
      </c>
      <c r="Y256" s="59">
        <f t="shared" si="93"/>
        <v>1.0995654900999998</v>
      </c>
      <c r="Z256" s="59">
        <f t="shared" si="93"/>
        <v>1.1145508527999999</v>
      </c>
      <c r="AA256" s="59">
        <f t="shared" si="93"/>
        <v>1.1288518972499999</v>
      </c>
      <c r="AB256" s="59">
        <f t="shared" si="93"/>
        <v>1.1447849913499999</v>
      </c>
      <c r="AC256" s="59">
        <f t="shared" si="93"/>
        <v>1.1599675664499998</v>
      </c>
      <c r="AD256" s="59">
        <f t="shared" si="93"/>
        <v>1.1742251598</v>
      </c>
      <c r="AE256" s="59">
        <f t="shared" si="93"/>
        <v>1.183077011242518</v>
      </c>
      <c r="AF256" s="59">
        <f t="shared" si="93"/>
        <v>1.1919955920284726</v>
      </c>
      <c r="AG256" s="59">
        <f t="shared" si="93"/>
        <v>1.2009814051944667</v>
      </c>
      <c r="AH256" s="59">
        <f t="shared" si="93"/>
        <v>1.2100349575692246</v>
      </c>
      <c r="AI256" s="59">
        <f t="shared" si="93"/>
        <v>1.2191567598021802</v>
      </c>
      <c r="AJ256" s="59">
        <f t="shared" si="93"/>
        <v>1.2283473263922784</v>
      </c>
      <c r="AK256" s="59">
        <f t="shared" si="93"/>
        <v>1.2376071757169944</v>
      </c>
      <c r="AL256" s="59">
        <f t="shared" si="93"/>
        <v>1.2469368300615724</v>
      </c>
      <c r="AM256" s="59">
        <f t="shared" si="93"/>
        <v>1.2563368156484844</v>
      </c>
      <c r="AN256" s="59">
        <f t="shared" si="93"/>
        <v>1.2658076626671093</v>
      </c>
      <c r="AO256" s="59">
        <f t="shared" si="93"/>
        <v>1.2753499053036397</v>
      </c>
      <c r="AP256" s="59">
        <f t="shared" si="93"/>
        <v>1.2849640817712091</v>
      </c>
      <c r="AQ256" s="59">
        <f t="shared" si="93"/>
        <v>1.2946507343402509</v>
      </c>
      <c r="AR256" s="59">
        <f t="shared" si="93"/>
        <v>1.3044104093690831</v>
      </c>
      <c r="AS256" s="59">
        <f t="shared" si="93"/>
        <v>1.3142436573347254</v>
      </c>
      <c r="AT256" s="56"/>
      <c r="AU256" s="56"/>
    </row>
    <row r="257" spans="1:47">
      <c r="A257" s="58" t="s">
        <v>670</v>
      </c>
      <c r="B257" s="59">
        <f t="shared" ref="B257:AS257" si="94">SUM(B250:B256)</f>
        <v>5.8469328522017818</v>
      </c>
      <c r="C257" s="59">
        <f t="shared" si="94"/>
        <v>5.8671626407488437</v>
      </c>
      <c r="D257" s="59">
        <f t="shared" si="94"/>
        <v>5.8539750065224219</v>
      </c>
      <c r="E257" s="59">
        <f t="shared" si="94"/>
        <v>5.7754320177199245</v>
      </c>
      <c r="F257" s="59">
        <f t="shared" si="94"/>
        <v>5.823098282840192</v>
      </c>
      <c r="G257" s="59">
        <f t="shared" si="94"/>
        <v>5.8536034261844954</v>
      </c>
      <c r="H257" s="59">
        <f t="shared" si="94"/>
        <v>5.8849651699010348</v>
      </c>
      <c r="I257" s="59">
        <f t="shared" si="94"/>
        <v>5.9849867856621941</v>
      </c>
      <c r="J257" s="59">
        <f t="shared" si="94"/>
        <v>6.0210711521709808</v>
      </c>
      <c r="K257" s="59">
        <f t="shared" si="94"/>
        <v>6.1021056916389487</v>
      </c>
      <c r="L257" s="59">
        <f t="shared" si="94"/>
        <v>6.1576395295041157</v>
      </c>
      <c r="M257" s="59">
        <f t="shared" si="94"/>
        <v>6.2412777533802863</v>
      </c>
      <c r="N257" s="59">
        <f t="shared" si="94"/>
        <v>6.3245863156631739</v>
      </c>
      <c r="O257" s="59">
        <f t="shared" si="94"/>
        <v>6.3955029431801496</v>
      </c>
      <c r="P257" s="59">
        <f t="shared" si="94"/>
        <v>6.4909130134575914</v>
      </c>
      <c r="Q257" s="59">
        <f t="shared" si="94"/>
        <v>6.5690118144378387</v>
      </c>
      <c r="R257" s="59">
        <f t="shared" si="94"/>
        <v>6.6331239037864087</v>
      </c>
      <c r="S257" s="59">
        <f t="shared" si="94"/>
        <v>6.675888452436241</v>
      </c>
      <c r="T257" s="59">
        <f t="shared" si="94"/>
        <v>6.7733087075573764</v>
      </c>
      <c r="U257" s="59">
        <f t="shared" si="94"/>
        <v>6.8232479609705301</v>
      </c>
      <c r="V257" s="59">
        <f t="shared" si="94"/>
        <v>6.901007212221673</v>
      </c>
      <c r="W257" s="59">
        <f t="shared" si="94"/>
        <v>6.9930744768565454</v>
      </c>
      <c r="X257" s="59">
        <f t="shared" si="94"/>
        <v>7.0437318231433368</v>
      </c>
      <c r="Y257" s="59">
        <f t="shared" si="94"/>
        <v>7.150424596646249</v>
      </c>
      <c r="Z257" s="59">
        <f t="shared" si="94"/>
        <v>7.2113932709285367</v>
      </c>
      <c r="AA257" s="59">
        <f t="shared" si="94"/>
        <v>7.3032464147232545</v>
      </c>
      <c r="AB257" s="59">
        <f t="shared" si="94"/>
        <v>7.3374890371449286</v>
      </c>
      <c r="AC257" s="59">
        <f t="shared" si="94"/>
        <v>7.4092712267166636</v>
      </c>
      <c r="AD257" s="59">
        <f t="shared" si="94"/>
        <v>7.5271839466552892</v>
      </c>
      <c r="AE257" s="59">
        <f t="shared" si="94"/>
        <v>7.5726852431687828</v>
      </c>
      <c r="AF257" s="59">
        <f t="shared" si="94"/>
        <v>7.6184724961034576</v>
      </c>
      <c r="AG257" s="59">
        <f t="shared" si="94"/>
        <v>7.6645475538195207</v>
      </c>
      <c r="AH257" s="59">
        <f t="shared" si="94"/>
        <v>7.7109122768693084</v>
      </c>
      <c r="AI257" s="59">
        <f t="shared" si="94"/>
        <v>7.7575685380789299</v>
      </c>
      <c r="AJ257" s="59">
        <f t="shared" si="94"/>
        <v>7.8045182226304579</v>
      </c>
      <c r="AK257" s="59">
        <f t="shared" si="94"/>
        <v>7.8517632281446925</v>
      </c>
      <c r="AL257" s="59">
        <f t="shared" si="94"/>
        <v>7.8993054647644581</v>
      </c>
      <c r="AM257" s="59">
        <f t="shared" si="94"/>
        <v>7.947146855238497</v>
      </c>
      <c r="AN257" s="59">
        <f t="shared" si="94"/>
        <v>7.9952893350059044</v>
      </c>
      <c r="AO257" s="59">
        <f t="shared" si="94"/>
        <v>8.0437348522811511</v>
      </c>
      <c r="AP257" s="59">
        <f t="shared" si="94"/>
        <v>8.0924853681396822</v>
      </c>
      <c r="AQ257" s="59">
        <f t="shared" si="94"/>
        <v>8.1415428566040813</v>
      </c>
      <c r="AR257" s="59">
        <f t="shared" si="94"/>
        <v>8.1909093047308446</v>
      </c>
      <c r="AS257" s="59">
        <f t="shared" si="94"/>
        <v>8.2405867126977128</v>
      </c>
      <c r="AT257" s="56"/>
      <c r="AU257" s="56"/>
    </row>
    <row r="258" spans="1:47">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c r="AI258" s="58"/>
      <c r="AJ258" s="58"/>
      <c r="AK258" s="58"/>
      <c r="AL258" s="58"/>
      <c r="AM258" s="58"/>
      <c r="AN258" s="58"/>
      <c r="AO258" s="58"/>
      <c r="AP258" s="58"/>
      <c r="AQ258" s="58"/>
      <c r="AR258" s="58"/>
      <c r="AS258" s="58"/>
      <c r="AT258" s="56"/>
      <c r="AU258" s="56"/>
    </row>
    <row r="259" spans="1:47">
      <c r="A259" s="58" t="s">
        <v>1634</v>
      </c>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58"/>
      <c r="AR259" s="58"/>
      <c r="AS259" s="58"/>
      <c r="AT259" s="56"/>
      <c r="AU259" s="56"/>
    </row>
    <row r="260" spans="1:47">
      <c r="A260" s="58" t="s">
        <v>708</v>
      </c>
      <c r="B260" s="59">
        <f>'Energy by Mode &amp; Fuel'!C$236*((1-B$112)*'C Emissions Factors'!$AB$6/1000+(B$112)*'C Emissions Factors'!$AB$50/1000)</f>
        <v>14.50187892464259</v>
      </c>
      <c r="C260" s="59">
        <f>'Energy by Mode &amp; Fuel'!D$236*((1-C$112)*'C Emissions Factors'!$AB$6/1000+(C$112)*'C Emissions Factors'!$AB$50/1000)</f>
        <v>14.277885496498961</v>
      </c>
      <c r="D260" s="59">
        <f>'Energy by Mode &amp; Fuel'!E$236*((1-D$112)*'C Emissions Factors'!$AB$6/1000+(D$112)*'C Emissions Factors'!$AB$50/1000)</f>
        <v>13.941390990172861</v>
      </c>
      <c r="E260" s="59">
        <f>'Energy by Mode &amp; Fuel'!F$236*((1-E$112)*'C Emissions Factors'!$AB$6/1000+(E$112)*'C Emissions Factors'!$AB$50/1000)</f>
        <v>14.261641602793727</v>
      </c>
      <c r="F260" s="59">
        <f>F89*((1+F$132)^F$174)*(1+F137)*(1+F$160)</f>
        <v>14.575113658784776</v>
      </c>
      <c r="G260" s="59">
        <f t="shared" ref="G260:AS260" si="95">G89*((1+G$132)^G$174)*(1+G137)*(1+G$160)</f>
        <v>14.642923424895804</v>
      </c>
      <c r="H260" s="59">
        <f t="shared" si="95"/>
        <v>14.685343222725727</v>
      </c>
      <c r="I260" s="59">
        <f t="shared" si="95"/>
        <v>14.715212639995054</v>
      </c>
      <c r="J260" s="59">
        <f t="shared" si="95"/>
        <v>14.743168175785163</v>
      </c>
      <c r="K260" s="59">
        <f t="shared" si="95"/>
        <v>14.766186696921025</v>
      </c>
      <c r="L260" s="59">
        <f t="shared" si="95"/>
        <v>14.786542802834969</v>
      </c>
      <c r="M260" s="59">
        <f t="shared" si="95"/>
        <v>14.803406314354911</v>
      </c>
      <c r="N260" s="59">
        <f t="shared" si="95"/>
        <v>14.820600701015843</v>
      </c>
      <c r="O260" s="59">
        <f t="shared" si="95"/>
        <v>14.836424640990918</v>
      </c>
      <c r="P260" s="59">
        <f t="shared" si="95"/>
        <v>14.854116220163219</v>
      </c>
      <c r="Q260" s="59">
        <f t="shared" si="95"/>
        <v>14.870768157406664</v>
      </c>
      <c r="R260" s="59">
        <f t="shared" si="95"/>
        <v>14.888482329840029</v>
      </c>
      <c r="S260" s="59">
        <f t="shared" si="95"/>
        <v>14.909980064085575</v>
      </c>
      <c r="T260" s="59">
        <f t="shared" si="95"/>
        <v>14.930142825176652</v>
      </c>
      <c r="U260" s="59">
        <f t="shared" si="95"/>
        <v>14.94912855478873</v>
      </c>
      <c r="V260" s="59">
        <f t="shared" si="95"/>
        <v>14.967681493241065</v>
      </c>
      <c r="W260" s="59">
        <f t="shared" si="95"/>
        <v>14.982160817454924</v>
      </c>
      <c r="X260" s="59">
        <f t="shared" si="95"/>
        <v>14.993411768776433</v>
      </c>
      <c r="Y260" s="59">
        <f t="shared" si="95"/>
        <v>15.008559107447455</v>
      </c>
      <c r="Z260" s="59">
        <f t="shared" si="95"/>
        <v>15.021405945377516</v>
      </c>
      <c r="AA260" s="59">
        <f t="shared" si="95"/>
        <v>15.031061010090472</v>
      </c>
      <c r="AB260" s="59">
        <f t="shared" si="95"/>
        <v>15.040303624617041</v>
      </c>
      <c r="AC260" s="59">
        <f t="shared" si="95"/>
        <v>15.046457508089109</v>
      </c>
      <c r="AD260" s="59">
        <f t="shared" si="95"/>
        <v>15.046981587284986</v>
      </c>
      <c r="AE260" s="59">
        <f t="shared" si="95"/>
        <v>15.051368473428139</v>
      </c>
      <c r="AF260" s="59">
        <f t="shared" si="95"/>
        <v>15.055756638550065</v>
      </c>
      <c r="AG260" s="59">
        <f t="shared" si="95"/>
        <v>15.060146083023644</v>
      </c>
      <c r="AH260" s="59">
        <f t="shared" si="95"/>
        <v>15.064536807221865</v>
      </c>
      <c r="AI260" s="59">
        <f t="shared" si="95"/>
        <v>15.068928811517827</v>
      </c>
      <c r="AJ260" s="59">
        <f t="shared" si="95"/>
        <v>15.073322096284739</v>
      </c>
      <c r="AK260" s="59">
        <f t="shared" si="95"/>
        <v>15.077716661895916</v>
      </c>
      <c r="AL260" s="59">
        <f t="shared" si="95"/>
        <v>15.082112508724782</v>
      </c>
      <c r="AM260" s="59">
        <f t="shared" si="95"/>
        <v>15.086509637144871</v>
      </c>
      <c r="AN260" s="59">
        <f t="shared" si="95"/>
        <v>15.090908047529826</v>
      </c>
      <c r="AO260" s="59">
        <f t="shared" si="95"/>
        <v>15.095307740253398</v>
      </c>
      <c r="AP260" s="59">
        <f t="shared" si="95"/>
        <v>15.099708715689449</v>
      </c>
      <c r="AQ260" s="59">
        <f t="shared" si="95"/>
        <v>15.104110974211947</v>
      </c>
      <c r="AR260" s="59">
        <f t="shared" si="95"/>
        <v>15.108514516194974</v>
      </c>
      <c r="AS260" s="59">
        <f t="shared" si="95"/>
        <v>15.112919342012713</v>
      </c>
      <c r="AT260" s="56"/>
      <c r="AU260" s="56"/>
    </row>
    <row r="261" spans="1:47">
      <c r="A261" s="58" t="s">
        <v>710</v>
      </c>
      <c r="B261" s="59">
        <f>'Energy by Mode &amp; Fuel'!C$237*'C Emissions Factors'!$AB$9/1000</f>
        <v>3.4839492841999995</v>
      </c>
      <c r="C261" s="59">
        <f>'Energy by Mode &amp; Fuel'!D$237*'C Emissions Factors'!$AB$9/1000</f>
        <v>3.2273377674999999</v>
      </c>
      <c r="D261" s="59">
        <f>'Energy by Mode &amp; Fuel'!E$237*'C Emissions Factors'!$AB$9/1000</f>
        <v>3.4262123549499992</v>
      </c>
      <c r="E261" s="59">
        <f>'Energy by Mode &amp; Fuel'!F$237*'C Emissions Factors'!$AB$9/1000</f>
        <v>3.3975343363499997</v>
      </c>
      <c r="F261" s="59">
        <f>F90*((1+F$132)^F$174)*(1+F143)*(1+F$160)</f>
        <v>3.4326848132499994</v>
      </c>
      <c r="G261" s="59">
        <f t="shared" ref="G261:AS261" si="96">G90*((1+G$132)^G$174)*(1+G143)*(1+G$160)</f>
        <v>3.4959306689999998</v>
      </c>
      <c r="H261" s="59">
        <f t="shared" si="96"/>
        <v>3.5408109005499995</v>
      </c>
      <c r="I261" s="59">
        <f t="shared" si="96"/>
        <v>3.6327500632499996</v>
      </c>
      <c r="J261" s="59">
        <f t="shared" si="96"/>
        <v>3.7312206431499995</v>
      </c>
      <c r="K261" s="59">
        <f t="shared" si="96"/>
        <v>3.8266470857999995</v>
      </c>
      <c r="L261" s="59">
        <f t="shared" si="96"/>
        <v>3.9241755668499994</v>
      </c>
      <c r="M261" s="59">
        <f t="shared" si="96"/>
        <v>4.0277259022000003</v>
      </c>
      <c r="N261" s="59">
        <f t="shared" si="96"/>
        <v>4.1426787863999985</v>
      </c>
      <c r="O261" s="59">
        <f t="shared" si="96"/>
        <v>4.267835290949999</v>
      </c>
      <c r="P261" s="59">
        <f t="shared" si="96"/>
        <v>4.3863437771999996</v>
      </c>
      <c r="Q261" s="59">
        <f t="shared" si="96"/>
        <v>4.4947915781999992</v>
      </c>
      <c r="R261" s="59">
        <f t="shared" si="96"/>
        <v>4.6015308146499994</v>
      </c>
      <c r="S261" s="59">
        <f t="shared" si="96"/>
        <v>4.70940292515</v>
      </c>
      <c r="T261" s="59">
        <f t="shared" si="96"/>
        <v>4.8144248921999999</v>
      </c>
      <c r="U261" s="59">
        <f t="shared" si="96"/>
        <v>4.9205915104500004</v>
      </c>
      <c r="V261" s="59">
        <f t="shared" si="96"/>
        <v>5.027484800799999</v>
      </c>
      <c r="W261" s="59">
        <f t="shared" si="96"/>
        <v>5.1328103403499998</v>
      </c>
      <c r="X261" s="59">
        <f t="shared" si="96"/>
        <v>5.2358862979499987</v>
      </c>
      <c r="Y261" s="59">
        <f t="shared" si="96"/>
        <v>5.3413061278500003</v>
      </c>
      <c r="Z261" s="59">
        <f t="shared" si="96"/>
        <v>5.4371068059000001</v>
      </c>
      <c r="AA261" s="59">
        <f t="shared" si="96"/>
        <v>5.5339405082499997</v>
      </c>
      <c r="AB261" s="59">
        <f t="shared" si="96"/>
        <v>5.6322932434999995</v>
      </c>
      <c r="AC261" s="59">
        <f t="shared" si="96"/>
        <v>5.7319536812999994</v>
      </c>
      <c r="AD261" s="59">
        <f t="shared" si="96"/>
        <v>5.8321051750499988</v>
      </c>
      <c r="AE261" s="59">
        <f t="shared" si="96"/>
        <v>5.8910683760655429</v>
      </c>
      <c r="AF261" s="59">
        <f t="shared" si="96"/>
        <v>5.9506277012883233</v>
      </c>
      <c r="AG261" s="59">
        <f t="shared" si="96"/>
        <v>6.0107891775972133</v>
      </c>
      <c r="AH261" s="59">
        <f t="shared" si="96"/>
        <v>6.0715588928034681</v>
      </c>
      <c r="AI261" s="59">
        <f t="shared" si="96"/>
        <v>6.1329429962667614</v>
      </c>
      <c r="AJ261" s="59">
        <f t="shared" si="96"/>
        <v>6.1949476995174448</v>
      </c>
      <c r="AK261" s="59">
        <f t="shared" si="96"/>
        <v>6.257579276885096</v>
      </c>
      <c r="AL261" s="59">
        <f t="shared" si="96"/>
        <v>6.3208440661334322</v>
      </c>
      <c r="AM261" s="59">
        <f t="shared" si="96"/>
        <v>6.3847484691016341</v>
      </c>
      <c r="AN261" s="59">
        <f t="shared" si="96"/>
        <v>6.4492989523521507</v>
      </c>
      <c r="AO261" s="59">
        <f t="shared" si="96"/>
        <v>6.5145020478250668</v>
      </c>
      <c r="AP261" s="59">
        <f t="shared" si="96"/>
        <v>6.5803643534990703</v>
      </c>
      <c r="AQ261" s="59">
        <f t="shared" si="96"/>
        <v>6.6468925340591118</v>
      </c>
      <c r="AR261" s="59">
        <f t="shared" si="96"/>
        <v>6.7140933215708154</v>
      </c>
      <c r="AS261" s="59">
        <f t="shared" si="96"/>
        <v>6.7819735161616999</v>
      </c>
      <c r="AT261" s="56"/>
      <c r="AU261" s="56"/>
    </row>
    <row r="262" spans="1:47">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c r="AI262" s="58"/>
      <c r="AJ262" s="58"/>
      <c r="AK262" s="58"/>
      <c r="AL262" s="58"/>
      <c r="AM262" s="58"/>
      <c r="AN262" s="58"/>
      <c r="AO262" s="58"/>
      <c r="AP262" s="58"/>
      <c r="AQ262" s="58"/>
      <c r="AR262" s="58"/>
      <c r="AS262" s="58"/>
      <c r="AT262" s="56"/>
      <c r="AU262" s="56"/>
    </row>
    <row r="263" spans="1:47">
      <c r="A263" s="58" t="s">
        <v>712</v>
      </c>
      <c r="B263" s="59">
        <f>('Energy by Mode &amp; Fuel'!C$239*'C Emissions Factors'!$AB$12/1000)/2</f>
        <v>5.6487850846533316</v>
      </c>
      <c r="C263" s="59">
        <f>('Energy by Mode &amp; Fuel'!D$239*'C Emissions Factors'!$AB$12/1000)/2</f>
        <v>5.1999057379866667</v>
      </c>
      <c r="D263" s="59">
        <f>('Energy by Mode &amp; Fuel'!E$239*'C Emissions Factors'!$AB$12/1000)/2</f>
        <v>5.1217844789466653</v>
      </c>
      <c r="E263" s="59">
        <f>('Energy by Mode &amp; Fuel'!F$239*'C Emissions Factors'!$AB$12/1000)/2</f>
        <v>5.0948354654266659</v>
      </c>
      <c r="F263" s="59">
        <f>('Energy by Mode &amp; Fuel'!G$239*'C Emissions Factors'!$AB$12/1000)/2</f>
        <v>5.079765409106666</v>
      </c>
      <c r="G263" s="59">
        <f>('Energy by Mode &amp; Fuel'!H$239*'C Emissions Factors'!$AB$12/1000)/2</f>
        <v>5.1065275534533328</v>
      </c>
      <c r="H263" s="59">
        <f>('Energy by Mode &amp; Fuel'!I$239*'C Emissions Factors'!$AB$12/1000)/2</f>
        <v>5.1732290873999993</v>
      </c>
      <c r="I263" s="59">
        <f>('Energy by Mode &amp; Fuel'!J$239*'C Emissions Factors'!$AB$12/1000)/2</f>
        <v>5.2471389253066656</v>
      </c>
      <c r="J263" s="59">
        <f>('Energy by Mode &amp; Fuel'!K$239*'C Emissions Factors'!$AB$12/1000)/2</f>
        <v>5.3015317697466662</v>
      </c>
      <c r="K263" s="59">
        <f>('Energy by Mode &amp; Fuel'!L$239*'C Emissions Factors'!$AB$12/1000)/2</f>
        <v>5.3364704423066662</v>
      </c>
      <c r="L263" s="59">
        <f>('Energy by Mode &amp; Fuel'!M$239*'C Emissions Factors'!$AB$12/1000)/2</f>
        <v>5.3587324014399993</v>
      </c>
      <c r="M263" s="59">
        <f>('Energy by Mode &amp; Fuel'!N$239*'C Emissions Factors'!$AB$12/1000)/2</f>
        <v>5.3754886217999989</v>
      </c>
      <c r="N263" s="59">
        <f>('Energy by Mode &amp; Fuel'!O$239*'C Emissions Factors'!$AB$12/1000)/2</f>
        <v>5.3917426034266658</v>
      </c>
      <c r="O263" s="59">
        <f>('Energy by Mode &amp; Fuel'!P$239*'C Emissions Factors'!$AB$12/1000)/2</f>
        <v>5.4089551615733322</v>
      </c>
      <c r="P263" s="59">
        <f>('Energy by Mode &amp; Fuel'!Q$239*'C Emissions Factors'!$AB$12/1000)/2</f>
        <v>5.4231934719599986</v>
      </c>
      <c r="Q263" s="59">
        <f>('Energy by Mode &amp; Fuel'!R$239*'C Emissions Factors'!$AB$12/1000)/2</f>
        <v>5.4366102036399999</v>
      </c>
      <c r="R263" s="59">
        <f>('Energy by Mode &amp; Fuel'!S$239*'C Emissions Factors'!$AB$12/1000)/2</f>
        <v>5.4526433634933316</v>
      </c>
      <c r="S263" s="59">
        <f>('Energy by Mode &amp; Fuel'!T$239*'C Emissions Factors'!$AB$12/1000)/2</f>
        <v>5.470200197293333</v>
      </c>
      <c r="T263" s="59">
        <f>('Energy by Mode &amp; Fuel'!U$239*'C Emissions Factors'!$AB$12/1000)/2</f>
        <v>5.4901656248266653</v>
      </c>
      <c r="U263" s="59">
        <f>('Energy by Mode &amp; Fuel'!V$239*'C Emissions Factors'!$AB$12/1000)/2</f>
        <v>5.5118466790933329</v>
      </c>
      <c r="V263" s="59">
        <f>('Energy by Mode &amp; Fuel'!W$239*'C Emissions Factors'!$AB$12/1000)/2</f>
        <v>5.534118248853332</v>
      </c>
      <c r="W263" s="59">
        <f>('Energy by Mode &amp; Fuel'!X$239*'C Emissions Factors'!$AB$12/1000)/2</f>
        <v>5.555419367959999</v>
      </c>
      <c r="X263" s="59">
        <f>('Energy by Mode &amp; Fuel'!Y$239*'C Emissions Factors'!$AB$12/1000)/2</f>
        <v>5.5755223870133319</v>
      </c>
      <c r="Y263" s="59">
        <f>('Energy by Mode &amp; Fuel'!Z$239*'C Emissions Factors'!$AB$12/1000)/2</f>
        <v>5.5961582206933329</v>
      </c>
      <c r="Z263" s="59">
        <f>('Energy by Mode &amp; Fuel'!AA$239*'C Emissions Factors'!$AB$12/1000)/2</f>
        <v>5.6152183197733327</v>
      </c>
      <c r="AA263" s="59">
        <f>('Energy by Mode &amp; Fuel'!AB$239*'C Emissions Factors'!$AB$12/1000)/2</f>
        <v>5.63358649084</v>
      </c>
      <c r="AB263" s="59">
        <f>('Energy by Mode &amp; Fuel'!AC$239*'C Emissions Factors'!$AB$12/1000)/2</f>
        <v>5.653606873346666</v>
      </c>
      <c r="AC263" s="59">
        <f>('Energy by Mode &amp; Fuel'!AD$239*'C Emissions Factors'!$AB$12/1000)/2</f>
        <v>5.6743010015999999</v>
      </c>
      <c r="AD263" s="59">
        <f>('Energy by Mode &amp; Fuel'!AE$239*'C Emissions Factors'!$AB$12/1000)/2</f>
        <v>5.6963936801199999</v>
      </c>
      <c r="AE263" s="59">
        <f>('Energy by Mode &amp; Fuel'!AF$239*'C Emissions Factors'!$AB$12/1000)/2</f>
        <v>5.7079427435949386</v>
      </c>
      <c r="AF263" s="59">
        <f>('Energy by Mode &amp; Fuel'!AG$239*'C Emissions Factors'!$AB$12/1000)/2</f>
        <v>5.7195152220363692</v>
      </c>
      <c r="AG263" s="59">
        <f>('Energy by Mode &amp; Fuel'!AH$239*'C Emissions Factors'!$AB$12/1000)/2</f>
        <v>5.7311111629165969</v>
      </c>
      <c r="AH263" s="59">
        <f>('Energy by Mode &amp; Fuel'!AI$239*'C Emissions Factors'!$AB$12/1000)/2</f>
        <v>5.7427306138041727</v>
      </c>
      <c r="AI263" s="59">
        <f>('Energy by Mode &amp; Fuel'!AJ$239*'C Emissions Factors'!$AB$12/1000)/2</f>
        <v>5.754373622364092</v>
      </c>
      <c r="AJ263" s="59">
        <f>('Energy by Mode &amp; Fuel'!AK$239*'C Emissions Factors'!$AB$12/1000)/2</f>
        <v>5.7660402363579806</v>
      </c>
      <c r="AK263" s="59">
        <f>('Energy by Mode &amp; Fuel'!AL$239*'C Emissions Factors'!$AB$12/1000)/2</f>
        <v>5.7777305036443085</v>
      </c>
      <c r="AL263" s="59">
        <f>('Energy by Mode &amp; Fuel'!AM$239*'C Emissions Factors'!$AB$12/1000)/2</f>
        <v>5.7894444721785678</v>
      </c>
      <c r="AM263" s="59">
        <f>('Energy by Mode &amp; Fuel'!AN$239*'C Emissions Factors'!$AB$12/1000)/2</f>
        <v>5.8011821900134786</v>
      </c>
      <c r="AN263" s="59">
        <f>('Energy by Mode &amp; Fuel'!AO$239*'C Emissions Factors'!$AB$12/1000)/2</f>
        <v>5.8129437052991877</v>
      </c>
      <c r="AO263" s="59">
        <f>('Energy by Mode &amp; Fuel'!AP$239*'C Emissions Factors'!$AB$12/1000)/2</f>
        <v>5.8247290662834601</v>
      </c>
      <c r="AP263" s="59">
        <f>('Energy by Mode &amp; Fuel'!AQ$239*'C Emissions Factors'!$AB$12/1000)/2</f>
        <v>5.836538321311882</v>
      </c>
      <c r="AQ263" s="59">
        <f>('Energy by Mode &amp; Fuel'!AR$239*'C Emissions Factors'!$AB$12/1000)/2</f>
        <v>5.8483715188280554</v>
      </c>
      <c r="AR263" s="59">
        <f>('Energy by Mode &amp; Fuel'!AS$239*'C Emissions Factors'!$AB$12/1000)/2</f>
        <v>5.8602287073738006</v>
      </c>
      <c r="AS263" s="59">
        <f>('Energy by Mode &amp; Fuel'!AT$239*'C Emissions Factors'!$AB$12/1000)/2</f>
        <v>5.8721099355893491</v>
      </c>
      <c r="AT263" s="56"/>
      <c r="AU263" s="56"/>
    </row>
    <row r="264" spans="1:47">
      <c r="A264" s="58" t="s">
        <v>152</v>
      </c>
      <c r="B264" s="59">
        <f>'Energy by Mode &amp; Fuel'!C$240*'C Emissions Factors'!$AB$43/1000</f>
        <v>33.973879888299997</v>
      </c>
      <c r="C264" s="59">
        <f>'Energy by Mode &amp; Fuel'!D$240*'C Emissions Factors'!$AB$43/1000</f>
        <v>34.211899788183338</v>
      </c>
      <c r="D264" s="59">
        <f>'Energy by Mode &amp; Fuel'!E$240*'C Emissions Factors'!$AB$43/1000</f>
        <v>33.443873446976667</v>
      </c>
      <c r="E264" s="59">
        <f>'Energy by Mode &amp; Fuel'!F$240*'C Emissions Factors'!$AB$43/1000</f>
        <v>33.632049102190003</v>
      </c>
      <c r="F264" s="59">
        <f>'Energy by Mode &amp; Fuel'!G$240*'C Emissions Factors'!$AB$43/1000</f>
        <v>32.773421021660006</v>
      </c>
      <c r="G264" s="59">
        <f>'Energy by Mode &amp; Fuel'!H$240*'C Emissions Factors'!$AB$43/1000</f>
        <v>32.496016627543327</v>
      </c>
      <c r="H264" s="59">
        <f>'Energy by Mode &amp; Fuel'!I$240*'C Emissions Factors'!$AB$43/1000</f>
        <v>31.85432049110667</v>
      </c>
      <c r="I264" s="59">
        <f>'Energy by Mode &amp; Fuel'!J$240*'C Emissions Factors'!$AB$43/1000</f>
        <v>31.953714303720002</v>
      </c>
      <c r="J264" s="59">
        <f>'Energy by Mode &amp; Fuel'!K$240*'C Emissions Factors'!$AB$43/1000</f>
        <v>32.571965017496666</v>
      </c>
      <c r="K264" s="59">
        <f>'Energy by Mode &amp; Fuel'!L$240*'C Emissions Factors'!$AB$43/1000</f>
        <v>32.697909818639999</v>
      </c>
      <c r="L264" s="59">
        <f>'Energy by Mode &amp; Fuel'!M$240*'C Emissions Factors'!$AB$43/1000</f>
        <v>32.932189435749997</v>
      </c>
      <c r="M264" s="59">
        <f>'Energy by Mode &amp; Fuel'!N$240*'C Emissions Factors'!$AB$43/1000</f>
        <v>33.209253789690003</v>
      </c>
      <c r="N264" s="59">
        <f>'Energy by Mode &amp; Fuel'!O$240*'C Emissions Factors'!$AB$43/1000</f>
        <v>33.463853897906667</v>
      </c>
      <c r="O264" s="59">
        <f>'Energy by Mode &amp; Fuel'!P$240*'C Emissions Factors'!$AB$43/1000</f>
        <v>33.648444726380006</v>
      </c>
      <c r="P264" s="59">
        <f>'Energy by Mode &amp; Fuel'!Q$240*'C Emissions Factors'!$AB$43/1000</f>
        <v>33.487743033469997</v>
      </c>
      <c r="Q264" s="59">
        <f>'Energy by Mode &amp; Fuel'!R$240*'C Emissions Factors'!$AB$43/1000</f>
        <v>33.658545070956663</v>
      </c>
      <c r="R264" s="59">
        <f>'Energy by Mode &amp; Fuel'!S$240*'C Emissions Factors'!$AB$43/1000</f>
        <v>35.599634097573336</v>
      </c>
      <c r="S264" s="59">
        <f>'Energy by Mode &amp; Fuel'!T$240*'C Emissions Factors'!$AB$43/1000</f>
        <v>37.833732969559996</v>
      </c>
      <c r="T264" s="59">
        <f>'Energy by Mode &amp; Fuel'!U$240*'C Emissions Factors'!$AB$43/1000</f>
        <v>38.048216772939995</v>
      </c>
      <c r="U264" s="59">
        <f>'Energy by Mode &amp; Fuel'!V$240*'C Emissions Factors'!$AB$43/1000</f>
        <v>38.207490392609991</v>
      </c>
      <c r="V264" s="59">
        <f>'Energy by Mode &amp; Fuel'!W$240*'C Emissions Factors'!$AB$43/1000</f>
        <v>38.543929348026666</v>
      </c>
      <c r="W264" s="59">
        <f>'Energy by Mode &amp; Fuel'!X$240*'C Emissions Factors'!$AB$43/1000</f>
        <v>38.8851545984</v>
      </c>
      <c r="X264" s="59">
        <f>'Energy by Mode &amp; Fuel'!Y$240*'C Emissions Factors'!$AB$43/1000</f>
        <v>38.91695814387333</v>
      </c>
      <c r="Y264" s="59">
        <f>'Energy by Mode &amp; Fuel'!Z$240*'C Emissions Factors'!$AB$43/1000</f>
        <v>39.086435727789997</v>
      </c>
      <c r="Z264" s="59">
        <f>'Energy by Mode &amp; Fuel'!AA$240*'C Emissions Factors'!$AB$43/1000</f>
        <v>39.040496878239999</v>
      </c>
      <c r="AA264" s="59">
        <f>'Energy by Mode &amp; Fuel'!AB$240*'C Emissions Factors'!$AB$43/1000</f>
        <v>39.276887885400001</v>
      </c>
      <c r="AB264" s="59">
        <f>'Energy by Mode &amp; Fuel'!AC$240*'C Emissions Factors'!$AB$43/1000</f>
        <v>39.263507153236667</v>
      </c>
      <c r="AC264" s="59">
        <f>'Energy by Mode &amp; Fuel'!AD$240*'C Emissions Factors'!$AB$43/1000</f>
        <v>39.452207432769995</v>
      </c>
      <c r="AD264" s="59">
        <f>'Energy by Mode &amp; Fuel'!AE$240*'C Emissions Factors'!$AB$43/1000</f>
        <v>39.524590361666668</v>
      </c>
      <c r="AE264" s="59">
        <f>'Energy by Mode &amp; Fuel'!AF$240*'C Emissions Factors'!$AB$43/1000</f>
        <v>39.574874948577303</v>
      </c>
      <c r="AF264" s="59">
        <f>'Energy by Mode &amp; Fuel'!AG$240*'C Emissions Factors'!$AB$43/1000</f>
        <v>39.625223509324414</v>
      </c>
      <c r="AG264" s="59">
        <f>'Energy by Mode &amp; Fuel'!AH$240*'C Emissions Factors'!$AB$43/1000</f>
        <v>39.6756361252978</v>
      </c>
      <c r="AH264" s="59">
        <f>'Energy by Mode &amp; Fuel'!AI$240*'C Emissions Factors'!$AB$43/1000</f>
        <v>39.726112877990779</v>
      </c>
      <c r="AI264" s="59">
        <f>'Energy by Mode &amp; Fuel'!AJ$240*'C Emissions Factors'!$AB$43/1000</f>
        <v>39.776653849000375</v>
      </c>
      <c r="AJ264" s="59">
        <f>'Energy by Mode &amp; Fuel'!AK$240*'C Emissions Factors'!$AB$43/1000</f>
        <v>39.827259120027406</v>
      </c>
      <c r="AK264" s="59">
        <f>'Energy by Mode &amp; Fuel'!AL$240*'C Emissions Factors'!$AB$43/1000</f>
        <v>39.877928772876629</v>
      </c>
      <c r="AL264" s="59">
        <f>'Energy by Mode &amp; Fuel'!AM$240*'C Emissions Factors'!$AB$43/1000</f>
        <v>39.928662889456888</v>
      </c>
      <c r="AM264" s="59">
        <f>'Energy by Mode &amp; Fuel'!AN$240*'C Emissions Factors'!$AB$43/1000</f>
        <v>39.979461551781235</v>
      </c>
      <c r="AN264" s="59">
        <f>'Energy by Mode &amp; Fuel'!AO$240*'C Emissions Factors'!$AB$43/1000</f>
        <v>40.030324841967058</v>
      </c>
      <c r="AO264" s="59">
        <f>'Energy by Mode &amp; Fuel'!AP$240*'C Emissions Factors'!$AB$43/1000</f>
        <v>40.081252842236204</v>
      </c>
      <c r="AP264" s="59">
        <f>'Energy by Mode &amp; Fuel'!AQ$240*'C Emissions Factors'!$AB$43/1000</f>
        <v>40.132245634915144</v>
      </c>
      <c r="AQ264" s="59">
        <f>'Energy by Mode &amp; Fuel'!AR$240*'C Emissions Factors'!$AB$43/1000</f>
        <v>40.183303302435093</v>
      </c>
      <c r="AR264" s="59">
        <f>'Energy by Mode &amp; Fuel'!AS$240*'C Emissions Factors'!$AB$43/1000</f>
        <v>40.234425927332104</v>
      </c>
      <c r="AS264" s="59">
        <f>'Energy by Mode &amp; Fuel'!AT$240*'C Emissions Factors'!$AB$43/1000</f>
        <v>40.28561359224728</v>
      </c>
      <c r="AT264" s="56"/>
      <c r="AU264" s="56"/>
    </row>
    <row r="265" spans="1:47">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c r="AT265" s="56"/>
      <c r="AU265" s="56"/>
    </row>
    <row r="266" spans="1:47">
      <c r="A266" s="58" t="s">
        <v>715</v>
      </c>
      <c r="B266" s="59">
        <f>B264+B263+B261+B260+B257+B246+B225</f>
        <v>133.01674394259089</v>
      </c>
      <c r="C266" s="59">
        <f>C264+C263+C261+C260+C257+C246+C225</f>
        <v>131.55998233486102</v>
      </c>
      <c r="D266" s="59">
        <f>D264+D263+D261+D260+D257+D246+D225</f>
        <v>132.48156402839379</v>
      </c>
      <c r="E266" s="59">
        <f>E264+E263+E261+E260+E257+E246+E225</f>
        <v>132.47921884521281</v>
      </c>
      <c r="F266" s="59">
        <f t="shared" ref="F266:L266" si="97">F264+F263+F261+F260+F257+F246+F225</f>
        <v>129.56913000426451</v>
      </c>
      <c r="G266" s="59">
        <f t="shared" si="97"/>
        <v>128.50785016954728</v>
      </c>
      <c r="H266" s="59">
        <f t="shared" si="97"/>
        <v>127.7829199410894</v>
      </c>
      <c r="I266" s="59">
        <f t="shared" si="97"/>
        <v>128.20351729344441</v>
      </c>
      <c r="J266" s="59">
        <f t="shared" si="97"/>
        <v>129.31837583991245</v>
      </c>
      <c r="K266" s="59">
        <f t="shared" si="97"/>
        <v>130.05350555821542</v>
      </c>
      <c r="L266" s="59">
        <f t="shared" si="97"/>
        <v>130.85968164651112</v>
      </c>
      <c r="M266" s="59">
        <f t="shared" ref="M266:AS266" si="98">M264+M263+M261+M260+M257+M246+M225</f>
        <v>131.73582186645376</v>
      </c>
      <c r="N266" s="59">
        <f t="shared" si="98"/>
        <v>132.60280806682823</v>
      </c>
      <c r="O266" s="59">
        <f t="shared" si="98"/>
        <v>133.41242779841633</v>
      </c>
      <c r="P266" s="59">
        <f t="shared" si="98"/>
        <v>133.89938264913451</v>
      </c>
      <c r="Q266" s="59">
        <f t="shared" si="98"/>
        <v>134.68879581536402</v>
      </c>
      <c r="R266" s="59">
        <f t="shared" si="98"/>
        <v>137.2363423996789</v>
      </c>
      <c r="S266" s="59">
        <f t="shared" si="98"/>
        <v>140.05781504135257</v>
      </c>
      <c r="T266" s="59">
        <f t="shared" si="98"/>
        <v>140.91105761631974</v>
      </c>
      <c r="U266" s="59">
        <f t="shared" si="98"/>
        <v>141.66161656510133</v>
      </c>
      <c r="V266" s="59">
        <f t="shared" si="98"/>
        <v>142.61429059935404</v>
      </c>
      <c r="W266" s="59">
        <f t="shared" si="98"/>
        <v>143.57782437580744</v>
      </c>
      <c r="X266" s="59">
        <f t="shared" si="98"/>
        <v>144.18051869506519</v>
      </c>
      <c r="Y266" s="59">
        <f t="shared" si="98"/>
        <v>144.98222882258091</v>
      </c>
      <c r="Z266" s="59">
        <f t="shared" si="98"/>
        <v>145.50577058429198</v>
      </c>
      <c r="AA266" s="59">
        <f t="shared" si="98"/>
        <v>146.33837521020143</v>
      </c>
      <c r="AB266" s="59">
        <f t="shared" si="98"/>
        <v>146.86273631946511</v>
      </c>
      <c r="AC266" s="59">
        <f t="shared" si="98"/>
        <v>147.6248865165106</v>
      </c>
      <c r="AD266" s="59">
        <f t="shared" si="98"/>
        <v>148.31128663769084</v>
      </c>
      <c r="AE266" s="59">
        <f t="shared" si="98"/>
        <v>148.72909367226765</v>
      </c>
      <c r="AF266" s="59">
        <f t="shared" si="98"/>
        <v>149.15406104359477</v>
      </c>
      <c r="AG266" s="59">
        <f t="shared" si="98"/>
        <v>149.58622336950256</v>
      </c>
      <c r="AH266" s="59">
        <f t="shared" si="98"/>
        <v>150.0256188531809</v>
      </c>
      <c r="AI266" s="59">
        <f t="shared" si="98"/>
        <v>150.47228929546782</v>
      </c>
      <c r="AJ266" s="59">
        <f t="shared" si="98"/>
        <v>150.92628010940567</v>
      </c>
      <c r="AK266" s="59">
        <f t="shared" si="98"/>
        <v>151.38764033706946</v>
      </c>
      <c r="AL266" s="59">
        <f t="shared" si="98"/>
        <v>151.85642266867487</v>
      </c>
      <c r="AM266" s="59">
        <f t="shared" si="98"/>
        <v>152.33268346397347</v>
      </c>
      <c r="AN266" s="59">
        <f t="shared" si="98"/>
        <v>152.81648277594573</v>
      </c>
      <c r="AO266" s="59">
        <f t="shared" si="98"/>
        <v>153.30788437680212</v>
      </c>
      <c r="AP266" s="59">
        <f t="shared" si="98"/>
        <v>153.80695578630619</v>
      </c>
      <c r="AQ266" s="59">
        <f t="shared" si="98"/>
        <v>154.31376830243238</v>
      </c>
      <c r="AR266" s="59">
        <f t="shared" si="98"/>
        <v>154.82839703437571</v>
      </c>
      <c r="AS266" s="59">
        <f t="shared" si="98"/>
        <v>155.35092093792946</v>
      </c>
      <c r="AT266" s="56"/>
      <c r="AU266" s="56"/>
    </row>
    <row r="267" spans="1:47">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c r="AT267" s="56"/>
      <c r="AU267" s="56"/>
    </row>
    <row r="268" spans="1:47">
      <c r="A268" s="58" t="s">
        <v>154</v>
      </c>
      <c r="B268" s="59">
        <f>B266+B218+B213+B208+B203+B199+B192+B187</f>
        <v>2055.6292721663922</v>
      </c>
      <c r="C268" s="59">
        <f>C266+C218+C213+C208+C203+C199+C192+C187</f>
        <v>1975.3554581302944</v>
      </c>
      <c r="D268" s="59">
        <f>D266+D218+D213+D208+D203+D199+D192+D187</f>
        <v>1909.3985865351574</v>
      </c>
      <c r="E268" s="59">
        <f>E266+E218+E213+E208+E203+E199+E192+E187</f>
        <v>1933.0840394774307</v>
      </c>
      <c r="F268" s="59">
        <f t="shared" ref="F268:L268" si="99">F266+F218+F213+F208+F203+F199+F192+F187</f>
        <v>2508.5587935375215</v>
      </c>
      <c r="G268" s="59">
        <f t="shared" si="99"/>
        <v>3044.8379416109346</v>
      </c>
      <c r="H268" s="59">
        <f t="shared" si="99"/>
        <v>3552.4193902465017</v>
      </c>
      <c r="I268" s="59">
        <f t="shared" si="99"/>
        <v>4044.1993218081634</v>
      </c>
      <c r="J268" s="59">
        <f t="shared" si="99"/>
        <v>4523.1622989204625</v>
      </c>
      <c r="K268" s="59">
        <f t="shared" si="99"/>
        <v>9757.9151647675808</v>
      </c>
      <c r="L268" s="59">
        <f t="shared" si="99"/>
        <v>14687.624527346024</v>
      </c>
      <c r="M268" s="59">
        <f t="shared" ref="M268:AS268" si="100">M266+M218+M213+M208+M203+M199+M192+M187</f>
        <v>19341.138946930041</v>
      </c>
      <c r="N268" s="59">
        <f t="shared" si="100"/>
        <v>23992.376444589121</v>
      </c>
      <c r="O268" s="59">
        <f t="shared" si="100"/>
        <v>28579.953103640561</v>
      </c>
      <c r="P268" s="59">
        <f t="shared" si="100"/>
        <v>33142.517984562655</v>
      </c>
      <c r="Q268" s="59">
        <f t="shared" si="100"/>
        <v>37667.783628877005</v>
      </c>
      <c r="R268" s="59">
        <f t="shared" si="100"/>
        <v>42254.968252335384</v>
      </c>
      <c r="S268" s="59">
        <f t="shared" si="100"/>
        <v>46862.709873784668</v>
      </c>
      <c r="T268" s="59">
        <f t="shared" si="100"/>
        <v>51478.046149693015</v>
      </c>
      <c r="U268" s="59">
        <f t="shared" si="100"/>
        <v>56118.509017296303</v>
      </c>
      <c r="V268" s="59">
        <f t="shared" si="100"/>
        <v>60803.755783159599</v>
      </c>
      <c r="W268" s="59">
        <f t="shared" si="100"/>
        <v>65187.686117950689</v>
      </c>
      <c r="X268" s="59">
        <f t="shared" si="100"/>
        <v>69614.451681553954</v>
      </c>
      <c r="Y268" s="59">
        <f t="shared" si="100"/>
        <v>74533.619193537044</v>
      </c>
      <c r="Z268" s="59">
        <f t="shared" si="100"/>
        <v>79062.033177426434</v>
      </c>
      <c r="AA268" s="59">
        <f t="shared" si="100"/>
        <v>83664.910256417163</v>
      </c>
      <c r="AB268" s="59">
        <f t="shared" si="100"/>
        <v>88807.469074083157</v>
      </c>
      <c r="AC268" s="59">
        <f t="shared" si="100"/>
        <v>93447.844574412607</v>
      </c>
      <c r="AD268" s="59">
        <f t="shared" si="100"/>
        <v>98122.351638682056</v>
      </c>
      <c r="AE268" s="59" t="e">
        <f t="shared" si="100"/>
        <v>#NUM!</v>
      </c>
      <c r="AF268" s="59" t="e">
        <f t="shared" si="100"/>
        <v>#NUM!</v>
      </c>
      <c r="AG268" s="59" t="e">
        <f t="shared" si="100"/>
        <v>#NUM!</v>
      </c>
      <c r="AH268" s="59" t="e">
        <f t="shared" si="100"/>
        <v>#NUM!</v>
      </c>
      <c r="AI268" s="59" t="e">
        <f t="shared" si="100"/>
        <v>#NUM!</v>
      </c>
      <c r="AJ268" s="59" t="e">
        <f t="shared" si="100"/>
        <v>#NUM!</v>
      </c>
      <c r="AK268" s="59" t="e">
        <f t="shared" si="100"/>
        <v>#NUM!</v>
      </c>
      <c r="AL268" s="59" t="e">
        <f t="shared" si="100"/>
        <v>#NUM!</v>
      </c>
      <c r="AM268" s="59" t="e">
        <f t="shared" si="100"/>
        <v>#NUM!</v>
      </c>
      <c r="AN268" s="59" t="e">
        <f t="shared" si="100"/>
        <v>#NUM!</v>
      </c>
      <c r="AO268" s="59" t="e">
        <f t="shared" si="100"/>
        <v>#NUM!</v>
      </c>
      <c r="AP268" s="59" t="e">
        <f t="shared" si="100"/>
        <v>#NUM!</v>
      </c>
      <c r="AQ268" s="59" t="e">
        <f t="shared" si="100"/>
        <v>#NUM!</v>
      </c>
      <c r="AR268" s="59" t="e">
        <f t="shared" si="100"/>
        <v>#NUM!</v>
      </c>
      <c r="AS268" s="59" t="e">
        <f t="shared" si="100"/>
        <v>#NUM!</v>
      </c>
      <c r="AT268" s="56"/>
      <c r="AU268" s="56"/>
    </row>
    <row r="269" spans="1:47">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6"/>
      <c r="AK269" s="56"/>
      <c r="AL269" s="56"/>
      <c r="AM269" s="56"/>
      <c r="AN269" s="56"/>
      <c r="AO269" s="56"/>
      <c r="AP269" s="56"/>
      <c r="AQ269" s="56"/>
      <c r="AR269" s="56"/>
      <c r="AS269" s="56"/>
      <c r="AT269" s="56"/>
      <c r="AU269" s="56"/>
    </row>
    <row r="270" spans="1:47">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c r="AL270" s="56"/>
      <c r="AM270" s="56"/>
      <c r="AN270" s="56"/>
      <c r="AO270" s="56"/>
      <c r="AP270" s="56"/>
      <c r="AQ270" s="56"/>
      <c r="AR270" s="56"/>
      <c r="AS270" s="56"/>
      <c r="AT270" s="56"/>
      <c r="AU270" s="56"/>
    </row>
    <row r="271" spans="1:47">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c r="AL271" s="56"/>
      <c r="AM271" s="56"/>
      <c r="AN271" s="56"/>
      <c r="AO271" s="56"/>
      <c r="AP271" s="56"/>
      <c r="AQ271" s="56"/>
      <c r="AR271" s="56"/>
      <c r="AS271" s="56"/>
      <c r="AT271" s="56"/>
      <c r="AU271" s="56"/>
    </row>
  </sheetData>
  <phoneticPr fontId="18" type="noConversion"/>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A29"/>
  <sheetViews>
    <sheetView zoomScale="150" zoomScaleNormal="150" zoomScalePageLayoutView="150" workbookViewId="0">
      <pane xSplit="8" ySplit="3" topLeftCell="I4" activePane="bottomRight" state="frozenSplit"/>
      <selection pane="topRight" activeCell="H1" sqref="H1"/>
      <selection pane="bottomLeft" activeCell="A4" sqref="A4"/>
      <selection pane="bottomRight" activeCell="B4" sqref="B4"/>
    </sheetView>
  </sheetViews>
  <sheetFormatPr baseColWidth="10" defaultColWidth="8.83203125" defaultRowHeight="13"/>
  <cols>
    <col min="1" max="2" width="8.6640625" customWidth="1"/>
    <col min="3" max="3" width="7.83203125" customWidth="1"/>
    <col min="4" max="4" width="8.6640625" customWidth="1"/>
    <col min="5" max="5" width="9" customWidth="1"/>
    <col min="6" max="6" width="8.5" customWidth="1"/>
    <col min="7" max="7" width="10.33203125" style="48" customWidth="1"/>
    <col min="8" max="8" width="24.5" style="48" customWidth="1"/>
    <col min="9" max="17" width="10.5" customWidth="1"/>
    <col min="63" max="63" width="10" customWidth="1"/>
  </cols>
  <sheetData>
    <row r="1" spans="1:53">
      <c r="A1" s="173" t="s">
        <v>3259</v>
      </c>
      <c r="B1" s="174"/>
      <c r="C1" s="174"/>
      <c r="D1" s="174"/>
      <c r="E1" s="174"/>
      <c r="F1" s="175"/>
      <c r="G1" s="262"/>
      <c r="H1" s="197"/>
      <c r="I1" s="452" t="s">
        <v>3047</v>
      </c>
      <c r="J1" s="453"/>
      <c r="K1" s="453"/>
      <c r="L1" s="453"/>
      <c r="M1" s="453"/>
      <c r="N1" s="453"/>
      <c r="O1" s="453"/>
      <c r="P1" s="453"/>
      <c r="Q1" s="453"/>
      <c r="R1" s="453"/>
      <c r="S1" s="453"/>
      <c r="T1" s="453"/>
      <c r="U1" s="453"/>
      <c r="V1" s="453"/>
      <c r="W1" s="453"/>
      <c r="X1" s="454"/>
      <c r="Y1" s="452" t="s">
        <v>3048</v>
      </c>
      <c r="Z1" s="453"/>
      <c r="AA1" s="453"/>
      <c r="AB1" s="453"/>
      <c r="AC1" s="453"/>
      <c r="AD1" s="453"/>
      <c r="AE1" s="453"/>
      <c r="AF1" s="453"/>
      <c r="AG1" s="453"/>
      <c r="AH1" s="453"/>
      <c r="AI1" s="453"/>
      <c r="AJ1" s="453"/>
      <c r="AK1" s="453"/>
      <c r="AL1" s="453"/>
      <c r="AM1" s="453"/>
      <c r="AN1" s="454"/>
      <c r="AO1" s="195"/>
      <c r="AP1" s="195"/>
      <c r="AQ1" s="195"/>
    </row>
    <row r="2" spans="1:53" s="48" customFormat="1" ht="25.5" customHeight="1">
      <c r="A2" s="176"/>
      <c r="B2" s="177"/>
      <c r="C2" s="457" t="s">
        <v>3049</v>
      </c>
      <c r="D2" s="457"/>
      <c r="E2" s="457" t="s">
        <v>3050</v>
      </c>
      <c r="F2" s="458"/>
      <c r="G2" s="198"/>
      <c r="H2" s="199"/>
      <c r="I2" s="459" t="s">
        <v>3018</v>
      </c>
      <c r="J2" s="455"/>
      <c r="K2" s="455" t="s">
        <v>3019</v>
      </c>
      <c r="L2" s="455"/>
      <c r="M2" s="455" t="s">
        <v>3020</v>
      </c>
      <c r="N2" s="455"/>
      <c r="O2" s="455" t="s">
        <v>3298</v>
      </c>
      <c r="P2" s="455"/>
      <c r="Q2" s="455" t="s">
        <v>3021</v>
      </c>
      <c r="R2" s="455"/>
      <c r="S2" s="455" t="s">
        <v>3022</v>
      </c>
      <c r="T2" s="455"/>
      <c r="U2" s="273" t="s">
        <v>3314</v>
      </c>
      <c r="V2" s="270"/>
      <c r="W2" s="455" t="s">
        <v>3024</v>
      </c>
      <c r="X2" s="456"/>
      <c r="Y2" s="455" t="s">
        <v>3018</v>
      </c>
      <c r="Z2" s="455"/>
      <c r="AA2" s="455" t="s">
        <v>3019</v>
      </c>
      <c r="AB2" s="455"/>
      <c r="AC2" s="455" t="s">
        <v>3020</v>
      </c>
      <c r="AD2" s="455"/>
      <c r="AE2" s="455" t="s">
        <v>3298</v>
      </c>
      <c r="AF2" s="455"/>
      <c r="AG2" s="455" t="s">
        <v>3021</v>
      </c>
      <c r="AH2" s="455"/>
      <c r="AI2" s="455" t="s">
        <v>3022</v>
      </c>
      <c r="AJ2" s="455"/>
      <c r="AK2" s="273" t="s">
        <v>3314</v>
      </c>
      <c r="AL2" s="316"/>
      <c r="AM2" s="455" t="s">
        <v>3024</v>
      </c>
      <c r="AN2" s="456"/>
      <c r="AO2" s="195"/>
      <c r="AP2" s="195"/>
      <c r="AQ2" s="195"/>
      <c r="AS2" s="320">
        <f>J3</f>
        <v>2050</v>
      </c>
      <c r="AT2" s="320">
        <f>R3</f>
        <v>2050</v>
      </c>
      <c r="AU2" s="320">
        <f>T3</f>
        <v>2050</v>
      </c>
      <c r="AV2" s="320">
        <f>L3</f>
        <v>2050</v>
      </c>
      <c r="AW2" s="320">
        <f>N3</f>
        <v>2050</v>
      </c>
      <c r="AX2" s="320">
        <f>P3</f>
        <v>2050</v>
      </c>
      <c r="AY2" s="320">
        <f>X3</f>
        <v>2050</v>
      </c>
      <c r="AZ2" s="320">
        <f>V3</f>
        <v>2050</v>
      </c>
      <c r="BA2" s="92"/>
    </row>
    <row r="3" spans="1:53" s="48" customFormat="1" ht="70">
      <c r="A3" s="447" t="s">
        <v>3441</v>
      </c>
      <c r="B3" s="448" t="s">
        <v>3005</v>
      </c>
      <c r="C3" s="177">
        <v>2035</v>
      </c>
      <c r="D3" s="177">
        <v>2050</v>
      </c>
      <c r="E3" s="177">
        <v>2035</v>
      </c>
      <c r="F3" s="178">
        <v>2050</v>
      </c>
      <c r="G3" s="200" t="s">
        <v>3039</v>
      </c>
      <c r="H3" s="201" t="s">
        <v>3011</v>
      </c>
      <c r="I3" s="183">
        <v>2035</v>
      </c>
      <c r="J3" s="184">
        <v>2050</v>
      </c>
      <c r="K3" s="184">
        <v>2035</v>
      </c>
      <c r="L3" s="184">
        <v>2050</v>
      </c>
      <c r="M3" s="184">
        <v>2035</v>
      </c>
      <c r="N3" s="184">
        <v>2050</v>
      </c>
      <c r="O3" s="184">
        <v>2035</v>
      </c>
      <c r="P3" s="184">
        <v>2050</v>
      </c>
      <c r="Q3" s="184">
        <v>2035</v>
      </c>
      <c r="R3" s="184">
        <v>2050</v>
      </c>
      <c r="S3" s="184">
        <v>2035</v>
      </c>
      <c r="T3" s="184">
        <v>2050</v>
      </c>
      <c r="U3" s="184">
        <v>2035</v>
      </c>
      <c r="V3" s="184">
        <v>2050</v>
      </c>
      <c r="W3" s="184">
        <v>2035</v>
      </c>
      <c r="X3" s="185">
        <v>2050</v>
      </c>
      <c r="Y3" s="184">
        <v>2035</v>
      </c>
      <c r="Z3" s="184">
        <v>2050</v>
      </c>
      <c r="AA3" s="184">
        <v>2035</v>
      </c>
      <c r="AB3" s="184">
        <v>2050</v>
      </c>
      <c r="AC3" s="184">
        <v>2035</v>
      </c>
      <c r="AD3" s="184">
        <v>2050</v>
      </c>
      <c r="AE3" s="184">
        <v>2035</v>
      </c>
      <c r="AF3" s="184">
        <v>2050</v>
      </c>
      <c r="AG3" s="184">
        <v>2035</v>
      </c>
      <c r="AH3" s="184">
        <v>2050</v>
      </c>
      <c r="AI3" s="184">
        <v>2035</v>
      </c>
      <c r="AJ3" s="184">
        <v>2050</v>
      </c>
      <c r="AK3" s="184">
        <v>2035</v>
      </c>
      <c r="AL3" s="184">
        <v>2050</v>
      </c>
      <c r="AM3" s="184">
        <v>2035</v>
      </c>
      <c r="AN3" s="185">
        <v>2050</v>
      </c>
      <c r="AO3" s="195"/>
      <c r="AP3" s="195"/>
      <c r="AQ3" s="195"/>
      <c r="AS3" s="315" t="str">
        <f>I2</f>
        <v>Platooning</v>
      </c>
      <c r="AT3" s="315" t="str">
        <f>Q2</f>
        <v>Eco-driving</v>
      </c>
      <c r="AU3" s="315" t="str">
        <f>S2</f>
        <v>Congestion mitigation</v>
      </c>
      <c r="AV3" s="315" t="str">
        <f>K2</f>
        <v>De-emphasized performance</v>
      </c>
      <c r="AW3" s="315" t="str">
        <f>M2</f>
        <v>Improved crash avoidance</v>
      </c>
      <c r="AX3" s="315" t="str">
        <f>O2</f>
        <v>Right-sizing</v>
      </c>
      <c r="AY3" s="315" t="str">
        <f>W2</f>
        <v>Higher highway speeds</v>
      </c>
      <c r="AZ3" s="315" t="str">
        <f>U2</f>
        <v>Increased feature</v>
      </c>
      <c r="BA3" s="48" t="s">
        <v>3349</v>
      </c>
    </row>
    <row r="4" spans="1:53" s="92" customFormat="1" ht="50" customHeight="1">
      <c r="A4" s="179">
        <v>1</v>
      </c>
      <c r="B4" s="180">
        <v>2</v>
      </c>
      <c r="C4" s="344">
        <f>PRODUCT(I4,K4,M4,O4,Q4,S4,W4)-1</f>
        <v>-0.3228782484437499</v>
      </c>
      <c r="D4" s="344">
        <f>PRODUCT(J4,L4,N4,P4,R4,T4,X4)-1</f>
        <v>-0.32681322574000005</v>
      </c>
      <c r="E4" s="344">
        <f>PRODUCT(Y4,AA4,AC4,AG4,AI4,AM4)-1</f>
        <v>-0.18902500000000011</v>
      </c>
      <c r="F4" s="345">
        <f t="shared" ref="F4:F11" si="0">PRODUCT(Z4,AB4,AD4,AH4,AJ4,AN4)-1</f>
        <v>-0.19232500000000008</v>
      </c>
      <c r="G4" s="268" t="s">
        <v>3304</v>
      </c>
      <c r="H4" s="202" t="s">
        <v>3307</v>
      </c>
      <c r="I4" s="186">
        <f>'Energy Intensity Impacts'!$G$5</f>
        <v>0.85750000000000004</v>
      </c>
      <c r="J4" s="187">
        <f>'Energy Intensity Impacts'!$O$5</f>
        <v>0.85599999999999998</v>
      </c>
      <c r="K4" s="187">
        <f>'Energy Intensity Impacts'!$I$6</f>
        <v>1</v>
      </c>
      <c r="L4" s="187">
        <f>'Energy Intensity Impacts'!$Q$6</f>
        <v>1</v>
      </c>
      <c r="M4" s="187">
        <f>'Energy Intensity Impacts'!$G$7</f>
        <v>0.85799999999999998</v>
      </c>
      <c r="N4" s="187">
        <f>'Energy Intensity Impacts'!$O$7</f>
        <v>0.85799999999999998</v>
      </c>
      <c r="O4" s="187">
        <f>'Energy Intensity Impacts'!$I$10</f>
        <v>1</v>
      </c>
      <c r="P4" s="187">
        <f>'Energy Intensity Impacts'!$Q$10</f>
        <v>1</v>
      </c>
      <c r="Q4" s="187">
        <f>'Energy Intensity Impacts'!$G$8</f>
        <v>0.875</v>
      </c>
      <c r="R4" s="187">
        <f>'Energy Intensity Impacts'!$O$8</f>
        <v>0.875</v>
      </c>
      <c r="S4" s="187">
        <f>'Energy Intensity Impacts'!$G$9</f>
        <v>0.98299999999999998</v>
      </c>
      <c r="T4" s="187">
        <f>'Energy Intensity Impacts'!$O$9</f>
        <v>0.97899999999999998</v>
      </c>
      <c r="U4" s="187">
        <f>'Energy Intensity Impacts'!$F$12</f>
        <v>1</v>
      </c>
      <c r="V4" s="187">
        <f>'Energy Intensity Impacts'!$F$12</f>
        <v>1</v>
      </c>
      <c r="W4" s="187">
        <f>'Energy Intensity Impacts'!$F$11</f>
        <v>1.07</v>
      </c>
      <c r="X4" s="188">
        <f>'Energy Intensity Impacts'!$N$11</f>
        <v>1.07</v>
      </c>
      <c r="Y4" s="204">
        <f>'Energy Intensity Impacts'!$G$18</f>
        <v>0.82499999999999996</v>
      </c>
      <c r="Z4" s="205">
        <f>'Energy Intensity Impacts'!$G$18</f>
        <v>0.82499999999999996</v>
      </c>
      <c r="AA4" s="205"/>
      <c r="AB4" s="205"/>
      <c r="AC4" s="205"/>
      <c r="AD4" s="205"/>
      <c r="AE4" s="187">
        <f>'Energy Intensity Impacts'!$I$23</f>
        <v>1</v>
      </c>
      <c r="AF4" s="187">
        <f>'Energy Intensity Impacts'!$Q$23</f>
        <v>1</v>
      </c>
      <c r="AG4" s="205">
        <f>'Energy Intensity Impacts'!$G$21</f>
        <v>1</v>
      </c>
      <c r="AH4" s="205">
        <f>'Energy Intensity Impacts'!$O$21</f>
        <v>1</v>
      </c>
      <c r="AI4" s="205">
        <f>'Energy Intensity Impacts'!$G$22</f>
        <v>0.98299999999999998</v>
      </c>
      <c r="AJ4" s="205">
        <f>'Energy Intensity Impacts'!$O$22</f>
        <v>0.97899999999999998</v>
      </c>
      <c r="AK4" s="187">
        <f>'Energy Intensity Impacts'!$I$24</f>
        <v>1</v>
      </c>
      <c r="AL4" s="187">
        <f>'Energy Intensity Impacts'!$Q$24</f>
        <v>1</v>
      </c>
      <c r="AM4" s="205">
        <f>'Energy Intensity Impacts'!$F$24</f>
        <v>1</v>
      </c>
      <c r="AN4" s="206">
        <f>'Energy Intensity Impacts'!$N$24</f>
        <v>1</v>
      </c>
      <c r="AO4" s="195"/>
      <c r="AP4" s="195"/>
      <c r="AQ4" s="195"/>
      <c r="AR4" s="92" t="str">
        <f>G4</f>
        <v>Cautiously optimistic</v>
      </c>
      <c r="AS4" s="314">
        <f>J4</f>
        <v>0.85599999999999998</v>
      </c>
      <c r="AT4" s="314">
        <f>R4</f>
        <v>0.875</v>
      </c>
      <c r="AU4" s="314">
        <f>T4</f>
        <v>0.97899999999999998</v>
      </c>
      <c r="AV4" s="314">
        <f>L4</f>
        <v>1</v>
      </c>
      <c r="AW4" s="314">
        <f>N4</f>
        <v>0.85799999999999998</v>
      </c>
      <c r="AX4" s="314">
        <f>P4</f>
        <v>1</v>
      </c>
      <c r="AY4" s="314">
        <f>X4</f>
        <v>1.07</v>
      </c>
      <c r="AZ4" s="314">
        <f>V4</f>
        <v>1</v>
      </c>
    </row>
    <row r="5" spans="1:53" s="92" customFormat="1" ht="50" customHeight="1">
      <c r="A5" s="179">
        <v>2</v>
      </c>
      <c r="B5" s="180">
        <v>3</v>
      </c>
      <c r="C5" s="344">
        <f>PRODUCT(I5,K5,M5,O5,Q5,S5,W5)-1</f>
        <v>-0.767421172288</v>
      </c>
      <c r="D5" s="344">
        <f>PRODUCT(J5,L5,N5,P5,R5,T5,X5)-1</f>
        <v>-0.76934729094400001</v>
      </c>
      <c r="E5" s="344">
        <f t="shared" ref="E5:E11" si="1">PRODUCT(Y5,AA5,AC5,AG5,AI5,AM5)-1</f>
        <v>-0.27550000000000008</v>
      </c>
      <c r="F5" s="345">
        <f t="shared" si="0"/>
        <v>-0.28150000000000008</v>
      </c>
      <c r="G5" s="263" t="s">
        <v>3040</v>
      </c>
      <c r="H5" s="202" t="s">
        <v>3306</v>
      </c>
      <c r="I5" s="186">
        <f>'Energy Intensity Impacts'!$F$5</f>
        <v>0.752</v>
      </c>
      <c r="J5" s="187">
        <f>'Energy Intensity Impacts'!$N$5</f>
        <v>0.752</v>
      </c>
      <c r="K5" s="187">
        <f>'Energy Intensity Impacts'!$N$6</f>
        <v>0.77</v>
      </c>
      <c r="L5" s="187">
        <f>'Energy Intensity Impacts'!$N$6</f>
        <v>0.77</v>
      </c>
      <c r="M5" s="187">
        <f>'Energy Intensity Impacts'!$H$7</f>
        <v>0.94499999999999995</v>
      </c>
      <c r="N5" s="187">
        <f>'Energy Intensity Impacts'!$P$7</f>
        <v>0.94499999999999995</v>
      </c>
      <c r="O5" s="187">
        <f>'Energy Intensity Impacts'!$F$10</f>
        <v>0.55000000000000004</v>
      </c>
      <c r="P5" s="187">
        <f>'Energy Intensity Impacts'!$N$10</f>
        <v>0.55000000000000004</v>
      </c>
      <c r="Q5" s="187">
        <f>'Energy Intensity Impacts'!$F$8</f>
        <v>0.8</v>
      </c>
      <c r="R5" s="187">
        <f>'Energy Intensity Impacts'!$N$8</f>
        <v>0.8</v>
      </c>
      <c r="S5" s="352">
        <f>'Energy Intensity Impacts'!$F$9</f>
        <v>0.96599999999999997</v>
      </c>
      <c r="T5" s="187">
        <f>'Energy Intensity Impacts'!$N$9</f>
        <v>0.95799999999999996</v>
      </c>
      <c r="U5" s="187">
        <f>'Energy Intensity Impacts'!$F$12</f>
        <v>1</v>
      </c>
      <c r="V5" s="187">
        <f>'Energy Intensity Impacts'!$F$12</f>
        <v>1</v>
      </c>
      <c r="W5" s="190">
        <f>'Energy Intensity Impacts'!$I$11</f>
        <v>1</v>
      </c>
      <c r="X5" s="191">
        <f>'Energy Intensity Impacts'!$Q$11</f>
        <v>1</v>
      </c>
      <c r="Y5" s="186">
        <f>'Energy Intensity Impacts'!$F$18</f>
        <v>0.75</v>
      </c>
      <c r="Z5" s="187">
        <f>'Energy Intensity Impacts'!$N$18</f>
        <v>0.75</v>
      </c>
      <c r="AA5" s="187"/>
      <c r="AB5" s="187"/>
      <c r="AC5" s="187"/>
      <c r="AD5" s="187"/>
      <c r="AE5" s="187">
        <f>'Energy Intensity Impacts'!$I$23</f>
        <v>1</v>
      </c>
      <c r="AF5" s="187">
        <f>'Energy Intensity Impacts'!$Q$23</f>
        <v>1</v>
      </c>
      <c r="AG5" s="187">
        <f>'Energy Intensity Impacts'!$F$21</f>
        <v>1</v>
      </c>
      <c r="AH5" s="187">
        <f>'Energy Intensity Impacts'!$N$21</f>
        <v>1</v>
      </c>
      <c r="AI5" s="187">
        <f>'Energy Intensity Impacts'!$F$22</f>
        <v>0.96599999999999997</v>
      </c>
      <c r="AJ5" s="187">
        <f>'Energy Intensity Impacts'!$N$22</f>
        <v>0.95799999999999996</v>
      </c>
      <c r="AK5" s="187">
        <f>'Energy Intensity Impacts'!$I$24</f>
        <v>1</v>
      </c>
      <c r="AL5" s="187">
        <f>'Energy Intensity Impacts'!$Q$24</f>
        <v>1</v>
      </c>
      <c r="AM5" s="187">
        <f>'Energy Intensity Impacts'!$I$24</f>
        <v>1</v>
      </c>
      <c r="AN5" s="187">
        <f>'Energy Intensity Impacts'!$Q$24</f>
        <v>1</v>
      </c>
      <c r="AO5" s="195"/>
      <c r="AP5" s="195"/>
      <c r="AQ5" s="195"/>
      <c r="AR5" s="92" t="str">
        <f t="shared" ref="AR5:AR10" si="2">G5</f>
        <v>Have our cake &amp; eat it too</v>
      </c>
      <c r="AS5" s="314">
        <f t="shared" ref="AS5:AS10" si="3">J5</f>
        <v>0.752</v>
      </c>
      <c r="AT5" s="314">
        <f t="shared" ref="AT5:AT10" si="4">R5</f>
        <v>0.8</v>
      </c>
      <c r="AU5" s="314">
        <f t="shared" ref="AU5:AU10" si="5">T5</f>
        <v>0.95799999999999996</v>
      </c>
      <c r="AV5" s="314">
        <f t="shared" ref="AV5:AV10" si="6">L5</f>
        <v>0.77</v>
      </c>
      <c r="AW5" s="314">
        <f t="shared" ref="AW5:AW10" si="7">N5</f>
        <v>0.94499999999999995</v>
      </c>
      <c r="AX5" s="314">
        <f t="shared" ref="AX5:AX10" si="8">P5</f>
        <v>0.55000000000000004</v>
      </c>
      <c r="AY5" s="314">
        <f t="shared" ref="AY5:AY10" si="9">X5</f>
        <v>1</v>
      </c>
      <c r="AZ5" s="314">
        <f t="shared" ref="AZ5:AZ10" si="10">V5</f>
        <v>1</v>
      </c>
    </row>
    <row r="6" spans="1:53" s="92" customFormat="1" ht="50" customHeight="1">
      <c r="A6" s="179">
        <v>3</v>
      </c>
      <c r="B6" s="180">
        <v>5</v>
      </c>
      <c r="C6" s="344">
        <f>PRODUCT(I6,K6,M6,O6,Q6,S6,U6,W6)-1</f>
        <v>0.34200000000000008</v>
      </c>
      <c r="D6" s="344">
        <f>PRODUCT(J6,L6,N6,P6,R6,T6,V6,X6)-1</f>
        <v>0.34200000000000008</v>
      </c>
      <c r="E6" s="344">
        <f t="shared" si="1"/>
        <v>0</v>
      </c>
      <c r="F6" s="345">
        <f t="shared" si="0"/>
        <v>0</v>
      </c>
      <c r="G6" s="263" t="s">
        <v>3041</v>
      </c>
      <c r="H6" s="202" t="s">
        <v>3042</v>
      </c>
      <c r="I6" s="186">
        <f>'Energy Intensity Impacts'!$I$5</f>
        <v>1</v>
      </c>
      <c r="J6" s="187">
        <f>'Energy Intensity Impacts'!$Q$5</f>
        <v>1</v>
      </c>
      <c r="K6" s="187">
        <f>'Energy Intensity Impacts'!$I$6</f>
        <v>1</v>
      </c>
      <c r="L6" s="187">
        <f>'Energy Intensity Impacts'!$Q$6</f>
        <v>1</v>
      </c>
      <c r="M6" s="187">
        <f>'Energy Intensity Impacts'!$I$7</f>
        <v>1</v>
      </c>
      <c r="N6" s="187">
        <f>'Energy Intensity Impacts'!$Q$7</f>
        <v>1</v>
      </c>
      <c r="O6" s="187">
        <f>'Energy Intensity Impacts'!$I$10</f>
        <v>1</v>
      </c>
      <c r="P6" s="187">
        <f>'Energy Intensity Impacts'!$Q$10</f>
        <v>1</v>
      </c>
      <c r="Q6" s="187">
        <f>'Energy Intensity Impacts'!$I$8</f>
        <v>1</v>
      </c>
      <c r="R6" s="187">
        <f>'Energy Intensity Impacts'!$Q$8</f>
        <v>1</v>
      </c>
      <c r="S6" s="187">
        <f>'Energy Intensity Impacts'!$I$9</f>
        <v>1</v>
      </c>
      <c r="T6" s="187">
        <f>'Energy Intensity Impacts'!$Q$9</f>
        <v>1</v>
      </c>
      <c r="U6" s="187">
        <f>'Energy Intensity Impacts'!$P$12</f>
        <v>1.1000000000000001</v>
      </c>
      <c r="V6" s="187">
        <f>'Energy Intensity Impacts'!$P$12</f>
        <v>1.1000000000000001</v>
      </c>
      <c r="W6" s="187">
        <f>'Energy Intensity Impacts'!$P$11</f>
        <v>1.22</v>
      </c>
      <c r="X6" s="188">
        <f>'Energy Intensity Impacts'!$P$11</f>
        <v>1.22</v>
      </c>
      <c r="Y6" s="189">
        <f>'Energy Intensity Impacts'!$I$18</f>
        <v>1</v>
      </c>
      <c r="Z6" s="190">
        <f>'Energy Intensity Impacts'!$Q$18</f>
        <v>1</v>
      </c>
      <c r="AA6" s="187"/>
      <c r="AB6" s="187"/>
      <c r="AC6" s="187"/>
      <c r="AD6" s="187"/>
      <c r="AE6" s="187">
        <f>'Energy Intensity Impacts'!$I$23</f>
        <v>1</v>
      </c>
      <c r="AF6" s="187">
        <f>'Energy Intensity Impacts'!$Q$23</f>
        <v>1</v>
      </c>
      <c r="AG6" s="189">
        <f>'Energy Intensity Impacts'!$I$21</f>
        <v>1</v>
      </c>
      <c r="AH6" s="190">
        <f>'Energy Intensity Impacts'!$Q$21</f>
        <v>1</v>
      </c>
      <c r="AI6" s="187">
        <f>'Energy Intensity Impacts'!$I$22</f>
        <v>1</v>
      </c>
      <c r="AJ6" s="187">
        <f>'Energy Intensity Impacts'!$Q$22</f>
        <v>1</v>
      </c>
      <c r="AK6" s="187">
        <f>'Energy Intensity Impacts'!$I$24</f>
        <v>1</v>
      </c>
      <c r="AL6" s="187">
        <f>'Energy Intensity Impacts'!$Q$24</f>
        <v>1</v>
      </c>
      <c r="AM6" s="187">
        <f>'Energy Intensity Impacts'!$P$24</f>
        <v>1</v>
      </c>
      <c r="AN6" s="188">
        <f>'Energy Intensity Impacts'!$P$24</f>
        <v>1</v>
      </c>
      <c r="AO6" s="195"/>
      <c r="AP6" s="195"/>
      <c r="AQ6" s="195"/>
      <c r="AR6" s="92" t="str">
        <f t="shared" si="2"/>
        <v>Dystopian nightmare</v>
      </c>
      <c r="AS6" s="314">
        <f t="shared" si="3"/>
        <v>1</v>
      </c>
      <c r="AT6" s="314">
        <f t="shared" si="4"/>
        <v>1</v>
      </c>
      <c r="AU6" s="314">
        <f t="shared" si="5"/>
        <v>1</v>
      </c>
      <c r="AV6" s="314">
        <f t="shared" si="6"/>
        <v>1</v>
      </c>
      <c r="AW6" s="314">
        <f t="shared" si="7"/>
        <v>1</v>
      </c>
      <c r="AX6" s="314">
        <f t="shared" si="8"/>
        <v>1</v>
      </c>
      <c r="AY6" s="314">
        <f t="shared" si="9"/>
        <v>1.22</v>
      </c>
      <c r="AZ6" s="314">
        <f t="shared" si="10"/>
        <v>1.1000000000000001</v>
      </c>
    </row>
    <row r="7" spans="1:53" s="92" customFormat="1" ht="50" customHeight="1">
      <c r="A7" s="179">
        <v>4</v>
      </c>
      <c r="B7" s="180">
        <v>6</v>
      </c>
      <c r="C7" s="344">
        <f t="shared" ref="C7:D11" si="11">PRODUCT(I7,K7,M7,O7,Q7,S7,W7)-1</f>
        <v>-0.71625383019136002</v>
      </c>
      <c r="D7" s="344">
        <f>PRODUCT(J7,L7,N7,P7,R7,T7,X7)-1</f>
        <v>-0.71860369495168008</v>
      </c>
      <c r="E7" s="344">
        <f t="shared" si="1"/>
        <v>-0.27550000000000008</v>
      </c>
      <c r="F7" s="345">
        <f t="shared" si="0"/>
        <v>-0.28150000000000008</v>
      </c>
      <c r="G7" s="263" t="s">
        <v>3043</v>
      </c>
      <c r="H7" s="202" t="s">
        <v>3305</v>
      </c>
      <c r="I7" s="186">
        <f>'Energy Intensity Impacts'!$F$5</f>
        <v>0.752</v>
      </c>
      <c r="J7" s="187">
        <f>'Energy Intensity Impacts'!$N$5</f>
        <v>0.752</v>
      </c>
      <c r="K7" s="187">
        <f>'Energy Intensity Impacts'!$F$6</f>
        <v>0.77</v>
      </c>
      <c r="L7" s="187">
        <f>'Energy Intensity Impacts'!$N$6</f>
        <v>0.77</v>
      </c>
      <c r="M7" s="187">
        <f>'Energy Intensity Impacts'!$H$7</f>
        <v>0.94499999999999995</v>
      </c>
      <c r="N7" s="187">
        <f>'Energy Intensity Impacts'!$P$7</f>
        <v>0.94499999999999995</v>
      </c>
      <c r="O7" s="187">
        <f>'Energy Intensity Impacts'!$F$10</f>
        <v>0.55000000000000004</v>
      </c>
      <c r="P7" s="187">
        <f>'Energy Intensity Impacts'!$N$10</f>
        <v>0.55000000000000004</v>
      </c>
      <c r="Q7" s="187">
        <f>'Energy Intensity Impacts'!$F$8</f>
        <v>0.8</v>
      </c>
      <c r="R7" s="187">
        <f>'Energy Intensity Impacts'!$N$8</f>
        <v>0.8</v>
      </c>
      <c r="S7" s="187">
        <f>'Energy Intensity Impacts'!$F$9</f>
        <v>0.96599999999999997</v>
      </c>
      <c r="T7" s="187">
        <f>'Energy Intensity Impacts'!$N$9</f>
        <v>0.95799999999999996</v>
      </c>
      <c r="U7" s="187">
        <f>'Energy Intensity Impacts'!$F$12</f>
        <v>1</v>
      </c>
      <c r="V7" s="187">
        <f>'Energy Intensity Impacts'!$F$12</f>
        <v>1</v>
      </c>
      <c r="W7" s="187">
        <f>'Energy Intensity Impacts'!H11</f>
        <v>1.22</v>
      </c>
      <c r="X7" s="188">
        <f>'Energy Intensity Impacts'!$P$11</f>
        <v>1.22</v>
      </c>
      <c r="Y7" s="186">
        <f>'Energy Intensity Impacts'!$F$18</f>
        <v>0.75</v>
      </c>
      <c r="Z7" s="187">
        <f>'Energy Intensity Impacts'!$N$18</f>
        <v>0.75</v>
      </c>
      <c r="AA7" s="187"/>
      <c r="AB7" s="187"/>
      <c r="AC7" s="187"/>
      <c r="AD7" s="187"/>
      <c r="AE7" s="187">
        <f>'Energy Intensity Impacts'!$I$23</f>
        <v>1</v>
      </c>
      <c r="AF7" s="187">
        <f>'Energy Intensity Impacts'!$Q$23</f>
        <v>1</v>
      </c>
      <c r="AG7" s="187">
        <f>'Energy Intensity Impacts'!$F$21</f>
        <v>1</v>
      </c>
      <c r="AH7" s="187">
        <f>'Energy Intensity Impacts'!$N$21</f>
        <v>1</v>
      </c>
      <c r="AI7" s="187">
        <f>'Energy Intensity Impacts'!$F$22</f>
        <v>0.96599999999999997</v>
      </c>
      <c r="AJ7" s="187">
        <f>'Energy Intensity Impacts'!$N$22</f>
        <v>0.95799999999999996</v>
      </c>
      <c r="AK7" s="187">
        <f>'Energy Intensity Impacts'!$I$24</f>
        <v>1</v>
      </c>
      <c r="AL7" s="187">
        <f>'Energy Intensity Impacts'!$Q$24</f>
        <v>1</v>
      </c>
      <c r="AM7" s="187">
        <f>'Energy Intensity Impacts'!$H$24</f>
        <v>1</v>
      </c>
      <c r="AN7" s="188">
        <f>'Energy Intensity Impacts'!$P$24</f>
        <v>1</v>
      </c>
      <c r="AO7" s="195"/>
      <c r="AP7" s="195"/>
      <c r="AQ7" s="195"/>
      <c r="AR7" s="92" t="str">
        <f t="shared" si="2"/>
        <v>Strong responses</v>
      </c>
      <c r="AS7" s="314">
        <f t="shared" si="3"/>
        <v>0.752</v>
      </c>
      <c r="AT7" s="314">
        <f t="shared" si="4"/>
        <v>0.8</v>
      </c>
      <c r="AU7" s="314">
        <f t="shared" si="5"/>
        <v>0.95799999999999996</v>
      </c>
      <c r="AV7" s="314">
        <f t="shared" si="6"/>
        <v>0.77</v>
      </c>
      <c r="AW7" s="314">
        <f t="shared" si="7"/>
        <v>0.94499999999999995</v>
      </c>
      <c r="AX7" s="314">
        <f t="shared" si="8"/>
        <v>0.55000000000000004</v>
      </c>
      <c r="AY7" s="314">
        <f t="shared" si="9"/>
        <v>1.22</v>
      </c>
      <c r="AZ7" s="314">
        <f t="shared" si="10"/>
        <v>1</v>
      </c>
    </row>
    <row r="8" spans="1:53" s="92" customFormat="1" ht="50" customHeight="1">
      <c r="A8" s="179">
        <v>5</v>
      </c>
      <c r="B8" s="180">
        <v>2</v>
      </c>
      <c r="C8" s="344">
        <f t="shared" si="11"/>
        <v>0.10263500000000003</v>
      </c>
      <c r="D8" s="344">
        <f t="shared" si="11"/>
        <v>9.9199999999999955E-2</v>
      </c>
      <c r="E8" s="344">
        <f t="shared" si="1"/>
        <v>-9.9999999999999978E-2</v>
      </c>
      <c r="F8" s="345">
        <f t="shared" si="0"/>
        <v>-9.9999999999999978E-2</v>
      </c>
      <c r="G8" s="263" t="s">
        <v>3357</v>
      </c>
      <c r="H8" s="202" t="s">
        <v>3044</v>
      </c>
      <c r="I8" s="186">
        <f>'Energy Intensity Impacts'!$H$5</f>
        <v>0.96299999999999997</v>
      </c>
      <c r="J8" s="187">
        <f>'Energy Intensity Impacts'!$P$5</f>
        <v>0.96</v>
      </c>
      <c r="K8" s="187">
        <f>'Energy Intensity Impacts'!$I$6</f>
        <v>1</v>
      </c>
      <c r="L8" s="187">
        <f>'Energy Intensity Impacts'!$Q$6</f>
        <v>1</v>
      </c>
      <c r="M8" s="187">
        <f>'Energy Intensity Impacts'!$I$7</f>
        <v>1</v>
      </c>
      <c r="N8" s="187">
        <f>'Energy Intensity Impacts'!$Q$7</f>
        <v>1</v>
      </c>
      <c r="O8" s="187">
        <f>'Energy Intensity Impacts'!$I$10</f>
        <v>1</v>
      </c>
      <c r="P8" s="187">
        <f>'Energy Intensity Impacts'!$Q$10</f>
        <v>1</v>
      </c>
      <c r="Q8" s="187">
        <f>'Energy Intensity Impacts'!$I$8</f>
        <v>1</v>
      </c>
      <c r="R8" s="187">
        <f>'Energy Intensity Impacts'!$Q$8</f>
        <v>1</v>
      </c>
      <c r="S8" s="187">
        <f>'Energy Intensity Impacts'!$I$9</f>
        <v>1</v>
      </c>
      <c r="T8" s="187">
        <f>'Energy Intensity Impacts'!$Q$9</f>
        <v>1</v>
      </c>
      <c r="U8" s="187">
        <f>'Energy Intensity Impacts'!$F$12</f>
        <v>1</v>
      </c>
      <c r="V8" s="187">
        <f>'Energy Intensity Impacts'!$F$12</f>
        <v>1</v>
      </c>
      <c r="W8" s="187">
        <f>'Energy Intensity Impacts'!$G$11</f>
        <v>1.145</v>
      </c>
      <c r="X8" s="188">
        <f>'Energy Intensity Impacts'!$O$11</f>
        <v>1.145</v>
      </c>
      <c r="Y8" s="186">
        <f>'Energy Intensity Impacts'!$H$18</f>
        <v>0.9</v>
      </c>
      <c r="Z8" s="187">
        <f>'Energy Intensity Impacts'!$P$18</f>
        <v>0.9</v>
      </c>
      <c r="AA8" s="187"/>
      <c r="AB8" s="187"/>
      <c r="AC8" s="187"/>
      <c r="AD8" s="187"/>
      <c r="AE8" s="187">
        <f>'Energy Intensity Impacts'!$I$23</f>
        <v>1</v>
      </c>
      <c r="AF8" s="187">
        <f>'Energy Intensity Impacts'!$Q$23</f>
        <v>1</v>
      </c>
      <c r="AG8" s="187">
        <f>'Energy Intensity Impacts'!$I$21</f>
        <v>1</v>
      </c>
      <c r="AH8" s="187">
        <f>'Energy Intensity Impacts'!$Q$21</f>
        <v>1</v>
      </c>
      <c r="AI8" s="187">
        <f>'Energy Intensity Impacts'!$I$22</f>
        <v>1</v>
      </c>
      <c r="AJ8" s="187">
        <f>'Energy Intensity Impacts'!$Q$22</f>
        <v>1</v>
      </c>
      <c r="AK8" s="187">
        <f>'Energy Intensity Impacts'!$I$24</f>
        <v>1</v>
      </c>
      <c r="AL8" s="187">
        <f>'Energy Intensity Impacts'!$Q$24</f>
        <v>1</v>
      </c>
      <c r="AM8" s="187">
        <f>'Energy Intensity Impacts'!$G$24</f>
        <v>1</v>
      </c>
      <c r="AN8" s="188">
        <f>'Energy Intensity Impacts'!$O$24</f>
        <v>1</v>
      </c>
      <c r="AO8" s="195"/>
      <c r="AP8" s="195"/>
      <c r="AQ8" s="195"/>
      <c r="AR8" s="92" t="str">
        <f t="shared" si="2"/>
        <v>Driver assist, limited other benefits</v>
      </c>
      <c r="AS8" s="314">
        <f t="shared" si="3"/>
        <v>0.96</v>
      </c>
      <c r="AT8" s="314">
        <f t="shared" si="4"/>
        <v>1</v>
      </c>
      <c r="AU8" s="314">
        <f t="shared" si="5"/>
        <v>1</v>
      </c>
      <c r="AV8" s="314">
        <f t="shared" si="6"/>
        <v>1</v>
      </c>
      <c r="AW8" s="314">
        <f t="shared" si="7"/>
        <v>1</v>
      </c>
      <c r="AX8" s="314">
        <f t="shared" si="8"/>
        <v>1</v>
      </c>
      <c r="AY8" s="314">
        <f t="shared" si="9"/>
        <v>1.145</v>
      </c>
      <c r="AZ8" s="314">
        <f t="shared" si="10"/>
        <v>1</v>
      </c>
    </row>
    <row r="9" spans="1:53" s="92" customFormat="1" ht="50" customHeight="1">
      <c r="A9" s="179">
        <v>6</v>
      </c>
      <c r="B9" s="180">
        <v>0</v>
      </c>
      <c r="C9" s="344">
        <f t="shared" si="11"/>
        <v>0</v>
      </c>
      <c r="D9" s="344">
        <f t="shared" si="11"/>
        <v>0</v>
      </c>
      <c r="E9" s="344">
        <f t="shared" ref="E9" si="12">PRODUCT(Y9,AA9,AC9,AG9,AI9,AM9)-1</f>
        <v>0</v>
      </c>
      <c r="F9" s="345">
        <f t="shared" ref="F9:F10" si="13">PRODUCT(Z9,AB9,AD9,AH9,AJ9,AN9)-1</f>
        <v>0</v>
      </c>
      <c r="G9" s="264" t="s">
        <v>3341</v>
      </c>
      <c r="H9" s="202" t="s">
        <v>3279</v>
      </c>
      <c r="I9" s="186">
        <f>'Energy Intensity Impacts'!$I$5</f>
        <v>1</v>
      </c>
      <c r="J9" s="187">
        <f>'Energy Intensity Impacts'!$Q$5</f>
        <v>1</v>
      </c>
      <c r="K9" s="187">
        <f>'Energy Intensity Impacts'!$I$6</f>
        <v>1</v>
      </c>
      <c r="L9" s="187">
        <f>'Energy Intensity Impacts'!$Q$6</f>
        <v>1</v>
      </c>
      <c r="M9" s="187">
        <f>'Energy Intensity Impacts'!$I$7</f>
        <v>1</v>
      </c>
      <c r="N9" s="187">
        <f>'Energy Intensity Impacts'!$Q$7</f>
        <v>1</v>
      </c>
      <c r="O9" s="187">
        <f>'Energy Intensity Impacts'!$I$10</f>
        <v>1</v>
      </c>
      <c r="P9" s="187">
        <f>'Energy Intensity Impacts'!$Q$10</f>
        <v>1</v>
      </c>
      <c r="Q9" s="187">
        <f>'Energy Intensity Impacts'!$I$8</f>
        <v>1</v>
      </c>
      <c r="R9" s="187">
        <f>'Energy Intensity Impacts'!$Q$8</f>
        <v>1</v>
      </c>
      <c r="S9" s="187">
        <f>'Energy Intensity Impacts'!$I$9</f>
        <v>1</v>
      </c>
      <c r="T9" s="187">
        <f>'Energy Intensity Impacts'!$Q$9</f>
        <v>1</v>
      </c>
      <c r="U9" s="187">
        <f>'Energy Intensity Impacts'!$I$12</f>
        <v>1</v>
      </c>
      <c r="V9" s="187">
        <f>'Energy Intensity Impacts'!$Q$12</f>
        <v>1</v>
      </c>
      <c r="W9" s="190">
        <f>'Energy Intensity Impacts'!$I$11</f>
        <v>1</v>
      </c>
      <c r="X9" s="191">
        <f>'Energy Intensity Impacts'!$Q$11</f>
        <v>1</v>
      </c>
      <c r="Y9" s="189">
        <f>'Energy Intensity Impacts'!$I$18</f>
        <v>1</v>
      </c>
      <c r="Z9" s="190">
        <f>'Energy Intensity Impacts'!$Q$18</f>
        <v>1</v>
      </c>
      <c r="AA9" s="187">
        <f>'Energy Intensity Impacts'!$I$19</f>
        <v>1</v>
      </c>
      <c r="AB9" s="187">
        <f>'Energy Intensity Impacts'!$Q$19</f>
        <v>1</v>
      </c>
      <c r="AC9" s="187">
        <f>'Energy Intensity Impacts'!$I$20</f>
        <v>1</v>
      </c>
      <c r="AD9" s="187">
        <f>'Energy Intensity Impacts'!$Q$20</f>
        <v>1</v>
      </c>
      <c r="AE9" s="187">
        <f>'Energy Intensity Impacts'!$I$23</f>
        <v>1</v>
      </c>
      <c r="AF9" s="187">
        <f>'Energy Intensity Impacts'!$Q$23</f>
        <v>1</v>
      </c>
      <c r="AG9" s="187">
        <f>'Energy Intensity Impacts'!$I$21</f>
        <v>1</v>
      </c>
      <c r="AH9" s="187">
        <f>'Energy Intensity Impacts'!$Q$21</f>
        <v>1</v>
      </c>
      <c r="AI9" s="187">
        <f>'Energy Intensity Impacts'!$I$22</f>
        <v>1</v>
      </c>
      <c r="AJ9" s="187">
        <f>'Energy Intensity Impacts'!$Q$22</f>
        <v>1</v>
      </c>
      <c r="AK9" s="187">
        <f>'Energy Intensity Impacts'!$I$24</f>
        <v>1</v>
      </c>
      <c r="AL9" s="187">
        <f>'Energy Intensity Impacts'!$Q$24</f>
        <v>1</v>
      </c>
      <c r="AM9" s="190">
        <f>'Energy Intensity Impacts'!$I$24</f>
        <v>1</v>
      </c>
      <c r="AN9" s="191">
        <f>'Energy Intensity Impacts'!$Q$24</f>
        <v>1</v>
      </c>
      <c r="AO9" s="195"/>
      <c r="AP9" s="195"/>
      <c r="AQ9" s="195"/>
      <c r="AR9" s="92" t="str">
        <f t="shared" si="2"/>
        <v>No effect</v>
      </c>
      <c r="AS9" s="314">
        <f t="shared" si="3"/>
        <v>1</v>
      </c>
      <c r="AT9" s="314">
        <f t="shared" si="4"/>
        <v>1</v>
      </c>
      <c r="AU9" s="314">
        <f t="shared" si="5"/>
        <v>1</v>
      </c>
      <c r="AV9" s="314">
        <f t="shared" si="6"/>
        <v>1</v>
      </c>
      <c r="AW9" s="314">
        <f t="shared" si="7"/>
        <v>1</v>
      </c>
      <c r="AX9" s="314">
        <f t="shared" si="8"/>
        <v>1</v>
      </c>
      <c r="AY9" s="314">
        <f t="shared" si="9"/>
        <v>1</v>
      </c>
      <c r="AZ9" s="314">
        <f t="shared" si="10"/>
        <v>1</v>
      </c>
    </row>
    <row r="10" spans="1:53" s="92" customFormat="1" ht="50" customHeight="1">
      <c r="A10" s="179">
        <v>7</v>
      </c>
      <c r="B10" s="180">
        <v>2</v>
      </c>
      <c r="C10" s="344">
        <f t="shared" si="11"/>
        <v>-0.18537499999999996</v>
      </c>
      <c r="D10" s="344">
        <f t="shared" si="11"/>
        <v>-0.18680000000000008</v>
      </c>
      <c r="E10" s="344">
        <f>PRODUCT(Y10,AA10,AC10,AG10,AI10,AM10)-1</f>
        <v>-0.17500000000000004</v>
      </c>
      <c r="F10" s="345">
        <f t="shared" si="13"/>
        <v>-0.17500000000000004</v>
      </c>
      <c r="G10" s="268" t="s">
        <v>3340</v>
      </c>
      <c r="H10" s="202" t="s">
        <v>3312</v>
      </c>
      <c r="I10" s="186">
        <f>'Energy Intensity Impacts'!$G$5</f>
        <v>0.85750000000000004</v>
      </c>
      <c r="J10" s="187">
        <f>'Energy Intensity Impacts'!$O$5</f>
        <v>0.85599999999999998</v>
      </c>
      <c r="K10" s="187">
        <f>'Energy Intensity Impacts'!$I$6</f>
        <v>1</v>
      </c>
      <c r="L10" s="187">
        <f>'Energy Intensity Impacts'!$Q$6</f>
        <v>1</v>
      </c>
      <c r="M10" s="187">
        <f>'Energy Intensity Impacts'!$I$7</f>
        <v>1</v>
      </c>
      <c r="N10" s="187">
        <f>'Energy Intensity Impacts'!$Q$7</f>
        <v>1</v>
      </c>
      <c r="O10" s="187">
        <f>'Energy Intensity Impacts'!$I$10</f>
        <v>1</v>
      </c>
      <c r="P10" s="187">
        <f>'Energy Intensity Impacts'!$Q$10</f>
        <v>1</v>
      </c>
      <c r="Q10" s="187">
        <f>'Energy Intensity Impacts'!$H$8</f>
        <v>0.95</v>
      </c>
      <c r="R10" s="187">
        <f>'Energy Intensity Impacts'!$H$8</f>
        <v>0.95</v>
      </c>
      <c r="S10" s="187">
        <f>'Energy Intensity Impacts'!$I$9</f>
        <v>1</v>
      </c>
      <c r="T10" s="187">
        <f>'Energy Intensity Impacts'!$Q$9</f>
        <v>1</v>
      </c>
      <c r="U10" s="187">
        <f>'Energy Intensity Impacts'!$F$12</f>
        <v>1</v>
      </c>
      <c r="V10" s="187">
        <f>'Energy Intensity Impacts'!$F$12</f>
        <v>1</v>
      </c>
      <c r="W10" s="190">
        <f>'Energy Intensity Impacts'!$I$11</f>
        <v>1</v>
      </c>
      <c r="X10" s="191">
        <f>'Energy Intensity Impacts'!$Q$11</f>
        <v>1</v>
      </c>
      <c r="Y10" s="204">
        <f>'Energy Intensity Impacts'!$G$18</f>
        <v>0.82499999999999996</v>
      </c>
      <c r="Z10" s="205">
        <f>'Energy Intensity Impacts'!$G$18</f>
        <v>0.82499999999999996</v>
      </c>
      <c r="AA10" s="205"/>
      <c r="AB10" s="205"/>
      <c r="AC10" s="205"/>
      <c r="AD10" s="205"/>
      <c r="AE10" s="187">
        <f>'Energy Intensity Impacts'!$I$23</f>
        <v>1</v>
      </c>
      <c r="AF10" s="187">
        <f>'Energy Intensity Impacts'!$Q$23</f>
        <v>1</v>
      </c>
      <c r="AG10" s="205">
        <f>'Energy Intensity Impacts'!$G$21</f>
        <v>1</v>
      </c>
      <c r="AH10" s="205">
        <f>'Energy Intensity Impacts'!$O$21</f>
        <v>1</v>
      </c>
      <c r="AI10" s="187">
        <f>'Energy Intensity Impacts'!$I$22</f>
        <v>1</v>
      </c>
      <c r="AJ10" s="187">
        <f>'Energy Intensity Impacts'!$Q$22</f>
        <v>1</v>
      </c>
      <c r="AK10" s="187">
        <f>'Energy Intensity Impacts'!$I$24</f>
        <v>1</v>
      </c>
      <c r="AL10" s="187">
        <f>'Energy Intensity Impacts'!$Q$24</f>
        <v>1</v>
      </c>
      <c r="AM10" s="205">
        <f>'Energy Intensity Impacts'!$F$24</f>
        <v>1</v>
      </c>
      <c r="AN10" s="206">
        <f>'Energy Intensity Impacts'!$N$24</f>
        <v>1</v>
      </c>
      <c r="AO10" s="195"/>
      <c r="AP10" s="195"/>
      <c r="AQ10" s="195"/>
      <c r="AR10" s="92" t="str">
        <f t="shared" si="2"/>
        <v>Stuck in the middle at Level 2</v>
      </c>
      <c r="AS10" s="314">
        <f t="shared" si="3"/>
        <v>0.85599999999999998</v>
      </c>
      <c r="AT10" s="314">
        <f t="shared" si="4"/>
        <v>0.95</v>
      </c>
      <c r="AU10" s="314">
        <f t="shared" si="5"/>
        <v>1</v>
      </c>
      <c r="AV10" s="314">
        <f t="shared" si="6"/>
        <v>1</v>
      </c>
      <c r="AW10" s="314">
        <f t="shared" si="7"/>
        <v>1</v>
      </c>
      <c r="AX10" s="314">
        <f t="shared" si="8"/>
        <v>1</v>
      </c>
      <c r="AY10" s="314">
        <f t="shared" si="9"/>
        <v>1</v>
      </c>
      <c r="AZ10" s="314">
        <f t="shared" si="10"/>
        <v>1</v>
      </c>
    </row>
    <row r="11" spans="1:53" s="92" customFormat="1" ht="50" customHeight="1">
      <c r="A11" s="181">
        <v>8</v>
      </c>
      <c r="B11" s="182">
        <v>0</v>
      </c>
      <c r="C11" s="346">
        <f t="shared" si="11"/>
        <v>-1</v>
      </c>
      <c r="D11" s="346">
        <f t="shared" si="11"/>
        <v>-1</v>
      </c>
      <c r="E11" s="346">
        <f t="shared" si="1"/>
        <v>-1</v>
      </c>
      <c r="F11" s="347">
        <f t="shared" si="0"/>
        <v>-1</v>
      </c>
      <c r="G11" s="265"/>
      <c r="H11" s="203"/>
      <c r="I11" s="192"/>
      <c r="J11" s="193"/>
      <c r="K11" s="193"/>
      <c r="L11" s="193"/>
      <c r="M11" s="193"/>
      <c r="N11" s="193"/>
      <c r="O11" s="193"/>
      <c r="P11" s="193"/>
      <c r="Q11" s="193"/>
      <c r="R11" s="193"/>
      <c r="S11" s="193"/>
      <c r="T11" s="193"/>
      <c r="U11" s="193"/>
      <c r="V11" s="193"/>
      <c r="W11" s="193"/>
      <c r="X11" s="194"/>
      <c r="Y11" s="192"/>
      <c r="Z11" s="193"/>
      <c r="AA11" s="193"/>
      <c r="AB11" s="193"/>
      <c r="AC11" s="193"/>
      <c r="AD11" s="193"/>
      <c r="AE11" s="193"/>
      <c r="AF11" s="193"/>
      <c r="AG11" s="193"/>
      <c r="AH11" s="193"/>
      <c r="AI11" s="193"/>
      <c r="AJ11" s="193"/>
      <c r="AK11" s="193"/>
      <c r="AL11" s="193"/>
      <c r="AM11" s="193"/>
      <c r="AN11" s="194"/>
      <c r="AO11" s="195"/>
      <c r="AP11" s="195"/>
      <c r="AQ11" s="195"/>
    </row>
    <row r="12" spans="1:53" s="92" customFormat="1" ht="50" customHeight="1">
      <c r="A12" s="111"/>
      <c r="B12" s="111"/>
      <c r="C12" s="111"/>
      <c r="D12" s="111"/>
      <c r="E12" s="111"/>
      <c r="F12" s="111"/>
      <c r="G12" s="266"/>
      <c r="H12" s="111"/>
      <c r="AO12" s="195"/>
      <c r="AP12" s="195"/>
      <c r="AQ12" s="195"/>
    </row>
    <row r="13" spans="1:53" ht="14" thickBot="1">
      <c r="A13" s="111"/>
      <c r="B13" s="111"/>
      <c r="C13" s="111"/>
      <c r="D13" s="111"/>
      <c r="E13" s="111"/>
      <c r="F13" s="111"/>
      <c r="G13" s="266"/>
      <c r="H13" s="111"/>
      <c r="AO13" s="195"/>
      <c r="AP13" s="195"/>
      <c r="AQ13" s="195"/>
    </row>
    <row r="14" spans="1:53">
      <c r="A14" s="409" t="s">
        <v>3162</v>
      </c>
      <c r="B14" s="410"/>
      <c r="C14" s="410"/>
      <c r="D14" s="410"/>
      <c r="E14" s="410"/>
      <c r="F14" s="410"/>
      <c r="G14" s="411"/>
      <c r="H14" s="412"/>
      <c r="AO14" s="195"/>
      <c r="AP14" s="195"/>
      <c r="AQ14" s="195"/>
    </row>
    <row r="15" spans="1:53">
      <c r="A15" s="413" t="s">
        <v>3426</v>
      </c>
      <c r="B15" s="414"/>
      <c r="C15" s="414"/>
      <c r="D15" s="414"/>
      <c r="E15" s="414"/>
      <c r="F15" s="414"/>
      <c r="G15" s="199"/>
      <c r="H15" s="415"/>
      <c r="AO15" s="195"/>
      <c r="AP15" s="195"/>
      <c r="AQ15" s="195"/>
    </row>
    <row r="16" spans="1:53">
      <c r="A16" s="413"/>
      <c r="B16" s="416" t="s">
        <v>3045</v>
      </c>
      <c r="C16" s="416" t="s">
        <v>3045</v>
      </c>
      <c r="D16" s="417"/>
      <c r="E16" s="418" t="s">
        <v>3046</v>
      </c>
      <c r="F16" s="418" t="s">
        <v>3046</v>
      </c>
      <c r="G16" s="419"/>
      <c r="H16" s="415"/>
      <c r="AO16" s="195"/>
      <c r="AP16" s="195"/>
      <c r="AQ16" s="195"/>
    </row>
    <row r="17" spans="1:43">
      <c r="A17" s="420" t="s">
        <v>3005</v>
      </c>
      <c r="B17" s="421">
        <v>2035</v>
      </c>
      <c r="C17" s="421">
        <v>2050</v>
      </c>
      <c r="D17" s="421"/>
      <c r="E17" s="421">
        <v>2035</v>
      </c>
      <c r="F17" s="421">
        <v>2050</v>
      </c>
      <c r="G17" s="199"/>
      <c r="H17" s="415"/>
      <c r="I17" t="s">
        <v>3427</v>
      </c>
      <c r="J17" t="s">
        <v>3428</v>
      </c>
      <c r="AO17" s="195"/>
      <c r="AP17" s="195"/>
      <c r="AQ17" s="195"/>
    </row>
    <row r="18" spans="1:43" ht="42">
      <c r="A18" s="422">
        <v>0</v>
      </c>
      <c r="B18" s="423">
        <v>0</v>
      </c>
      <c r="C18" s="423">
        <v>0</v>
      </c>
      <c r="D18" s="423"/>
      <c r="E18" s="423">
        <v>0</v>
      </c>
      <c r="F18" s="423">
        <v>0</v>
      </c>
      <c r="G18" s="199"/>
      <c r="H18" s="415" t="s">
        <v>3278</v>
      </c>
      <c r="AO18" s="195"/>
      <c r="AP18" s="195"/>
      <c r="AQ18" s="195"/>
    </row>
    <row r="19" spans="1:43" ht="70">
      <c r="A19" s="422">
        <v>1</v>
      </c>
      <c r="B19" s="423">
        <f>'calcul Dem_LDV'!B57</f>
        <v>0.15900209909023455</v>
      </c>
      <c r="C19" s="423">
        <f>'calcul Dem_LDV'!C57</f>
        <v>0.15900209909023455</v>
      </c>
      <c r="D19" s="423"/>
      <c r="E19" s="423">
        <f>'calcul Dem_HDV'!B57</f>
        <v>0.1331598619384684</v>
      </c>
      <c r="F19" s="423">
        <f>'calcul Dem_HDV'!C57</f>
        <v>0.1331598619384684</v>
      </c>
      <c r="G19" s="199"/>
      <c r="H19" s="415" t="s">
        <v>3007</v>
      </c>
      <c r="I19" s="48" t="str">
        <f>'calcul Dem_LDV'!E57</f>
        <v>Cost-based response (with ElasVKT) only</v>
      </c>
      <c r="J19" s="48" t="str">
        <f>'calcul Dem_HDV'!E57</f>
        <v>Cost-based response (with ElasVKT) only</v>
      </c>
      <c r="AO19" s="195"/>
      <c r="AP19" s="195"/>
      <c r="AQ19" s="195"/>
    </row>
    <row r="20" spans="1:43" ht="126">
      <c r="A20" s="424">
        <v>2</v>
      </c>
      <c r="B20" s="423">
        <f>'calcul Dem_LDV'!B58</f>
        <v>0.21410345198560798</v>
      </c>
      <c r="C20" s="423">
        <f>'calcul Dem_LDV'!C58</f>
        <v>0.21410345198560798</v>
      </c>
      <c r="D20" s="423"/>
      <c r="E20" s="423">
        <f>'calcul Dem_HDV'!B58</f>
        <v>0.15600895848187424</v>
      </c>
      <c r="F20" s="423">
        <f>'calcul Dem_HDV'!C58</f>
        <v>0.15600895848187424</v>
      </c>
      <c r="G20" s="199"/>
      <c r="H20" s="415" t="s">
        <v>3008</v>
      </c>
      <c r="I20" s="48" t="str">
        <f>'calcul Dem_LDV'!E58</f>
        <v>Cost-based response (with ElasVKT) with Underserved multiplier effect option 1</v>
      </c>
      <c r="J20" s="48" t="str">
        <f>'calcul Dem_HDV'!E58</f>
        <v>Cost-based response (with ElasVKT) only</v>
      </c>
      <c r="AO20" s="195"/>
      <c r="AP20" s="195"/>
      <c r="AQ20" s="195"/>
    </row>
    <row r="21" spans="1:43" ht="126">
      <c r="A21" s="424">
        <v>3</v>
      </c>
      <c r="B21" s="423">
        <f>'calcul Dem_LDV'!B59</f>
        <v>0.64978123443274405</v>
      </c>
      <c r="C21" s="423">
        <f>'calcul Dem_LDV'!C59</f>
        <v>0.64978123443274405</v>
      </c>
      <c r="D21" s="423"/>
      <c r="E21" s="423">
        <f>'calcul Dem_HDV'!B59</f>
        <v>0.42890465309219694</v>
      </c>
      <c r="F21" s="423">
        <f>'calcul Dem_HDV'!C59</f>
        <v>0.42890465309219694</v>
      </c>
      <c r="G21" s="199"/>
      <c r="H21" s="415" t="s">
        <v>3009</v>
      </c>
      <c r="I21" s="48" t="str">
        <f>'calcul Dem_LDV'!E59</f>
        <v>Cost-based response (with ElasVKT) with Underserved multiplier effect option 3</v>
      </c>
      <c r="J21" s="48" t="str">
        <f>'calcul Dem_HDV'!E59</f>
        <v>Cost-based response (with ElasVKT) only</v>
      </c>
      <c r="AO21" s="195"/>
      <c r="AP21" s="195"/>
      <c r="AQ21" s="195"/>
    </row>
    <row r="22" spans="1:43" ht="126">
      <c r="A22" s="424">
        <v>4</v>
      </c>
      <c r="B22" s="423">
        <f>'calcul Dem_LDV'!B60</f>
        <v>1.0889553561212542</v>
      </c>
      <c r="C22" s="423">
        <f>'calcul Dem_LDV'!C60</f>
        <v>1.0889553561212542</v>
      </c>
      <c r="D22" s="423"/>
      <c r="E22" s="423">
        <f>'calcul Dem_HDV'!B60</f>
        <v>0.68293678828575288</v>
      </c>
      <c r="F22" s="423">
        <f>'calcul Dem_HDV'!C60</f>
        <v>0.68293678828575288</v>
      </c>
      <c r="G22" s="199"/>
      <c r="H22" s="415" t="s">
        <v>3010</v>
      </c>
      <c r="I22" s="48" t="str">
        <f>'calcul Dem_LDV'!E60</f>
        <v>Cost-based response (with ElasVKT) with Underserved multiplier effect option 4</v>
      </c>
      <c r="J22" s="48" t="str">
        <f>'calcul Dem_HDV'!E60</f>
        <v>Cost-based response (with ElasVKT) only</v>
      </c>
      <c r="AO22" s="195"/>
      <c r="AP22" s="195"/>
      <c r="AQ22" s="195"/>
    </row>
    <row r="23" spans="1:43" ht="42">
      <c r="A23" s="422">
        <v>5</v>
      </c>
      <c r="B23" s="423">
        <f>'calcul Dem_LDV'!B61</f>
        <v>1.0889553561212542</v>
      </c>
      <c r="C23" s="423">
        <f>'calcul Dem_LDV'!C61</f>
        <v>1.0889553561212542</v>
      </c>
      <c r="D23" s="423"/>
      <c r="E23" s="423">
        <f>'calcul Dem_HDV'!B61</f>
        <v>0.68293678828575288</v>
      </c>
      <c r="F23" s="423">
        <f>'calcul Dem_HDV'!C61</f>
        <v>0.68293678828575288</v>
      </c>
      <c r="G23" s="199"/>
      <c r="H23" s="425" t="s">
        <v>3297</v>
      </c>
      <c r="I23" s="48" t="str">
        <f>'calcul Dem_LDV'!E61</f>
        <v>scenario 4 with higher elasticity</v>
      </c>
      <c r="J23" s="48" t="str">
        <f>'calcul Dem_HDV'!E61</f>
        <v>Same as DemScen 4</v>
      </c>
      <c r="AO23" s="195"/>
      <c r="AP23" s="195"/>
      <c r="AQ23" s="195"/>
    </row>
    <row r="24" spans="1:43" ht="42">
      <c r="A24" s="422">
        <v>6</v>
      </c>
      <c r="B24" s="423">
        <f>'calcul Dem_LDV'!B62</f>
        <v>0.67116428489700342</v>
      </c>
      <c r="C24" s="423">
        <f>'calcul Dem_LDV'!C62</f>
        <v>0.67116428489700342</v>
      </c>
      <c r="D24" s="423"/>
      <c r="E24" s="423">
        <f>'calcul Dem_HDV'!B62</f>
        <v>0.68293678828575288</v>
      </c>
      <c r="F24" s="423">
        <f>'calcul Dem_HDV'!C62</f>
        <v>0.68293678828575288</v>
      </c>
      <c r="G24" s="199"/>
      <c r="H24" s="425" t="str">
        <f>'calcul Dem_LDV'!E62</f>
        <v>scenario 5 with shift to carsharing</v>
      </c>
      <c r="I24" s="48" t="str">
        <f>'calcul Dem_LDV'!E62</f>
        <v>scenario 5 with shift to carsharing</v>
      </c>
      <c r="J24" s="48" t="str">
        <f>'calcul Dem_HDV'!E62</f>
        <v>Same as DemScen 4</v>
      </c>
      <c r="AO24" s="195"/>
      <c r="AP24" s="195"/>
      <c r="AQ24" s="195"/>
    </row>
    <row r="25" spans="1:43" ht="43" thickBot="1">
      <c r="A25" s="426">
        <v>7</v>
      </c>
      <c r="B25" s="427">
        <f>'calcul Dem_LDV'!B63</f>
        <v>0.31982498754619537</v>
      </c>
      <c r="C25" s="427">
        <f>'calcul Dem_LDV'!C63</f>
        <v>0.31982498754619537</v>
      </c>
      <c r="D25" s="427"/>
      <c r="E25" s="427">
        <f>'calcul Dem_HDV'!B63</f>
        <v>0.42890465309219694</v>
      </c>
      <c r="F25" s="427">
        <f>'calcul Dem_HDV'!C63</f>
        <v>0.42890465309219694</v>
      </c>
      <c r="G25" s="428"/>
      <c r="H25" s="429" t="str">
        <f>'calcul Dem_LDV'!E63</f>
        <v>scenario 3 with shift to carsharing</v>
      </c>
      <c r="I25" s="48" t="str">
        <f>'calcul Dem_LDV'!E63</f>
        <v>scenario 3 with shift to carsharing</v>
      </c>
      <c r="J25" s="48" t="str">
        <f>'calcul Dem_HDV'!E63</f>
        <v>Same as DemScen 3</v>
      </c>
      <c r="AO25" s="195"/>
      <c r="AP25" s="195"/>
      <c r="AQ25" s="195"/>
    </row>
    <row r="26" spans="1:43">
      <c r="A26" s="5" t="s">
        <v>3006</v>
      </c>
      <c r="F26" s="48"/>
      <c r="AO26" s="195"/>
      <c r="AP26" s="195"/>
      <c r="AQ26" s="195"/>
    </row>
    <row r="27" spans="1:43">
      <c r="A27" s="113"/>
      <c r="B27" s="113"/>
      <c r="C27" s="113"/>
      <c r="D27" s="113"/>
      <c r="E27" s="113"/>
      <c r="F27" s="113"/>
      <c r="G27" s="267"/>
      <c r="H27" s="113"/>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row>
    <row r="28" spans="1:43">
      <c r="A28" s="113"/>
      <c r="B28" s="113"/>
      <c r="C28" s="113"/>
      <c r="D28" s="113"/>
      <c r="E28" s="113"/>
      <c r="F28" s="113"/>
      <c r="G28" s="267"/>
      <c r="H28" s="113"/>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row>
    <row r="29" spans="1:43">
      <c r="A29" s="113"/>
      <c r="B29" s="113"/>
      <c r="C29" s="113"/>
      <c r="D29" s="113"/>
      <c r="E29" s="113"/>
      <c r="F29" s="113"/>
      <c r="G29" s="267"/>
      <c r="H29" s="113"/>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row>
  </sheetData>
  <mergeCells count="18">
    <mergeCell ref="C2:D2"/>
    <mergeCell ref="E2:F2"/>
    <mergeCell ref="I1:X1"/>
    <mergeCell ref="I2:J2"/>
    <mergeCell ref="K2:L2"/>
    <mergeCell ref="M2:N2"/>
    <mergeCell ref="Q2:R2"/>
    <mergeCell ref="S2:T2"/>
    <mergeCell ref="W2:X2"/>
    <mergeCell ref="O2:P2"/>
    <mergeCell ref="Y1:AN1"/>
    <mergeCell ref="Y2:Z2"/>
    <mergeCell ref="AA2:AB2"/>
    <mergeCell ref="AC2:AD2"/>
    <mergeCell ref="AG2:AH2"/>
    <mergeCell ref="AI2:AJ2"/>
    <mergeCell ref="AM2:AN2"/>
    <mergeCell ref="AE2:AF2"/>
  </mergeCell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0" tint="-0.34998626667073579"/>
  </sheetPr>
  <dimension ref="A1:M64"/>
  <sheetViews>
    <sheetView workbookViewId="0">
      <selection activeCell="J46" sqref="J46"/>
    </sheetView>
  </sheetViews>
  <sheetFormatPr baseColWidth="10" defaultColWidth="8.83203125" defaultRowHeight="13"/>
  <cols>
    <col min="1" max="1" width="35.6640625" customWidth="1"/>
    <col min="6" max="6" width="50.6640625" customWidth="1"/>
  </cols>
  <sheetData>
    <row r="1" spans="1:13">
      <c r="A1" s="2" t="s">
        <v>848</v>
      </c>
    </row>
    <row r="2" spans="1:13">
      <c r="A2" s="47" t="s">
        <v>2961</v>
      </c>
      <c r="E2" s="18"/>
    </row>
    <row r="5" spans="1:13">
      <c r="A5" s="36" t="s">
        <v>2877</v>
      </c>
      <c r="B5" s="50" t="s">
        <v>2960</v>
      </c>
      <c r="C5" s="50" t="s">
        <v>2960</v>
      </c>
      <c r="D5" s="50" t="s">
        <v>2960</v>
      </c>
      <c r="G5" t="s">
        <v>2923</v>
      </c>
      <c r="H5">
        <v>2050</v>
      </c>
      <c r="I5">
        <v>2050</v>
      </c>
      <c r="J5">
        <v>2050</v>
      </c>
      <c r="K5">
        <v>2050</v>
      </c>
      <c r="L5">
        <v>2050</v>
      </c>
      <c r="M5">
        <v>2050</v>
      </c>
    </row>
    <row r="6" spans="1:13">
      <c r="B6" s="51"/>
      <c r="C6" s="51">
        <v>2035</v>
      </c>
      <c r="D6" s="51">
        <v>2050</v>
      </c>
      <c r="F6" t="s">
        <v>2922</v>
      </c>
      <c r="G6" t="s">
        <v>2935</v>
      </c>
      <c r="H6" s="39" t="s">
        <v>2926</v>
      </c>
      <c r="I6" s="39" t="s">
        <v>2927</v>
      </c>
      <c r="J6" s="39" t="s">
        <v>2928</v>
      </c>
      <c r="K6" s="39" t="s">
        <v>2926</v>
      </c>
      <c r="L6" s="39" t="s">
        <v>2927</v>
      </c>
      <c r="M6" s="39" t="s">
        <v>2928</v>
      </c>
    </row>
    <row r="7" spans="1:13">
      <c r="A7" s="2" t="s">
        <v>861</v>
      </c>
      <c r="B7" s="51"/>
      <c r="C7" s="51"/>
      <c r="D7" s="51"/>
      <c r="F7" s="2" t="s">
        <v>861</v>
      </c>
    </row>
    <row r="8" spans="1:13">
      <c r="A8" s="37" t="s">
        <v>849</v>
      </c>
      <c r="B8" s="51"/>
      <c r="C8" s="51"/>
      <c r="D8" s="51"/>
      <c r="F8" t="s">
        <v>2934</v>
      </c>
      <c r="G8" s="42">
        <v>0.39</v>
      </c>
    </row>
    <row r="9" spans="1:13">
      <c r="A9" t="s">
        <v>850</v>
      </c>
      <c r="B9" s="51"/>
      <c r="C9" s="52">
        <v>0.28000000000000003</v>
      </c>
      <c r="D9" s="52">
        <v>0.57999999999999996</v>
      </c>
      <c r="F9" t="s">
        <v>2950</v>
      </c>
      <c r="H9" s="18">
        <v>0.15</v>
      </c>
      <c r="I9" s="18">
        <v>0.3</v>
      </c>
      <c r="J9" s="18">
        <v>0.4</v>
      </c>
      <c r="K9" s="18">
        <v>0.35</v>
      </c>
      <c r="L9" s="18">
        <v>0.6</v>
      </c>
      <c r="M9" s="18">
        <v>0.8</v>
      </c>
    </row>
    <row r="10" spans="1:13">
      <c r="A10" t="s">
        <v>854</v>
      </c>
      <c r="B10" s="51"/>
      <c r="C10" s="52">
        <f>$G$9*$K$9</f>
        <v>0</v>
      </c>
      <c r="D10" s="52">
        <f>$G$9*$K$9</f>
        <v>0</v>
      </c>
      <c r="F10" t="s">
        <v>2951</v>
      </c>
      <c r="H10" s="18">
        <v>2.5000000000000001E-2</v>
      </c>
      <c r="I10" s="18">
        <v>0.05</v>
      </c>
      <c r="J10" s="18">
        <v>0.1</v>
      </c>
      <c r="K10" s="18">
        <v>2.5000000000000001E-2</v>
      </c>
      <c r="L10" s="18">
        <v>0.05</v>
      </c>
      <c r="M10" s="18">
        <v>0.1</v>
      </c>
    </row>
    <row r="11" spans="1:13">
      <c r="A11" t="s">
        <v>879</v>
      </c>
      <c r="B11" s="51"/>
      <c r="C11" s="52">
        <v>0.01</v>
      </c>
      <c r="D11" s="52">
        <v>0.01</v>
      </c>
      <c r="F11" t="s">
        <v>2952</v>
      </c>
      <c r="H11" s="18">
        <v>0</v>
      </c>
      <c r="I11" s="18">
        <v>0.01</v>
      </c>
      <c r="J11" s="18">
        <v>0.02</v>
      </c>
      <c r="K11" s="18">
        <v>0</v>
      </c>
      <c r="L11" s="18">
        <v>0.01</v>
      </c>
      <c r="M11" s="18">
        <v>0.02</v>
      </c>
    </row>
    <row r="12" spans="1:13">
      <c r="A12" t="s">
        <v>851</v>
      </c>
      <c r="B12" s="51"/>
      <c r="C12" s="52"/>
      <c r="D12" s="52"/>
      <c r="F12" s="5" t="s">
        <v>2924</v>
      </c>
    </row>
    <row r="13" spans="1:13">
      <c r="A13" s="39" t="s">
        <v>2837</v>
      </c>
      <c r="B13" s="51"/>
      <c r="C13" s="52">
        <f>((50+Prices!$AD$43)/Prices!$AD$43)^(0.2)-1</f>
        <v>2.4351020084801833E-2</v>
      </c>
      <c r="D13" s="52">
        <f>((75+Prices!$AD$43)/Prices!$AD$43)^(0.2)-1</f>
        <v>3.5706675020233059E-2</v>
      </c>
      <c r="F13" s="39" t="s">
        <v>2953</v>
      </c>
      <c r="H13" s="18">
        <v>2.4400000000000002E-2</v>
      </c>
      <c r="I13" s="18">
        <v>2.4400000000000002E-2</v>
      </c>
      <c r="J13" s="18">
        <v>2.4400000000000002E-2</v>
      </c>
      <c r="K13" s="18">
        <v>3.5700000000000003E-2</v>
      </c>
      <c r="L13" s="18">
        <v>3.5700000000000003E-2</v>
      </c>
      <c r="M13" s="18">
        <v>3.5700000000000003E-2</v>
      </c>
    </row>
    <row r="14" spans="1:13">
      <c r="A14" s="41" t="s">
        <v>2843</v>
      </c>
      <c r="B14" s="51"/>
      <c r="C14" s="52">
        <f>((Prices!$AD$43/100+'Mitigation Policies(2)'!I13)/(Prices!$AD$43/100+$G$13))^0.2-1</f>
        <v>1.2445288386102593E-3</v>
      </c>
      <c r="D14" s="52">
        <f>((Prices!$AD$43/100+'Mitigation Policies(2)'!K13)/(Prices!$AD$43/100+$G$13))^0.2-1</f>
        <v>1.818798347198447E-3</v>
      </c>
      <c r="F14" s="39" t="s">
        <v>2936</v>
      </c>
      <c r="H14" s="18">
        <v>9.4000000000000004E-3</v>
      </c>
      <c r="I14" s="18">
        <v>1.55E-2</v>
      </c>
      <c r="J14" s="18">
        <v>1.8800000000000001E-2</v>
      </c>
      <c r="K14" s="18">
        <v>2.23E-2</v>
      </c>
      <c r="L14" s="18">
        <v>2.23E-2</v>
      </c>
      <c r="M14" s="18">
        <v>2.23E-2</v>
      </c>
    </row>
    <row r="15" spans="1:13">
      <c r="A15" s="41" t="s">
        <v>2858</v>
      </c>
      <c r="B15" s="51"/>
      <c r="C15" s="52">
        <f>((Prices!$AD$43/100+'Mitigation Policies(2)'!I14)/(Prices!$AD$43/100))^(0.2)-1</f>
        <v>7.9129879959882743E-4</v>
      </c>
      <c r="D15" s="52">
        <f>((Prices!$AD$43/100+'Mitigation Policies(2)'!K14)/(Prices!$AD$43/100))^(0.2)-1</f>
        <v>1.1376608828705947E-3</v>
      </c>
      <c r="F15" s="39" t="s">
        <v>2954</v>
      </c>
      <c r="H15" s="18">
        <v>0</v>
      </c>
      <c r="I15" s="18">
        <v>4.3700000000000003E-2</v>
      </c>
      <c r="J15" s="18">
        <v>4.3700000000000003E-2</v>
      </c>
      <c r="K15" s="18">
        <v>0</v>
      </c>
      <c r="L15" s="18">
        <v>5.1999999999999998E-2</v>
      </c>
      <c r="M15" s="18">
        <v>5.1999999999999998E-2</v>
      </c>
    </row>
    <row r="16" spans="1:13">
      <c r="A16" s="41" t="s">
        <v>2849</v>
      </c>
      <c r="B16" s="51"/>
      <c r="C16" s="52">
        <v>0.1</v>
      </c>
      <c r="D16" s="52">
        <v>0.1</v>
      </c>
      <c r="F16" s="39" t="s">
        <v>2955</v>
      </c>
      <c r="H16" s="18">
        <v>0</v>
      </c>
      <c r="I16" s="18">
        <v>0.1</v>
      </c>
      <c r="J16" s="18">
        <v>0.1</v>
      </c>
      <c r="K16" s="18">
        <v>0</v>
      </c>
      <c r="L16" s="18">
        <v>0.1</v>
      </c>
      <c r="M16" s="18">
        <v>0.1</v>
      </c>
    </row>
    <row r="17" spans="1:13">
      <c r="A17" s="39" t="s">
        <v>858</v>
      </c>
      <c r="B17" s="51"/>
      <c r="C17" s="52"/>
      <c r="D17" s="52"/>
      <c r="F17" s="39" t="s">
        <v>2933</v>
      </c>
      <c r="H17" s="18">
        <v>0</v>
      </c>
      <c r="I17" s="18">
        <v>0</v>
      </c>
      <c r="J17" s="18">
        <v>0.01</v>
      </c>
      <c r="K17" s="18">
        <v>0</v>
      </c>
      <c r="L17" s="18">
        <v>0</v>
      </c>
      <c r="M17" s="18">
        <v>0.05</v>
      </c>
    </row>
    <row r="18" spans="1:13">
      <c r="A18" s="37" t="s">
        <v>852</v>
      </c>
      <c r="B18" s="51"/>
      <c r="C18" s="52"/>
      <c r="D18" s="52"/>
      <c r="F18" s="49" t="s">
        <v>2938</v>
      </c>
      <c r="G18" s="42">
        <v>0.54</v>
      </c>
    </row>
    <row r="19" spans="1:13">
      <c r="A19" s="41" t="s">
        <v>2843</v>
      </c>
      <c r="B19" s="51"/>
      <c r="C19" s="52">
        <f>((Prices!$AD$43/100+'Mitigation Policies(2)'!I18)/(Prices!$AD$43/100+$G$13))^(Mitigation!Y165-1)-1</f>
        <v>0</v>
      </c>
      <c r="D19" s="52">
        <f>((Prices!$AD$43/100+'Mitigation Policies(2)'!K18)/(Prices!$AD$43/100+$G$13))^(Mitigation!AD165-1)-1</f>
        <v>0</v>
      </c>
      <c r="F19" s="39" t="s">
        <v>2843</v>
      </c>
      <c r="H19" s="18">
        <v>-1.9E-3</v>
      </c>
      <c r="I19" s="18">
        <v>-4.8999999999999998E-3</v>
      </c>
      <c r="J19" s="18">
        <v>-6.4000000000000003E-3</v>
      </c>
      <c r="K19" s="18">
        <v>-3.8999999999999998E-3</v>
      </c>
      <c r="L19" s="18">
        <v>-7.7000000000000002E-3</v>
      </c>
      <c r="M19" s="18">
        <v>-1.03E-2</v>
      </c>
    </row>
    <row r="20" spans="1:13">
      <c r="A20" s="41" t="s">
        <v>863</v>
      </c>
      <c r="B20" s="51"/>
      <c r="C20" s="52">
        <f>((50+Prices!$AD$43)/Prices!$AD$43)^(Mitigation!$AD$165-1)-1</f>
        <v>-1.195756372802359E-2</v>
      </c>
      <c r="D20" s="52">
        <f>((75+Prices!$AD$43)/Prices!$AD$43)^(Mitigation!$AD$165-1)-1</f>
        <v>-1.7389020873660677E-2</v>
      </c>
      <c r="F20" s="39" t="s">
        <v>2953</v>
      </c>
      <c r="H20" s="18">
        <v>-1.2E-2</v>
      </c>
      <c r="I20" s="18">
        <v>-1.2E-2</v>
      </c>
      <c r="J20" s="18">
        <v>-1.2E-2</v>
      </c>
      <c r="K20" s="18">
        <v>-1.7399999999999999E-2</v>
      </c>
      <c r="L20" s="18">
        <v>-1.7399999999999999E-2</v>
      </c>
      <c r="M20" s="18">
        <v>-1.7399999999999999E-2</v>
      </c>
    </row>
    <row r="21" spans="1:13">
      <c r="A21" s="39" t="s">
        <v>2858</v>
      </c>
      <c r="B21" s="51"/>
      <c r="C21" s="52">
        <f>((Prices!$AD$43/100+'Mitigation Policies(2)'!I20)/(Prices!$AD$43/100))^(Mitigation!Y165-1)-1</f>
        <v>3.073131503954496E-4</v>
      </c>
      <c r="D21" s="52">
        <f>((Prices!$AD$43/100+'Mitigation Policies(2)'!K20)/(Prices!$AD$43/100))^(Mitigation!AD165-1)-1</f>
        <v>4.4594363633820855E-4</v>
      </c>
      <c r="F21" s="39" t="s">
        <v>2954</v>
      </c>
      <c r="H21" s="18">
        <v>0</v>
      </c>
      <c r="I21" s="18">
        <v>-9.7000000000000003E-3</v>
      </c>
      <c r="J21" s="18">
        <v>-9.7000000000000003E-3</v>
      </c>
      <c r="K21" s="18">
        <v>0</v>
      </c>
      <c r="L21" s="18">
        <v>-9.7000000000000003E-3</v>
      </c>
      <c r="M21" s="18">
        <v>-9.7000000000000003E-3</v>
      </c>
    </row>
    <row r="22" spans="1:13">
      <c r="A22" s="39" t="s">
        <v>2861</v>
      </c>
      <c r="B22" s="51"/>
      <c r="C22" s="52">
        <v>-0.02</v>
      </c>
      <c r="D22" s="52">
        <v>-0.05</v>
      </c>
      <c r="F22" s="39" t="s">
        <v>2956</v>
      </c>
      <c r="H22" s="18">
        <v>0</v>
      </c>
      <c r="I22" s="18">
        <v>-0.02</v>
      </c>
      <c r="J22" s="18">
        <v>-0.04</v>
      </c>
      <c r="K22" s="18">
        <v>0</v>
      </c>
      <c r="L22" s="18">
        <v>-0.05</v>
      </c>
      <c r="M22" s="18">
        <v>-0.1</v>
      </c>
    </row>
    <row r="23" spans="1:13">
      <c r="A23" s="39" t="s">
        <v>853</v>
      </c>
      <c r="B23" s="51"/>
      <c r="C23" s="52">
        <v>-7.0000000000000001E-3</v>
      </c>
      <c r="D23" s="52">
        <v>-0.01</v>
      </c>
      <c r="F23" s="39" t="s">
        <v>2957</v>
      </c>
      <c r="H23" s="18">
        <v>0</v>
      </c>
      <c r="I23" s="18">
        <v>-7.0000000000000001E-3</v>
      </c>
      <c r="J23" s="18">
        <v>-1.4E-2</v>
      </c>
      <c r="K23" s="18">
        <v>0</v>
      </c>
      <c r="L23" s="18">
        <v>-0.01</v>
      </c>
      <c r="M23" s="18">
        <v>-0.02</v>
      </c>
    </row>
    <row r="24" spans="1:13">
      <c r="A24" t="s">
        <v>855</v>
      </c>
      <c r="B24" s="51"/>
      <c r="C24" s="52">
        <f>-G23</f>
        <v>0</v>
      </c>
      <c r="D24" s="52">
        <f>-I23</f>
        <v>7.0000000000000001E-3</v>
      </c>
      <c r="F24" t="s">
        <v>2958</v>
      </c>
      <c r="H24" s="18">
        <v>5.0000000000000001E-3</v>
      </c>
      <c r="I24" s="18">
        <v>-0.01</v>
      </c>
      <c r="J24" s="18">
        <v>-0.02</v>
      </c>
      <c r="K24" s="18">
        <v>-1.4999999999999999E-2</v>
      </c>
      <c r="L24" s="18">
        <v>-0.03</v>
      </c>
      <c r="M24" s="18">
        <v>-0.05</v>
      </c>
    </row>
    <row r="25" spans="1:13">
      <c r="A25" s="37" t="s">
        <v>856</v>
      </c>
      <c r="B25" s="51"/>
      <c r="C25" s="52"/>
      <c r="D25" s="52"/>
      <c r="F25" t="s">
        <v>2937</v>
      </c>
      <c r="G25" s="42">
        <v>-7.0000000000000007E-2</v>
      </c>
    </row>
    <row r="26" spans="1:13">
      <c r="A26" t="s">
        <v>857</v>
      </c>
      <c r="B26" s="51"/>
      <c r="C26" s="52">
        <v>-0.1</v>
      </c>
      <c r="D26" s="52">
        <v>-0.15</v>
      </c>
      <c r="F26" s="39" t="s">
        <v>2959</v>
      </c>
      <c r="H26" s="18">
        <v>-0.05</v>
      </c>
      <c r="I26" s="18">
        <v>-0.1</v>
      </c>
      <c r="J26" s="18">
        <v>-0.15</v>
      </c>
      <c r="K26" s="18">
        <v>-0.05</v>
      </c>
      <c r="L26" s="18">
        <v>-0.1</v>
      </c>
      <c r="M26" s="18">
        <v>-0.47220000000000001</v>
      </c>
    </row>
    <row r="27" spans="1:13">
      <c r="B27" s="51"/>
      <c r="C27" s="52"/>
      <c r="D27" s="52"/>
    </row>
    <row r="28" spans="1:13">
      <c r="A28" s="2" t="s">
        <v>860</v>
      </c>
      <c r="B28" s="51"/>
      <c r="C28" s="52"/>
      <c r="D28" s="52"/>
      <c r="F28" s="2" t="s">
        <v>2925</v>
      </c>
    </row>
    <row r="29" spans="1:13">
      <c r="A29" s="37" t="s">
        <v>849</v>
      </c>
      <c r="B29" s="51"/>
      <c r="C29" s="52"/>
      <c r="D29" s="52"/>
      <c r="F29" s="49" t="s">
        <v>2934</v>
      </c>
      <c r="G29" s="42">
        <v>0.16</v>
      </c>
    </row>
    <row r="30" spans="1:13">
      <c r="A30" s="39" t="s">
        <v>2868</v>
      </c>
      <c r="B30" s="53">
        <f>4.8/(4.8+2.7)</f>
        <v>0.64</v>
      </c>
      <c r="C30" s="52">
        <v>0.2</v>
      </c>
      <c r="D30" s="52">
        <v>0.45</v>
      </c>
      <c r="F30" s="39" t="s">
        <v>2929</v>
      </c>
      <c r="H30" s="18">
        <v>0.15</v>
      </c>
      <c r="I30" s="18">
        <v>0.25</v>
      </c>
      <c r="J30" s="18">
        <v>0.3</v>
      </c>
      <c r="K30" s="18">
        <v>0.25</v>
      </c>
      <c r="L30" s="18">
        <v>0.35</v>
      </c>
      <c r="M30" s="18">
        <v>0.4</v>
      </c>
    </row>
    <row r="31" spans="1:13">
      <c r="A31" s="39" t="s">
        <v>2867</v>
      </c>
      <c r="B31" s="53">
        <f>1-B30</f>
        <v>0.36</v>
      </c>
      <c r="C31" s="52">
        <v>0.2</v>
      </c>
      <c r="D31" s="52">
        <v>0.45</v>
      </c>
      <c r="F31" s="39" t="s">
        <v>2930</v>
      </c>
      <c r="H31" s="18">
        <v>0.15</v>
      </c>
      <c r="I31" s="18">
        <v>0.25</v>
      </c>
      <c r="J31" s="18">
        <v>0.3</v>
      </c>
      <c r="K31" s="18">
        <v>0.25</v>
      </c>
      <c r="L31" s="18">
        <v>0.35</v>
      </c>
      <c r="M31" s="18">
        <v>0.4</v>
      </c>
    </row>
    <row r="32" spans="1:13">
      <c r="A32" s="41" t="s">
        <v>2843</v>
      </c>
      <c r="B32" s="51"/>
      <c r="C32" s="52">
        <f>((Prices!$AD$45/100+'Mitigation Policies(2)'!I29)/(Prices!$AD$45/100+$G$13))^0.2-1</f>
        <v>0</v>
      </c>
      <c r="D32" s="52">
        <f>((Prices!$AD$45/100+'Mitigation Policies(2)'!K29)/(Prices!$AD$45/100+$G$13))^0.2-1</f>
        <v>0</v>
      </c>
      <c r="F32" s="39" t="s">
        <v>863</v>
      </c>
      <c r="H32" s="18">
        <v>1.21E-2</v>
      </c>
      <c r="I32" s="18">
        <v>1.21E-2</v>
      </c>
      <c r="J32" s="18">
        <v>1.21E-2</v>
      </c>
      <c r="K32" s="18">
        <v>1.77E-2</v>
      </c>
      <c r="L32" s="18">
        <v>1.77E-2</v>
      </c>
      <c r="M32" s="18">
        <v>1.77E-2</v>
      </c>
    </row>
    <row r="33" spans="1:13">
      <c r="A33" s="41" t="s">
        <v>863</v>
      </c>
      <c r="B33" s="51"/>
      <c r="C33" s="52">
        <f>((50+Prices!$AD$43)/Prices!$AD$43)^(0.1)-1</f>
        <v>1.2102277482272106E-2</v>
      </c>
      <c r="D33" s="52">
        <f>((75+Prices!$AD$43)/Prices!$AD$43)^(0.1)-1</f>
        <v>1.7696750029316366E-2</v>
      </c>
      <c r="F33" s="39" t="s">
        <v>2843</v>
      </c>
      <c r="H33" s="18">
        <v>8.9999999999999993E-3</v>
      </c>
      <c r="I33" s="18">
        <v>1.49E-2</v>
      </c>
      <c r="J33" s="18">
        <v>1.7999999999999999E-2</v>
      </c>
      <c r="K33" s="18">
        <v>2.1399999999999999E-2</v>
      </c>
      <c r="L33" s="18">
        <v>2.1399999999999999E-2</v>
      </c>
      <c r="M33" s="18">
        <v>2.1399999999999999E-2</v>
      </c>
    </row>
    <row r="34" spans="1:13">
      <c r="A34" s="41" t="s">
        <v>2857</v>
      </c>
      <c r="B34" s="51"/>
      <c r="C34" s="52">
        <v>0.01</v>
      </c>
      <c r="D34" s="52">
        <v>0.01</v>
      </c>
      <c r="F34" s="39" t="s">
        <v>2931</v>
      </c>
      <c r="H34" s="18">
        <v>0</v>
      </c>
      <c r="I34" s="18">
        <v>4.3700000000000003E-2</v>
      </c>
      <c r="J34" s="18">
        <v>4.3700000000000003E-2</v>
      </c>
      <c r="K34" s="18">
        <v>0</v>
      </c>
      <c r="L34" s="18">
        <v>5.1999999999999998E-2</v>
      </c>
      <c r="M34" s="18">
        <v>5.1999999999999998E-2</v>
      </c>
    </row>
    <row r="35" spans="1:13">
      <c r="A35" s="39" t="s">
        <v>858</v>
      </c>
      <c r="B35" s="51"/>
      <c r="C35" s="52"/>
      <c r="D35" s="52"/>
      <c r="F35" s="39" t="s">
        <v>2932</v>
      </c>
      <c r="H35" s="18">
        <v>0</v>
      </c>
      <c r="I35" s="18">
        <v>0.01</v>
      </c>
      <c r="J35" s="18">
        <v>0.02</v>
      </c>
      <c r="K35" s="18">
        <v>0</v>
      </c>
      <c r="L35" s="18">
        <v>0.01</v>
      </c>
      <c r="M35" s="18">
        <v>0.02</v>
      </c>
    </row>
    <row r="36" spans="1:13">
      <c r="A36" s="37" t="s">
        <v>852</v>
      </c>
      <c r="B36" s="51"/>
      <c r="C36" s="52"/>
      <c r="D36" s="52"/>
      <c r="F36" s="39" t="s">
        <v>2933</v>
      </c>
      <c r="H36" s="18">
        <v>0</v>
      </c>
      <c r="I36" s="18">
        <v>0</v>
      </c>
      <c r="J36" s="18">
        <v>0</v>
      </c>
      <c r="K36" s="18">
        <v>0</v>
      </c>
      <c r="L36" s="18">
        <v>0.05</v>
      </c>
      <c r="M36" s="18">
        <v>0.1</v>
      </c>
    </row>
    <row r="37" spans="1:13">
      <c r="A37" s="39" t="s">
        <v>859</v>
      </c>
      <c r="B37" s="51"/>
      <c r="C37" s="52">
        <v>-2.3E-2</v>
      </c>
      <c r="D37" s="52">
        <v>-2.3E-2</v>
      </c>
      <c r="F37" s="5" t="s">
        <v>2938</v>
      </c>
      <c r="G37" s="42">
        <v>0.77</v>
      </c>
    </row>
    <row r="38" spans="1:13">
      <c r="A38" s="39" t="s">
        <v>863</v>
      </c>
      <c r="B38" s="51"/>
      <c r="C38" s="52">
        <f>((50+Prices!$AD$43)/Prices!$AD$43)^(Mitigation!AD167-1)-1</f>
        <v>-1.195756372802359E-2</v>
      </c>
      <c r="D38" s="52">
        <f>((75+Prices!$AD$43)/Prices!$AD$43)^(Mitigation!AE167-1)-1</f>
        <v>-1.7389020873660677E-2</v>
      </c>
      <c r="F38" s="39" t="s">
        <v>859</v>
      </c>
      <c r="H38" s="18">
        <v>0</v>
      </c>
      <c r="I38" s="18">
        <v>-2.3E-2</v>
      </c>
      <c r="J38" s="18">
        <v>-0.05</v>
      </c>
      <c r="K38" s="18">
        <v>0</v>
      </c>
      <c r="L38" s="18">
        <v>-2.3E-2</v>
      </c>
      <c r="M38" s="18">
        <v>-0.05</v>
      </c>
    </row>
    <row r="39" spans="1:13">
      <c r="A39" s="39" t="s">
        <v>2843</v>
      </c>
      <c r="B39" s="51"/>
      <c r="C39" s="52">
        <f>((Prices!$AD$43/100+'Mitigation Policies(2)'!I36)/(Prices!$AD$43/100+$G$13))^(Mitigation!AD167-1)-1</f>
        <v>0</v>
      </c>
      <c r="D39" s="52">
        <f>((Prices!$AD$43/100+'Mitigation Policies(2)'!K36)/(Prices!$AD$43/100+$G$13))^(Mitigation!AD167-1)-1</f>
        <v>0</v>
      </c>
      <c r="F39" s="39" t="s">
        <v>863</v>
      </c>
      <c r="H39" s="18">
        <v>-1.2E-2</v>
      </c>
      <c r="I39" s="18">
        <v>-1.2E-2</v>
      </c>
      <c r="J39" s="18">
        <v>-1.2E-2</v>
      </c>
      <c r="K39" s="18">
        <v>-1.7399999999999999E-2</v>
      </c>
      <c r="L39" s="18">
        <v>-1.7399999999999999E-2</v>
      </c>
      <c r="M39" s="18">
        <v>-1.7399999999999999E-2</v>
      </c>
    </row>
    <row r="40" spans="1:13">
      <c r="A40" s="37" t="s">
        <v>856</v>
      </c>
      <c r="B40" s="51"/>
      <c r="C40" s="52"/>
      <c r="D40" s="52"/>
      <c r="F40" s="39" t="s">
        <v>2931</v>
      </c>
      <c r="H40" s="18">
        <v>0</v>
      </c>
      <c r="I40" s="18">
        <v>-1.9699999999999999E-2</v>
      </c>
      <c r="J40" s="18">
        <v>-2.1600000000000001E-2</v>
      </c>
      <c r="K40" s="18">
        <v>0</v>
      </c>
      <c r="L40" s="18">
        <v>-3.0300000000000001E-2</v>
      </c>
      <c r="M40" s="18">
        <v>-3.32E-2</v>
      </c>
    </row>
    <row r="41" spans="1:13">
      <c r="A41" t="s">
        <v>864</v>
      </c>
      <c r="B41" s="51"/>
      <c r="C41" s="52">
        <v>-0.1</v>
      </c>
      <c r="D41" s="52">
        <v>-0.15</v>
      </c>
      <c r="F41" s="39" t="s">
        <v>2936</v>
      </c>
      <c r="H41" s="18">
        <v>-2.8999999999999998E-3</v>
      </c>
      <c r="I41" s="18">
        <v>-5.1999999999999998E-3</v>
      </c>
      <c r="J41" s="18">
        <v>-6.1999999999999998E-3</v>
      </c>
      <c r="K41" s="18">
        <v>-4.8999999999999998E-3</v>
      </c>
      <c r="L41" s="18">
        <v>-7.6E-3</v>
      </c>
      <c r="M41" s="18">
        <v>-8.8999999999999999E-3</v>
      </c>
    </row>
    <row r="42" spans="1:13">
      <c r="B42" s="51"/>
      <c r="C42" s="52"/>
      <c r="D42" s="52"/>
      <c r="F42" s="5" t="s">
        <v>2937</v>
      </c>
      <c r="G42" s="42">
        <v>-0.01</v>
      </c>
    </row>
    <row r="43" spans="1:13">
      <c r="B43" s="51"/>
      <c r="C43" s="52"/>
      <c r="D43" s="52"/>
      <c r="F43" t="s">
        <v>2939</v>
      </c>
      <c r="H43" s="18">
        <v>-0.02</v>
      </c>
      <c r="I43" s="18">
        <v>-0.1</v>
      </c>
      <c r="J43" s="18">
        <v>-0.15</v>
      </c>
      <c r="K43" s="18">
        <v>-0.1</v>
      </c>
      <c r="L43" s="18">
        <v>-0.15</v>
      </c>
      <c r="M43" s="18">
        <v>-0.375</v>
      </c>
    </row>
    <row r="44" spans="1:13">
      <c r="A44" s="36" t="s">
        <v>862</v>
      </c>
      <c r="B44" s="51"/>
      <c r="C44" s="52"/>
      <c r="D44" s="52"/>
      <c r="F44" s="2" t="s">
        <v>862</v>
      </c>
    </row>
    <row r="45" spans="1:13">
      <c r="A45" s="37" t="s">
        <v>849</v>
      </c>
      <c r="B45" s="51"/>
      <c r="C45" s="52"/>
      <c r="D45" s="52"/>
      <c r="F45" s="5" t="s">
        <v>2940</v>
      </c>
      <c r="G45" s="42">
        <v>-0.11</v>
      </c>
    </row>
    <row r="46" spans="1:13">
      <c r="A46" t="s">
        <v>2866</v>
      </c>
      <c r="B46" s="51"/>
      <c r="C46" s="52">
        <v>-0.25</v>
      </c>
      <c r="D46" s="52">
        <v>-0.5</v>
      </c>
      <c r="F46" t="s">
        <v>2941</v>
      </c>
      <c r="H46" s="18">
        <v>-0.1</v>
      </c>
      <c r="I46" s="18">
        <v>-0.25</v>
      </c>
      <c r="J46" s="18">
        <v>-0.4</v>
      </c>
      <c r="K46" s="18">
        <v>-0.4</v>
      </c>
      <c r="L46" s="18">
        <v>-0.5</v>
      </c>
      <c r="M46" s="18">
        <v>-0.7</v>
      </c>
    </row>
    <row r="47" spans="1:13">
      <c r="A47" t="s">
        <v>865</v>
      </c>
      <c r="B47" s="51"/>
      <c r="C47" s="52">
        <v>-0.05</v>
      </c>
      <c r="D47" s="52">
        <v>-7.4999999999999997E-2</v>
      </c>
      <c r="F47" t="s">
        <v>2942</v>
      </c>
      <c r="H47" s="18">
        <v>-0.03</v>
      </c>
      <c r="I47" s="18">
        <v>-0.05</v>
      </c>
      <c r="J47" s="18">
        <v>-0.1</v>
      </c>
      <c r="K47" s="18">
        <v>-0.03</v>
      </c>
      <c r="L47" s="18">
        <v>-7.4999999999999997E-2</v>
      </c>
      <c r="M47" s="18">
        <v>-0.1</v>
      </c>
    </row>
    <row r="48" spans="1:13">
      <c r="A48" s="37" t="s">
        <v>856</v>
      </c>
      <c r="B48" s="51"/>
      <c r="C48" s="52"/>
      <c r="D48" s="52"/>
      <c r="F48" s="5" t="s">
        <v>2945</v>
      </c>
      <c r="G48" s="42">
        <v>0</v>
      </c>
    </row>
    <row r="49" spans="1:13">
      <c r="A49" t="s">
        <v>864</v>
      </c>
      <c r="B49" s="51"/>
      <c r="C49" s="52">
        <v>-0.1</v>
      </c>
      <c r="D49" s="52">
        <f>M46*(-0.75)</f>
        <v>0.52499999999999991</v>
      </c>
      <c r="F49" t="s">
        <v>2939</v>
      </c>
      <c r="H49" s="18">
        <v>0</v>
      </c>
      <c r="I49" s="18">
        <v>-0.1</v>
      </c>
      <c r="J49" s="18">
        <v>-0.15</v>
      </c>
      <c r="K49" s="18">
        <v>-0.1</v>
      </c>
      <c r="L49" s="18">
        <v>-0.15</v>
      </c>
      <c r="M49" s="18">
        <v>-0.375</v>
      </c>
    </row>
    <row r="50" spans="1:13">
      <c r="A50" t="s">
        <v>866</v>
      </c>
      <c r="B50" s="51"/>
      <c r="C50" s="52">
        <f>G47</f>
        <v>0</v>
      </c>
      <c r="D50" s="52">
        <v>0</v>
      </c>
      <c r="F50" t="s">
        <v>2943</v>
      </c>
      <c r="H50" s="18">
        <v>0</v>
      </c>
      <c r="I50" s="18">
        <v>0</v>
      </c>
      <c r="J50" s="18">
        <v>0</v>
      </c>
      <c r="K50" s="18">
        <v>0</v>
      </c>
      <c r="L50" s="18">
        <v>0</v>
      </c>
      <c r="M50" s="18">
        <v>-0.1038</v>
      </c>
    </row>
    <row r="51" spans="1:13">
      <c r="A51" s="37" t="s">
        <v>852</v>
      </c>
      <c r="B51" s="51"/>
      <c r="C51" s="52"/>
      <c r="D51" s="52"/>
      <c r="F51" s="5" t="s">
        <v>2944</v>
      </c>
      <c r="G51" s="42">
        <v>0.38</v>
      </c>
    </row>
    <row r="52" spans="1:13">
      <c r="A52" t="s">
        <v>867</v>
      </c>
      <c r="B52" s="51"/>
      <c r="C52" s="52">
        <v>-0.05</v>
      </c>
      <c r="D52" s="52">
        <v>-0.05</v>
      </c>
      <c r="F52" t="s">
        <v>2946</v>
      </c>
      <c r="H52" s="18">
        <v>-0.03</v>
      </c>
      <c r="I52" s="18">
        <v>-0.05</v>
      </c>
      <c r="J52" s="18">
        <v>-0.1</v>
      </c>
      <c r="K52" s="18">
        <v>-0.03</v>
      </c>
      <c r="L52" s="18">
        <v>-0.05</v>
      </c>
      <c r="M52" s="18">
        <v>-0.1</v>
      </c>
    </row>
    <row r="53" spans="1:13">
      <c r="B53" s="51"/>
      <c r="C53" s="52"/>
      <c r="D53" s="52"/>
      <c r="F53" s="2" t="s">
        <v>868</v>
      </c>
    </row>
    <row r="54" spans="1:13">
      <c r="A54" s="36" t="s">
        <v>868</v>
      </c>
      <c r="B54" s="51"/>
      <c r="C54" s="52"/>
      <c r="D54" s="52"/>
      <c r="F54" s="5" t="s">
        <v>2947</v>
      </c>
      <c r="G54" s="42">
        <v>-0.02</v>
      </c>
    </row>
    <row r="55" spans="1:13">
      <c r="A55" t="s">
        <v>858</v>
      </c>
      <c r="B55" s="51"/>
      <c r="C55" s="52">
        <v>-0.15</v>
      </c>
      <c r="D55" s="52">
        <v>-0.3</v>
      </c>
      <c r="F55" t="s">
        <v>2948</v>
      </c>
      <c r="H55" s="18">
        <v>-0.1</v>
      </c>
      <c r="I55" s="18">
        <v>-0.15</v>
      </c>
      <c r="J55" s="18">
        <v>-0.2</v>
      </c>
      <c r="K55" s="18">
        <v>-0.25</v>
      </c>
      <c r="L55" s="18">
        <v>-0.3</v>
      </c>
      <c r="M55" s="18">
        <v>-0.4</v>
      </c>
    </row>
    <row r="56" spans="1:13">
      <c r="B56" s="51"/>
      <c r="C56" s="52"/>
      <c r="D56" s="52"/>
      <c r="F56" s="2" t="s">
        <v>869</v>
      </c>
    </row>
    <row r="57" spans="1:13">
      <c r="A57" s="36" t="s">
        <v>869</v>
      </c>
      <c r="B57" s="51"/>
      <c r="C57" s="52"/>
      <c r="D57" s="52"/>
      <c r="F57" t="s">
        <v>2949</v>
      </c>
      <c r="G57" s="42">
        <v>-0.05</v>
      </c>
    </row>
    <row r="58" spans="1:13">
      <c r="A58" t="s">
        <v>858</v>
      </c>
      <c r="B58" s="51"/>
      <c r="C58" s="52">
        <v>-0.22500000000000001</v>
      </c>
      <c r="D58" s="52">
        <v>-0.4</v>
      </c>
      <c r="F58" t="s">
        <v>858</v>
      </c>
      <c r="H58" s="18">
        <v>-0.15</v>
      </c>
      <c r="I58" s="18">
        <v>-0.22500000000000001</v>
      </c>
      <c r="J58" s="18">
        <v>-0.3</v>
      </c>
      <c r="K58" s="18">
        <v>-0.2</v>
      </c>
      <c r="L58" s="18">
        <v>-0.4</v>
      </c>
      <c r="M58" s="18">
        <v>-0.5</v>
      </c>
    </row>
    <row r="59" spans="1:13">
      <c r="B59" s="51"/>
      <c r="C59" s="52"/>
      <c r="D59" s="52"/>
    </row>
    <row r="60" spans="1:13">
      <c r="A60" s="36" t="s">
        <v>870</v>
      </c>
      <c r="B60" s="51"/>
      <c r="C60" s="52"/>
      <c r="D60" s="52"/>
    </row>
    <row r="61" spans="1:13">
      <c r="B61" s="51"/>
      <c r="C61" s="52"/>
      <c r="D61" s="52"/>
    </row>
    <row r="62" spans="1:13">
      <c r="B62" s="51"/>
      <c r="C62" s="52"/>
      <c r="D62" s="52"/>
    </row>
    <row r="63" spans="1:13">
      <c r="A63" s="36" t="s">
        <v>871</v>
      </c>
      <c r="B63" s="51"/>
      <c r="C63" s="52"/>
      <c r="D63" s="52"/>
    </row>
    <row r="64" spans="1:13">
      <c r="A64" t="s">
        <v>877</v>
      </c>
      <c r="B64" s="51"/>
      <c r="C64" s="52"/>
      <c r="D64" s="52"/>
    </row>
  </sheetData>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tabColor rgb="FFFF0000"/>
  </sheetPr>
  <dimension ref="A1:AS153"/>
  <sheetViews>
    <sheetView topLeftCell="A91" zoomScale="153" zoomScaleNormal="153" zoomScalePageLayoutView="125" workbookViewId="0">
      <pane xSplit="1" topLeftCell="AR1" activePane="topRight" state="frozen"/>
      <selection pane="topRight" activeCell="AS96" sqref="AS96"/>
    </sheetView>
  </sheetViews>
  <sheetFormatPr baseColWidth="10" defaultColWidth="8.83203125" defaultRowHeight="13"/>
  <cols>
    <col min="1" max="1" width="47" customWidth="1"/>
    <col min="3" max="4" width="10.1640625" customWidth="1"/>
    <col min="6" max="6" width="50.6640625" customWidth="1"/>
    <col min="45" max="45" width="9" bestFit="1" customWidth="1"/>
  </cols>
  <sheetData>
    <row r="1" spans="1:12">
      <c r="A1" s="2" t="s">
        <v>848</v>
      </c>
    </row>
    <row r="2" spans="1:12">
      <c r="E2" s="18"/>
    </row>
    <row r="3" spans="1:12">
      <c r="A3" s="90" t="s">
        <v>3447</v>
      </c>
      <c r="B3" s="89">
        <v>4</v>
      </c>
      <c r="C3" t="str">
        <f>VLOOKUP('Policy+Scenario'!B3,('Scenario Master'!$A$4:$G$11),7,FALSE)</f>
        <v>Strong responses</v>
      </c>
    </row>
    <row r="5" spans="1:12">
      <c r="A5" s="36" t="s">
        <v>2877</v>
      </c>
    </row>
    <row r="6" spans="1:12">
      <c r="C6">
        <v>2035</v>
      </c>
      <c r="D6">
        <v>2050</v>
      </c>
      <c r="F6" s="36" t="s">
        <v>872</v>
      </c>
    </row>
    <row r="7" spans="1:12">
      <c r="A7" s="2" t="s">
        <v>861</v>
      </c>
    </row>
    <row r="8" spans="1:12">
      <c r="A8" s="37" t="s">
        <v>849</v>
      </c>
    </row>
    <row r="9" spans="1:12">
      <c r="A9" t="s">
        <v>850</v>
      </c>
      <c r="C9" s="83">
        <v>0</v>
      </c>
      <c r="D9" s="83">
        <v>0</v>
      </c>
      <c r="F9" s="14" t="s">
        <v>2848</v>
      </c>
    </row>
    <row r="10" spans="1:12">
      <c r="A10" t="s">
        <v>854</v>
      </c>
      <c r="C10" s="18">
        <f>$G$10*$K$10</f>
        <v>0</v>
      </c>
      <c r="D10" s="18">
        <f>$G$10*$K$10</f>
        <v>0</v>
      </c>
      <c r="F10" s="14" t="s">
        <v>2852</v>
      </c>
      <c r="G10" s="83">
        <v>0</v>
      </c>
      <c r="H10" s="14" t="s">
        <v>2853</v>
      </c>
      <c r="K10" s="83">
        <v>0</v>
      </c>
      <c r="L10" s="14" t="s">
        <v>2851</v>
      </c>
    </row>
    <row r="11" spans="1:12">
      <c r="A11" s="85" t="s">
        <v>3051</v>
      </c>
      <c r="C11" s="82">
        <f>VLOOKUP($B$3,'Scenario Master'!$A$4:$D$11,3,FALSE)</f>
        <v>-0.71625383019136002</v>
      </c>
      <c r="D11" s="82">
        <f>VLOOKUP($B$3,'Scenario Master'!$A$4:$D$11,4,FALSE)</f>
        <v>-0.71860369495168008</v>
      </c>
      <c r="F11" s="85" t="s">
        <v>2998</v>
      </c>
    </row>
    <row r="12" spans="1:12">
      <c r="A12" s="85" t="s">
        <v>3052</v>
      </c>
      <c r="C12" s="82">
        <f>VLOOKUP($B$3,'Scenario Master'!$A$4:$F$11,5,FALSE)</f>
        <v>-0.27550000000000008</v>
      </c>
      <c r="D12" s="82">
        <f>VLOOKUP($B$3,'Scenario Master'!$A$4:$F$11,6,FALSE)</f>
        <v>-0.28150000000000008</v>
      </c>
      <c r="F12" s="85"/>
    </row>
    <row r="13" spans="1:12">
      <c r="A13" t="s">
        <v>851</v>
      </c>
      <c r="C13" s="18"/>
      <c r="D13" s="18"/>
      <c r="F13" t="s">
        <v>874</v>
      </c>
    </row>
    <row r="14" spans="1:12">
      <c r="A14" s="39" t="s">
        <v>2837</v>
      </c>
      <c r="C14" s="18">
        <f>((I21+Prices!$AD$43)/Prices!$AD$43)^(0.2)-1</f>
        <v>0</v>
      </c>
      <c r="D14" s="18">
        <f>((K21+Prices!$AD$43)/Prices!$AD$43)^(0.2)-1</f>
        <v>0</v>
      </c>
      <c r="F14" t="s">
        <v>2838</v>
      </c>
    </row>
    <row r="15" spans="1:12">
      <c r="A15" s="41" t="s">
        <v>2843</v>
      </c>
      <c r="C15" s="18">
        <f>((Prices!$AD$43/100+'Policy+Scenario'!I15)/(Prices!$AD$43/100+$G$15))^0.2-1</f>
        <v>0</v>
      </c>
      <c r="D15" s="18">
        <f>((Prices!$AD$43/100+'Policy+Scenario'!K15)/(Prices!$AD$43/100+$G$15))^0.2-1</f>
        <v>0</v>
      </c>
      <c r="F15" s="14" t="s">
        <v>2845</v>
      </c>
      <c r="G15" s="84">
        <v>0</v>
      </c>
      <c r="H15" s="14" t="s">
        <v>2846</v>
      </c>
      <c r="I15" s="84">
        <v>0</v>
      </c>
      <c r="J15" s="14" t="s">
        <v>2847</v>
      </c>
      <c r="K15" s="84">
        <v>0</v>
      </c>
      <c r="L15" s="14" t="s">
        <v>2844</v>
      </c>
    </row>
    <row r="16" spans="1:12">
      <c r="A16" s="41" t="s">
        <v>2858</v>
      </c>
      <c r="C16" s="18">
        <f>((Prices!$AD$43/100+'Policy+Scenario'!I16)/(Prices!$AD$43/100))^(0.2)-1</f>
        <v>0</v>
      </c>
      <c r="D16" s="18">
        <f>((Prices!$AD$43/100+'Policy+Scenario'!K16)/(Prices!$AD$43/100))^(0.2)-1</f>
        <v>0</v>
      </c>
      <c r="F16" t="s">
        <v>2859</v>
      </c>
      <c r="G16" s="84">
        <v>0</v>
      </c>
      <c r="H16" s="14" t="s">
        <v>2846</v>
      </c>
      <c r="I16" s="84">
        <f>G16*(Indicators!$AD$88/Indicators!$E$88)*(1+$C$9+$C$10+$C$14+$C$17)</f>
        <v>0</v>
      </c>
      <c r="J16" s="14" t="s">
        <v>2847</v>
      </c>
      <c r="K16" s="84">
        <v>0</v>
      </c>
      <c r="L16" s="14" t="s">
        <v>2842</v>
      </c>
    </row>
    <row r="17" spans="1:12">
      <c r="A17" s="41" t="s">
        <v>2849</v>
      </c>
      <c r="C17" s="83">
        <v>0</v>
      </c>
      <c r="D17" s="83">
        <v>0</v>
      </c>
      <c r="F17" s="14" t="s">
        <v>2850</v>
      </c>
    </row>
    <row r="18" spans="1:12">
      <c r="A18" s="39" t="s">
        <v>858</v>
      </c>
      <c r="C18" s="18"/>
      <c r="D18" s="18"/>
      <c r="F18" t="s">
        <v>875</v>
      </c>
    </row>
    <row r="19" spans="1:12">
      <c r="A19" s="37" t="s">
        <v>852</v>
      </c>
      <c r="C19" s="18"/>
      <c r="D19" s="18"/>
      <c r="F19" s="85" t="s">
        <v>3004</v>
      </c>
      <c r="G19" s="89"/>
      <c r="H19" s="89"/>
      <c r="I19" s="89"/>
      <c r="J19" s="89"/>
      <c r="K19" s="89"/>
    </row>
    <row r="20" spans="1:12">
      <c r="A20" s="41" t="s">
        <v>2843</v>
      </c>
      <c r="C20" s="18">
        <f>((Prices!$AD$43/100+'Policy+Scenario'!I20)/(Prices!$AD$43/100+$G$15))^(Mitigation!Y165-1)-1</f>
        <v>0</v>
      </c>
      <c r="D20" s="18">
        <f>((Prices!$AD$43/100+'Policy+Scenario'!K20)/(Prices!$AD$43/100+$G$15))^(Mitigation!AD165-1)-1</f>
        <v>0</v>
      </c>
      <c r="F20" t="s">
        <v>873</v>
      </c>
      <c r="G20" s="84">
        <v>0</v>
      </c>
      <c r="H20" s="14" t="s">
        <v>2846</v>
      </c>
      <c r="I20" s="84">
        <v>0</v>
      </c>
      <c r="J20" s="14" t="s">
        <v>2847</v>
      </c>
      <c r="K20" s="84">
        <v>0</v>
      </c>
      <c r="L20" s="14" t="s">
        <v>2842</v>
      </c>
    </row>
    <row r="21" spans="1:12">
      <c r="A21" s="41" t="s">
        <v>863</v>
      </c>
      <c r="C21" s="18">
        <f>((I21+Prices!$AD$43)/Prices!$AD$43)^(Mitigation!$AD$165-1)-1</f>
        <v>0</v>
      </c>
      <c r="D21" s="18">
        <f>((K21+Prices!$AD$43)/Prices!$AD$43)^(Mitigation!$AD$165-1)-1</f>
        <v>0</v>
      </c>
      <c r="F21" t="s">
        <v>2836</v>
      </c>
      <c r="H21" s="47"/>
      <c r="I21" s="56">
        <v>0</v>
      </c>
      <c r="J21" s="47" t="s">
        <v>2999</v>
      </c>
      <c r="K21" s="56">
        <v>0</v>
      </c>
      <c r="L21" s="47" t="s">
        <v>2842</v>
      </c>
    </row>
    <row r="22" spans="1:12">
      <c r="A22" s="39" t="s">
        <v>2858</v>
      </c>
      <c r="C22" s="18">
        <f>((Prices!$AD$43/100+'Policy+Scenario'!I22)/(Prices!$AD$43/100))^(Mitigation!Y165-1)-1</f>
        <v>0</v>
      </c>
      <c r="D22" s="18">
        <f>((Prices!$AD$43/100+'Policy+Scenario'!K22)/(Prices!$AD$43/100))^(Mitigation!AD165-1)-1</f>
        <v>0</v>
      </c>
      <c r="F22" t="s">
        <v>2859</v>
      </c>
      <c r="G22" s="84">
        <v>0</v>
      </c>
      <c r="H22" s="14" t="s">
        <v>2846</v>
      </c>
      <c r="I22" s="84">
        <v>0</v>
      </c>
      <c r="J22" s="14" t="s">
        <v>2847</v>
      </c>
      <c r="K22" s="84">
        <v>0</v>
      </c>
      <c r="L22" s="14" t="s">
        <v>2842</v>
      </c>
    </row>
    <row r="23" spans="1:12">
      <c r="A23" s="39" t="s">
        <v>2861</v>
      </c>
      <c r="C23" s="83">
        <v>0</v>
      </c>
      <c r="D23" s="83">
        <v>0</v>
      </c>
      <c r="G23" s="40"/>
      <c r="H23" s="14"/>
      <c r="I23" s="40"/>
      <c r="J23" s="14"/>
      <c r="K23" s="40"/>
      <c r="L23" s="14"/>
    </row>
    <row r="24" spans="1:12">
      <c r="A24" s="39" t="s">
        <v>853</v>
      </c>
      <c r="C24" s="83">
        <v>0</v>
      </c>
      <c r="D24" s="83">
        <v>0</v>
      </c>
    </row>
    <row r="25" spans="1:12">
      <c r="A25" t="s">
        <v>855</v>
      </c>
      <c r="C25" s="18">
        <f>-G25</f>
        <v>0</v>
      </c>
      <c r="D25" s="18">
        <f>-I25</f>
        <v>0</v>
      </c>
      <c r="F25" s="14" t="s">
        <v>2854</v>
      </c>
      <c r="G25" s="56">
        <v>0</v>
      </c>
      <c r="H25" s="14" t="s">
        <v>2855</v>
      </c>
      <c r="I25" s="56">
        <v>0</v>
      </c>
      <c r="J25" s="14" t="s">
        <v>2856</v>
      </c>
      <c r="K25" s="14" t="s">
        <v>2875</v>
      </c>
    </row>
    <row r="26" spans="1:12">
      <c r="A26" s="37" t="s">
        <v>856</v>
      </c>
      <c r="C26" s="18"/>
      <c r="D26" s="18"/>
    </row>
    <row r="27" spans="1:12">
      <c r="A27" t="s">
        <v>857</v>
      </c>
      <c r="C27" s="83">
        <v>0</v>
      </c>
      <c r="D27" s="83">
        <v>0</v>
      </c>
      <c r="F27" t="s">
        <v>2860</v>
      </c>
    </row>
    <row r="28" spans="1:12">
      <c r="C28" s="18"/>
      <c r="D28" s="18"/>
    </row>
    <row r="29" spans="1:12">
      <c r="A29" s="2" t="s">
        <v>860</v>
      </c>
      <c r="C29" s="18"/>
      <c r="D29" s="18"/>
    </row>
    <row r="30" spans="1:12">
      <c r="A30" s="37" t="s">
        <v>849</v>
      </c>
      <c r="C30" s="18"/>
      <c r="D30" s="18"/>
    </row>
    <row r="31" spans="1:12">
      <c r="A31" s="39" t="s">
        <v>2868</v>
      </c>
      <c r="B31" s="42">
        <f>4.8/(4.8+2.7)</f>
        <v>0.64</v>
      </c>
      <c r="C31" s="83">
        <v>0</v>
      </c>
      <c r="D31" s="83">
        <v>0</v>
      </c>
      <c r="F31" t="s">
        <v>2870</v>
      </c>
    </row>
    <row r="32" spans="1:12">
      <c r="A32" s="39" t="s">
        <v>2867</v>
      </c>
      <c r="B32" s="42">
        <f>1-B31</f>
        <v>0.36</v>
      </c>
      <c r="C32" s="83">
        <v>0</v>
      </c>
      <c r="D32" s="83">
        <v>0</v>
      </c>
      <c r="F32" t="s">
        <v>2869</v>
      </c>
    </row>
    <row r="33" spans="1:12">
      <c r="A33" s="41" t="s">
        <v>2843</v>
      </c>
      <c r="C33" s="18">
        <f>((Prices!$AD$45/100+'Policy+Scenario'!I33)/(Prices!$AD$45/100+$G$15))^0.2-1</f>
        <v>0</v>
      </c>
      <c r="D33" s="18">
        <f>((Prices!$AD$45/100+'Policy+Scenario'!K33)/(Prices!$AD$45/100+$G$15))^0.2-1</f>
        <v>0</v>
      </c>
      <c r="F33" s="14" t="s">
        <v>2845</v>
      </c>
      <c r="G33" s="84">
        <v>0</v>
      </c>
      <c r="H33" s="14">
        <v>0</v>
      </c>
      <c r="I33" s="84">
        <f>G33*(Indicators!$AD$88/Indicators!$E$88)*(1+$C$9+$C$10+$C$14+$C$17)</f>
        <v>0</v>
      </c>
      <c r="J33" s="14" t="s">
        <v>2847</v>
      </c>
      <c r="K33" s="84">
        <v>0</v>
      </c>
      <c r="L33" s="14" t="s">
        <v>2844</v>
      </c>
    </row>
    <row r="34" spans="1:12">
      <c r="A34" s="41" t="s">
        <v>863</v>
      </c>
      <c r="C34" s="18">
        <f>((I21+Prices!$AD$43)/Prices!$AD$43)^(0.1)-1</f>
        <v>0</v>
      </c>
      <c r="D34" s="18">
        <f>((K21+Prices!$AD$43)/Prices!$AD$43)^(0.1)-1</f>
        <v>0</v>
      </c>
      <c r="F34" s="14" t="s">
        <v>2876</v>
      </c>
      <c r="K34" s="40"/>
      <c r="L34" s="14"/>
    </row>
    <row r="35" spans="1:12">
      <c r="A35" s="41" t="s">
        <v>2857</v>
      </c>
      <c r="C35" s="82">
        <v>0</v>
      </c>
      <c r="D35" s="82">
        <v>0</v>
      </c>
      <c r="F35" s="47" t="s">
        <v>2872</v>
      </c>
      <c r="H35" s="14"/>
      <c r="I35" s="40"/>
      <c r="J35" s="14"/>
      <c r="K35" s="40"/>
      <c r="L35" s="14"/>
    </row>
    <row r="36" spans="1:12">
      <c r="A36" s="39" t="s">
        <v>858</v>
      </c>
      <c r="C36" s="18"/>
      <c r="D36" s="18"/>
    </row>
    <row r="37" spans="1:12">
      <c r="A37" s="37" t="s">
        <v>852</v>
      </c>
      <c r="C37" s="18"/>
      <c r="D37" s="18"/>
      <c r="E37" s="88"/>
      <c r="F37" s="85" t="s">
        <v>3269</v>
      </c>
      <c r="G37" s="89"/>
      <c r="H37" s="89"/>
    </row>
    <row r="38" spans="1:12">
      <c r="A38" s="39" t="s">
        <v>859</v>
      </c>
      <c r="C38" s="83">
        <v>0</v>
      </c>
      <c r="D38" s="83">
        <v>0</v>
      </c>
    </row>
    <row r="39" spans="1:12">
      <c r="A39" s="39" t="s">
        <v>863</v>
      </c>
      <c r="C39" s="18">
        <f>((I21+Prices!$AD$43)/Prices!$AD$43)^(Mitigation!AD167-1)-1</f>
        <v>0</v>
      </c>
      <c r="D39" s="18">
        <f>((K21+Prices!$AD$43)/Prices!$AD$43)^(Mitigation!AE167-1)-1</f>
        <v>0</v>
      </c>
      <c r="F39" t="s">
        <v>876</v>
      </c>
    </row>
    <row r="40" spans="1:12">
      <c r="A40" s="39" t="s">
        <v>2843</v>
      </c>
      <c r="C40" s="18">
        <f>((Prices!$AD$43/100+'Policy+Scenario'!I40)/(Prices!$AD$43/100+$G$15))^(Mitigation!AD167-1)-1</f>
        <v>0</v>
      </c>
      <c r="D40" s="18">
        <f>((Prices!$AD$43/100+'Policy+Scenario'!K40)/(Prices!$AD$43/100+$G$15))^(Mitigation!AD167-1)-1</f>
        <v>0</v>
      </c>
      <c r="F40" t="s">
        <v>873</v>
      </c>
      <c r="G40" s="84">
        <v>0</v>
      </c>
      <c r="H40" s="14" t="s">
        <v>2846</v>
      </c>
      <c r="I40" s="84">
        <v>0</v>
      </c>
      <c r="J40" s="14" t="s">
        <v>2847</v>
      </c>
      <c r="K40" s="84">
        <v>0</v>
      </c>
      <c r="L40" s="14" t="s">
        <v>2842</v>
      </c>
    </row>
    <row r="41" spans="1:12">
      <c r="A41" s="37" t="s">
        <v>856</v>
      </c>
      <c r="C41" s="18"/>
      <c r="D41" s="18"/>
    </row>
    <row r="42" spans="1:12">
      <c r="A42" t="s">
        <v>864</v>
      </c>
      <c r="C42" s="83">
        <v>0</v>
      </c>
      <c r="D42" s="83">
        <v>0</v>
      </c>
      <c r="F42" t="s">
        <v>2871</v>
      </c>
    </row>
    <row r="43" spans="1:12">
      <c r="C43" s="18"/>
      <c r="D43" s="18"/>
    </row>
    <row r="44" spans="1:12">
      <c r="C44" s="18"/>
      <c r="D44" s="18"/>
    </row>
    <row r="45" spans="1:12">
      <c r="A45" s="36" t="s">
        <v>862</v>
      </c>
      <c r="C45" s="18"/>
      <c r="D45" s="18"/>
    </row>
    <row r="46" spans="1:12">
      <c r="A46" s="37" t="s">
        <v>849</v>
      </c>
      <c r="C46" s="18"/>
      <c r="D46" s="18"/>
    </row>
    <row r="47" spans="1:12">
      <c r="A47" t="s">
        <v>2866</v>
      </c>
      <c r="C47" s="83">
        <v>0</v>
      </c>
      <c r="D47" s="83">
        <v>0</v>
      </c>
      <c r="F47" t="s">
        <v>2862</v>
      </c>
    </row>
    <row r="48" spans="1:12">
      <c r="A48" t="s">
        <v>865</v>
      </c>
      <c r="C48" s="83">
        <v>0</v>
      </c>
      <c r="D48" s="83">
        <v>0</v>
      </c>
      <c r="F48" t="s">
        <v>2873</v>
      </c>
    </row>
    <row r="49" spans="1:13">
      <c r="A49" s="37" t="s">
        <v>856</v>
      </c>
      <c r="C49" s="18"/>
      <c r="D49" s="18"/>
    </row>
    <row r="50" spans="1:13">
      <c r="A50" t="s">
        <v>864</v>
      </c>
      <c r="C50" s="83">
        <v>0</v>
      </c>
      <c r="D50" s="83">
        <v>0</v>
      </c>
      <c r="F50" t="s">
        <v>2863</v>
      </c>
      <c r="G50">
        <v>0.1</v>
      </c>
      <c r="H50" t="s">
        <v>2864</v>
      </c>
      <c r="M50">
        <v>0.2</v>
      </c>
    </row>
    <row r="51" spans="1:13">
      <c r="A51" t="s">
        <v>866</v>
      </c>
      <c r="C51" s="83">
        <f>G51</f>
        <v>0</v>
      </c>
      <c r="D51" s="83">
        <v>0</v>
      </c>
      <c r="F51" t="s">
        <v>2865</v>
      </c>
      <c r="G51" s="42">
        <v>0</v>
      </c>
      <c r="H51" t="s">
        <v>2847</v>
      </c>
      <c r="I51">
        <v>0.5</v>
      </c>
      <c r="J51" t="s">
        <v>2842</v>
      </c>
    </row>
    <row r="52" spans="1:13">
      <c r="A52" s="37" t="s">
        <v>852</v>
      </c>
      <c r="C52" s="18"/>
      <c r="D52" s="18"/>
      <c r="E52" s="88" t="s">
        <v>3003</v>
      </c>
      <c r="F52" s="85" t="s">
        <v>3002</v>
      </c>
      <c r="G52" s="89"/>
      <c r="H52" s="89"/>
      <c r="I52" s="89"/>
      <c r="J52" s="89"/>
    </row>
    <row r="53" spans="1:13">
      <c r="A53" t="s">
        <v>867</v>
      </c>
      <c r="C53" s="83">
        <v>0</v>
      </c>
      <c r="D53" s="83">
        <v>0</v>
      </c>
      <c r="F53" t="s">
        <v>2874</v>
      </c>
    </row>
    <row r="54" spans="1:13">
      <c r="C54" s="18"/>
      <c r="D54" s="18"/>
    </row>
    <row r="55" spans="1:13">
      <c r="A55" s="36" t="s">
        <v>868</v>
      </c>
      <c r="C55" s="18"/>
      <c r="D55" s="18"/>
    </row>
    <row r="56" spans="1:13">
      <c r="A56" t="s">
        <v>858</v>
      </c>
      <c r="C56" s="83">
        <v>0</v>
      </c>
      <c r="D56" s="83">
        <v>0</v>
      </c>
      <c r="E56" s="88" t="s">
        <v>3003</v>
      </c>
      <c r="F56" s="85" t="s">
        <v>3001</v>
      </c>
      <c r="G56" s="89"/>
      <c r="H56" s="89"/>
      <c r="I56" s="89"/>
      <c r="J56" s="89"/>
    </row>
    <row r="57" spans="1:13">
      <c r="C57" s="18"/>
      <c r="D57" s="18"/>
    </row>
    <row r="58" spans="1:13">
      <c r="A58" s="36" t="s">
        <v>869</v>
      </c>
      <c r="C58" s="18"/>
      <c r="D58" s="18"/>
    </row>
    <row r="59" spans="1:13">
      <c r="A59" t="s">
        <v>858</v>
      </c>
      <c r="C59" s="83">
        <v>0</v>
      </c>
      <c r="D59" s="83">
        <v>0</v>
      </c>
    </row>
    <row r="60" spans="1:13">
      <c r="C60" s="18"/>
      <c r="D60" s="18"/>
    </row>
    <row r="61" spans="1:13">
      <c r="A61" s="36" t="s">
        <v>870</v>
      </c>
      <c r="C61" s="18"/>
      <c r="D61" s="18"/>
    </row>
    <row r="62" spans="1:13">
      <c r="C62" s="18"/>
      <c r="D62" s="18"/>
    </row>
    <row r="63" spans="1:13">
      <c r="C63" s="18"/>
      <c r="D63" s="18"/>
    </row>
    <row r="64" spans="1:13">
      <c r="A64" s="36" t="s">
        <v>871</v>
      </c>
      <c r="C64" s="18"/>
      <c r="D64" s="18"/>
    </row>
    <row r="65" spans="1:45">
      <c r="A65" t="s">
        <v>877</v>
      </c>
      <c r="C65" s="18"/>
      <c r="D65" s="18"/>
    </row>
    <row r="66" spans="1:45">
      <c r="C66" s="18"/>
      <c r="D66" s="18"/>
    </row>
    <row r="67" spans="1:45">
      <c r="A67" s="111"/>
      <c r="B67" s="111"/>
      <c r="C67" s="111"/>
      <c r="D67" s="111"/>
      <c r="E67" s="111"/>
      <c r="F67" s="111"/>
      <c r="G67" s="111"/>
      <c r="H67" s="111"/>
      <c r="I67" s="111"/>
      <c r="J67" s="111"/>
      <c r="K67" s="111"/>
      <c r="L67" s="111"/>
    </row>
    <row r="68" spans="1:45">
      <c r="A68" s="111"/>
      <c r="B68" s="111"/>
      <c r="C68" s="111"/>
      <c r="D68" s="111"/>
      <c r="E68" s="111"/>
      <c r="F68" s="111"/>
      <c r="G68" s="111"/>
      <c r="H68" s="111"/>
      <c r="I68" s="111"/>
      <c r="J68" s="111"/>
      <c r="K68" s="111"/>
      <c r="L68" s="111"/>
    </row>
    <row r="69" spans="1:45">
      <c r="A69" s="111"/>
      <c r="B69" s="111"/>
      <c r="C69" s="111"/>
      <c r="D69" s="111"/>
      <c r="E69" s="111"/>
      <c r="F69" s="111"/>
      <c r="G69" s="111"/>
      <c r="H69" s="111"/>
      <c r="I69" s="111"/>
      <c r="J69" s="111"/>
      <c r="K69" s="111"/>
      <c r="L69" s="111"/>
    </row>
    <row r="70" spans="1:45">
      <c r="A70" s="2" t="s">
        <v>3411</v>
      </c>
    </row>
    <row r="71" spans="1:45" ht="14" thickBot="1">
      <c r="A71" s="450" t="s">
        <v>3448</v>
      </c>
      <c r="B71" t="s">
        <v>3350</v>
      </c>
      <c r="C71" s="13">
        <f>'Scenario Master'!B17</f>
        <v>2035</v>
      </c>
      <c r="D71" s="13">
        <f>'Scenario Master'!C17</f>
        <v>2050</v>
      </c>
      <c r="F71" s="47" t="s">
        <v>872</v>
      </c>
    </row>
    <row r="72" spans="1:45">
      <c r="A72" s="47" t="s">
        <v>3254</v>
      </c>
      <c r="B72" s="86">
        <f>VLOOKUP(B3,'Scenario Master'!A4:B11,2,FALSE)</f>
        <v>6</v>
      </c>
      <c r="C72" s="430">
        <f>VLOOKUP($B$72,'Scenario Master'!$A$18:$F$25,2,FALSE)</f>
        <v>0.67116428489700342</v>
      </c>
      <c r="D72" s="431">
        <f>VLOOKUP($B$72,'Scenario Master'!$A$18:$F$25,3,FALSE)</f>
        <v>0.67116428489700342</v>
      </c>
      <c r="F72" s="47" t="s">
        <v>3414</v>
      </c>
    </row>
    <row r="73" spans="1:45" ht="14" thickBot="1">
      <c r="A73" s="47" t="s">
        <v>3255</v>
      </c>
      <c r="B73" s="86">
        <f>B72</f>
        <v>6</v>
      </c>
      <c r="C73" s="432">
        <f>VLOOKUP($B$72,'Scenario Master'!$A$18:$F$25,5,FALSE)</f>
        <v>0.68293678828575288</v>
      </c>
      <c r="D73" s="433">
        <f>VLOOKUP($B$72,'Scenario Master'!$A$18:$F$25,6,FALSE)</f>
        <v>0.68293678828575288</v>
      </c>
      <c r="F73" s="47" t="s">
        <v>3414</v>
      </c>
    </row>
    <row r="74" spans="1:45">
      <c r="A74" s="47" t="s">
        <v>3412</v>
      </c>
      <c r="C74" s="87">
        <v>0.4</v>
      </c>
      <c r="D74" s="87">
        <v>1</v>
      </c>
      <c r="F74" s="47" t="s">
        <v>3410</v>
      </c>
    </row>
    <row r="75" spans="1:45">
      <c r="A75" s="47" t="s">
        <v>3413</v>
      </c>
      <c r="C75" s="87">
        <f>C74</f>
        <v>0.4</v>
      </c>
      <c r="D75" s="87">
        <f>D74</f>
        <v>1</v>
      </c>
      <c r="F75" s="47" t="s">
        <v>3256</v>
      </c>
    </row>
    <row r="78" spans="1:45" s="79" customFormat="1">
      <c r="A78" s="80" t="s">
        <v>3000</v>
      </c>
    </row>
    <row r="79" spans="1:45" s="79" customFormat="1">
      <c r="B79" s="79">
        <v>2007</v>
      </c>
      <c r="C79" s="79">
        <v>2008</v>
      </c>
      <c r="D79" s="79">
        <v>2009</v>
      </c>
      <c r="E79" s="79">
        <v>2010</v>
      </c>
      <c r="F79" s="79">
        <v>2011</v>
      </c>
      <c r="G79" s="79">
        <v>2012</v>
      </c>
      <c r="H79" s="79">
        <v>2013</v>
      </c>
      <c r="I79" s="79">
        <v>2014</v>
      </c>
      <c r="J79" s="79">
        <v>2015</v>
      </c>
      <c r="K79" s="79">
        <v>2016</v>
      </c>
      <c r="L79" s="79">
        <v>2017</v>
      </c>
      <c r="M79" s="79">
        <v>2018</v>
      </c>
      <c r="N79" s="79">
        <v>2019</v>
      </c>
      <c r="O79" s="79">
        <v>2020</v>
      </c>
      <c r="P79" s="79">
        <v>2021</v>
      </c>
      <c r="Q79" s="79">
        <v>2022</v>
      </c>
      <c r="R79" s="79">
        <v>2023</v>
      </c>
      <c r="S79" s="79">
        <v>2024</v>
      </c>
      <c r="T79" s="79">
        <v>2025</v>
      </c>
      <c r="U79" s="79">
        <v>2026</v>
      </c>
      <c r="V79" s="79">
        <v>2027</v>
      </c>
      <c r="W79" s="79">
        <v>2028</v>
      </c>
      <c r="X79" s="79">
        <v>2029</v>
      </c>
      <c r="Y79" s="79">
        <v>2030</v>
      </c>
      <c r="Z79" s="79">
        <v>2031</v>
      </c>
      <c r="AA79" s="79">
        <v>2032</v>
      </c>
      <c r="AB79" s="79">
        <v>2033</v>
      </c>
      <c r="AC79" s="79">
        <v>2034</v>
      </c>
      <c r="AD79" s="79">
        <v>2035</v>
      </c>
      <c r="AE79" s="79">
        <v>2036</v>
      </c>
      <c r="AF79" s="79">
        <v>2037</v>
      </c>
      <c r="AG79" s="79">
        <v>2038</v>
      </c>
      <c r="AH79" s="79">
        <v>2039</v>
      </c>
      <c r="AI79" s="79">
        <v>2040</v>
      </c>
      <c r="AJ79" s="79">
        <v>2041</v>
      </c>
      <c r="AK79" s="79">
        <v>2042</v>
      </c>
      <c r="AL79" s="79">
        <v>2043</v>
      </c>
      <c r="AM79" s="79">
        <v>2044</v>
      </c>
      <c r="AN79" s="79">
        <v>2045</v>
      </c>
      <c r="AO79" s="79">
        <v>2046</v>
      </c>
      <c r="AP79" s="79">
        <v>2047</v>
      </c>
      <c r="AQ79" s="79">
        <v>2048</v>
      </c>
      <c r="AR79" s="79">
        <v>2049</v>
      </c>
      <c r="AS79" s="79">
        <v>2050</v>
      </c>
    </row>
    <row r="80" spans="1:45">
      <c r="A80" s="287" t="s">
        <v>3406</v>
      </c>
      <c r="B80" s="287">
        <v>2745.7250979999999</v>
      </c>
      <c r="C80" s="287">
        <v>2676.0900879999999</v>
      </c>
      <c r="D80" s="287">
        <v>2653.389893</v>
      </c>
      <c r="E80" s="287">
        <v>2727.1186520000001</v>
      </c>
      <c r="F80" s="287">
        <v>2801.6677249999998</v>
      </c>
      <c r="G80" s="287">
        <v>2831.6586910000001</v>
      </c>
      <c r="H80" s="287">
        <v>2855.2685550000001</v>
      </c>
      <c r="I80" s="287">
        <v>2882.5141600000002</v>
      </c>
      <c r="J80" s="287">
        <v>2915.8466800000001</v>
      </c>
      <c r="K80" s="287">
        <v>2953.8569339999999</v>
      </c>
      <c r="L80" s="287">
        <v>3013.3564449999999</v>
      </c>
      <c r="M80" s="287">
        <v>3057.5695799999999</v>
      </c>
      <c r="N80" s="287">
        <v>3123.828857</v>
      </c>
      <c r="O80" s="287">
        <v>3192.7807619999999</v>
      </c>
      <c r="P80" s="287">
        <v>3263.7973630000001</v>
      </c>
      <c r="Q80" s="287">
        <v>3335.3342290000001</v>
      </c>
      <c r="R80" s="287">
        <v>3407.4636230000001</v>
      </c>
      <c r="S80" s="287">
        <v>3480.7082519999999</v>
      </c>
      <c r="T80" s="287">
        <v>3554.0534670000002</v>
      </c>
      <c r="U80" s="287">
        <v>3627.5759280000002</v>
      </c>
      <c r="V80" s="287">
        <v>3701.4890140000002</v>
      </c>
      <c r="W80" s="287">
        <v>3754.8010250000002</v>
      </c>
      <c r="X80" s="287">
        <v>3810.9128420000002</v>
      </c>
      <c r="Y80" s="287">
        <v>3891.3510740000002</v>
      </c>
      <c r="Z80" s="287">
        <v>3948.319336</v>
      </c>
      <c r="AA80" s="287">
        <v>4006.5954590000001</v>
      </c>
      <c r="AB80" s="287">
        <v>4088.298096</v>
      </c>
      <c r="AC80" s="287">
        <v>4145.2685549999997</v>
      </c>
      <c r="AD80" s="287">
        <v>4203.3862300000001</v>
      </c>
      <c r="AE80" s="287"/>
      <c r="AF80" s="287"/>
      <c r="AG80" s="287"/>
      <c r="AH80" s="287"/>
      <c r="AI80" s="287"/>
      <c r="AJ80" s="287"/>
      <c r="AK80" s="287"/>
      <c r="AL80" s="287"/>
      <c r="AM80" s="287"/>
      <c r="AN80" s="287"/>
      <c r="AO80" s="287"/>
      <c r="AP80" s="287"/>
      <c r="AQ80" s="287"/>
      <c r="AR80" s="287"/>
      <c r="AS80" s="287"/>
    </row>
    <row r="81" spans="1:45">
      <c r="A81" s="287" t="s">
        <v>3407</v>
      </c>
      <c r="B81" s="287">
        <v>16.616295000000001</v>
      </c>
      <c r="C81" s="287">
        <v>16.064404</v>
      </c>
      <c r="D81" s="287">
        <v>15.827508</v>
      </c>
      <c r="E81" s="287">
        <v>16.164256999999999</v>
      </c>
      <c r="F81" s="287">
        <v>16.461893</v>
      </c>
      <c r="G81" s="287">
        <v>16.460011000000002</v>
      </c>
      <c r="H81" s="287">
        <v>16.391373000000002</v>
      </c>
      <c r="I81" s="287">
        <v>16.325609</v>
      </c>
      <c r="J81" s="287">
        <v>16.267043999999999</v>
      </c>
      <c r="K81" s="287">
        <v>16.210197000000001</v>
      </c>
      <c r="L81" s="287">
        <v>16.238752000000002</v>
      </c>
      <c r="M81" s="287">
        <v>16.172723999999999</v>
      </c>
      <c r="N81" s="287">
        <v>16.224436000000001</v>
      </c>
      <c r="O81" s="287">
        <v>16.283346000000002</v>
      </c>
      <c r="P81" s="287">
        <v>16.360507999999999</v>
      </c>
      <c r="Q81" s="287">
        <v>16.446648</v>
      </c>
      <c r="R81" s="287">
        <v>16.541170000000001</v>
      </c>
      <c r="S81" s="287">
        <v>16.643238</v>
      </c>
      <c r="T81" s="287">
        <v>16.746549999999999</v>
      </c>
      <c r="U81" s="287">
        <v>16.856560000000002</v>
      </c>
      <c r="V81" s="287">
        <v>16.974443000000001</v>
      </c>
      <c r="W81" s="287">
        <v>17.003212000000001</v>
      </c>
      <c r="X81" s="287">
        <v>17.050319999999999</v>
      </c>
      <c r="Y81" s="287">
        <v>17.211404999999999</v>
      </c>
      <c r="Z81" s="287">
        <v>17.284797999999999</v>
      </c>
      <c r="AA81" s="287">
        <v>17.368369999999999</v>
      </c>
      <c r="AB81" s="287">
        <v>17.557413</v>
      </c>
      <c r="AC81" s="287">
        <v>17.641779</v>
      </c>
      <c r="AD81" s="287">
        <v>17.728007999999999</v>
      </c>
      <c r="AE81" s="287"/>
      <c r="AF81" s="287"/>
      <c r="AG81" s="287"/>
      <c r="AH81" s="287"/>
      <c r="AI81" s="287"/>
      <c r="AJ81" s="287"/>
      <c r="AK81" s="287"/>
      <c r="AL81" s="287"/>
      <c r="AM81" s="287"/>
      <c r="AN81" s="287"/>
      <c r="AO81" s="287"/>
      <c r="AP81" s="287"/>
      <c r="AQ81" s="287"/>
      <c r="AR81" s="287"/>
      <c r="AS81" s="287"/>
    </row>
    <row r="82" spans="1:45">
      <c r="A82" s="287" t="s">
        <v>3408</v>
      </c>
      <c r="B82" s="287">
        <v>6051.6965125545139</v>
      </c>
      <c r="C82" s="287">
        <v>6002.9384182674794</v>
      </c>
      <c r="D82" s="287">
        <v>5965.014053062876</v>
      </c>
      <c r="E82" s="287">
        <v>5927.2290877940131</v>
      </c>
      <c r="F82" s="287">
        <v>5875.7478101726001</v>
      </c>
      <c r="G82" s="287">
        <v>5812.8513342076376</v>
      </c>
      <c r="H82" s="287">
        <v>5740.7465127216383</v>
      </c>
      <c r="I82" s="287">
        <v>5663.670009516969</v>
      </c>
      <c r="J82" s="287">
        <v>5578.8406542692419</v>
      </c>
      <c r="K82" s="287">
        <v>5487.8070814515622</v>
      </c>
      <c r="L82" s="287">
        <v>5388.9250396993784</v>
      </c>
      <c r="M82" s="287">
        <v>5289.4050574639741</v>
      </c>
      <c r="N82" s="287">
        <v>5193.7659656493788</v>
      </c>
      <c r="O82" s="287">
        <v>5100.0514015249519</v>
      </c>
      <c r="P82" s="287">
        <v>5012.7217410831636</v>
      </c>
      <c r="Q82" s="287">
        <v>4931.034454358427</v>
      </c>
      <c r="R82" s="287">
        <v>4854.3937162964694</v>
      </c>
      <c r="S82" s="287">
        <v>4781.5665074591834</v>
      </c>
      <c r="T82" s="287">
        <v>4711.957812535632</v>
      </c>
      <c r="U82" s="287">
        <v>4646.7835090342451</v>
      </c>
      <c r="V82" s="287">
        <v>4585.8417884797755</v>
      </c>
      <c r="W82" s="287">
        <v>4528.3922867790307</v>
      </c>
      <c r="X82" s="287">
        <v>4474.0776572186951</v>
      </c>
      <c r="Y82" s="287">
        <v>4422.9895151320907</v>
      </c>
      <c r="Z82" s="287">
        <v>4377.7608975040612</v>
      </c>
      <c r="AA82" s="287">
        <v>4334.9447623881006</v>
      </c>
      <c r="AB82" s="287">
        <v>4294.553035938894</v>
      </c>
      <c r="AC82" s="287">
        <v>4255.8832475933523</v>
      </c>
      <c r="AD82" s="287">
        <v>4217.5539029636111</v>
      </c>
      <c r="AE82" s="287"/>
      <c r="AF82" s="287"/>
      <c r="AG82" s="287"/>
      <c r="AH82" s="287"/>
      <c r="AI82" s="287"/>
      <c r="AJ82" s="287"/>
      <c r="AK82" s="287"/>
      <c r="AL82" s="287"/>
      <c r="AM82" s="287"/>
      <c r="AN82" s="287"/>
      <c r="AO82" s="287"/>
      <c r="AP82" s="287"/>
      <c r="AQ82" s="287"/>
      <c r="AR82" s="287"/>
      <c r="AS82" s="287"/>
    </row>
    <row r="83" spans="1:45">
      <c r="A83" s="375" t="s">
        <v>3409</v>
      </c>
      <c r="B83" s="287">
        <f t="shared" ref="B83:AR83" si="0">B80*(1+B84*B85)</f>
        <v>2745.7250979999999</v>
      </c>
      <c r="C83" s="287">
        <f t="shared" si="0"/>
        <v>2676.0900879999999</v>
      </c>
      <c r="D83" s="287">
        <f t="shared" si="0"/>
        <v>2653.389893</v>
      </c>
      <c r="E83" s="287">
        <f t="shared" si="0"/>
        <v>2727.1186520000001</v>
      </c>
      <c r="F83" s="287">
        <f t="shared" si="0"/>
        <v>2801.6677249999998</v>
      </c>
      <c r="G83" s="287">
        <f t="shared" si="0"/>
        <v>2831.6586910000001</v>
      </c>
      <c r="H83" s="287">
        <f t="shared" si="0"/>
        <v>2855.2685550000001</v>
      </c>
      <c r="I83" s="287">
        <f t="shared" si="0"/>
        <v>2882.5141600000002</v>
      </c>
      <c r="J83" s="287">
        <f t="shared" si="0"/>
        <v>2915.8466800000001</v>
      </c>
      <c r="K83" s="287">
        <f t="shared" si="0"/>
        <v>2953.8569339999999</v>
      </c>
      <c r="L83" s="287">
        <f t="shared" si="0"/>
        <v>3013.3564449999999</v>
      </c>
      <c r="M83" s="287">
        <f t="shared" si="0"/>
        <v>3057.5695799999999</v>
      </c>
      <c r="N83" s="287">
        <f t="shared" si="0"/>
        <v>3123.828857</v>
      </c>
      <c r="O83" s="287">
        <f t="shared" si="0"/>
        <v>3192.7807619999999</v>
      </c>
      <c r="P83" s="287">
        <f t="shared" si="0"/>
        <v>3322.2118756183099</v>
      </c>
      <c r="Q83" s="287">
        <f t="shared" si="0"/>
        <v>3454.7239470106283</v>
      </c>
      <c r="R83" s="287">
        <f t="shared" si="0"/>
        <v>3590.4210538674674</v>
      </c>
      <c r="S83" s="287">
        <f t="shared" si="0"/>
        <v>3729.8951389214594</v>
      </c>
      <c r="T83" s="287">
        <f t="shared" si="0"/>
        <v>3872.1006341553034</v>
      </c>
      <c r="U83" s="287">
        <f t="shared" si="0"/>
        <v>4017.1278325801131</v>
      </c>
      <c r="V83" s="287">
        <f t="shared" si="0"/>
        <v>4165.2263630652797</v>
      </c>
      <c r="W83" s="287">
        <f t="shared" si="0"/>
        <v>4292.4198719065944</v>
      </c>
      <c r="X83" s="287">
        <f t="shared" si="0"/>
        <v>4424.7725041773765</v>
      </c>
      <c r="Y83" s="287">
        <f t="shared" si="0"/>
        <v>4587.8139702305052</v>
      </c>
      <c r="Z83" s="287">
        <f t="shared" si="0"/>
        <v>4725.6441402828259</v>
      </c>
      <c r="AA83" s="287">
        <f t="shared" si="0"/>
        <v>4867.1022673556217</v>
      </c>
      <c r="AB83" s="287">
        <f>AB80*(1+AB84*AB85)</f>
        <v>5039.5235809231754</v>
      </c>
      <c r="AC83" s="287">
        <f t="shared" si="0"/>
        <v>5183.9402050244407</v>
      </c>
      <c r="AD83" s="287">
        <f t="shared" si="0"/>
        <v>5331.8513152815449</v>
      </c>
      <c r="AE83" s="287">
        <f t="shared" si="0"/>
        <v>0</v>
      </c>
      <c r="AF83" s="287">
        <f t="shared" si="0"/>
        <v>0</v>
      </c>
      <c r="AG83" s="287">
        <f t="shared" si="0"/>
        <v>0</v>
      </c>
      <c r="AH83" s="287">
        <f t="shared" si="0"/>
        <v>0</v>
      </c>
      <c r="AI83" s="287">
        <f t="shared" si="0"/>
        <v>0</v>
      </c>
      <c r="AJ83" s="287">
        <f t="shared" si="0"/>
        <v>0</v>
      </c>
      <c r="AK83" s="287">
        <f t="shared" si="0"/>
        <v>0</v>
      </c>
      <c r="AL83" s="287">
        <f t="shared" si="0"/>
        <v>0</v>
      </c>
      <c r="AM83" s="287">
        <f t="shared" si="0"/>
        <v>0</v>
      </c>
      <c r="AN83" s="287">
        <f t="shared" si="0"/>
        <v>0</v>
      </c>
      <c r="AO83" s="287">
        <f t="shared" si="0"/>
        <v>0</v>
      </c>
      <c r="AP83" s="287">
        <f t="shared" si="0"/>
        <v>0</v>
      </c>
      <c r="AQ83" s="287">
        <f t="shared" si="0"/>
        <v>0</v>
      </c>
      <c r="AR83" s="287">
        <f t="shared" si="0"/>
        <v>0</v>
      </c>
      <c r="AS83" s="287"/>
    </row>
    <row r="84" spans="1:45">
      <c r="A84" s="47" t="s">
        <v>3432</v>
      </c>
      <c r="B84">
        <v>0</v>
      </c>
      <c r="C84">
        <v>0</v>
      </c>
      <c r="D84">
        <v>0</v>
      </c>
      <c r="E84">
        <v>0</v>
      </c>
      <c r="F84">
        <v>0</v>
      </c>
      <c r="G84">
        <v>0</v>
      </c>
      <c r="H84">
        <v>0</v>
      </c>
      <c r="I84">
        <v>0</v>
      </c>
      <c r="J84">
        <v>0</v>
      </c>
      <c r="K84">
        <v>0</v>
      </c>
      <c r="L84">
        <v>0</v>
      </c>
      <c r="M84">
        <v>0</v>
      </c>
      <c r="N84">
        <v>0</v>
      </c>
      <c r="O84" s="434">
        <v>0</v>
      </c>
      <c r="P84" s="434">
        <f>($AD84-$O84)/($AD$79-$O$79)*(P$79-$O$79)</f>
        <v>2.6666666666666668E-2</v>
      </c>
      <c r="Q84" s="434">
        <f t="shared" ref="Q84:AB84" si="1">($AD84-$O84)/($AD$79-$O$79)*(Q$79-$O$79)</f>
        <v>5.3333333333333337E-2</v>
      </c>
      <c r="R84" s="434">
        <f t="shared" si="1"/>
        <v>0.08</v>
      </c>
      <c r="S84" s="434">
        <f t="shared" si="1"/>
        <v>0.10666666666666667</v>
      </c>
      <c r="T84" s="434">
        <f t="shared" si="1"/>
        <v>0.13333333333333333</v>
      </c>
      <c r="U84" s="434">
        <f t="shared" si="1"/>
        <v>0.16</v>
      </c>
      <c r="V84" s="434">
        <f t="shared" si="1"/>
        <v>0.18666666666666668</v>
      </c>
      <c r="W84" s="434">
        <f t="shared" si="1"/>
        <v>0.21333333333333335</v>
      </c>
      <c r="X84" s="434">
        <f t="shared" si="1"/>
        <v>0.24000000000000002</v>
      </c>
      <c r="Y84" s="434">
        <f t="shared" si="1"/>
        <v>0.26666666666666666</v>
      </c>
      <c r="Z84" s="434">
        <f t="shared" si="1"/>
        <v>0.29333333333333333</v>
      </c>
      <c r="AA84" s="434">
        <f t="shared" si="1"/>
        <v>0.32</v>
      </c>
      <c r="AB84" s="434">
        <f t="shared" si="1"/>
        <v>0.34666666666666668</v>
      </c>
      <c r="AC84" s="434">
        <f>($AD84-$O84)/($AD$79-$O$79)*(AC$79-$O$79)</f>
        <v>0.37333333333333335</v>
      </c>
      <c r="AD84" s="434">
        <f>C74</f>
        <v>0.4</v>
      </c>
      <c r="AE84" s="434">
        <f>$AD84+($AS84-$AD84)/($AS$79-$AD$79)*(AE$79-$AD$79)</f>
        <v>0.44</v>
      </c>
      <c r="AF84" s="434">
        <f t="shared" ref="AF84:AR84" si="2">$AD84+($AS84-$AD84)/($AS$79-$AD$79)*(AF$79-$AD$79)</f>
        <v>0.48000000000000004</v>
      </c>
      <c r="AG84" s="434">
        <f t="shared" si="2"/>
        <v>0.52</v>
      </c>
      <c r="AH84" s="434">
        <f t="shared" si="2"/>
        <v>0.56000000000000005</v>
      </c>
      <c r="AI84" s="434">
        <f t="shared" si="2"/>
        <v>0.60000000000000009</v>
      </c>
      <c r="AJ84" s="434">
        <f t="shared" si="2"/>
        <v>0.64</v>
      </c>
      <c r="AK84" s="434">
        <f t="shared" si="2"/>
        <v>0.68</v>
      </c>
      <c r="AL84" s="434">
        <f t="shared" si="2"/>
        <v>0.72</v>
      </c>
      <c r="AM84" s="434">
        <f t="shared" si="2"/>
        <v>0.76</v>
      </c>
      <c r="AN84" s="434">
        <f t="shared" si="2"/>
        <v>0.8</v>
      </c>
      <c r="AO84" s="434">
        <f t="shared" si="2"/>
        <v>0.84000000000000008</v>
      </c>
      <c r="AP84" s="434">
        <f t="shared" si="2"/>
        <v>0.88</v>
      </c>
      <c r="AQ84" s="434">
        <f t="shared" si="2"/>
        <v>0.92</v>
      </c>
      <c r="AR84" s="434">
        <f t="shared" si="2"/>
        <v>0.96000000000000008</v>
      </c>
      <c r="AS84" s="436">
        <f>D74</f>
        <v>1</v>
      </c>
    </row>
    <row r="85" spans="1:45">
      <c r="A85" s="47" t="s">
        <v>3430</v>
      </c>
      <c r="B85">
        <v>0</v>
      </c>
      <c r="C85">
        <v>0</v>
      </c>
      <c r="D85">
        <v>0</v>
      </c>
      <c r="E85">
        <v>0</v>
      </c>
      <c r="F85">
        <v>0</v>
      </c>
      <c r="G85">
        <v>0</v>
      </c>
      <c r="H85">
        <v>0</v>
      </c>
      <c r="I85">
        <v>0</v>
      </c>
      <c r="J85">
        <v>0</v>
      </c>
      <c r="K85">
        <v>0</v>
      </c>
      <c r="L85">
        <v>0</v>
      </c>
      <c r="M85">
        <v>0</v>
      </c>
      <c r="N85">
        <v>0</v>
      </c>
      <c r="O85" s="434">
        <v>0</v>
      </c>
      <c r="P85" s="434">
        <f>Q85</f>
        <v>0.67116428489700342</v>
      </c>
      <c r="Q85" s="434">
        <f t="shared" ref="Q85:AQ85" si="3">R85</f>
        <v>0.67116428489700342</v>
      </c>
      <c r="R85" s="434">
        <f t="shared" si="3"/>
        <v>0.67116428489700342</v>
      </c>
      <c r="S85" s="434">
        <f t="shared" si="3"/>
        <v>0.67116428489700342</v>
      </c>
      <c r="T85" s="434">
        <f t="shared" si="3"/>
        <v>0.67116428489700342</v>
      </c>
      <c r="U85" s="434">
        <f t="shared" si="3"/>
        <v>0.67116428489700342</v>
      </c>
      <c r="V85" s="434">
        <f t="shared" si="3"/>
        <v>0.67116428489700342</v>
      </c>
      <c r="W85" s="434">
        <f t="shared" si="3"/>
        <v>0.67116428489700342</v>
      </c>
      <c r="X85" s="434">
        <f t="shared" si="3"/>
        <v>0.67116428489700342</v>
      </c>
      <c r="Y85" s="434">
        <f t="shared" si="3"/>
        <v>0.67116428489700342</v>
      </c>
      <c r="Z85" s="434">
        <f t="shared" si="3"/>
        <v>0.67116428489700342</v>
      </c>
      <c r="AA85" s="434">
        <f t="shared" si="3"/>
        <v>0.67116428489700342</v>
      </c>
      <c r="AB85" s="434">
        <f t="shared" si="3"/>
        <v>0.67116428489700342</v>
      </c>
      <c r="AC85" s="434">
        <f t="shared" si="3"/>
        <v>0.67116428489700342</v>
      </c>
      <c r="AD85" s="434">
        <f t="shared" si="3"/>
        <v>0.67116428489700342</v>
      </c>
      <c r="AE85" s="434">
        <f t="shared" si="3"/>
        <v>0.67116428489700342</v>
      </c>
      <c r="AF85" s="434">
        <f t="shared" si="3"/>
        <v>0.67116428489700342</v>
      </c>
      <c r="AG85" s="434">
        <f t="shared" si="3"/>
        <v>0.67116428489700342</v>
      </c>
      <c r="AH85" s="434">
        <f t="shared" si="3"/>
        <v>0.67116428489700342</v>
      </c>
      <c r="AI85" s="434">
        <f t="shared" si="3"/>
        <v>0.67116428489700342</v>
      </c>
      <c r="AJ85" s="434">
        <f t="shared" si="3"/>
        <v>0.67116428489700342</v>
      </c>
      <c r="AK85" s="434">
        <f t="shared" si="3"/>
        <v>0.67116428489700342</v>
      </c>
      <c r="AL85" s="434">
        <f t="shared" si="3"/>
        <v>0.67116428489700342</v>
      </c>
      <c r="AM85" s="434">
        <f t="shared" si="3"/>
        <v>0.67116428489700342</v>
      </c>
      <c r="AN85" s="434">
        <f t="shared" si="3"/>
        <v>0.67116428489700342</v>
      </c>
      <c r="AO85" s="434">
        <f t="shared" si="3"/>
        <v>0.67116428489700342</v>
      </c>
      <c r="AP85" s="434">
        <f t="shared" si="3"/>
        <v>0.67116428489700342</v>
      </c>
      <c r="AQ85" s="434">
        <f t="shared" si="3"/>
        <v>0.67116428489700342</v>
      </c>
      <c r="AR85" s="434">
        <f>AS85</f>
        <v>0.67116428489700342</v>
      </c>
      <c r="AS85" s="435">
        <f>D72</f>
        <v>0.67116428489700342</v>
      </c>
    </row>
    <row r="86" spans="1:45">
      <c r="A86" s="85" t="s">
        <v>3431</v>
      </c>
      <c r="B86">
        <f t="shared" ref="B86:AR86" si="4">1+B84*B85</f>
        <v>1</v>
      </c>
      <c r="C86">
        <f t="shared" si="4"/>
        <v>1</v>
      </c>
      <c r="D86">
        <f t="shared" si="4"/>
        <v>1</v>
      </c>
      <c r="E86">
        <f t="shared" si="4"/>
        <v>1</v>
      </c>
      <c r="F86">
        <f t="shared" si="4"/>
        <v>1</v>
      </c>
      <c r="G86">
        <f t="shared" si="4"/>
        <v>1</v>
      </c>
      <c r="H86">
        <f t="shared" si="4"/>
        <v>1</v>
      </c>
      <c r="I86">
        <f t="shared" si="4"/>
        <v>1</v>
      </c>
      <c r="J86">
        <f t="shared" si="4"/>
        <v>1</v>
      </c>
      <c r="K86">
        <f t="shared" si="4"/>
        <v>1</v>
      </c>
      <c r="L86">
        <f t="shared" si="4"/>
        <v>1</v>
      </c>
      <c r="M86">
        <f t="shared" si="4"/>
        <v>1</v>
      </c>
      <c r="N86">
        <f t="shared" si="4"/>
        <v>1</v>
      </c>
      <c r="O86" s="434">
        <f>1+O84*O85</f>
        <v>1</v>
      </c>
      <c r="P86" s="434">
        <f>1+P84*P85</f>
        <v>1.0178977142639201</v>
      </c>
      <c r="Q86" s="434">
        <f t="shared" si="4"/>
        <v>1.0357954285278401</v>
      </c>
      <c r="R86" s="434">
        <f t="shared" si="4"/>
        <v>1.0536931427917602</v>
      </c>
      <c r="S86" s="434">
        <f t="shared" si="4"/>
        <v>1.0715908570556805</v>
      </c>
      <c r="T86" s="434">
        <f t="shared" si="4"/>
        <v>1.0894885713196005</v>
      </c>
      <c r="U86" s="434">
        <f t="shared" si="4"/>
        <v>1.1073862855835206</v>
      </c>
      <c r="V86" s="434">
        <f t="shared" si="4"/>
        <v>1.1252839998474407</v>
      </c>
      <c r="W86" s="434">
        <f t="shared" si="4"/>
        <v>1.1431817141113607</v>
      </c>
      <c r="X86" s="434">
        <f t="shared" si="4"/>
        <v>1.1610794283752808</v>
      </c>
      <c r="Y86" s="434">
        <f t="shared" si="4"/>
        <v>1.1789771426392008</v>
      </c>
      <c r="Z86" s="434">
        <f t="shared" si="4"/>
        <v>1.1968748569031211</v>
      </c>
      <c r="AA86" s="434">
        <f t="shared" si="4"/>
        <v>1.2147725711670412</v>
      </c>
      <c r="AB86" s="434">
        <f t="shared" si="4"/>
        <v>1.2326702854309612</v>
      </c>
      <c r="AC86" s="434">
        <f t="shared" si="4"/>
        <v>1.2505679996948813</v>
      </c>
      <c r="AD86" s="434">
        <f t="shared" si="4"/>
        <v>1.2684657139588014</v>
      </c>
      <c r="AE86" s="434">
        <f t="shared" si="4"/>
        <v>1.2953122853546815</v>
      </c>
      <c r="AF86" s="434">
        <f t="shared" si="4"/>
        <v>1.3221588567505616</v>
      </c>
      <c r="AG86" s="434">
        <f t="shared" si="4"/>
        <v>1.3490054281464419</v>
      </c>
      <c r="AH86" s="434">
        <f t="shared" si="4"/>
        <v>1.375851999542322</v>
      </c>
      <c r="AI86" s="434">
        <f t="shared" si="4"/>
        <v>1.402698570938202</v>
      </c>
      <c r="AJ86" s="434">
        <f t="shared" si="4"/>
        <v>1.4295451423340821</v>
      </c>
      <c r="AK86" s="434">
        <f t="shared" si="4"/>
        <v>1.4563917137299622</v>
      </c>
      <c r="AL86" s="434">
        <f t="shared" si="4"/>
        <v>1.4832382851258425</v>
      </c>
      <c r="AM86" s="434">
        <f t="shared" si="4"/>
        <v>1.5100848565217226</v>
      </c>
      <c r="AN86" s="434">
        <f t="shared" si="4"/>
        <v>1.5369314279176027</v>
      </c>
      <c r="AO86" s="434">
        <f t="shared" si="4"/>
        <v>1.563777999313483</v>
      </c>
      <c r="AP86" s="434">
        <f t="shared" si="4"/>
        <v>1.5906245707093629</v>
      </c>
      <c r="AQ86" s="434">
        <f t="shared" si="4"/>
        <v>1.6174711421052432</v>
      </c>
      <c r="AR86" s="434">
        <f t="shared" si="4"/>
        <v>1.6443177135011233</v>
      </c>
      <c r="AS86" s="434">
        <f>1+AS84*AS85</f>
        <v>1.6711642848970034</v>
      </c>
    </row>
    <row r="87" spans="1:45">
      <c r="A87" s="169" t="s">
        <v>3433</v>
      </c>
      <c r="B87" s="170">
        <f>B84</f>
        <v>0</v>
      </c>
      <c r="C87" s="170">
        <f t="shared" ref="C87:AS87" si="5">C84</f>
        <v>0</v>
      </c>
      <c r="D87" s="170">
        <f t="shared" si="5"/>
        <v>0</v>
      </c>
      <c r="E87" s="170">
        <f t="shared" si="5"/>
        <v>0</v>
      </c>
      <c r="F87" s="170">
        <f t="shared" si="5"/>
        <v>0</v>
      </c>
      <c r="G87" s="170">
        <f t="shared" si="5"/>
        <v>0</v>
      </c>
      <c r="H87" s="170">
        <f t="shared" si="5"/>
        <v>0</v>
      </c>
      <c r="I87" s="170">
        <f t="shared" si="5"/>
        <v>0</v>
      </c>
      <c r="J87" s="170">
        <f t="shared" si="5"/>
        <v>0</v>
      </c>
      <c r="K87" s="170">
        <f t="shared" si="5"/>
        <v>0</v>
      </c>
      <c r="L87" s="170">
        <f t="shared" si="5"/>
        <v>0</v>
      </c>
      <c r="M87" s="170">
        <f t="shared" si="5"/>
        <v>0</v>
      </c>
      <c r="N87" s="170">
        <f t="shared" si="5"/>
        <v>0</v>
      </c>
      <c r="O87" s="437">
        <f t="shared" si="5"/>
        <v>0</v>
      </c>
      <c r="P87" s="437">
        <f t="shared" si="5"/>
        <v>2.6666666666666668E-2</v>
      </c>
      <c r="Q87" s="437">
        <f t="shared" si="5"/>
        <v>5.3333333333333337E-2</v>
      </c>
      <c r="R87" s="437">
        <f t="shared" si="5"/>
        <v>0.08</v>
      </c>
      <c r="S87" s="437">
        <f t="shared" si="5"/>
        <v>0.10666666666666667</v>
      </c>
      <c r="T87" s="437">
        <f t="shared" si="5"/>
        <v>0.13333333333333333</v>
      </c>
      <c r="U87" s="437">
        <f t="shared" si="5"/>
        <v>0.16</v>
      </c>
      <c r="V87" s="437">
        <f t="shared" si="5"/>
        <v>0.18666666666666668</v>
      </c>
      <c r="W87" s="437">
        <f t="shared" si="5"/>
        <v>0.21333333333333335</v>
      </c>
      <c r="X87" s="437">
        <f t="shared" si="5"/>
        <v>0.24000000000000002</v>
      </c>
      <c r="Y87" s="437">
        <f t="shared" si="5"/>
        <v>0.26666666666666666</v>
      </c>
      <c r="Z87" s="437">
        <f t="shared" si="5"/>
        <v>0.29333333333333333</v>
      </c>
      <c r="AA87" s="437">
        <f t="shared" si="5"/>
        <v>0.32</v>
      </c>
      <c r="AB87" s="437">
        <f t="shared" si="5"/>
        <v>0.34666666666666668</v>
      </c>
      <c r="AC87" s="437">
        <f t="shared" si="5"/>
        <v>0.37333333333333335</v>
      </c>
      <c r="AD87" s="437">
        <f t="shared" si="5"/>
        <v>0.4</v>
      </c>
      <c r="AE87" s="437">
        <f t="shared" si="5"/>
        <v>0.44</v>
      </c>
      <c r="AF87" s="437">
        <f t="shared" si="5"/>
        <v>0.48000000000000004</v>
      </c>
      <c r="AG87" s="437">
        <f t="shared" si="5"/>
        <v>0.52</v>
      </c>
      <c r="AH87" s="437">
        <f t="shared" si="5"/>
        <v>0.56000000000000005</v>
      </c>
      <c r="AI87" s="437">
        <f t="shared" si="5"/>
        <v>0.60000000000000009</v>
      </c>
      <c r="AJ87" s="437">
        <f t="shared" si="5"/>
        <v>0.64</v>
      </c>
      <c r="AK87" s="437">
        <f t="shared" si="5"/>
        <v>0.68</v>
      </c>
      <c r="AL87" s="437">
        <f t="shared" si="5"/>
        <v>0.72</v>
      </c>
      <c r="AM87" s="437">
        <f t="shared" si="5"/>
        <v>0.76</v>
      </c>
      <c r="AN87" s="437">
        <f t="shared" si="5"/>
        <v>0.8</v>
      </c>
      <c r="AO87" s="437">
        <f t="shared" si="5"/>
        <v>0.84000000000000008</v>
      </c>
      <c r="AP87" s="437">
        <f t="shared" si="5"/>
        <v>0.88</v>
      </c>
      <c r="AQ87" s="437">
        <f t="shared" si="5"/>
        <v>0.92</v>
      </c>
      <c r="AR87" s="437">
        <f t="shared" si="5"/>
        <v>0.96000000000000008</v>
      </c>
      <c r="AS87" s="437">
        <f t="shared" si="5"/>
        <v>1</v>
      </c>
    </row>
    <row r="88" spans="1:45">
      <c r="A88" s="47" t="s">
        <v>3434</v>
      </c>
      <c r="B88">
        <v>0</v>
      </c>
      <c r="C88">
        <v>0</v>
      </c>
      <c r="D88">
        <v>0</v>
      </c>
      <c r="E88">
        <v>0</v>
      </c>
      <c r="F88">
        <v>0</v>
      </c>
      <c r="G88">
        <v>0</v>
      </c>
      <c r="H88">
        <v>0</v>
      </c>
      <c r="I88">
        <v>0</v>
      </c>
      <c r="J88">
        <v>0</v>
      </c>
      <c r="K88">
        <v>0</v>
      </c>
      <c r="L88">
        <v>0</v>
      </c>
      <c r="M88">
        <v>0</v>
      </c>
      <c r="N88">
        <v>0</v>
      </c>
      <c r="O88" s="434">
        <v>0</v>
      </c>
      <c r="P88" s="434">
        <f>Q88</f>
        <v>0.68293678828575288</v>
      </c>
      <c r="Q88" s="434">
        <f t="shared" ref="Q88" si="6">R88</f>
        <v>0.68293678828575288</v>
      </c>
      <c r="R88" s="434">
        <f t="shared" ref="R88" si="7">S88</f>
        <v>0.68293678828575288</v>
      </c>
      <c r="S88" s="434">
        <f t="shared" ref="S88" si="8">T88</f>
        <v>0.68293678828575288</v>
      </c>
      <c r="T88" s="434">
        <f t="shared" ref="T88" si="9">U88</f>
        <v>0.68293678828575288</v>
      </c>
      <c r="U88" s="434">
        <f t="shared" ref="U88" si="10">V88</f>
        <v>0.68293678828575288</v>
      </c>
      <c r="V88" s="434">
        <f t="shared" ref="V88" si="11">W88</f>
        <v>0.68293678828575288</v>
      </c>
      <c r="W88" s="434">
        <f t="shared" ref="W88" si="12">X88</f>
        <v>0.68293678828575288</v>
      </c>
      <c r="X88" s="434">
        <f t="shared" ref="X88" si="13">Y88</f>
        <v>0.68293678828575288</v>
      </c>
      <c r="Y88" s="434">
        <f t="shared" ref="Y88" si="14">Z88</f>
        <v>0.68293678828575288</v>
      </c>
      <c r="Z88" s="434">
        <f t="shared" ref="Z88" si="15">AA88</f>
        <v>0.68293678828575288</v>
      </c>
      <c r="AA88" s="434">
        <f t="shared" ref="AA88" si="16">AB88</f>
        <v>0.68293678828575288</v>
      </c>
      <c r="AB88" s="434">
        <f t="shared" ref="AB88" si="17">AC88</f>
        <v>0.68293678828575288</v>
      </c>
      <c r="AC88" s="434">
        <f t="shared" ref="AC88" si="18">AD88</f>
        <v>0.68293678828575288</v>
      </c>
      <c r="AD88" s="434">
        <f t="shared" ref="AD88" si="19">AE88</f>
        <v>0.68293678828575288</v>
      </c>
      <c r="AE88" s="434">
        <f t="shared" ref="AE88" si="20">AF88</f>
        <v>0.68293678828575288</v>
      </c>
      <c r="AF88" s="434">
        <f t="shared" ref="AF88" si="21">AG88</f>
        <v>0.68293678828575288</v>
      </c>
      <c r="AG88" s="434">
        <f t="shared" ref="AG88" si="22">AH88</f>
        <v>0.68293678828575288</v>
      </c>
      <c r="AH88" s="434">
        <f t="shared" ref="AH88" si="23">AI88</f>
        <v>0.68293678828575288</v>
      </c>
      <c r="AI88" s="434">
        <f t="shared" ref="AI88" si="24">AJ88</f>
        <v>0.68293678828575288</v>
      </c>
      <c r="AJ88" s="434">
        <f t="shared" ref="AJ88" si="25">AK88</f>
        <v>0.68293678828575288</v>
      </c>
      <c r="AK88" s="434">
        <f t="shared" ref="AK88" si="26">AL88</f>
        <v>0.68293678828575288</v>
      </c>
      <c r="AL88" s="434">
        <f t="shared" ref="AL88" si="27">AM88</f>
        <v>0.68293678828575288</v>
      </c>
      <c r="AM88" s="434">
        <f t="shared" ref="AM88" si="28">AN88</f>
        <v>0.68293678828575288</v>
      </c>
      <c r="AN88" s="434">
        <f t="shared" ref="AN88" si="29">AO88</f>
        <v>0.68293678828575288</v>
      </c>
      <c r="AO88" s="434">
        <f t="shared" ref="AO88" si="30">AP88</f>
        <v>0.68293678828575288</v>
      </c>
      <c r="AP88" s="434">
        <f t="shared" ref="AP88" si="31">AQ88</f>
        <v>0.68293678828575288</v>
      </c>
      <c r="AQ88" s="434">
        <f t="shared" ref="AQ88" si="32">AR88</f>
        <v>0.68293678828575288</v>
      </c>
      <c r="AR88" s="434">
        <f>AS88</f>
        <v>0.68293678828575288</v>
      </c>
      <c r="AS88" s="435">
        <f>D73</f>
        <v>0.68293678828575288</v>
      </c>
    </row>
    <row r="89" spans="1:45">
      <c r="A89" s="85" t="s">
        <v>3435</v>
      </c>
      <c r="B89">
        <f t="shared" ref="B89:O89" si="33">1+B87*B88</f>
        <v>1</v>
      </c>
      <c r="C89">
        <f t="shared" si="33"/>
        <v>1</v>
      </c>
      <c r="D89">
        <f t="shared" si="33"/>
        <v>1</v>
      </c>
      <c r="E89">
        <f t="shared" si="33"/>
        <v>1</v>
      </c>
      <c r="F89">
        <f t="shared" si="33"/>
        <v>1</v>
      </c>
      <c r="G89">
        <f t="shared" si="33"/>
        <v>1</v>
      </c>
      <c r="H89">
        <f t="shared" si="33"/>
        <v>1</v>
      </c>
      <c r="I89">
        <f t="shared" si="33"/>
        <v>1</v>
      </c>
      <c r="J89">
        <f t="shared" si="33"/>
        <v>1</v>
      </c>
      <c r="K89">
        <f t="shared" si="33"/>
        <v>1</v>
      </c>
      <c r="L89">
        <f t="shared" si="33"/>
        <v>1</v>
      </c>
      <c r="M89">
        <f t="shared" si="33"/>
        <v>1</v>
      </c>
      <c r="N89">
        <f t="shared" si="33"/>
        <v>1</v>
      </c>
      <c r="O89" s="434">
        <f t="shared" si="33"/>
        <v>1</v>
      </c>
      <c r="P89" s="434">
        <f>1+P87*P88</f>
        <v>1.0182116476876202</v>
      </c>
      <c r="Q89" s="434">
        <f t="shared" ref="Q89:AS89" si="34">1+Q87*Q88</f>
        <v>1.0364232953752401</v>
      </c>
      <c r="R89" s="434">
        <f t="shared" si="34"/>
        <v>1.0546349430628603</v>
      </c>
      <c r="S89" s="434">
        <f t="shared" si="34"/>
        <v>1.0728465907504803</v>
      </c>
      <c r="T89" s="434">
        <f t="shared" si="34"/>
        <v>1.0910582384381005</v>
      </c>
      <c r="U89" s="434">
        <f t="shared" si="34"/>
        <v>1.1092698861257204</v>
      </c>
      <c r="V89" s="434">
        <f t="shared" si="34"/>
        <v>1.1274815338133406</v>
      </c>
      <c r="W89" s="434">
        <f t="shared" si="34"/>
        <v>1.1456931815009606</v>
      </c>
      <c r="X89" s="434">
        <f t="shared" si="34"/>
        <v>1.1639048291885807</v>
      </c>
      <c r="Y89" s="434">
        <f t="shared" si="34"/>
        <v>1.1821164768762007</v>
      </c>
      <c r="Z89" s="434">
        <f t="shared" si="34"/>
        <v>1.2003281245638209</v>
      </c>
      <c r="AA89" s="434">
        <f t="shared" si="34"/>
        <v>1.2185397722514408</v>
      </c>
      <c r="AB89" s="434">
        <f t="shared" si="34"/>
        <v>1.236751419939061</v>
      </c>
      <c r="AC89" s="434">
        <f t="shared" si="34"/>
        <v>1.2549630676266812</v>
      </c>
      <c r="AD89" s="434">
        <f t="shared" si="34"/>
        <v>1.2731747153143012</v>
      </c>
      <c r="AE89" s="434">
        <f t="shared" si="34"/>
        <v>1.3004921868457313</v>
      </c>
      <c r="AF89" s="434">
        <f t="shared" si="34"/>
        <v>1.3278096583771615</v>
      </c>
      <c r="AG89" s="434">
        <f t="shared" si="34"/>
        <v>1.3551271299085914</v>
      </c>
      <c r="AH89" s="434">
        <f t="shared" si="34"/>
        <v>1.3824446014400216</v>
      </c>
      <c r="AI89" s="434">
        <f t="shared" si="34"/>
        <v>1.4097620729714517</v>
      </c>
      <c r="AJ89" s="434">
        <f t="shared" si="34"/>
        <v>1.4370795445028819</v>
      </c>
      <c r="AK89" s="434">
        <f t="shared" si="34"/>
        <v>1.464397016034312</v>
      </c>
      <c r="AL89" s="434">
        <f t="shared" si="34"/>
        <v>1.491714487565742</v>
      </c>
      <c r="AM89" s="434">
        <f t="shared" si="34"/>
        <v>1.5190319590971721</v>
      </c>
      <c r="AN89" s="434">
        <f t="shared" si="34"/>
        <v>1.5463494306286023</v>
      </c>
      <c r="AO89" s="434">
        <f t="shared" si="34"/>
        <v>1.5736669021600325</v>
      </c>
      <c r="AP89" s="434">
        <f t="shared" si="34"/>
        <v>1.6009843736914626</v>
      </c>
      <c r="AQ89" s="434">
        <f t="shared" si="34"/>
        <v>1.6283018452228926</v>
      </c>
      <c r="AR89" s="434">
        <f t="shared" si="34"/>
        <v>1.6556193167543229</v>
      </c>
      <c r="AS89" s="434">
        <f t="shared" si="34"/>
        <v>1.6829367882857529</v>
      </c>
    </row>
    <row r="90" spans="1:45">
      <c r="A90" s="47" t="s">
        <v>3436</v>
      </c>
      <c r="B90" s="12">
        <v>0</v>
      </c>
      <c r="C90" s="12">
        <v>0</v>
      </c>
      <c r="D90" s="12">
        <v>0</v>
      </c>
      <c r="E90" s="12">
        <v>0</v>
      </c>
      <c r="F90" s="12">
        <v>0</v>
      </c>
      <c r="G90" s="12">
        <v>0</v>
      </c>
      <c r="H90" s="12">
        <v>0</v>
      </c>
      <c r="I90" s="12">
        <v>0</v>
      </c>
      <c r="J90" s="12">
        <v>0</v>
      </c>
      <c r="K90" s="12">
        <v>0</v>
      </c>
      <c r="L90" s="12">
        <v>0</v>
      </c>
      <c r="M90" s="12">
        <v>0</v>
      </c>
      <c r="N90" s="12">
        <v>0</v>
      </c>
      <c r="O90" s="434">
        <v>0</v>
      </c>
      <c r="P90" s="434">
        <f>($AD90-$O90)/($AD$79-$O$79)*(P$79-$O$79)</f>
        <v>-4.7750255346090668E-2</v>
      </c>
      <c r="Q90" s="434">
        <f t="shared" ref="Q90:AB92" si="35">($AD90-$O90)/($AD$79-$O$79)*(Q$79-$O$79)</f>
        <v>-9.5500510692181337E-2</v>
      </c>
      <c r="R90" s="434">
        <f t="shared" si="35"/>
        <v>-0.143250766038272</v>
      </c>
      <c r="S90" s="434">
        <f t="shared" si="35"/>
        <v>-0.19100102138436267</v>
      </c>
      <c r="T90" s="434">
        <f t="shared" si="35"/>
        <v>-0.23875127673045335</v>
      </c>
      <c r="U90" s="434">
        <f t="shared" si="35"/>
        <v>-0.286501532076544</v>
      </c>
      <c r="V90" s="434">
        <f t="shared" si="35"/>
        <v>-0.33425178742263467</v>
      </c>
      <c r="W90" s="434">
        <f t="shared" si="35"/>
        <v>-0.38200204276872535</v>
      </c>
      <c r="X90" s="434">
        <f t="shared" si="35"/>
        <v>-0.42975229811481602</v>
      </c>
      <c r="Y90" s="434">
        <f t="shared" si="35"/>
        <v>-0.4775025534609067</v>
      </c>
      <c r="Z90" s="434">
        <f t="shared" si="35"/>
        <v>-0.52525280880699732</v>
      </c>
      <c r="AA90" s="434">
        <f t="shared" si="35"/>
        <v>-0.57300306415308799</v>
      </c>
      <c r="AB90" s="434">
        <f t="shared" si="35"/>
        <v>-0.62075331949917867</v>
      </c>
      <c r="AC90" s="434">
        <f>($AD90-$O90)/($AD$79-$O$79)*(AC$79-$O$79)</f>
        <v>-0.66850357484526934</v>
      </c>
      <c r="AD90" s="434">
        <f>C11</f>
        <v>-0.71625383019136002</v>
      </c>
      <c r="AE90" s="434">
        <f>$AD90+($AS90-$AD90)/($AS$79-$AD$79)*(AE$79-$AD$79)</f>
        <v>-0.71641048784204797</v>
      </c>
      <c r="AF90" s="434">
        <f t="shared" ref="AF90:AR92" si="36">$AD90+($AS90-$AD90)/($AS$79-$AD$79)*(AF$79-$AD$79)</f>
        <v>-0.71656714549273604</v>
      </c>
      <c r="AG90" s="434">
        <f t="shared" si="36"/>
        <v>-0.71672380314342399</v>
      </c>
      <c r="AH90" s="434">
        <f t="shared" si="36"/>
        <v>-0.71688046079411205</v>
      </c>
      <c r="AI90" s="434">
        <f t="shared" si="36"/>
        <v>-0.7170371184448</v>
      </c>
      <c r="AJ90" s="434">
        <f t="shared" si="36"/>
        <v>-0.71719377609548807</v>
      </c>
      <c r="AK90" s="434">
        <f t="shared" si="36"/>
        <v>-0.71735043374617602</v>
      </c>
      <c r="AL90" s="434">
        <f t="shared" si="36"/>
        <v>-0.71750709139686408</v>
      </c>
      <c r="AM90" s="434">
        <f t="shared" si="36"/>
        <v>-0.71766374904755204</v>
      </c>
      <c r="AN90" s="434">
        <f t="shared" si="36"/>
        <v>-0.7178204066982401</v>
      </c>
      <c r="AO90" s="434">
        <f t="shared" si="36"/>
        <v>-0.71797706434892805</v>
      </c>
      <c r="AP90" s="434">
        <f t="shared" si="36"/>
        <v>-0.71813372199961611</v>
      </c>
      <c r="AQ90" s="434">
        <f t="shared" si="36"/>
        <v>-0.71829037965030407</v>
      </c>
      <c r="AR90" s="434">
        <f t="shared" si="36"/>
        <v>-0.71844703730099213</v>
      </c>
      <c r="AS90" s="436">
        <f>D11</f>
        <v>-0.71860369495168008</v>
      </c>
    </row>
    <row r="91" spans="1:45">
      <c r="A91" s="47" t="s">
        <v>3437</v>
      </c>
      <c r="B91" s="12">
        <f>1+B90*B$84</f>
        <v>1</v>
      </c>
      <c r="C91" s="12">
        <f t="shared" ref="C91:AS91" si="37">1+C90*C$84</f>
        <v>1</v>
      </c>
      <c r="D91" s="12">
        <f t="shared" si="37"/>
        <v>1</v>
      </c>
      <c r="E91" s="12">
        <f t="shared" si="37"/>
        <v>1</v>
      </c>
      <c r="F91" s="12">
        <f t="shared" si="37"/>
        <v>1</v>
      </c>
      <c r="G91" s="12">
        <f t="shared" si="37"/>
        <v>1</v>
      </c>
      <c r="H91" s="12">
        <f t="shared" si="37"/>
        <v>1</v>
      </c>
      <c r="I91" s="12">
        <f t="shared" si="37"/>
        <v>1</v>
      </c>
      <c r="J91" s="12">
        <f t="shared" si="37"/>
        <v>1</v>
      </c>
      <c r="K91" s="12">
        <f t="shared" si="37"/>
        <v>1</v>
      </c>
      <c r="L91" s="12">
        <f t="shared" si="37"/>
        <v>1</v>
      </c>
      <c r="M91" s="12">
        <f t="shared" si="37"/>
        <v>1</v>
      </c>
      <c r="N91" s="12">
        <f t="shared" si="37"/>
        <v>1</v>
      </c>
      <c r="O91" s="434">
        <f t="shared" si="37"/>
        <v>1</v>
      </c>
      <c r="P91" s="434">
        <f t="shared" si="37"/>
        <v>0.99872665985743758</v>
      </c>
      <c r="Q91" s="434">
        <f t="shared" si="37"/>
        <v>0.99490663942975033</v>
      </c>
      <c r="R91" s="434">
        <f t="shared" si="37"/>
        <v>0.98853993871693824</v>
      </c>
      <c r="S91" s="434">
        <f t="shared" si="37"/>
        <v>0.97962655771900131</v>
      </c>
      <c r="T91" s="434">
        <f t="shared" si="37"/>
        <v>0.96816649643593955</v>
      </c>
      <c r="U91" s="434">
        <f t="shared" si="37"/>
        <v>0.95415975486775295</v>
      </c>
      <c r="V91" s="434">
        <f t="shared" si="37"/>
        <v>0.93760633301444152</v>
      </c>
      <c r="W91" s="434">
        <f t="shared" si="37"/>
        <v>0.91850623087600525</v>
      </c>
      <c r="X91" s="434">
        <f t="shared" si="37"/>
        <v>0.89685944845244414</v>
      </c>
      <c r="Y91" s="434">
        <f t="shared" si="37"/>
        <v>0.8726659857437582</v>
      </c>
      <c r="Z91" s="434">
        <f t="shared" si="37"/>
        <v>0.84592584274994742</v>
      </c>
      <c r="AA91" s="434">
        <f t="shared" si="37"/>
        <v>0.81663901947101181</v>
      </c>
      <c r="AB91" s="434">
        <f t="shared" si="37"/>
        <v>0.78480551590695136</v>
      </c>
      <c r="AC91" s="434">
        <f t="shared" si="37"/>
        <v>0.75042533205776607</v>
      </c>
      <c r="AD91" s="434">
        <f t="shared" si="37"/>
        <v>0.71349846792345595</v>
      </c>
      <c r="AE91" s="434">
        <f t="shared" si="37"/>
        <v>0.68477938534949889</v>
      </c>
      <c r="AF91" s="434">
        <f t="shared" si="37"/>
        <v>0.6560477701634867</v>
      </c>
      <c r="AG91" s="434">
        <f t="shared" si="37"/>
        <v>0.62730362236541959</v>
      </c>
      <c r="AH91" s="434">
        <f t="shared" si="37"/>
        <v>0.59854694195529723</v>
      </c>
      <c r="AI91" s="434">
        <f t="shared" si="37"/>
        <v>0.56977772893311995</v>
      </c>
      <c r="AJ91" s="434">
        <f t="shared" si="37"/>
        <v>0.54099598329888765</v>
      </c>
      <c r="AK91" s="434">
        <f t="shared" si="37"/>
        <v>0.51220170505260021</v>
      </c>
      <c r="AL91" s="434">
        <f t="shared" si="37"/>
        <v>0.48339489419425785</v>
      </c>
      <c r="AM91" s="434">
        <f t="shared" si="37"/>
        <v>0.45457555072386047</v>
      </c>
      <c r="AN91" s="434">
        <f t="shared" si="37"/>
        <v>0.42574367464140794</v>
      </c>
      <c r="AO91" s="434">
        <f t="shared" si="37"/>
        <v>0.39689926594690039</v>
      </c>
      <c r="AP91" s="434">
        <f t="shared" si="37"/>
        <v>0.36804232464033781</v>
      </c>
      <c r="AQ91" s="434">
        <f t="shared" si="37"/>
        <v>0.33917285072172021</v>
      </c>
      <c r="AR91" s="434">
        <f t="shared" si="37"/>
        <v>0.31029084419104747</v>
      </c>
      <c r="AS91" s="434">
        <f t="shared" si="37"/>
        <v>0.28139630504831992</v>
      </c>
    </row>
    <row r="92" spans="1:45">
      <c r="A92" s="47" t="s">
        <v>3438</v>
      </c>
      <c r="B92" s="12">
        <v>0</v>
      </c>
      <c r="C92" s="12">
        <v>0</v>
      </c>
      <c r="D92" s="12">
        <v>0</v>
      </c>
      <c r="E92" s="12">
        <v>0</v>
      </c>
      <c r="F92" s="12">
        <v>0</v>
      </c>
      <c r="G92" s="12">
        <v>0</v>
      </c>
      <c r="H92" s="12">
        <v>0</v>
      </c>
      <c r="I92" s="12">
        <v>0</v>
      </c>
      <c r="J92" s="12">
        <v>0</v>
      </c>
      <c r="K92" s="12">
        <v>0</v>
      </c>
      <c r="L92" s="12">
        <v>0</v>
      </c>
      <c r="M92" s="12">
        <v>0</v>
      </c>
      <c r="N92" s="12">
        <v>0</v>
      </c>
      <c r="O92" s="434">
        <v>0</v>
      </c>
      <c r="P92" s="434">
        <f>($AD92-$O92)/($AD$79-$O$79)*(P$79-$O$79)</f>
        <v>-1.8366666666666673E-2</v>
      </c>
      <c r="Q92" s="434">
        <f t="shared" si="35"/>
        <v>-3.6733333333333347E-2</v>
      </c>
      <c r="R92" s="434">
        <f t="shared" si="35"/>
        <v>-5.5100000000000024E-2</v>
      </c>
      <c r="S92" s="434">
        <f t="shared" si="35"/>
        <v>-7.3466666666666694E-2</v>
      </c>
      <c r="T92" s="434">
        <f t="shared" si="35"/>
        <v>-9.1833333333333364E-2</v>
      </c>
      <c r="U92" s="434">
        <f t="shared" si="35"/>
        <v>-0.11020000000000005</v>
      </c>
      <c r="V92" s="434">
        <f t="shared" si="35"/>
        <v>-0.12856666666666672</v>
      </c>
      <c r="W92" s="434">
        <f t="shared" si="35"/>
        <v>-0.14693333333333339</v>
      </c>
      <c r="X92" s="434">
        <f t="shared" si="35"/>
        <v>-0.16530000000000006</v>
      </c>
      <c r="Y92" s="434">
        <f t="shared" si="35"/>
        <v>-0.18366666666666673</v>
      </c>
      <c r="Z92" s="434">
        <f t="shared" si="35"/>
        <v>-0.2020333333333334</v>
      </c>
      <c r="AA92" s="434">
        <f t="shared" si="35"/>
        <v>-0.2204000000000001</v>
      </c>
      <c r="AB92" s="434">
        <f t="shared" si="35"/>
        <v>-0.23876666666666677</v>
      </c>
      <c r="AC92" s="434">
        <f>($AD92-$O92)/($AD$79-$O$79)*(AC$79-$O$79)</f>
        <v>-0.25713333333333344</v>
      </c>
      <c r="AD92" s="434">
        <f>C12</f>
        <v>-0.27550000000000008</v>
      </c>
      <c r="AE92" s="434">
        <f>$AD92+($AS92-$AD92)/($AS$79-$AD$79)*(AE$79-$AD$79)</f>
        <v>-0.27590000000000009</v>
      </c>
      <c r="AF92" s="434">
        <f t="shared" si="36"/>
        <v>-0.2763000000000001</v>
      </c>
      <c r="AG92" s="434">
        <f t="shared" si="36"/>
        <v>-0.27670000000000006</v>
      </c>
      <c r="AH92" s="434">
        <f t="shared" si="36"/>
        <v>-0.27710000000000007</v>
      </c>
      <c r="AI92" s="434">
        <f t="shared" si="36"/>
        <v>-0.27750000000000008</v>
      </c>
      <c r="AJ92" s="434">
        <f t="shared" si="36"/>
        <v>-0.27790000000000009</v>
      </c>
      <c r="AK92" s="434">
        <f t="shared" si="36"/>
        <v>-0.2783000000000001</v>
      </c>
      <c r="AL92" s="434">
        <f t="shared" si="36"/>
        <v>-0.27870000000000006</v>
      </c>
      <c r="AM92" s="434">
        <f t="shared" si="36"/>
        <v>-0.27910000000000007</v>
      </c>
      <c r="AN92" s="434">
        <f t="shared" si="36"/>
        <v>-0.27950000000000008</v>
      </c>
      <c r="AO92" s="434">
        <f t="shared" si="36"/>
        <v>-0.27990000000000009</v>
      </c>
      <c r="AP92" s="434">
        <f t="shared" si="36"/>
        <v>-0.2803000000000001</v>
      </c>
      <c r="AQ92" s="434">
        <f t="shared" si="36"/>
        <v>-0.28070000000000006</v>
      </c>
      <c r="AR92" s="434">
        <f t="shared" si="36"/>
        <v>-0.28110000000000007</v>
      </c>
      <c r="AS92" s="436">
        <f>D12</f>
        <v>-0.28150000000000008</v>
      </c>
    </row>
    <row r="93" spans="1:45">
      <c r="A93" s="47" t="s">
        <v>3439</v>
      </c>
      <c r="B93" s="12">
        <f t="shared" ref="B93:AR93" si="38">1+B92*B$87</f>
        <v>1</v>
      </c>
      <c r="C93" s="12">
        <f t="shared" si="38"/>
        <v>1</v>
      </c>
      <c r="D93" s="12">
        <f t="shared" si="38"/>
        <v>1</v>
      </c>
      <c r="E93" s="12">
        <f t="shared" si="38"/>
        <v>1</v>
      </c>
      <c r="F93" s="12">
        <f t="shared" si="38"/>
        <v>1</v>
      </c>
      <c r="G93" s="12">
        <f t="shared" si="38"/>
        <v>1</v>
      </c>
      <c r="H93" s="12">
        <f t="shared" si="38"/>
        <v>1</v>
      </c>
      <c r="I93" s="12">
        <f t="shared" si="38"/>
        <v>1</v>
      </c>
      <c r="J93" s="12">
        <f t="shared" si="38"/>
        <v>1</v>
      </c>
      <c r="K93" s="12">
        <f t="shared" si="38"/>
        <v>1</v>
      </c>
      <c r="L93" s="12">
        <f t="shared" si="38"/>
        <v>1</v>
      </c>
      <c r="M93" s="12">
        <f t="shared" si="38"/>
        <v>1</v>
      </c>
      <c r="N93" s="12">
        <f t="shared" si="38"/>
        <v>1</v>
      </c>
      <c r="O93" s="434">
        <f t="shared" si="38"/>
        <v>1</v>
      </c>
      <c r="P93" s="434">
        <f t="shared" si="38"/>
        <v>0.99951022222222219</v>
      </c>
      <c r="Q93" s="434">
        <f t="shared" si="38"/>
        <v>0.99804088888888887</v>
      </c>
      <c r="R93" s="434">
        <f t="shared" si="38"/>
        <v>0.99559200000000003</v>
      </c>
      <c r="S93" s="434">
        <f t="shared" si="38"/>
        <v>0.99216355555555558</v>
      </c>
      <c r="T93" s="434">
        <f t="shared" si="38"/>
        <v>0.9877555555555555</v>
      </c>
      <c r="U93" s="434">
        <f t="shared" si="38"/>
        <v>0.98236800000000002</v>
      </c>
      <c r="V93" s="434">
        <f t="shared" si="38"/>
        <v>0.97600088888888892</v>
      </c>
      <c r="W93" s="434">
        <f t="shared" si="38"/>
        <v>0.96865422222222219</v>
      </c>
      <c r="X93" s="434">
        <f t="shared" si="38"/>
        <v>0.96032799999999996</v>
      </c>
      <c r="Y93" s="434">
        <f t="shared" si="38"/>
        <v>0.95102222222222221</v>
      </c>
      <c r="Z93" s="434">
        <f t="shared" si="38"/>
        <v>0.94073688888888884</v>
      </c>
      <c r="AA93" s="434">
        <f t="shared" si="38"/>
        <v>0.92947199999999996</v>
      </c>
      <c r="AB93" s="434">
        <f t="shared" si="38"/>
        <v>0.91722755555555557</v>
      </c>
      <c r="AC93" s="434">
        <f t="shared" si="38"/>
        <v>0.90400355555555556</v>
      </c>
      <c r="AD93" s="434">
        <f t="shared" si="38"/>
        <v>0.88979999999999992</v>
      </c>
      <c r="AE93" s="434">
        <f t="shared" si="38"/>
        <v>0.87860399999999994</v>
      </c>
      <c r="AF93" s="434">
        <f t="shared" si="38"/>
        <v>0.86737599999999992</v>
      </c>
      <c r="AG93" s="434">
        <f t="shared" si="38"/>
        <v>0.85611599999999999</v>
      </c>
      <c r="AH93" s="434">
        <f t="shared" si="38"/>
        <v>0.84482399999999991</v>
      </c>
      <c r="AI93" s="434">
        <f t="shared" si="38"/>
        <v>0.83349999999999991</v>
      </c>
      <c r="AJ93" s="434">
        <f t="shared" si="38"/>
        <v>0.82214399999999999</v>
      </c>
      <c r="AK93" s="434">
        <f t="shared" si="38"/>
        <v>0.81075599999999992</v>
      </c>
      <c r="AL93" s="434">
        <f t="shared" si="38"/>
        <v>0.79933599999999994</v>
      </c>
      <c r="AM93" s="434">
        <f t="shared" si="38"/>
        <v>0.78788399999999992</v>
      </c>
      <c r="AN93" s="434">
        <f t="shared" si="38"/>
        <v>0.77639999999999998</v>
      </c>
      <c r="AO93" s="434">
        <f t="shared" si="38"/>
        <v>0.7648839999999999</v>
      </c>
      <c r="AP93" s="434">
        <f t="shared" si="38"/>
        <v>0.75333599999999989</v>
      </c>
      <c r="AQ93" s="434">
        <f t="shared" si="38"/>
        <v>0.74175599999999986</v>
      </c>
      <c r="AR93" s="434">
        <f t="shared" si="38"/>
        <v>0.7301439999999999</v>
      </c>
      <c r="AS93" s="434">
        <f>1+AS92*AS$87</f>
        <v>0.71849999999999992</v>
      </c>
    </row>
    <row r="94" spans="1:45">
      <c r="A94" s="438" t="str">
        <f>'Automated-E'!A281&amp;" LDV"</f>
        <v>LDV Total LDV</v>
      </c>
      <c r="B94" s="439">
        <f>'Automated-E'!B281</f>
        <v>0</v>
      </c>
      <c r="C94" s="439">
        <f>'Automated-E'!C281</f>
        <v>0</v>
      </c>
      <c r="D94" s="439">
        <f>'Automated-E'!D281</f>
        <v>0</v>
      </c>
      <c r="E94" s="439">
        <f>'Automated-E'!E281</f>
        <v>0</v>
      </c>
      <c r="F94" s="439">
        <f>'Automated-E'!F281</f>
        <v>0</v>
      </c>
      <c r="G94" s="439">
        <f>'Automated-E'!G281</f>
        <v>0</v>
      </c>
      <c r="H94" s="439">
        <f>'Automated-E'!H281</f>
        <v>0</v>
      </c>
      <c r="I94" s="439">
        <f>'Automated-E'!I281</f>
        <v>0</v>
      </c>
      <c r="J94" s="439">
        <f>'Automated-E'!J281</f>
        <v>0</v>
      </c>
      <c r="K94" s="439">
        <f>'Automated-E'!K281</f>
        <v>0</v>
      </c>
      <c r="L94" s="439">
        <f>'Automated-E'!L281</f>
        <v>0</v>
      </c>
      <c r="M94" s="439">
        <f>'Automated-E'!M281</f>
        <v>0</v>
      </c>
      <c r="N94" s="439">
        <f>'Automated-E'!N281</f>
        <v>0</v>
      </c>
      <c r="O94" s="439">
        <f>'Automated-E'!O281</f>
        <v>0</v>
      </c>
      <c r="P94" s="439">
        <f>'Automated-E'!P281</f>
        <v>1.6601584243325362E-2</v>
      </c>
      <c r="Q94" s="439">
        <f>'Automated-E'!Q281</f>
        <v>3.0519748933331536E-2</v>
      </c>
      <c r="R94" s="439">
        <f>'Automated-E'!R281</f>
        <v>4.1617754801824614E-2</v>
      </c>
      <c r="S94" s="439">
        <f>'Automated-E'!S281</f>
        <v>4.9758862580610463E-2</v>
      </c>
      <c r="T94" s="439">
        <f>'Automated-E'!T281</f>
        <v>5.4806333001494956E-2</v>
      </c>
      <c r="U94" s="439">
        <f>'Automated-E'!U281</f>
        <v>5.6623426796283516E-2</v>
      </c>
      <c r="V94" s="439">
        <f>'Automated-E'!V281</f>
        <v>5.5073404696782235E-2</v>
      </c>
      <c r="W94" s="439">
        <f>'Automated-E'!W281</f>
        <v>5.0019527434796984E-2</v>
      </c>
      <c r="X94" s="439">
        <f>'Automated-E'!X281</f>
        <v>4.132505574213341E-2</v>
      </c>
      <c r="Y94" s="439">
        <f>'Automated-E'!Y281</f>
        <v>2.8853250350597603E-2</v>
      </c>
      <c r="Z94" s="439">
        <f>'Automated-E'!Z281</f>
        <v>1.2467371991995435E-2</v>
      </c>
      <c r="AA94" s="439">
        <f>'Automated-E'!AA281</f>
        <v>-7.9693186018674478E-3</v>
      </c>
      <c r="AB94" s="439">
        <f>'Automated-E'!AB281</f>
        <v>-3.2593560699185509E-2</v>
      </c>
      <c r="AC94" s="439">
        <f>'Automated-E'!AC281</f>
        <v>-6.1542093568152434E-2</v>
      </c>
      <c r="AD94" s="439">
        <f>'Automated-E'!AD281</f>
        <v>-9.4951656476962576E-2</v>
      </c>
      <c r="AE94" s="439">
        <f>'Automated-E'!AE281</f>
        <v>-0.11299684939916654</v>
      </c>
      <c r="AF94" s="439">
        <f>'Automated-E'!AF281</f>
        <v>-0.13260063022688928</v>
      </c>
      <c r="AG94" s="439">
        <f>'Automated-E'!AG281</f>
        <v>-0.15376400833312331</v>
      </c>
      <c r="AH94" s="439">
        <f>'Automated-E'!AH281</f>
        <v>-0.17648799309086227</v>
      </c>
      <c r="AI94" s="439">
        <f>'Automated-E'!AI281</f>
        <v>-0.20077359387309834</v>
      </c>
      <c r="AJ94" s="439">
        <f>'Automated-E'!AJ281</f>
        <v>-0.22662182005282494</v>
      </c>
      <c r="AK94" s="439">
        <f>'Automated-E'!AK281</f>
        <v>-0.25403368100303492</v>
      </c>
      <c r="AL94" s="439">
        <f>'Automated-E'!AL281</f>
        <v>-0.28301018609672091</v>
      </c>
      <c r="AM94" s="439">
        <f>'Automated-E'!AM281</f>
        <v>-0.31355234470687621</v>
      </c>
      <c r="AN94" s="439">
        <f>'Automated-E'!AN281</f>
        <v>-0.34566116620649356</v>
      </c>
      <c r="AO94" s="439">
        <f>'Automated-E'!AO281</f>
        <v>-0.37933765996856605</v>
      </c>
      <c r="AP94" s="439">
        <f>'Automated-E'!AP281</f>
        <v>-0.41458283536608664</v>
      </c>
      <c r="AQ94" s="439">
        <f>'Automated-E'!AQ281</f>
        <v>-0.45139770177204808</v>
      </c>
      <c r="AR94" s="439">
        <f>'Automated-E'!AR281</f>
        <v>-0.48978326855944354</v>
      </c>
      <c r="AS94" s="439">
        <f>'Automated-E'!AS281</f>
        <v>-0.52974054510126545</v>
      </c>
    </row>
    <row r="95" spans="1:45">
      <c r="A95" s="438" t="str">
        <f>'Automated-E'!A293&amp;" HDV"</f>
        <v>HDV Total HDV</v>
      </c>
      <c r="B95" s="439">
        <f>'Automated-E'!B293</f>
        <v>0</v>
      </c>
      <c r="C95" s="439">
        <f>'Automated-E'!C293</f>
        <v>0</v>
      </c>
      <c r="D95" s="439">
        <f>'Automated-E'!D293</f>
        <v>0</v>
      </c>
      <c r="E95" s="439">
        <f>'Automated-E'!E293</f>
        <v>0</v>
      </c>
      <c r="F95" s="439">
        <f>'Automated-E'!F293</f>
        <v>0</v>
      </c>
      <c r="G95" s="439">
        <f>'Automated-E'!G293</f>
        <v>0</v>
      </c>
      <c r="H95" s="439">
        <f>'Automated-E'!H293</f>
        <v>0</v>
      </c>
      <c r="I95" s="439">
        <f>'Automated-E'!I293</f>
        <v>0</v>
      </c>
      <c r="J95" s="439">
        <f>'Automated-E'!J293</f>
        <v>0</v>
      </c>
      <c r="K95" s="439">
        <f>'Automated-E'!K293</f>
        <v>0</v>
      </c>
      <c r="L95" s="439">
        <f>'Automated-E'!L293</f>
        <v>0</v>
      </c>
      <c r="M95" s="439">
        <f>'Automated-E'!M293</f>
        <v>0</v>
      </c>
      <c r="N95" s="439">
        <f>'Automated-E'!N293</f>
        <v>0</v>
      </c>
      <c r="O95" s="439">
        <f>'Automated-E'!O293</f>
        <v>0</v>
      </c>
      <c r="P95" s="439">
        <f>'Automated-E'!P293</f>
        <v>1.7712950249508363E-2</v>
      </c>
      <c r="Q95" s="439">
        <f>'Automated-E'!Q293</f>
        <v>3.4392826981456182E-2</v>
      </c>
      <c r="R95" s="439">
        <f>'Automated-E'!R293</f>
        <v>4.9986112233839419E-2</v>
      </c>
      <c r="S95" s="439">
        <f>'Automated-E'!S293</f>
        <v>6.4439288044652487E-2</v>
      </c>
      <c r="T95" s="439">
        <f>'Automated-E'!T293</f>
        <v>7.7698836451891573E-2</v>
      </c>
      <c r="U95" s="439">
        <f>'Automated-E'!U293</f>
        <v>8.9711239493551531E-2</v>
      </c>
      <c r="V95" s="439">
        <f>'Automated-E'!V293</f>
        <v>0.1004229792076281</v>
      </c>
      <c r="W95" s="439">
        <f>'Automated-E'!W293</f>
        <v>0.10978053763211615</v>
      </c>
      <c r="X95" s="439">
        <f>'Automated-E'!X293</f>
        <v>0.11773039680501141</v>
      </c>
      <c r="Y95" s="439">
        <f>'Automated-E'!Y293</f>
        <v>0.12421903876430851</v>
      </c>
      <c r="Z95" s="439">
        <f>'Automated-E'!Z293</f>
        <v>0.12919294554800342</v>
      </c>
      <c r="AA95" s="439">
        <f>'Automated-E'!AA293</f>
        <v>0.13259859919409123</v>
      </c>
      <c r="AB95" s="439">
        <f>'Automated-E'!AB293</f>
        <v>0.13438248174056722</v>
      </c>
      <c r="AC95" s="439">
        <f>'Automated-E'!AC293</f>
        <v>0.13449107522542669</v>
      </c>
      <c r="AD95" s="439">
        <f>'Automated-E'!AD293</f>
        <v>0.1328708616866654</v>
      </c>
      <c r="AE95" s="439">
        <f>'Automated-E'!AE293</f>
        <v>0.14261763733140675</v>
      </c>
      <c r="AF95" s="439">
        <f>'Automated-E'!AF293</f>
        <v>0.15171023024454855</v>
      </c>
      <c r="AG95" s="439">
        <f>'Automated-E'!AG293</f>
        <v>0.16014601794882344</v>
      </c>
      <c r="AH95" s="439">
        <f>'Automated-E'!AH293</f>
        <v>0.16792237796696474</v>
      </c>
      <c r="AI95" s="439">
        <f>'Automated-E'!AI293</f>
        <v>0.17503668782170467</v>
      </c>
      <c r="AJ95" s="439">
        <f>'Automated-E'!AJ293</f>
        <v>0.18148632503577744</v>
      </c>
      <c r="AK95" s="439">
        <f>'Automated-E'!AK293</f>
        <v>0.18726866713191481</v>
      </c>
      <c r="AL95" s="439">
        <f>'Automated-E'!AL293</f>
        <v>0.19238109163284989</v>
      </c>
      <c r="AM95" s="439">
        <f>'Automated-E'!AM293</f>
        <v>0.19682097606131643</v>
      </c>
      <c r="AN95" s="439">
        <f>'Automated-E'!AN293</f>
        <v>0.20058569794004666</v>
      </c>
      <c r="AO95" s="439">
        <f>'Automated-E'!AO293</f>
        <v>0.20367263479177389</v>
      </c>
      <c r="AP95" s="439">
        <f>'Automated-E'!AP293</f>
        <v>0.20607916413923166</v>
      </c>
      <c r="AQ95" s="439">
        <f>'Automated-E'!AQ293</f>
        <v>0.20780266350515131</v>
      </c>
      <c r="AR95" s="439">
        <f>'Automated-E'!AR293</f>
        <v>0.20884051041226792</v>
      </c>
      <c r="AS95" s="439">
        <f>'Automated-E'!AS293</f>
        <v>0.20919008238331349</v>
      </c>
    </row>
    <row r="96" spans="1:45">
      <c r="A96" s="439" t="str">
        <f>'Automated-E'!A364</f>
        <v>total road (LDV, LCV, Freight)</v>
      </c>
      <c r="B96" s="439">
        <f>'Automated-E'!B364</f>
        <v>0</v>
      </c>
      <c r="C96" s="439">
        <f>'Automated-E'!C364</f>
        <v>0</v>
      </c>
      <c r="D96" s="439">
        <f>'Automated-E'!D364</f>
        <v>0</v>
      </c>
      <c r="E96" s="439">
        <f>'Automated-E'!E364</f>
        <v>0</v>
      </c>
      <c r="F96" s="439">
        <f>'Automated-E'!F364</f>
        <v>0</v>
      </c>
      <c r="G96" s="439">
        <f>'Automated-E'!G364</f>
        <v>0</v>
      </c>
      <c r="H96" s="439">
        <f>'Automated-E'!H364</f>
        <v>0</v>
      </c>
      <c r="I96" s="439">
        <f>'Automated-E'!I364</f>
        <v>0</v>
      </c>
      <c r="J96" s="439">
        <f>'Automated-E'!J364</f>
        <v>0</v>
      </c>
      <c r="K96" s="439">
        <f>'Automated-E'!K364</f>
        <v>0</v>
      </c>
      <c r="L96" s="439">
        <f>'Automated-E'!L364</f>
        <v>0</v>
      </c>
      <c r="M96" s="439">
        <f>'Automated-E'!M364</f>
        <v>0</v>
      </c>
      <c r="N96" s="439">
        <f>'Automated-E'!N364</f>
        <v>0</v>
      </c>
      <c r="O96" s="439">
        <f>'Automated-E'!O364</f>
        <v>0</v>
      </c>
      <c r="P96" s="439">
        <f>'Automated-E'!P364</f>
        <v>1.686582272079673E-2</v>
      </c>
      <c r="Q96" s="439">
        <f>'Automated-E'!Q364</f>
        <v>3.1442324037930902E-2</v>
      </c>
      <c r="R96" s="439">
        <f>'Automated-E'!R364</f>
        <v>4.3620100808572371E-2</v>
      </c>
      <c r="S96" s="439">
        <f>'Automated-E'!S364</f>
        <v>5.3295312814587881E-2</v>
      </c>
      <c r="T96" s="439">
        <f>'Automated-E'!T364</f>
        <v>6.0360764534881373E-2</v>
      </c>
      <c r="U96" s="439">
        <f>'Automated-E'!U364</f>
        <v>6.4705754096705537E-2</v>
      </c>
      <c r="V96" s="439">
        <f>'Automated-E'!V364</f>
        <v>6.6214793669632011E-2</v>
      </c>
      <c r="W96" s="439">
        <f>'Automated-E'!W364</f>
        <v>6.4832989791053786E-2</v>
      </c>
      <c r="X96" s="439">
        <f>'Automated-E'!X364</f>
        <v>6.0418499513957391E-2</v>
      </c>
      <c r="Y96" s="439">
        <f>'Automated-E'!Y364</f>
        <v>5.278421492316232E-2</v>
      </c>
      <c r="Z96" s="439">
        <f>'Automated-E'!Z364</f>
        <v>4.1970045895604935E-2</v>
      </c>
      <c r="AA96" s="439">
        <f>'Automated-E'!AA364</f>
        <v>2.778605887112473E-2</v>
      </c>
      <c r="AB96" s="439">
        <f>'Automated-E'!AB364</f>
        <v>1.0012840740571294E-2</v>
      </c>
      <c r="AC96" s="439">
        <f>'Automated-E'!AC364</f>
        <v>-1.112926575149753E-2</v>
      </c>
      <c r="AD96" s="439">
        <f>'Automated-E'!AD364</f>
        <v>-3.584797418017438E-2</v>
      </c>
      <c r="AE96" s="439">
        <f>'Automated-E'!AE364</f>
        <v>-4.6590566619715057E-2</v>
      </c>
      <c r="AF96" s="439">
        <f>'Automated-E'!AF364</f>
        <v>-5.8669447254292462E-2</v>
      </c>
      <c r="AG96" s="439">
        <f>'Automated-E'!AG364</f>
        <v>-7.2088780166318589E-2</v>
      </c>
      <c r="AH96" s="439">
        <f>'Automated-E'!AH364</f>
        <v>-8.6850434515555075E-2</v>
      </c>
      <c r="AI96" s="439">
        <f>'Automated-E'!AI364</f>
        <v>-0.10295380982533586</v>
      </c>
      <c r="AJ96" s="439">
        <f>'Automated-E'!AJ364</f>
        <v>-0.12039574557618093</v>
      </c>
      <c r="AK96" s="439">
        <f>'Automated-E'!AK364</f>
        <v>-0.13917052055181123</v>
      </c>
      <c r="AL96" s="439">
        <f>'Automated-E'!AL364</f>
        <v>-0.1592699443207608</v>
      </c>
      <c r="AM96" s="439">
        <f>'Automated-E'!AM364</f>
        <v>-0.18068354053676672</v>
      </c>
      <c r="AN96" s="439">
        <f>'Automated-E'!AN364</f>
        <v>-0.20339881950973315</v>
      </c>
      <c r="AO96" s="439">
        <f>'Automated-E'!AO364</f>
        <v>-0.22740163574496564</v>
      </c>
      <c r="AP96" s="439">
        <f>'Automated-E'!AP364</f>
        <v>-0.25267662478949438</v>
      </c>
      <c r="AQ96" s="439">
        <f>'Automated-E'!AQ364</f>
        <v>-0.27920771260739141</v>
      </c>
      <c r="AR96" s="439">
        <f>'Automated-E'!AR364</f>
        <v>-0.30697868963412256</v>
      </c>
      <c r="AS96" s="439">
        <f>'Automated-E'!AS364</f>
        <v>-0.33597384042460832</v>
      </c>
    </row>
    <row r="97" spans="1:13">
      <c r="A97" s="111"/>
      <c r="B97" s="111"/>
      <c r="C97" s="111"/>
      <c r="D97" s="111"/>
      <c r="E97" s="111"/>
      <c r="F97" s="111"/>
      <c r="G97" s="111"/>
      <c r="H97" s="111"/>
      <c r="I97" s="111"/>
      <c r="J97" s="111"/>
      <c r="K97" s="111"/>
      <c r="L97" s="111"/>
    </row>
    <row r="98" spans="1:13">
      <c r="A98" s="440" t="s">
        <v>3440</v>
      </c>
      <c r="B98" s="440">
        <v>2050</v>
      </c>
      <c r="C98" s="111"/>
      <c r="D98" s="111"/>
      <c r="E98" s="111"/>
      <c r="F98" s="111"/>
      <c r="G98" s="111"/>
      <c r="H98" s="111"/>
      <c r="I98" s="111"/>
      <c r="J98" s="111"/>
      <c r="K98" s="111"/>
      <c r="L98" s="111"/>
    </row>
    <row r="99" spans="1:13">
      <c r="B99" s="47" t="s">
        <v>3280</v>
      </c>
      <c r="C99" s="47" t="s">
        <v>3280</v>
      </c>
      <c r="D99" s="47" t="s">
        <v>3280</v>
      </c>
      <c r="E99" s="47" t="s">
        <v>3280</v>
      </c>
      <c r="F99" s="47" t="s">
        <v>3280</v>
      </c>
      <c r="G99" s="47" t="s">
        <v>3280</v>
      </c>
      <c r="H99" s="47" t="s">
        <v>3280</v>
      </c>
    </row>
    <row r="100" spans="1:13">
      <c r="A100" s="254" t="str">
        <f>"Scenario Summary "&amp;B98&amp;" at Full Adoption"</f>
        <v>Scenario Summary 2050 at Full Adoption</v>
      </c>
      <c r="B100" s="254" t="s">
        <v>3274</v>
      </c>
      <c r="C100" s="254" t="s">
        <v>3274</v>
      </c>
      <c r="D100" s="282" t="s">
        <v>3317</v>
      </c>
      <c r="E100" s="254" t="s">
        <v>3275</v>
      </c>
      <c r="F100" s="254" t="s">
        <v>3275</v>
      </c>
      <c r="G100" s="254" t="s">
        <v>3275</v>
      </c>
      <c r="H100" s="254" t="s">
        <v>3274</v>
      </c>
    </row>
    <row r="101" spans="1:13">
      <c r="A101" s="312" t="s">
        <v>3343</v>
      </c>
      <c r="B101" s="254" t="s">
        <v>2202</v>
      </c>
      <c r="C101" s="254" t="s">
        <v>3281</v>
      </c>
      <c r="D101" s="254" t="s">
        <v>3282</v>
      </c>
      <c r="E101" s="254" t="s">
        <v>2202</v>
      </c>
      <c r="F101" s="254" t="s">
        <v>3281</v>
      </c>
      <c r="G101" s="254" t="s">
        <v>3282</v>
      </c>
      <c r="H101" s="254" t="s">
        <v>3282</v>
      </c>
      <c r="I101" s="254" t="s">
        <v>3039</v>
      </c>
    </row>
    <row r="102" spans="1:13">
      <c r="A102" s="441"/>
      <c r="B102" s="442">
        <f ca="1">OFFSET(A90,0,$B$98-$B$79+1)</f>
        <v>-0.71860369495168008</v>
      </c>
      <c r="C102" s="442">
        <f ca="1">OFFSET(A85,0,$B$98-$B$79+1)</f>
        <v>0.67116428489700342</v>
      </c>
      <c r="D102" s="443">
        <f ca="1">OFFSET(A96,0,$B$98-$B$79+1)</f>
        <v>-0.33597384042460832</v>
      </c>
      <c r="E102" s="442">
        <f ca="1">OFFSET(A92,0,$B$98-$B$79+1)</f>
        <v>-0.28150000000000008</v>
      </c>
      <c r="F102" s="442">
        <f ca="1">OFFSET(A88,0,$B$98-$B$79+1)</f>
        <v>0.68293678828575288</v>
      </c>
      <c r="G102" s="442">
        <f ca="1">OFFSET(A95,0,$B$98-$B$79+1)</f>
        <v>0.20919008238331349</v>
      </c>
      <c r="H102" s="442">
        <f ca="1">OFFSET(A94,0,$B$98-$B$79+1)</f>
        <v>-0.52974054510126545</v>
      </c>
    </row>
    <row r="103" spans="1:13">
      <c r="A103" s="444">
        <v>2</v>
      </c>
      <c r="B103" s="445">
        <f t="dataTable" ref="B103:H108" dt2D="0" dtr="0" r1="B3" ca="1"/>
        <v>-0.76934729094400001</v>
      </c>
      <c r="C103" s="445">
        <v>0.6672605558370428</v>
      </c>
      <c r="D103" s="445">
        <v>-0.44706404656401144</v>
      </c>
      <c r="E103" s="445">
        <v>-0.28150000000000008</v>
      </c>
      <c r="F103" s="445">
        <v>0.42890465309219694</v>
      </c>
      <c r="G103" s="445">
        <v>2.6667993246743515E-2</v>
      </c>
      <c r="H103" s="445">
        <v>-0.61544183609397374</v>
      </c>
      <c r="I103" t="str">
        <f ca="1">OFFSET('Scenario Master'!$G$3,'Policy+Scenario'!A103,0)</f>
        <v>Have our cake &amp; eat it too</v>
      </c>
    </row>
    <row r="104" spans="1:13">
      <c r="A104" s="444">
        <v>7</v>
      </c>
      <c r="B104" s="445">
        <v>-0.18680000000000008</v>
      </c>
      <c r="C104" s="445">
        <v>0.11909661899344881</v>
      </c>
      <c r="D104" s="445">
        <v>-8.8458168544230054E-2</v>
      </c>
      <c r="E104" s="445">
        <v>-0.17500000000000004</v>
      </c>
      <c r="F104" s="445">
        <v>0.10998894566973161</v>
      </c>
      <c r="G104" s="445">
        <v>-8.4259119822471251E-2</v>
      </c>
      <c r="H104" s="445">
        <v>-8.9950629434527585E-2</v>
      </c>
      <c r="I104" t="str">
        <f ca="1">OFFSET('Scenario Master'!$G$3,'Policy+Scenario'!A104,0)</f>
        <v>Stuck in the middle at Level 2</v>
      </c>
    </row>
    <row r="105" spans="1:13">
      <c r="A105" s="444">
        <v>4</v>
      </c>
      <c r="B105" s="445">
        <v>-0.71860369495168008</v>
      </c>
      <c r="C105" s="445">
        <v>0.67116428489700342</v>
      </c>
      <c r="D105" s="445">
        <v>-0.33597384042460832</v>
      </c>
      <c r="E105" s="445">
        <v>-0.28150000000000008</v>
      </c>
      <c r="F105" s="445">
        <v>0.68293678828575288</v>
      </c>
      <c r="G105" s="445">
        <v>0.20919008238331349</v>
      </c>
      <c r="H105" s="445">
        <v>-0.52974054510126545</v>
      </c>
      <c r="I105" t="str">
        <f ca="1">OFFSET('Scenario Master'!$G$3,'Policy+Scenario'!A105,0)</f>
        <v>Strong responses</v>
      </c>
    </row>
    <row r="106" spans="1:13">
      <c r="A106" s="444">
        <v>3</v>
      </c>
      <c r="B106" s="445">
        <v>0.34200000000000008</v>
      </c>
      <c r="C106" s="445">
        <v>0.6467172463450197</v>
      </c>
      <c r="D106" s="445">
        <v>1.01047479701259</v>
      </c>
      <c r="E106" s="445">
        <v>0</v>
      </c>
      <c r="F106" s="445">
        <v>0.44940600008579668</v>
      </c>
      <c r="G106" s="445">
        <v>0.44940600008579668</v>
      </c>
      <c r="H106" s="445">
        <v>1.2098945445950164</v>
      </c>
      <c r="I106" t="str">
        <f ca="1">OFFSET('Scenario Master'!$G$3,'Policy+Scenario'!A106,0)</f>
        <v>Dystopian nightmare</v>
      </c>
    </row>
    <row r="107" spans="1:13">
      <c r="A107" s="444">
        <v>1</v>
      </c>
      <c r="B107" s="445">
        <v>-0.32681322574000005</v>
      </c>
      <c r="C107" s="445">
        <v>0.14263230980689667</v>
      </c>
      <c r="D107" s="445">
        <v>-0.19588072995045835</v>
      </c>
      <c r="E107" s="445">
        <v>-0.19232500000000008</v>
      </c>
      <c r="F107" s="445">
        <v>0.11722031613938233</v>
      </c>
      <c r="G107" s="445">
        <v>-9.7649081162124451E-2</v>
      </c>
      <c r="H107" s="445">
        <v>-0.23079504119584227</v>
      </c>
      <c r="I107" t="str">
        <f ca="1">OFFSET('Scenario Master'!$G$3,'Policy+Scenario'!A107,0)</f>
        <v>Cautiously optimistic</v>
      </c>
    </row>
    <row r="108" spans="1:13">
      <c r="A108" s="444">
        <v>5</v>
      </c>
      <c r="B108" s="445">
        <v>9.9199999999999955E-2</v>
      </c>
      <c r="C108" s="445">
        <v>7.3921708548549514E-2</v>
      </c>
      <c r="D108" s="445">
        <v>0.12573357808546626</v>
      </c>
      <c r="E108" s="445">
        <v>-9.9999999999999978E-2</v>
      </c>
      <c r="F108" s="445">
        <v>7.9750240450252807E-2</v>
      </c>
      <c r="G108" s="445">
        <v>-2.8224783594772429E-2</v>
      </c>
      <c r="H108" s="445">
        <v>0.18045474203656564</v>
      </c>
      <c r="I108" t="str">
        <f ca="1">OFFSET('Scenario Master'!$G$3,'Policy+Scenario'!A108,0)</f>
        <v>Driver assist, limited other benefits</v>
      </c>
    </row>
    <row r="110" spans="1:13">
      <c r="A110" s="47" t="s">
        <v>3449</v>
      </c>
      <c r="C110" s="2" t="s">
        <v>3283</v>
      </c>
      <c r="D110" s="2" t="s">
        <v>3283</v>
      </c>
      <c r="E110" s="2" t="s">
        <v>3283</v>
      </c>
      <c r="F110" s="283" t="s">
        <v>3338</v>
      </c>
      <c r="H110" s="2" t="s">
        <v>3346</v>
      </c>
      <c r="I110" s="2" t="s">
        <v>3283</v>
      </c>
      <c r="J110" s="2" t="s">
        <v>3283</v>
      </c>
      <c r="K110" s="2" t="s">
        <v>3283</v>
      </c>
    </row>
    <row r="111" spans="1:13" ht="42">
      <c r="A111" s="121"/>
      <c r="B111" s="121"/>
      <c r="C111" s="255" t="s">
        <v>2202</v>
      </c>
      <c r="D111" s="255" t="s">
        <v>3281</v>
      </c>
      <c r="E111" s="255" t="s">
        <v>3282</v>
      </c>
      <c r="F111" s="255" t="s">
        <v>3282</v>
      </c>
      <c r="G111" s="121"/>
      <c r="H111" s="255" t="s">
        <v>3344</v>
      </c>
      <c r="I111" s="255" t="s">
        <v>3345</v>
      </c>
      <c r="J111" s="255" t="s">
        <v>3281</v>
      </c>
      <c r="K111" s="255" t="s">
        <v>2202</v>
      </c>
      <c r="L111" s="255" t="s">
        <v>3450</v>
      </c>
      <c r="M111" s="255" t="s">
        <v>3347</v>
      </c>
    </row>
    <row r="112" spans="1:13">
      <c r="A112" s="121">
        <v>1</v>
      </c>
      <c r="B112" s="122" t="s">
        <v>3274</v>
      </c>
      <c r="C112" s="93">
        <f>B103</f>
        <v>-0.76934729094400001</v>
      </c>
      <c r="D112" s="93">
        <f>C103</f>
        <v>0.6672605558370428</v>
      </c>
      <c r="E112" s="93">
        <f>H103</f>
        <v>-0.61544183609397374</v>
      </c>
      <c r="F112" s="91">
        <f>D103</f>
        <v>-0.44706404656401144</v>
      </c>
      <c r="G112" s="122" t="s">
        <v>3274</v>
      </c>
      <c r="H112" s="93">
        <f>F112</f>
        <v>-0.44706404656401144</v>
      </c>
      <c r="I112" s="93">
        <f>E112</f>
        <v>-0.61544183609397374</v>
      </c>
      <c r="J112" s="93">
        <f>D112</f>
        <v>0.6672605558370428</v>
      </c>
      <c r="K112" s="91">
        <f>C112</f>
        <v>-0.76934729094400001</v>
      </c>
      <c r="L112">
        <f>A103</f>
        <v>2</v>
      </c>
      <c r="M112" t="str">
        <f ca="1">I103</f>
        <v>Have our cake &amp; eat it too</v>
      </c>
    </row>
    <row r="113" spans="1:24">
      <c r="A113" s="121"/>
      <c r="B113" s="122" t="s">
        <v>3275</v>
      </c>
      <c r="C113" s="93">
        <f>E103</f>
        <v>-0.28150000000000008</v>
      </c>
      <c r="D113" s="93">
        <f>F103</f>
        <v>0.42890465309219694</v>
      </c>
      <c r="E113" s="93">
        <f>G103</f>
        <v>2.6667993246743515E-2</v>
      </c>
      <c r="F113" s="91">
        <f>F112</f>
        <v>-0.44706404656401144</v>
      </c>
      <c r="G113" s="122" t="s">
        <v>3275</v>
      </c>
      <c r="H113" s="93">
        <f t="shared" ref="H113:H121" si="39">F113</f>
        <v>-0.44706404656401144</v>
      </c>
      <c r="I113" s="93">
        <f t="shared" ref="I113:I121" si="40">E113</f>
        <v>2.6667993246743515E-2</v>
      </c>
      <c r="J113" s="93">
        <f t="shared" ref="J113:J121" si="41">D113</f>
        <v>0.42890465309219694</v>
      </c>
      <c r="K113" s="91">
        <f t="shared" ref="K113:K121" si="42">C113</f>
        <v>-0.28150000000000008</v>
      </c>
      <c r="L113">
        <f>L112</f>
        <v>2</v>
      </c>
    </row>
    <row r="114" spans="1:24">
      <c r="A114" s="121">
        <v>2</v>
      </c>
      <c r="B114" s="122" t="s">
        <v>3274</v>
      </c>
      <c r="C114" s="93">
        <f>B104</f>
        <v>-0.18680000000000008</v>
      </c>
      <c r="D114" s="93">
        <f>C104</f>
        <v>0.11909661899344881</v>
      </c>
      <c r="E114" s="93">
        <f>H104</f>
        <v>-8.9950629434527585E-2</v>
      </c>
      <c r="F114" s="93">
        <f>D104</f>
        <v>-8.8458168544230054E-2</v>
      </c>
      <c r="G114" s="122" t="s">
        <v>3274</v>
      </c>
      <c r="H114" s="93">
        <f t="shared" si="39"/>
        <v>-8.8458168544230054E-2</v>
      </c>
      <c r="I114" s="93">
        <f t="shared" si="40"/>
        <v>-8.9950629434527585E-2</v>
      </c>
      <c r="J114" s="93">
        <f t="shared" si="41"/>
        <v>0.11909661899344881</v>
      </c>
      <c r="K114" s="91">
        <f t="shared" si="42"/>
        <v>-0.18680000000000008</v>
      </c>
      <c r="L114">
        <f>A104</f>
        <v>7</v>
      </c>
      <c r="M114" t="str">
        <f ca="1">I104</f>
        <v>Stuck in the middle at Level 2</v>
      </c>
    </row>
    <row r="115" spans="1:24">
      <c r="A115" s="121"/>
      <c r="B115" s="122" t="s">
        <v>3275</v>
      </c>
      <c r="C115" s="93">
        <f>E104</f>
        <v>-0.17500000000000004</v>
      </c>
      <c r="D115" s="93">
        <f>F104</f>
        <v>0.10998894566973161</v>
      </c>
      <c r="E115" s="93">
        <f>G104</f>
        <v>-8.4259119822471251E-2</v>
      </c>
      <c r="F115" s="91">
        <f>F114</f>
        <v>-8.8458168544230054E-2</v>
      </c>
      <c r="G115" s="122" t="s">
        <v>3275</v>
      </c>
      <c r="H115" s="93">
        <f t="shared" si="39"/>
        <v>-8.8458168544230054E-2</v>
      </c>
      <c r="I115" s="93">
        <f t="shared" si="40"/>
        <v>-8.4259119822471251E-2</v>
      </c>
      <c r="J115" s="93">
        <f t="shared" si="41"/>
        <v>0.10998894566973161</v>
      </c>
      <c r="K115" s="91">
        <f t="shared" si="42"/>
        <v>-0.17500000000000004</v>
      </c>
      <c r="L115">
        <f>L114</f>
        <v>7</v>
      </c>
    </row>
    <row r="116" spans="1:24">
      <c r="A116" s="121">
        <v>3</v>
      </c>
      <c r="B116" s="122" t="s">
        <v>3274</v>
      </c>
      <c r="C116" s="93">
        <f>B105</f>
        <v>-0.71860369495168008</v>
      </c>
      <c r="D116" s="93">
        <f>C105</f>
        <v>0.67116428489700342</v>
      </c>
      <c r="E116" s="93">
        <f>H105</f>
        <v>-0.52974054510126545</v>
      </c>
      <c r="F116" s="93">
        <f>D105</f>
        <v>-0.33597384042460832</v>
      </c>
      <c r="G116" s="122" t="s">
        <v>3274</v>
      </c>
      <c r="H116" s="93">
        <f t="shared" si="39"/>
        <v>-0.33597384042460832</v>
      </c>
      <c r="I116" s="93">
        <f t="shared" si="40"/>
        <v>-0.52974054510126545</v>
      </c>
      <c r="J116" s="93">
        <f t="shared" si="41"/>
        <v>0.67116428489700342</v>
      </c>
      <c r="K116" s="91">
        <f t="shared" si="42"/>
        <v>-0.71860369495168008</v>
      </c>
      <c r="L116">
        <f>A105</f>
        <v>4</v>
      </c>
      <c r="M116" t="str">
        <f ca="1">I105</f>
        <v>Strong responses</v>
      </c>
    </row>
    <row r="117" spans="1:24">
      <c r="A117" s="121"/>
      <c r="B117" s="122" t="s">
        <v>3275</v>
      </c>
      <c r="C117" s="93">
        <f>E105</f>
        <v>-0.28150000000000008</v>
      </c>
      <c r="D117" s="93">
        <f t="shared" ref="D117:E117" si="43">F105</f>
        <v>0.68293678828575288</v>
      </c>
      <c r="E117" s="93">
        <f t="shared" si="43"/>
        <v>0.20919008238331349</v>
      </c>
      <c r="F117" s="91">
        <f>F116</f>
        <v>-0.33597384042460832</v>
      </c>
      <c r="G117" s="122" t="s">
        <v>3275</v>
      </c>
      <c r="H117" s="93">
        <f t="shared" si="39"/>
        <v>-0.33597384042460832</v>
      </c>
      <c r="I117" s="93">
        <f t="shared" si="40"/>
        <v>0.20919008238331349</v>
      </c>
      <c r="J117" s="93">
        <f t="shared" si="41"/>
        <v>0.68293678828575288</v>
      </c>
      <c r="K117" s="91">
        <f t="shared" si="42"/>
        <v>-0.28150000000000008</v>
      </c>
      <c r="L117">
        <f>L116</f>
        <v>4</v>
      </c>
    </row>
    <row r="118" spans="1:24">
      <c r="A118" s="121">
        <v>4</v>
      </c>
      <c r="B118" s="122" t="s">
        <v>3274</v>
      </c>
      <c r="C118" s="93">
        <f>B106</f>
        <v>0.34200000000000008</v>
      </c>
      <c r="D118" s="93">
        <f>C106</f>
        <v>0.6467172463450197</v>
      </c>
      <c r="E118" s="93">
        <f>H106</f>
        <v>1.2098945445950164</v>
      </c>
      <c r="F118" s="93">
        <f>D106</f>
        <v>1.01047479701259</v>
      </c>
      <c r="G118" s="122" t="s">
        <v>3274</v>
      </c>
      <c r="H118" s="93">
        <f t="shared" si="39"/>
        <v>1.01047479701259</v>
      </c>
      <c r="I118" s="93">
        <f t="shared" si="40"/>
        <v>1.2098945445950164</v>
      </c>
      <c r="J118" s="93">
        <f t="shared" si="41"/>
        <v>0.6467172463450197</v>
      </c>
      <c r="K118" s="91">
        <f t="shared" si="42"/>
        <v>0.34200000000000008</v>
      </c>
      <c r="L118">
        <f>A106</f>
        <v>3</v>
      </c>
      <c r="M118" t="str">
        <f ca="1">I106</f>
        <v>Dystopian nightmare</v>
      </c>
    </row>
    <row r="119" spans="1:24">
      <c r="A119" s="446"/>
      <c r="B119" s="122" t="s">
        <v>3275</v>
      </c>
      <c r="C119" s="93">
        <f>E106</f>
        <v>0</v>
      </c>
      <c r="D119" s="93">
        <f>F106</f>
        <v>0.44940600008579668</v>
      </c>
      <c r="E119" s="93">
        <f>G106</f>
        <v>0.44940600008579668</v>
      </c>
      <c r="F119" s="91">
        <f>F118</f>
        <v>1.01047479701259</v>
      </c>
      <c r="G119" s="122" t="s">
        <v>3275</v>
      </c>
      <c r="H119" s="93">
        <f t="shared" si="39"/>
        <v>1.01047479701259</v>
      </c>
      <c r="I119" s="93">
        <f t="shared" si="40"/>
        <v>0.44940600008579668</v>
      </c>
      <c r="J119" s="93">
        <f t="shared" si="41"/>
        <v>0.44940600008579668</v>
      </c>
      <c r="K119" s="91">
        <f t="shared" si="42"/>
        <v>0</v>
      </c>
      <c r="L119">
        <f>L118</f>
        <v>3</v>
      </c>
    </row>
    <row r="120" spans="1:24">
      <c r="A120" s="121">
        <v>5</v>
      </c>
      <c r="B120" s="122" t="s">
        <v>3274</v>
      </c>
      <c r="C120" s="91">
        <f>B107</f>
        <v>-0.32681322574000005</v>
      </c>
      <c r="D120" s="91">
        <f>C107</f>
        <v>0.14263230980689667</v>
      </c>
      <c r="E120" s="91">
        <f>H107</f>
        <v>-0.23079504119584227</v>
      </c>
      <c r="F120" s="91">
        <f>D107</f>
        <v>-0.19588072995045835</v>
      </c>
      <c r="G120" s="122" t="s">
        <v>3274</v>
      </c>
      <c r="H120" s="93">
        <f t="shared" si="39"/>
        <v>-0.19588072995045835</v>
      </c>
      <c r="I120" s="93">
        <f t="shared" si="40"/>
        <v>-0.23079504119584227</v>
      </c>
      <c r="J120" s="93">
        <f t="shared" si="41"/>
        <v>0.14263230980689667</v>
      </c>
      <c r="K120" s="91">
        <f t="shared" si="42"/>
        <v>-0.32681322574000005</v>
      </c>
      <c r="L120">
        <f>A107</f>
        <v>1</v>
      </c>
      <c r="M120" t="str">
        <f ca="1">I107</f>
        <v>Cautiously optimistic</v>
      </c>
    </row>
    <row r="121" spans="1:24">
      <c r="A121" s="121"/>
      <c r="B121" s="122" t="s">
        <v>3275</v>
      </c>
      <c r="C121" s="91">
        <f>E107</f>
        <v>-0.19232500000000008</v>
      </c>
      <c r="D121" s="91">
        <f>F107</f>
        <v>0.11722031613938233</v>
      </c>
      <c r="E121" s="91">
        <f>G107</f>
        <v>-9.7649081162124451E-2</v>
      </c>
      <c r="F121" s="91">
        <f>F120</f>
        <v>-0.19588072995045835</v>
      </c>
      <c r="G121" s="122" t="s">
        <v>3275</v>
      </c>
      <c r="H121" s="93">
        <f t="shared" si="39"/>
        <v>-0.19588072995045835</v>
      </c>
      <c r="I121" s="93">
        <f t="shared" si="40"/>
        <v>-9.7649081162124451E-2</v>
      </c>
      <c r="J121" s="93">
        <f t="shared" si="41"/>
        <v>0.11722031613938233</v>
      </c>
      <c r="K121" s="91">
        <f t="shared" si="42"/>
        <v>-0.19232500000000008</v>
      </c>
      <c r="L121">
        <f>L120</f>
        <v>1</v>
      </c>
      <c r="X121" s="2" t="s">
        <v>3339</v>
      </c>
    </row>
    <row r="122" spans="1:24">
      <c r="H122" s="47" t="s">
        <v>3284</v>
      </c>
    </row>
    <row r="123" spans="1:24">
      <c r="O123" t="s">
        <v>3337</v>
      </c>
    </row>
    <row r="124" spans="1:24">
      <c r="A124" s="311">
        <v>2</v>
      </c>
    </row>
    <row r="133" spans="1:1">
      <c r="A133" s="311">
        <v>7</v>
      </c>
    </row>
    <row r="143" spans="1:1">
      <c r="A143" s="311">
        <v>4</v>
      </c>
    </row>
    <row r="153" spans="1:1">
      <c r="A153" s="311">
        <v>3</v>
      </c>
    </row>
  </sheetData>
  <phoneticPr fontId="18" type="noConversion"/>
  <pageMargins left="0.75" right="0.75" top="1" bottom="1" header="0.5" footer="0.5"/>
  <pageSetup orientation="portrait"/>
  <headerFooter alignWithMargins="0"/>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5:AS74"/>
  <sheetViews>
    <sheetView topLeftCell="A9" zoomScale="87" zoomScaleNormal="87" zoomScalePageLayoutView="87" workbookViewId="0">
      <selection activeCell="B9" sqref="B9"/>
    </sheetView>
  </sheetViews>
  <sheetFormatPr baseColWidth="10" defaultColWidth="8.83203125" defaultRowHeight="13"/>
  <sheetData>
    <row r="5" spans="1:45">
      <c r="A5" t="s">
        <v>3354</v>
      </c>
    </row>
    <row r="6" spans="1:45">
      <c r="A6" t="s">
        <v>3353</v>
      </c>
      <c r="B6">
        <f>'Automated-E'!B6</f>
        <v>2007</v>
      </c>
      <c r="C6">
        <f>'Automated-E'!C6</f>
        <v>2008</v>
      </c>
      <c r="D6">
        <f>'Automated-E'!D6</f>
        <v>2009</v>
      </c>
      <c r="E6">
        <f>'Automated-E'!E6</f>
        <v>2010</v>
      </c>
      <c r="F6">
        <f>'Automated-E'!F6</f>
        <v>2011</v>
      </c>
      <c r="G6">
        <f>'Automated-E'!G6</f>
        <v>2012</v>
      </c>
      <c r="H6">
        <f>'Automated-E'!H6</f>
        <v>2013</v>
      </c>
      <c r="I6">
        <f>'Automated-E'!I6</f>
        <v>2014</v>
      </c>
      <c r="J6">
        <f>'Automated-E'!J6</f>
        <v>2015</v>
      </c>
      <c r="K6">
        <f>'Automated-E'!K6</f>
        <v>2016</v>
      </c>
      <c r="L6">
        <f>'Automated-E'!L6</f>
        <v>2017</v>
      </c>
      <c r="M6">
        <f>'Automated-E'!M6</f>
        <v>2018</v>
      </c>
      <c r="N6">
        <f>'Automated-E'!N6</f>
        <v>2019</v>
      </c>
      <c r="O6">
        <f>'Automated-E'!O6</f>
        <v>2020</v>
      </c>
      <c r="P6">
        <f>'Automated-E'!P6</f>
        <v>2021</v>
      </c>
      <c r="Q6">
        <f>'Automated-E'!Q6</f>
        <v>2022</v>
      </c>
      <c r="R6">
        <f>'Automated-E'!R6</f>
        <v>2023</v>
      </c>
      <c r="S6">
        <f>'Automated-E'!S6</f>
        <v>2024</v>
      </c>
      <c r="T6">
        <f>'Automated-E'!T6</f>
        <v>2025</v>
      </c>
      <c r="U6">
        <f>'Automated-E'!U6</f>
        <v>2026</v>
      </c>
      <c r="V6">
        <f>'Automated-E'!V6</f>
        <v>2027</v>
      </c>
      <c r="W6">
        <f>'Automated-E'!W6</f>
        <v>2028</v>
      </c>
      <c r="X6">
        <f>'Automated-E'!X6</f>
        <v>2029</v>
      </c>
      <c r="Y6">
        <f>'Automated-E'!Y6</f>
        <v>2030</v>
      </c>
      <c r="Z6">
        <f>'Automated-E'!Z6</f>
        <v>2031</v>
      </c>
      <c r="AA6">
        <f>'Automated-E'!AA6</f>
        <v>2032</v>
      </c>
      <c r="AB6">
        <f>'Automated-E'!AB6</f>
        <v>2033</v>
      </c>
      <c r="AC6">
        <f>'Automated-E'!AC6</f>
        <v>2034</v>
      </c>
      <c r="AD6">
        <f>'Automated-E'!AD6</f>
        <v>2035</v>
      </c>
      <c r="AE6">
        <f>'Automated-E'!AE6</f>
        <v>2036</v>
      </c>
      <c r="AF6">
        <f>'Automated-E'!AF6</f>
        <v>2037</v>
      </c>
      <c r="AG6">
        <f>'Automated-E'!AG6</f>
        <v>2038</v>
      </c>
      <c r="AH6">
        <f>'Automated-E'!AH6</f>
        <v>2039</v>
      </c>
      <c r="AI6">
        <f>'Automated-E'!AI6</f>
        <v>2040</v>
      </c>
      <c r="AJ6">
        <f>'Automated-E'!AJ6</f>
        <v>2041</v>
      </c>
      <c r="AK6">
        <f>'Automated-E'!AK6</f>
        <v>2042</v>
      </c>
      <c r="AL6">
        <f>'Automated-E'!AL6</f>
        <v>2043</v>
      </c>
      <c r="AM6">
        <f>'Automated-E'!AM6</f>
        <v>2044</v>
      </c>
      <c r="AN6">
        <f>'Automated-E'!AN6</f>
        <v>2045</v>
      </c>
      <c r="AO6">
        <f>'Automated-E'!AO6</f>
        <v>2046</v>
      </c>
      <c r="AP6">
        <f>'Automated-E'!AP6</f>
        <v>2047</v>
      </c>
      <c r="AQ6">
        <f>'Automated-E'!AQ6</f>
        <v>2048</v>
      </c>
      <c r="AR6">
        <f>'Automated-E'!AR6</f>
        <v>2049</v>
      </c>
      <c r="AS6">
        <f>'Automated-E'!AS6</f>
        <v>2050</v>
      </c>
    </row>
    <row r="7" spans="1:45">
      <c r="A7" t="s">
        <v>3274</v>
      </c>
      <c r="B7" s="10">
        <f>'Automated-E'!B16*1.055/1000</f>
        <v>17.530190312425002</v>
      </c>
      <c r="C7" s="10">
        <f>'Automated-E'!C16*1.055/1000</f>
        <v>16.947945659794996</v>
      </c>
      <c r="D7" s="10">
        <f>'Automated-E'!D16*1.055/1000</f>
        <v>16.698020197279998</v>
      </c>
      <c r="E7" s="10">
        <f>'Automated-E'!E16*1.055/1000</f>
        <v>17.053290374344996</v>
      </c>
      <c r="F7" s="10">
        <f>'Automated-E'!F16*1.055/1000</f>
        <v>17.367296064220003</v>
      </c>
      <c r="G7" s="10">
        <f>'Automated-E'!G16*1.055/1000</f>
        <v>17.365309363124993</v>
      </c>
      <c r="H7" s="10">
        <f>'Automated-E'!H16*1.055/1000</f>
        <v>17.292896365964999</v>
      </c>
      <c r="I7" s="10">
        <f>'Automated-E'!I16*1.055/1000</f>
        <v>17.223517036074998</v>
      </c>
      <c r="J7" s="10">
        <f>'Automated-E'!J16*1.055/1000</f>
        <v>17.161730892499996</v>
      </c>
      <c r="K7" s="10">
        <f>'Automated-E'!K16*1.055/1000</f>
        <v>17.101756681885</v>
      </c>
      <c r="L7" s="10">
        <f>'Automated-E'!L16*1.055/1000</f>
        <v>17.131883768285</v>
      </c>
      <c r="M7" s="10">
        <f>'Automated-E'!M16*1.055/1000</f>
        <v>17.06222348451</v>
      </c>
      <c r="N7" s="10">
        <f>'Automated-E'!N16*1.055/1000</f>
        <v>17.116779095909997</v>
      </c>
      <c r="O7" s="10">
        <f>'Automated-E'!O16*1.055/1000</f>
        <v>17.17892936746</v>
      </c>
      <c r="P7" s="10">
        <f>'Automated-E'!P16*1.055/1000</f>
        <v>17.260335930504997</v>
      </c>
      <c r="Q7" s="10">
        <f>'Automated-E'!Q16*1.055/1000</f>
        <v>17.351212029015002</v>
      </c>
      <c r="R7" s="10">
        <f>'Automated-E'!R16*1.055/1000</f>
        <v>17.450932842404999</v>
      </c>
      <c r="S7" s="10">
        <f>'Automated-E'!S16*1.055/1000</f>
        <v>17.558614802899999</v>
      </c>
      <c r="T7" s="10">
        <f>'Automated-E'!T16*1.055/1000</f>
        <v>17.667609709839994</v>
      </c>
      <c r="U7" s="10">
        <f>'Automated-E'!U16*1.055/1000</f>
        <v>17.783670081544997</v>
      </c>
      <c r="V7" s="10">
        <f>'Automated-E'!V16*1.055/1000</f>
        <v>17.908036178124995</v>
      </c>
      <c r="W7" s="10">
        <f>'Automated-E'!W16*1.055/1000</f>
        <v>17.938388068145006</v>
      </c>
      <c r="X7" s="10">
        <f>'Automated-E'!X16*1.055/1000</f>
        <v>17.988087154789998</v>
      </c>
      <c r="Y7" s="10">
        <f>'Automated-E'!Y16*1.055/1000</f>
        <v>18.158031649384998</v>
      </c>
      <c r="Z7" s="10">
        <f>'Automated-E'!Z16*1.055/1000</f>
        <v>18.235461137785002</v>
      </c>
      <c r="AA7" s="10">
        <f>'Automated-E'!AA16*1.055/1000</f>
        <v>18.323630303579996</v>
      </c>
      <c r="AB7" s="10">
        <f>'Automated-E'!AB16*1.055/1000</f>
        <v>18.523069416294998</v>
      </c>
      <c r="AC7" s="10">
        <f>'Automated-E'!AC16*1.055/1000</f>
        <v>18.612075065214999</v>
      </c>
      <c r="AD7" s="10">
        <f>'Automated-E'!AD16*1.055/1000</f>
        <v>18.70304733647</v>
      </c>
      <c r="AE7" s="10">
        <f>'Automated-E'!AE16*1.055/1000</f>
        <v>18.830480482259361</v>
      </c>
      <c r="AF7" s="10">
        <f>'Automated-E'!AF16*1.055/1000</f>
        <v>18.970960705208778</v>
      </c>
      <c r="AG7" s="10">
        <f>'Automated-E'!AG16*1.055/1000</f>
        <v>19.12256527434845</v>
      </c>
      <c r="AH7" s="10">
        <f>'Automated-E'!AH16*1.055/1000</f>
        <v>19.283229957943337</v>
      </c>
      <c r="AI7" s="10">
        <f>'Automated-E'!AI16*1.055/1000</f>
        <v>19.450779193106754</v>
      </c>
      <c r="AJ7" s="10">
        <f>'Automated-E'!AJ16*1.055/1000</f>
        <v>19.622962886885237</v>
      </c>
      <c r="AK7" s="10">
        <f>'Automated-E'!AK16*1.055/1000</f>
        <v>19.797499145232859</v>
      </c>
      <c r="AL7" s="10">
        <f>'Automated-E'!AL16*1.055/1000</f>
        <v>19.972121926019099</v>
      </c>
      <c r="AM7" s="10">
        <f>'Automated-E'!AM16*1.055/1000</f>
        <v>20.14463233212981</v>
      </c>
      <c r="AN7" s="10">
        <f>'Automated-E'!AN16*1.055/1000</f>
        <v>20.312952017349453</v>
      </c>
      <c r="AO7" s="10">
        <f>'Automated-E'!AO16*1.055/1000</f>
        <v>20.475176986891071</v>
      </c>
      <c r="AP7" s="10">
        <f>'Automated-E'!AP16*1.055/1000</f>
        <v>20.629629950235419</v>
      </c>
      <c r="AQ7" s="10">
        <f>'Automated-E'!AQ16*1.055/1000</f>
        <v>20.774909337600466</v>
      </c>
      <c r="AR7" s="10">
        <f>'Automated-E'!AR16*1.055/1000</f>
        <v>20.909933130376526</v>
      </c>
      <c r="AS7" s="10">
        <f>'Automated-E'!AS16*1.055/1000</f>
        <v>21.033975783217414</v>
      </c>
    </row>
    <row r="8" spans="1:45">
      <c r="A8" t="s">
        <v>3275</v>
      </c>
      <c r="B8" s="10">
        <f>('Automated-E'!B21+'Automated-E'!B28)*1.055/1000</f>
        <v>5.9746147804599987</v>
      </c>
      <c r="C8" s="10">
        <f>('Automated-E'!C21+'Automated-E'!C28)*1.055/1000</f>
        <v>5.6233954974450002</v>
      </c>
      <c r="D8" s="10">
        <f>('Automated-E'!D21+'Automated-E'!D28)*1.055/1000</f>
        <v>5.044293848065001</v>
      </c>
      <c r="E8" s="10">
        <f>('Automated-E'!E21+'Automated-E'!E28)*1.055/1000</f>
        <v>5.0728055480049994</v>
      </c>
      <c r="F8" s="10">
        <f>('Automated-E'!F21+'Automated-E'!F28)*1.055/1000</f>
        <v>5.322072911014998</v>
      </c>
      <c r="G8" s="10">
        <f>('Automated-E'!G21+'Automated-E'!G28)*1.055/1000</f>
        <v>5.5632591945199996</v>
      </c>
      <c r="H8" s="10">
        <f>('Automated-E'!H21+'Automated-E'!H28)*1.055/1000</f>
        <v>5.7196961116099985</v>
      </c>
      <c r="I8" s="10">
        <f>('Automated-E'!I21+'Automated-E'!I28)*1.055/1000</f>
        <v>5.8093846978999997</v>
      </c>
      <c r="J8" s="10">
        <f>('Automated-E'!J21+'Automated-E'!J28)*1.055/1000</f>
        <v>5.8744442511649995</v>
      </c>
      <c r="K8" s="10">
        <f>('Automated-E'!K21+'Automated-E'!K28)*1.055/1000</f>
        <v>5.9355741119450007</v>
      </c>
      <c r="L8" s="10">
        <f>('Automated-E'!L21+'Automated-E'!L28)*1.055/1000</f>
        <v>5.9994354468499997</v>
      </c>
      <c r="M8" s="10">
        <f>('Automated-E'!M21+'Automated-E'!M28)*1.055/1000</f>
        <v>6.0773420822099995</v>
      </c>
      <c r="N8" s="10">
        <f>('Automated-E'!N21+'Automated-E'!N28)*1.055/1000</f>
        <v>6.166548855274999</v>
      </c>
      <c r="O8" s="10">
        <f>('Automated-E'!O21+'Automated-E'!O28)*1.055/1000</f>
        <v>6.2451962335649993</v>
      </c>
      <c r="P8" s="10">
        <f>('Automated-E'!P21+'Automated-E'!P28)*1.055/1000</f>
        <v>6.2928176253649992</v>
      </c>
      <c r="Q8" s="10">
        <f>('Automated-E'!Q21+'Automated-E'!Q28)*1.055/1000</f>
        <v>6.3340867513899992</v>
      </c>
      <c r="R8" s="10">
        <f>('Automated-E'!R21+'Automated-E'!R28)*1.055/1000</f>
        <v>6.4011568234299991</v>
      </c>
      <c r="S8" s="10">
        <f>('Automated-E'!S21+'Automated-E'!S28)*1.055/1000</f>
        <v>6.4908879072299994</v>
      </c>
      <c r="T8" s="10">
        <f>('Automated-E'!T21+'Automated-E'!T28)*1.055/1000</f>
        <v>6.5872627016099994</v>
      </c>
      <c r="U8" s="10">
        <f>('Automated-E'!U21+'Automated-E'!U28)*1.055/1000</f>
        <v>6.6839590104049993</v>
      </c>
      <c r="V8" s="10">
        <f>('Automated-E'!V21+'Automated-E'!V28)*1.055/1000</f>
        <v>6.776190513835</v>
      </c>
      <c r="W8" s="10">
        <f>('Automated-E'!W21+'Automated-E'!W28)*1.055/1000</f>
        <v>6.8619111354050002</v>
      </c>
      <c r="X8" s="10">
        <f>('Automated-E'!X21+'Automated-E'!X28)*1.055/1000</f>
        <v>6.9490681637399998</v>
      </c>
      <c r="Y8" s="10">
        <f>('Automated-E'!Y21+'Automated-E'!Y28)*1.055/1000</f>
        <v>7.0486335640249989</v>
      </c>
      <c r="Z8" s="10">
        <f>('Automated-E'!Z21+'Automated-E'!Z28)*1.055/1000</f>
        <v>7.1408196254399998</v>
      </c>
      <c r="AA8" s="10">
        <f>('Automated-E'!AA21+'Automated-E'!AA28)*1.055/1000</f>
        <v>7.2300821383749989</v>
      </c>
      <c r="AB8" s="10">
        <f>('Automated-E'!AB21+'Automated-E'!AB28)*1.055/1000</f>
        <v>7.3336902733399993</v>
      </c>
      <c r="AC8" s="10">
        <f>('Automated-E'!AC21+'Automated-E'!AC28)*1.055/1000</f>
        <v>7.4404853596900002</v>
      </c>
      <c r="AD8" s="10">
        <f>('Automated-E'!AD21+'Automated-E'!AD28)*1.055/1000</f>
        <v>7.5602314287549985</v>
      </c>
      <c r="AE8" s="10">
        <f>('Automated-E'!AE21+'Automated-E'!AE28)*1.055/1000</f>
        <v>7.6214920485331774</v>
      </c>
      <c r="AF8" s="10">
        <f>('Automated-E'!AF21+'Automated-E'!AF28)*1.055/1000</f>
        <v>7.6833427749809964</v>
      </c>
      <c r="AG8" s="10">
        <f>('Automated-E'!AG21+'Automated-E'!AG28)*1.055/1000</f>
        <v>7.7457920120475796</v>
      </c>
      <c r="AH8" s="10">
        <f>('Automated-E'!AH21+'Automated-E'!AH28)*1.055/1000</f>
        <v>7.8088483632848078</v>
      </c>
      <c r="AI8" s="10">
        <f>('Automated-E'!AI21+'Automated-E'!AI28)*1.055/1000</f>
        <v>7.8725206382620714</v>
      </c>
      <c r="AJ8" s="10">
        <f>('Automated-E'!AJ21+'Automated-E'!AJ28)*1.055/1000</f>
        <v>7.9368178592090146</v>
      </c>
      <c r="AK8" s="10">
        <f>('Automated-E'!AK21+'Automated-E'!AK28)*1.055/1000</f>
        <v>8.001749267894521</v>
      </c>
      <c r="AL8" s="10">
        <f>('Automated-E'!AL21+'Automated-E'!AL28)*1.055/1000</f>
        <v>8.0673243327506139</v>
      </c>
      <c r="AM8" s="10">
        <f>('Automated-E'!AM21+'Automated-E'!AM28)*1.055/1000</f>
        <v>8.1335527562501753</v>
      </c>
      <c r="AN8" s="10">
        <f>('Automated-E'!AN21+'Automated-E'!AN28)*1.055/1000</f>
        <v>8.2004444825477858</v>
      </c>
      <c r="AO8" s="10">
        <f>('Automated-E'!AO21+'Automated-E'!AO28)*1.055/1000</f>
        <v>8.2680097053932986</v>
      </c>
      <c r="AP8" s="10">
        <f>('Automated-E'!AP21+'Automated-E'!AP28)*1.055/1000</f>
        <v>8.3362588763280829</v>
      </c>
      <c r="AQ8" s="10">
        <f>('Automated-E'!AQ21+'Automated-E'!AQ28)*1.055/1000</f>
        <v>8.4052027131743223</v>
      </c>
      <c r="AR8" s="10">
        <f>('Automated-E'!AR21+'Automated-E'!AR28)*1.055/1000</f>
        <v>8.4748522088280218</v>
      </c>
      <c r="AS8" s="10">
        <f>('Automated-E'!AS21+'Automated-E'!AS28)*1.055/1000</f>
        <v>8.5452186403669046</v>
      </c>
    </row>
    <row r="9" spans="1:45">
      <c r="A9" t="s">
        <v>3355</v>
      </c>
      <c r="B9">
        <f>'Policy+Scenario'!B3</f>
        <v>4</v>
      </c>
      <c r="C9" t="str">
        <f>'Policy+Scenario'!C3</f>
        <v>Strong responses</v>
      </c>
    </row>
    <row r="10" spans="1:45">
      <c r="A10" t="s">
        <v>3274</v>
      </c>
      <c r="B10" s="10">
        <f>'Automated-E'!B187*1.055/1000</f>
        <v>17.530190312425002</v>
      </c>
      <c r="C10" s="10">
        <f>'Automated-E'!C187*1.055/1000</f>
        <v>16.947945659794996</v>
      </c>
      <c r="D10" s="10">
        <f>'Automated-E'!D187*1.055/1000</f>
        <v>16.698020197279998</v>
      </c>
      <c r="E10" s="10">
        <f>'Automated-E'!E187*1.055/1000</f>
        <v>17.053290374344996</v>
      </c>
      <c r="F10" s="10">
        <f>'Automated-E'!F187*1.055/1000</f>
        <v>17.367296064220003</v>
      </c>
      <c r="G10" s="10">
        <f>'Automated-E'!G187*1.055/1000</f>
        <v>17.365309363124993</v>
      </c>
      <c r="H10" s="10">
        <f>'Automated-E'!H187*1.055/1000</f>
        <v>17.292896365964999</v>
      </c>
      <c r="I10" s="10">
        <f>'Automated-E'!I187*1.055/1000</f>
        <v>17.223517036074998</v>
      </c>
      <c r="J10" s="10">
        <f>'Automated-E'!J187*1.055/1000</f>
        <v>17.161730892499996</v>
      </c>
      <c r="K10" s="10">
        <f>'Automated-E'!K187*1.055/1000</f>
        <v>17.101756681885</v>
      </c>
      <c r="L10" s="10">
        <f>'Automated-E'!L187*1.055/1000</f>
        <v>17.131883768285</v>
      </c>
      <c r="M10" s="10">
        <f>'Automated-E'!M187*1.055/1000</f>
        <v>17.06222348451</v>
      </c>
      <c r="N10" s="10">
        <f>'Automated-E'!N187*1.055/1000</f>
        <v>17.116779095909997</v>
      </c>
      <c r="O10" s="10">
        <f>'Automated-E'!O187*1.055/1000</f>
        <v>17.17892936746</v>
      </c>
      <c r="P10" s="10">
        <f>'Automated-E'!P187*1.055/1000</f>
        <v>17.54688485152337</v>
      </c>
      <c r="Q10" s="10">
        <f>'Automated-E'!Q187*1.055/1000</f>
        <v>17.880766663829537</v>
      </c>
      <c r="R10" s="10">
        <f>'Automated-E'!R187*1.055/1000</f>
        <v>18.177201486503321</v>
      </c>
      <c r="S10" s="10">
        <f>'Automated-E'!S187*1.055/1000</f>
        <v>18.432311503983371</v>
      </c>
      <c r="T10" s="10">
        <f>'Automated-E'!T187*1.055/1000</f>
        <v>18.63590661093793</v>
      </c>
      <c r="U10" s="10">
        <f>'Automated-E'!U187*1.055/1000</f>
        <v>18.790642422576617</v>
      </c>
      <c r="V10" s="10">
        <f>'Automated-E'!V187*1.055/1000</f>
        <v>18.89429270188749</v>
      </c>
      <c r="W10" s="10">
        <f>'Automated-E'!W187*1.055/1000</f>
        <v>18.835657762255622</v>
      </c>
      <c r="X10" s="10">
        <f>'Automated-E'!X187*1.055/1000</f>
        <v>18.731445859156047</v>
      </c>
      <c r="Y10" s="10">
        <f>'Automated-E'!Y187*1.055/1000</f>
        <v>18.681949882438776</v>
      </c>
      <c r="Z10" s="10">
        <f>'Automated-E'!Z187*1.055/1000</f>
        <v>18.462809415235341</v>
      </c>
      <c r="AA10" s="10">
        <f>'Automated-E'!AA187*1.055/1000</f>
        <v>18.177603455747935</v>
      </c>
      <c r="AB10" s="10">
        <f>'Automated-E'!AB187*1.055/1000</f>
        <v>17.91933662893976</v>
      </c>
      <c r="AC10" s="10">
        <f>'Automated-E'!AC187*1.055/1000</f>
        <v>17.466649000054062</v>
      </c>
      <c r="AD10" s="10">
        <f>'Automated-E'!AD187*1.055/1000</f>
        <v>16.927162010705132</v>
      </c>
      <c r="AE10" s="10">
        <f>'Automated-E'!AE187*1.055/1000</f>
        <v>16.702695515091555</v>
      </c>
      <c r="AF10" s="10">
        <f>'Automated-E'!AF187*1.055/1000</f>
        <v>16.455399359688542</v>
      </c>
      <c r="AG10" s="10">
        <f>'Automated-E'!AG187*1.055/1000</f>
        <v>16.182202988152838</v>
      </c>
      <c r="AH10" s="10">
        <f>'Automated-E'!AH187*1.055/1000</f>
        <v>15.879971402356327</v>
      </c>
      <c r="AI10" s="10">
        <f>'Automated-E'!AI187*1.055/1000</f>
        <v>15.545576350874626</v>
      </c>
      <c r="AJ10" s="10">
        <f>'Automated-E'!AJ187*1.055/1000</f>
        <v>15.17597132263027</v>
      </c>
      <c r="AK10" s="10">
        <f>'Automated-E'!AK187*1.055/1000</f>
        <v>14.768267562714918</v>
      </c>
      <c r="AL10" s="10">
        <f>'Automated-E'!AL187*1.055/1000</f>
        <v>14.319807982990033</v>
      </c>
      <c r="AM10" s="10">
        <f>'Automated-E'!AM187*1.055/1000</f>
        <v>13.828235631132559</v>
      </c>
      <c r="AN10" s="10">
        <f>'Automated-E'!AN187*1.055/1000</f>
        <v>13.291553333935893</v>
      </c>
      <c r="AO10" s="10">
        <f>'Automated-E'!AO187*1.055/1000</f>
        <v>12.708171261241576</v>
      </c>
      <c r="AP10" s="10">
        <f>'Automated-E'!AP187*1.055/1000</f>
        <v>12.076939472913677</v>
      </c>
      <c r="AQ10" s="10">
        <f>'Automated-E'!AQ187*1.055/1000</f>
        <v>11.397163008084956</v>
      </c>
      <c r="AR10" s="10">
        <f>'Automated-E'!AR187*1.055/1000</f>
        <v>10.668597736421313</v>
      </c>
      <c r="AS10" s="10">
        <f>'Automated-E'!AS187*1.055/1000</f>
        <v>9.8914259861690059</v>
      </c>
    </row>
    <row r="11" spans="1:45">
      <c r="A11" t="s">
        <v>3275</v>
      </c>
      <c r="B11" s="10">
        <f>('Automated-E'!B192+'Automated-E'!B199)*1.055/1000</f>
        <v>5.9746147804599987</v>
      </c>
      <c r="C11" s="10">
        <f>('Automated-E'!C192+'Automated-E'!C199)*1.055/1000</f>
        <v>5.6233954974450002</v>
      </c>
      <c r="D11" s="10">
        <f>('Automated-E'!D192+'Automated-E'!D199)*1.055/1000</f>
        <v>5.044293848065001</v>
      </c>
      <c r="E11" s="10">
        <f>('Automated-E'!E192+'Automated-E'!E199)*1.055/1000</f>
        <v>5.0728055480049994</v>
      </c>
      <c r="F11" s="10">
        <f>('Automated-E'!F192+'Automated-E'!F199)*1.055/1000</f>
        <v>5.322072911014998</v>
      </c>
      <c r="G11" s="10">
        <f>('Automated-E'!G192+'Automated-E'!G199)*1.055/1000</f>
        <v>5.5632591945199996</v>
      </c>
      <c r="H11" s="10">
        <f>('Automated-E'!H192+'Automated-E'!H199)*1.055/1000</f>
        <v>5.7196961116099985</v>
      </c>
      <c r="I11" s="10">
        <f>('Automated-E'!I192+'Automated-E'!I199)*1.055/1000</f>
        <v>5.8093846978999997</v>
      </c>
      <c r="J11" s="10">
        <f>('Automated-E'!J192+'Automated-E'!J199)*1.055/1000</f>
        <v>5.8744442511649995</v>
      </c>
      <c r="K11" s="10">
        <f>('Automated-E'!K192+'Automated-E'!K199)*1.055/1000</f>
        <v>5.9355741119450007</v>
      </c>
      <c r="L11" s="10">
        <f>('Automated-E'!L192+'Automated-E'!L199)*1.055/1000</f>
        <v>5.9994354468499997</v>
      </c>
      <c r="M11" s="10">
        <f>('Automated-E'!M192+'Automated-E'!M199)*1.055/1000</f>
        <v>6.0773420822099995</v>
      </c>
      <c r="N11" s="10">
        <f>('Automated-E'!N192+'Automated-E'!N199)*1.055/1000</f>
        <v>6.166548855274999</v>
      </c>
      <c r="O11" s="10">
        <f>('Automated-E'!O192+'Automated-E'!O199)*1.055/1000</f>
        <v>6.2451962335649993</v>
      </c>
      <c r="P11" s="10">
        <f>('Automated-E'!P192+'Automated-E'!P199)*1.055/1000</f>
        <v>6.4035120167356352</v>
      </c>
      <c r="Q11" s="10">
        <f>('Automated-E'!Q192+'Automated-E'!Q199)*1.055/1000</f>
        <v>6.5492529557641621</v>
      </c>
      <c r="R11" s="10">
        <f>('Automated-E'!R192+'Automated-E'!R199)*1.055/1000</f>
        <v>6.715318735050503</v>
      </c>
      <c r="S11" s="10">
        <f>('Automated-E'!S192+'Automated-E'!S199)*1.055/1000</f>
        <v>6.8989169761182838</v>
      </c>
      <c r="T11" s="10">
        <f>('Automated-E'!T192+'Automated-E'!T199)*1.055/1000</f>
        <v>7.0830084429631794</v>
      </c>
      <c r="U11" s="10">
        <f>('Automated-E'!U192+'Automated-E'!U199)*1.055/1000</f>
        <v>7.2601830607264954</v>
      </c>
      <c r="V11" s="10">
        <f>('Automated-E'!V192+'Automated-E'!V199)*1.055/1000</f>
        <v>7.4243949673750587</v>
      </c>
      <c r="W11" s="10">
        <f>('Automated-E'!W192+'Automated-E'!W199)*1.055/1000</f>
        <v>7.5725189863732183</v>
      </c>
      <c r="X11" s="10">
        <f>('Automated-E'!X192+'Automated-E'!X199)*1.055/1000</f>
        <v>7.7123749658660339</v>
      </c>
      <c r="Y11" s="10">
        <f>('Automated-E'!Y192+'Automated-E'!Y199)*1.055/1000</f>
        <v>7.8552293650920504</v>
      </c>
      <c r="Z11" s="10">
        <f>('Automated-E'!Z192+'Automated-E'!Z199)*1.055/1000</f>
        <v>7.9785150162819685</v>
      </c>
      <c r="AA11" s="10">
        <f>('Automated-E'!AA192+'Automated-E'!AA199)*1.055/1000</f>
        <v>8.0861459444950174</v>
      </c>
      <c r="AB11" s="10">
        <f>('Automated-E'!AB192+'Automated-E'!AB199)*1.055/1000</f>
        <v>8.1963226775347753</v>
      </c>
      <c r="AC11" s="10">
        <f>('Automated-E'!AC192+'Automated-E'!AC199)*1.055/1000</f>
        <v>8.2959655563752186</v>
      </c>
      <c r="AD11" s="10">
        <f>('Automated-E'!AD192+'Automated-E'!AD199)*1.055/1000</f>
        <v>8.3946314154573596</v>
      </c>
      <c r="AE11" s="10">
        <f>('Automated-E'!AE192+'Automated-E'!AE199)*1.055/1000</f>
        <v>8.5168646272822226</v>
      </c>
      <c r="AF11" s="10">
        <f>('Automated-E'!AF192+'Automated-E'!AF199)*1.055/1000</f>
        <v>8.6351108683703348</v>
      </c>
      <c r="AG11" s="10">
        <f>('Automated-E'!AG192+'Automated-E'!AG199)*1.055/1000</f>
        <v>8.7492471963940801</v>
      </c>
      <c r="AH11" s="10">
        <f>('Automated-E'!AH192+'Automated-E'!AH199)*1.055/1000</f>
        <v>8.8591481447437044</v>
      </c>
      <c r="AI11" s="10">
        <f>('Automated-E'!AI192+'Automated-E'!AI199)*1.055/1000</f>
        <v>8.9646856658548231</v>
      </c>
      <c r="AJ11" s="10">
        <f>('Automated-E'!AJ192+'Automated-E'!AJ199)*1.055/1000</f>
        <v>9.0657290726218864</v>
      </c>
      <c r="AK11" s="10">
        <f>('Automated-E'!AK192+'Automated-E'!AK199)*1.055/1000</f>
        <v>9.1621449778084134</v>
      </c>
      <c r="AL11" s="10">
        <f>('Automated-E'!AL192+'Automated-E'!AL199)*1.055/1000</f>
        <v>9.253797231360462</v>
      </c>
      <c r="AM11" s="10">
        <f>('Automated-E'!AM192+'Automated-E'!AM199)*1.055/1000</f>
        <v>9.3405468555249236</v>
      </c>
      <c r="AN11" s="10">
        <f>('Automated-E'!AN192+'Automated-E'!AN199)*1.055/1000</f>
        <v>9.4222519776692923</v>
      </c>
      <c r="AO11" s="10">
        <f>('Automated-E'!AO192+'Automated-E'!AO199)*1.055/1000</f>
        <v>9.4987677606943972</v>
      </c>
      <c r="AP11" s="10">
        <f>('Automated-E'!AP192+'Automated-E'!AP199)*1.055/1000</f>
        <v>9.5699463309260331</v>
      </c>
      <c r="AQ11" s="10">
        <f>('Automated-E'!AQ192+'Automated-E'!AQ199)*1.055/1000</f>
        <v>9.6356367033656305</v>
      </c>
      <c r="AR11" s="10">
        <f>('Automated-E'!AR192+'Automated-E'!AR199)*1.055/1000</f>
        <v>9.695684704174246</v>
      </c>
      <c r="AS11" s="10">
        <f>('Automated-E'!AS192+'Automated-E'!AS199)*1.055/1000</f>
        <v>9.7499328902575328</v>
      </c>
    </row>
    <row r="12" spans="1:45">
      <c r="A12" t="s">
        <v>3356</v>
      </c>
      <c r="B12" s="10">
        <f>B10+B11</f>
        <v>23.504805092885</v>
      </c>
      <c r="C12" s="10">
        <f t="shared" ref="C12:AS12" si="0">C10+C11</f>
        <v>22.571341157239996</v>
      </c>
      <c r="D12" s="10">
        <f t="shared" si="0"/>
        <v>21.742314045344997</v>
      </c>
      <c r="E12" s="10">
        <f t="shared" si="0"/>
        <v>22.126095922349997</v>
      </c>
      <c r="F12" s="10">
        <f t="shared" si="0"/>
        <v>22.689368975235002</v>
      </c>
      <c r="G12" s="10">
        <f t="shared" si="0"/>
        <v>22.928568557644994</v>
      </c>
      <c r="H12" s="10">
        <f t="shared" si="0"/>
        <v>23.012592477574998</v>
      </c>
      <c r="I12" s="10">
        <f t="shared" si="0"/>
        <v>23.032901733974999</v>
      </c>
      <c r="J12" s="10">
        <f t="shared" si="0"/>
        <v>23.036175143664995</v>
      </c>
      <c r="K12" s="10">
        <f t="shared" si="0"/>
        <v>23.037330793830002</v>
      </c>
      <c r="L12" s="10">
        <f t="shared" si="0"/>
        <v>23.131319215135001</v>
      </c>
      <c r="M12" s="10">
        <f t="shared" si="0"/>
        <v>23.139565566719998</v>
      </c>
      <c r="N12" s="10">
        <f t="shared" si="0"/>
        <v>23.283327951184997</v>
      </c>
      <c r="O12" s="10">
        <f t="shared" si="0"/>
        <v>23.424125601025001</v>
      </c>
      <c r="P12" s="10">
        <f t="shared" si="0"/>
        <v>23.950396868259006</v>
      </c>
      <c r="Q12" s="10">
        <f t="shared" si="0"/>
        <v>24.4300196195937</v>
      </c>
      <c r="R12" s="10">
        <f t="shared" si="0"/>
        <v>24.892520221553823</v>
      </c>
      <c r="S12" s="10">
        <f t="shared" si="0"/>
        <v>25.331228480101654</v>
      </c>
      <c r="T12" s="10">
        <f t="shared" si="0"/>
        <v>25.71891505390111</v>
      </c>
      <c r="U12" s="10">
        <f t="shared" si="0"/>
        <v>26.050825483303115</v>
      </c>
      <c r="V12" s="10">
        <f t="shared" si="0"/>
        <v>26.318687669262548</v>
      </c>
      <c r="W12" s="10">
        <f t="shared" si="0"/>
        <v>26.40817674862884</v>
      </c>
      <c r="X12" s="10">
        <f t="shared" si="0"/>
        <v>26.44382082502208</v>
      </c>
      <c r="Y12" s="10">
        <f t="shared" si="0"/>
        <v>26.537179247530826</v>
      </c>
      <c r="Z12" s="10">
        <f t="shared" si="0"/>
        <v>26.441324431517309</v>
      </c>
      <c r="AA12" s="10">
        <f t="shared" si="0"/>
        <v>26.263749400242951</v>
      </c>
      <c r="AB12" s="10">
        <f t="shared" si="0"/>
        <v>26.115659306474534</v>
      </c>
      <c r="AC12" s="10">
        <f t="shared" si="0"/>
        <v>25.762614556429281</v>
      </c>
      <c r="AD12" s="10">
        <f t="shared" si="0"/>
        <v>25.321793426162493</v>
      </c>
      <c r="AE12" s="10">
        <f t="shared" si="0"/>
        <v>25.21956014237378</v>
      </c>
      <c r="AF12" s="10">
        <f t="shared" si="0"/>
        <v>25.090510228058875</v>
      </c>
      <c r="AG12" s="10">
        <f t="shared" si="0"/>
        <v>24.931450184546918</v>
      </c>
      <c r="AH12" s="10">
        <f t="shared" si="0"/>
        <v>24.739119547100032</v>
      </c>
      <c r="AI12" s="10">
        <f t="shared" si="0"/>
        <v>24.510262016729449</v>
      </c>
      <c r="AJ12" s="10">
        <f t="shared" si="0"/>
        <v>24.241700395252156</v>
      </c>
      <c r="AK12" s="10">
        <f t="shared" si="0"/>
        <v>23.930412540523331</v>
      </c>
      <c r="AL12" s="10">
        <f t="shared" si="0"/>
        <v>23.573605214350493</v>
      </c>
      <c r="AM12" s="10">
        <f t="shared" si="0"/>
        <v>23.168782486657484</v>
      </c>
      <c r="AN12" s="10">
        <f t="shared" si="0"/>
        <v>22.713805311605185</v>
      </c>
      <c r="AO12" s="10">
        <f t="shared" si="0"/>
        <v>22.206939021935973</v>
      </c>
      <c r="AP12" s="10">
        <f t="shared" si="0"/>
        <v>21.646885803839709</v>
      </c>
      <c r="AQ12" s="10">
        <f t="shared" si="0"/>
        <v>21.032799711450586</v>
      </c>
      <c r="AR12" s="10">
        <f t="shared" si="0"/>
        <v>20.364282440595559</v>
      </c>
      <c r="AS12" s="10">
        <f t="shared" si="0"/>
        <v>19.641358876426537</v>
      </c>
    </row>
    <row r="33" spans="1:45">
      <c r="A33" t="s">
        <v>3353</v>
      </c>
      <c r="B33">
        <v>2007</v>
      </c>
      <c r="C33">
        <v>2008</v>
      </c>
      <c r="D33">
        <v>2009</v>
      </c>
      <c r="E33">
        <v>2010</v>
      </c>
      <c r="F33">
        <v>2011</v>
      </c>
      <c r="G33">
        <v>2012</v>
      </c>
      <c r="H33">
        <v>2013</v>
      </c>
      <c r="I33">
        <v>2014</v>
      </c>
      <c r="J33">
        <v>2015</v>
      </c>
      <c r="K33">
        <v>2016</v>
      </c>
      <c r="L33">
        <v>2017</v>
      </c>
      <c r="M33">
        <v>2018</v>
      </c>
      <c r="N33">
        <v>2019</v>
      </c>
      <c r="O33">
        <v>2020</v>
      </c>
      <c r="P33">
        <v>2021</v>
      </c>
      <c r="Q33">
        <v>2022</v>
      </c>
      <c r="R33">
        <v>2023</v>
      </c>
      <c r="S33">
        <v>2024</v>
      </c>
      <c r="T33">
        <v>2025</v>
      </c>
      <c r="U33">
        <v>2026</v>
      </c>
      <c r="V33">
        <v>2027</v>
      </c>
      <c r="W33">
        <v>2028</v>
      </c>
      <c r="X33">
        <v>2029</v>
      </c>
      <c r="Y33">
        <v>2030</v>
      </c>
      <c r="Z33">
        <v>2031</v>
      </c>
      <c r="AA33">
        <v>2032</v>
      </c>
      <c r="AB33">
        <v>2033</v>
      </c>
      <c r="AC33">
        <v>2034</v>
      </c>
      <c r="AD33">
        <v>2035</v>
      </c>
      <c r="AE33">
        <v>2036</v>
      </c>
      <c r="AF33">
        <v>2037</v>
      </c>
      <c r="AG33">
        <v>2038</v>
      </c>
      <c r="AH33">
        <v>2039</v>
      </c>
      <c r="AI33">
        <v>2040</v>
      </c>
      <c r="AJ33">
        <v>2041</v>
      </c>
      <c r="AK33">
        <v>2042</v>
      </c>
      <c r="AL33">
        <v>2043</v>
      </c>
      <c r="AM33">
        <v>2044</v>
      </c>
      <c r="AN33">
        <v>2045</v>
      </c>
      <c r="AO33">
        <v>2046</v>
      </c>
      <c r="AP33">
        <v>2047</v>
      </c>
      <c r="AQ33">
        <v>2048</v>
      </c>
      <c r="AR33">
        <v>2049</v>
      </c>
      <c r="AS33">
        <v>2050</v>
      </c>
    </row>
    <row r="34" spans="1:45">
      <c r="A34" t="s">
        <v>609</v>
      </c>
      <c r="C34" t="s">
        <v>609</v>
      </c>
    </row>
    <row r="35" spans="1:45">
      <c r="A35" t="s">
        <v>3274</v>
      </c>
      <c r="B35" s="10">
        <v>17.530190312425002</v>
      </c>
      <c r="C35" s="10">
        <v>16.947945659794996</v>
      </c>
      <c r="D35" s="10">
        <v>16.698020197279998</v>
      </c>
      <c r="E35" s="10">
        <v>17.053290374344996</v>
      </c>
      <c r="F35" s="10">
        <v>17.367296064220003</v>
      </c>
      <c r="G35" s="10">
        <v>17.365309363124993</v>
      </c>
      <c r="H35" s="10">
        <v>17.292896365964999</v>
      </c>
      <c r="I35" s="10">
        <v>17.223517036074998</v>
      </c>
      <c r="J35" s="10">
        <v>17.161730892499996</v>
      </c>
      <c r="K35" s="10">
        <v>17.101756681885</v>
      </c>
      <c r="L35" s="10">
        <v>17.131883768285</v>
      </c>
      <c r="M35" s="10">
        <v>17.06222348451</v>
      </c>
      <c r="N35" s="10">
        <v>17.116779095909997</v>
      </c>
      <c r="O35" s="10">
        <v>17.17892936746</v>
      </c>
      <c r="P35" s="10">
        <v>17.260335930504997</v>
      </c>
      <c r="Q35" s="10">
        <v>17.351212029015002</v>
      </c>
      <c r="R35" s="10">
        <v>17.450932842404999</v>
      </c>
      <c r="S35" s="10">
        <v>17.558614802899999</v>
      </c>
      <c r="T35" s="10">
        <v>17.667609709839994</v>
      </c>
      <c r="U35" s="10">
        <v>17.783670081544997</v>
      </c>
      <c r="V35" s="10">
        <v>17.908036178124995</v>
      </c>
      <c r="W35" s="10">
        <v>17.938388068145006</v>
      </c>
      <c r="X35" s="10">
        <v>17.988087154789998</v>
      </c>
      <c r="Y35" s="10">
        <v>18.158031649384998</v>
      </c>
      <c r="Z35" s="10">
        <v>18.235461137785002</v>
      </c>
      <c r="AA35" s="10">
        <v>18.323630303579996</v>
      </c>
      <c r="AB35" s="10">
        <v>18.523069416294998</v>
      </c>
      <c r="AC35" s="10">
        <v>18.612075065214999</v>
      </c>
      <c r="AD35" s="10">
        <v>18.70304733647</v>
      </c>
      <c r="AE35" s="10">
        <v>18.830480482259361</v>
      </c>
      <c r="AF35" s="10">
        <v>18.970960705208778</v>
      </c>
      <c r="AG35" s="10">
        <v>19.12256527434845</v>
      </c>
      <c r="AH35" s="10">
        <v>19.283229957943337</v>
      </c>
      <c r="AI35" s="10">
        <v>19.450779193106754</v>
      </c>
      <c r="AJ35" s="10">
        <v>19.622962886885237</v>
      </c>
      <c r="AK35" s="10">
        <v>19.797499145232859</v>
      </c>
      <c r="AL35" s="10">
        <v>19.972121926019099</v>
      </c>
      <c r="AM35" s="10">
        <v>20.14463233212981</v>
      </c>
      <c r="AN35" s="10">
        <v>20.312952017349453</v>
      </c>
      <c r="AO35" s="10">
        <v>20.475176986891071</v>
      </c>
      <c r="AP35" s="10">
        <v>20.629629950235419</v>
      </c>
      <c r="AQ35" s="10">
        <v>20.774909337600466</v>
      </c>
      <c r="AR35" s="10">
        <v>20.909933130376526</v>
      </c>
      <c r="AS35" s="10">
        <v>21.033975783217414</v>
      </c>
    </row>
    <row r="36" spans="1:45">
      <c r="A36" t="s">
        <v>3275</v>
      </c>
      <c r="B36" s="10">
        <v>5.9746147804599987</v>
      </c>
      <c r="C36" s="10">
        <v>5.6233954974450002</v>
      </c>
      <c r="D36" s="10">
        <v>5.044293848065001</v>
      </c>
      <c r="E36" s="10">
        <v>5.0728055480049994</v>
      </c>
      <c r="F36" s="10">
        <v>5.322072911014998</v>
      </c>
      <c r="G36" s="10">
        <v>5.5632591945199996</v>
      </c>
      <c r="H36" s="10">
        <v>5.7196961116099985</v>
      </c>
      <c r="I36" s="10">
        <v>5.8093846978999997</v>
      </c>
      <c r="J36" s="10">
        <v>5.8744442511649995</v>
      </c>
      <c r="K36" s="10">
        <v>5.9355741119450007</v>
      </c>
      <c r="L36" s="10">
        <v>5.9994354468499997</v>
      </c>
      <c r="M36" s="10">
        <v>6.0773420822099995</v>
      </c>
      <c r="N36" s="10">
        <v>6.166548855274999</v>
      </c>
      <c r="O36" s="10">
        <v>6.2451962335649993</v>
      </c>
      <c r="P36" s="10">
        <v>6.2928176253649992</v>
      </c>
      <c r="Q36" s="10">
        <v>6.3340867513899992</v>
      </c>
      <c r="R36" s="10">
        <v>6.4011568234299991</v>
      </c>
      <c r="S36" s="10">
        <v>6.4908879072299994</v>
      </c>
      <c r="T36" s="10">
        <v>6.5872627016099994</v>
      </c>
      <c r="U36" s="10">
        <v>6.6839590104049993</v>
      </c>
      <c r="V36" s="10">
        <v>6.776190513835</v>
      </c>
      <c r="W36" s="10">
        <v>6.8619111354050002</v>
      </c>
      <c r="X36" s="10">
        <v>6.9490681637399998</v>
      </c>
      <c r="Y36" s="10">
        <v>7.0486335640249989</v>
      </c>
      <c r="Z36" s="10">
        <v>7.1408196254399998</v>
      </c>
      <c r="AA36" s="10">
        <v>7.2300821383749989</v>
      </c>
      <c r="AB36" s="10">
        <v>7.3336902733399993</v>
      </c>
      <c r="AC36" s="10">
        <v>7.4404853596900002</v>
      </c>
      <c r="AD36" s="10">
        <v>7.5602314287549985</v>
      </c>
      <c r="AE36" s="10">
        <v>7.6214920485331774</v>
      </c>
      <c r="AF36" s="10">
        <v>7.6833427749809964</v>
      </c>
      <c r="AG36" s="10">
        <v>7.7457920120475796</v>
      </c>
      <c r="AH36" s="10">
        <v>7.8088483632848078</v>
      </c>
      <c r="AI36" s="10">
        <v>7.8725206382620714</v>
      </c>
      <c r="AJ36" s="10">
        <v>7.9368178592090146</v>
      </c>
      <c r="AK36" s="10">
        <v>8.001749267894521</v>
      </c>
      <c r="AL36" s="10">
        <v>8.0673243327506139</v>
      </c>
      <c r="AM36" s="10">
        <v>8.1335527562501753</v>
      </c>
      <c r="AN36" s="10">
        <v>8.2004444825477858</v>
      </c>
      <c r="AO36" s="10">
        <v>8.2680097053932986</v>
      </c>
      <c r="AP36" s="10">
        <v>8.3362588763280829</v>
      </c>
      <c r="AQ36" s="10">
        <v>8.4052027131743223</v>
      </c>
      <c r="AR36" s="10">
        <v>8.4748522088280218</v>
      </c>
      <c r="AS36" s="10">
        <v>8.5452186403669046</v>
      </c>
    </row>
    <row r="37" spans="1:45">
      <c r="A37" t="s">
        <v>3356</v>
      </c>
      <c r="B37" s="10">
        <f>B35+B36</f>
        <v>23.504805092885</v>
      </c>
      <c r="C37" s="10">
        <f t="shared" ref="C37" si="1">C35+C36</f>
        <v>22.571341157239996</v>
      </c>
      <c r="D37" s="10">
        <f t="shared" ref="D37" si="2">D35+D36</f>
        <v>21.742314045344997</v>
      </c>
      <c r="E37" s="10">
        <f t="shared" ref="E37" si="3">E35+E36</f>
        <v>22.126095922349997</v>
      </c>
      <c r="F37" s="10">
        <f t="shared" ref="F37" si="4">F35+F36</f>
        <v>22.689368975235002</v>
      </c>
      <c r="G37" s="10">
        <f t="shared" ref="G37" si="5">G35+G36</f>
        <v>22.928568557644994</v>
      </c>
      <c r="H37" s="10">
        <f t="shared" ref="H37" si="6">H35+H36</f>
        <v>23.012592477574998</v>
      </c>
      <c r="I37" s="10">
        <f t="shared" ref="I37" si="7">I35+I36</f>
        <v>23.032901733974999</v>
      </c>
      <c r="J37" s="10">
        <f t="shared" ref="J37" si="8">J35+J36</f>
        <v>23.036175143664995</v>
      </c>
      <c r="K37" s="10">
        <f t="shared" ref="K37" si="9">K35+K36</f>
        <v>23.037330793830002</v>
      </c>
      <c r="L37" s="10">
        <f t="shared" ref="L37" si="10">L35+L36</f>
        <v>23.131319215135001</v>
      </c>
      <c r="M37" s="10">
        <f t="shared" ref="M37" si="11">M35+M36</f>
        <v>23.139565566719998</v>
      </c>
      <c r="N37" s="10">
        <f t="shared" ref="N37" si="12">N35+N36</f>
        <v>23.283327951184997</v>
      </c>
      <c r="O37" s="10">
        <f t="shared" ref="O37" si="13">O35+O36</f>
        <v>23.424125601025001</v>
      </c>
      <c r="P37" s="10">
        <f t="shared" ref="P37" si="14">P35+P36</f>
        <v>23.553153555869997</v>
      </c>
      <c r="Q37" s="10">
        <f t="shared" ref="Q37" si="15">Q35+Q36</f>
        <v>23.685298780405002</v>
      </c>
      <c r="R37" s="10">
        <f t="shared" ref="R37" si="16">R35+R36</f>
        <v>23.852089665834999</v>
      </c>
      <c r="S37" s="10">
        <f t="shared" ref="S37" si="17">S35+S36</f>
        <v>24.04950271013</v>
      </c>
      <c r="T37" s="10">
        <f t="shared" ref="T37" si="18">T35+T36</f>
        <v>24.254872411449995</v>
      </c>
      <c r="U37" s="10">
        <f t="shared" ref="U37" si="19">U35+U36</f>
        <v>24.467629091949995</v>
      </c>
      <c r="V37" s="10">
        <f t="shared" ref="V37" si="20">V35+V36</f>
        <v>24.684226691959996</v>
      </c>
      <c r="W37" s="10">
        <f t="shared" ref="W37" si="21">W35+W36</f>
        <v>24.800299203550004</v>
      </c>
      <c r="X37" s="10">
        <f t="shared" ref="X37" si="22">X35+X36</f>
        <v>24.937155318529996</v>
      </c>
      <c r="Y37" s="10">
        <f t="shared" ref="Y37" si="23">Y35+Y36</f>
        <v>25.206665213409998</v>
      </c>
      <c r="Z37" s="10">
        <f t="shared" ref="Z37" si="24">Z35+Z36</f>
        <v>25.376280763225001</v>
      </c>
      <c r="AA37" s="10">
        <f t="shared" ref="AA37" si="25">AA35+AA36</f>
        <v>25.553712441954996</v>
      </c>
      <c r="AB37" s="10">
        <f t="shared" ref="AB37" si="26">AB35+AB36</f>
        <v>25.856759689634998</v>
      </c>
      <c r="AC37" s="10">
        <f t="shared" ref="AC37" si="27">AC35+AC36</f>
        <v>26.052560424905</v>
      </c>
      <c r="AD37" s="10">
        <f t="shared" ref="AD37" si="28">AD35+AD36</f>
        <v>26.263278765224999</v>
      </c>
      <c r="AE37" s="10">
        <f t="shared" ref="AE37" si="29">AE35+AE36</f>
        <v>26.451972530792538</v>
      </c>
      <c r="AF37" s="10">
        <f t="shared" ref="AF37" si="30">AF35+AF36</f>
        <v>26.654303480189775</v>
      </c>
      <c r="AG37" s="10">
        <f t="shared" ref="AG37" si="31">AG35+AG36</f>
        <v>26.86835728639603</v>
      </c>
      <c r="AH37" s="10">
        <f t="shared" ref="AH37" si="32">AH35+AH36</f>
        <v>27.092078321228144</v>
      </c>
      <c r="AI37" s="10">
        <f t="shared" ref="AI37" si="33">AI35+AI36</f>
        <v>27.323299831368825</v>
      </c>
      <c r="AJ37" s="10">
        <f t="shared" ref="AJ37" si="34">AJ35+AJ36</f>
        <v>27.559780746094251</v>
      </c>
      <c r="AK37" s="10">
        <f t="shared" ref="AK37" si="35">AK35+AK36</f>
        <v>27.79924841312738</v>
      </c>
      <c r="AL37" s="10">
        <f t="shared" ref="AL37" si="36">AL35+AL36</f>
        <v>28.039446258769715</v>
      </c>
      <c r="AM37" s="10">
        <f t="shared" ref="AM37" si="37">AM35+AM36</f>
        <v>28.278185088379985</v>
      </c>
      <c r="AN37" s="10">
        <f t="shared" ref="AN37" si="38">AN35+AN36</f>
        <v>28.51339649989724</v>
      </c>
      <c r="AO37" s="10">
        <f t="shared" ref="AO37" si="39">AO35+AO36</f>
        <v>28.743186692284368</v>
      </c>
      <c r="AP37" s="10">
        <f t="shared" ref="AP37" si="40">AP35+AP36</f>
        <v>28.9658888265635</v>
      </c>
      <c r="AQ37" s="10">
        <f t="shared" ref="AQ37" si="41">AQ35+AQ36</f>
        <v>29.180112050774788</v>
      </c>
      <c r="AR37" s="10">
        <f t="shared" ref="AR37" si="42">AR35+AR36</f>
        <v>29.384785339204548</v>
      </c>
      <c r="AS37" s="10">
        <f t="shared" ref="AS37" si="43">AS35+AS36</f>
        <v>29.579194423584319</v>
      </c>
    </row>
    <row r="38" spans="1:45">
      <c r="A38" t="s">
        <v>3355</v>
      </c>
      <c r="B38">
        <v>1</v>
      </c>
      <c r="C38" t="s">
        <v>3304</v>
      </c>
    </row>
    <row r="39" spans="1:45">
      <c r="A39" t="s">
        <v>3274</v>
      </c>
      <c r="B39" s="10">
        <v>17.530190312425002</v>
      </c>
      <c r="C39" s="10">
        <v>16.947945659794996</v>
      </c>
      <c r="D39" s="10">
        <v>16.698020197279998</v>
      </c>
      <c r="E39" s="10">
        <v>17.053290374344996</v>
      </c>
      <c r="F39" s="10">
        <v>17.367296064220003</v>
      </c>
      <c r="G39" s="10">
        <v>17.365309363124993</v>
      </c>
      <c r="H39" s="10">
        <v>17.292896365964999</v>
      </c>
      <c r="I39" s="10">
        <v>17.223517036074998</v>
      </c>
      <c r="J39" s="10">
        <v>17.161730892499996</v>
      </c>
      <c r="K39" s="10">
        <v>17.101756681885</v>
      </c>
      <c r="L39" s="10">
        <v>17.131883768285</v>
      </c>
      <c r="M39" s="10">
        <v>17.06222348451</v>
      </c>
      <c r="N39" s="10">
        <v>17.116779095909997</v>
      </c>
      <c r="O39" s="10">
        <v>17.17892936746</v>
      </c>
      <c r="P39" s="10">
        <v>17.316040889937337</v>
      </c>
      <c r="Q39" s="10">
        <v>17.443061840151586</v>
      </c>
      <c r="R39" s="10">
        <v>17.558877073193646</v>
      </c>
      <c r="S39" s="10">
        <v>17.662040185706079</v>
      </c>
      <c r="T39" s="10">
        <v>17.745251629060725</v>
      </c>
      <c r="U39" s="10">
        <v>17.81364232833883</v>
      </c>
      <c r="V39" s="10">
        <v>17.867735236345492</v>
      </c>
      <c r="W39" s="10">
        <v>17.805178207025797</v>
      </c>
      <c r="X39" s="10">
        <v>17.738874787733639</v>
      </c>
      <c r="Y39" s="10">
        <v>17.766752540416871</v>
      </c>
      <c r="Z39" s="10">
        <v>17.678882224093837</v>
      </c>
      <c r="AA39" s="10">
        <v>17.576261763051484</v>
      </c>
      <c r="AB39" s="10">
        <v>17.553244055665498</v>
      </c>
      <c r="AC39" s="10">
        <v>17.397701071331788</v>
      </c>
      <c r="AD39" s="10">
        <v>17.216775365159847</v>
      </c>
      <c r="AE39" s="10">
        <v>17.16686932137095</v>
      </c>
      <c r="AF39" s="10">
        <v>17.123232534767347</v>
      </c>
      <c r="AG39" s="10">
        <v>17.08371402712811</v>
      </c>
      <c r="AH39" s="10">
        <v>17.046096352156184</v>
      </c>
      <c r="AI39" s="10">
        <v>17.008132008514728</v>
      </c>
      <c r="AJ39" s="10">
        <v>16.967584204073454</v>
      </c>
      <c r="AK39" s="10">
        <v>16.922270802083535</v>
      </c>
      <c r="AL39" s="10">
        <v>16.870110050350416</v>
      </c>
      <c r="AM39" s="10">
        <v>16.809166513592842</v>
      </c>
      <c r="AN39" s="10">
        <v>16.737695510954598</v>
      </c>
      <c r="AO39" s="10">
        <v>16.654184316298931</v>
      </c>
      <c r="AP39" s="10">
        <v>16.557388416059283</v>
      </c>
      <c r="AQ39" s="10">
        <v>16.446361241216636</v>
      </c>
      <c r="AR39" s="10">
        <v>16.320475994656384</v>
      </c>
      <c r="AS39" s="10">
        <v>16.179438475817403</v>
      </c>
    </row>
    <row r="40" spans="1:45">
      <c r="A40" t="s">
        <v>3275</v>
      </c>
      <c r="B40" s="10">
        <v>5.9746147804599987</v>
      </c>
      <c r="C40" s="10">
        <v>5.6233954974450002</v>
      </c>
      <c r="D40" s="10">
        <v>5.044293848065001</v>
      </c>
      <c r="E40" s="10">
        <v>5.0728055480049994</v>
      </c>
      <c r="F40" s="10">
        <v>5.322072911014998</v>
      </c>
      <c r="G40" s="10">
        <v>5.5632591945199996</v>
      </c>
      <c r="H40" s="10">
        <v>5.7196961116099985</v>
      </c>
      <c r="I40" s="10">
        <v>5.8093846978999997</v>
      </c>
      <c r="J40" s="10">
        <v>5.8744442511649995</v>
      </c>
      <c r="K40" s="10">
        <v>5.9355741119450007</v>
      </c>
      <c r="L40" s="10">
        <v>5.9994354468499997</v>
      </c>
      <c r="M40" s="10">
        <v>6.0773420822099995</v>
      </c>
      <c r="N40" s="10">
        <v>6.166548855274999</v>
      </c>
      <c r="O40" s="10">
        <v>6.2451962335649993</v>
      </c>
      <c r="P40" s="10">
        <v>6.3106707521817187</v>
      </c>
      <c r="Q40" s="10">
        <v>6.365391515256519</v>
      </c>
      <c r="R40" s="10">
        <v>6.4415466180967451</v>
      </c>
      <c r="S40" s="10">
        <v>6.535895202537259</v>
      </c>
      <c r="T40" s="10">
        <v>6.632114428212784</v>
      </c>
      <c r="U40" s="10">
        <v>6.7235856385725841</v>
      </c>
      <c r="V40" s="10">
        <v>6.8052418648702844</v>
      </c>
      <c r="W40" s="10">
        <v>6.8748164582756264</v>
      </c>
      <c r="X40" s="10">
        <v>6.940048954045384</v>
      </c>
      <c r="Y40" s="10">
        <v>7.0115657548912367</v>
      </c>
      <c r="Z40" s="10">
        <v>7.0694072250260147</v>
      </c>
      <c r="AA40" s="10">
        <v>7.1177846029684906</v>
      </c>
      <c r="AB40" s="10">
        <v>7.1733437467012671</v>
      </c>
      <c r="AC40" s="10">
        <v>7.2247647447308676</v>
      </c>
      <c r="AD40" s="10">
        <v>7.2810367270067653</v>
      </c>
      <c r="AE40" s="10">
        <v>7.3079829789100366</v>
      </c>
      <c r="AF40" s="10">
        <v>7.3342562651242211</v>
      </c>
      <c r="AG40" s="10">
        <v>7.3598382795577271</v>
      </c>
      <c r="AH40" s="10">
        <v>7.3847103826412237</v>
      </c>
      <c r="AI40" s="10">
        <v>7.4088535941707407</v>
      </c>
      <c r="AJ40" s="10">
        <v>7.4322485858898792</v>
      </c>
      <c r="AK40" s="10">
        <v>7.4548756737979778</v>
      </c>
      <c r="AL40" s="10">
        <v>7.4767148101705958</v>
      </c>
      <c r="AM40" s="10">
        <v>7.4977455752777669</v>
      </c>
      <c r="AN40" s="10">
        <v>7.5179471687848869</v>
      </c>
      <c r="AO40" s="10">
        <v>7.5372984008202231</v>
      </c>
      <c r="AP40" s="10">
        <v>7.5557776826922201</v>
      </c>
      <c r="AQ40" s="10">
        <v>7.573363017238937</v>
      </c>
      <c r="AR40" s="10">
        <v>7.5900319887910292</v>
      </c>
      <c r="AS40" s="10">
        <v>7.6057617527286911</v>
      </c>
    </row>
    <row r="41" spans="1:45">
      <c r="A41" t="s">
        <v>3356</v>
      </c>
      <c r="B41" s="10">
        <v>23.504805092885</v>
      </c>
      <c r="C41" s="10">
        <v>22.571341157239996</v>
      </c>
      <c r="D41" s="10">
        <v>21.742314045344997</v>
      </c>
      <c r="E41" s="10">
        <v>22.126095922349997</v>
      </c>
      <c r="F41" s="10">
        <v>22.689368975235002</v>
      </c>
      <c r="G41" s="10">
        <v>22.928568557644994</v>
      </c>
      <c r="H41" s="10">
        <v>23.012592477574998</v>
      </c>
      <c r="I41" s="10">
        <v>23.032901733974999</v>
      </c>
      <c r="J41" s="10">
        <v>23.036175143664995</v>
      </c>
      <c r="K41" s="10">
        <v>23.037330793830002</v>
      </c>
      <c r="L41" s="10">
        <v>23.131319215135001</v>
      </c>
      <c r="M41" s="10">
        <v>23.139565566719998</v>
      </c>
      <c r="N41" s="10">
        <v>23.283327951184997</v>
      </c>
      <c r="O41" s="10">
        <v>23.424125601025001</v>
      </c>
      <c r="P41" s="10">
        <v>23.626711642119055</v>
      </c>
      <c r="Q41" s="10">
        <v>23.808453355408105</v>
      </c>
      <c r="R41" s="10">
        <v>24.00042369129039</v>
      </c>
      <c r="S41" s="10">
        <v>24.197935388243337</v>
      </c>
      <c r="T41" s="10">
        <v>24.377366057273509</v>
      </c>
      <c r="U41" s="10">
        <v>24.537227966911413</v>
      </c>
      <c r="V41" s="10">
        <v>24.672977101215778</v>
      </c>
      <c r="W41" s="10">
        <v>24.679994665301422</v>
      </c>
      <c r="X41" s="10">
        <v>24.678923741779023</v>
      </c>
      <c r="Y41" s="10">
        <v>24.778318295308107</v>
      </c>
      <c r="Z41" s="10">
        <v>24.748289449119852</v>
      </c>
      <c r="AA41" s="10">
        <v>24.694046366019975</v>
      </c>
      <c r="AB41" s="10">
        <v>24.726587802366765</v>
      </c>
      <c r="AC41" s="10">
        <v>24.622465816062657</v>
      </c>
      <c r="AD41" s="10">
        <v>24.497812092166612</v>
      </c>
      <c r="AE41" s="10">
        <v>24.474852300280986</v>
      </c>
      <c r="AF41" s="10">
        <v>24.457488799891568</v>
      </c>
      <c r="AG41" s="10">
        <v>24.443552306685838</v>
      </c>
      <c r="AH41" s="10">
        <v>24.430806734797407</v>
      </c>
      <c r="AI41" s="10">
        <v>24.416985602685468</v>
      </c>
      <c r="AJ41" s="10">
        <v>24.399832789963334</v>
      </c>
      <c r="AK41" s="10">
        <v>24.377146475881514</v>
      </c>
      <c r="AL41" s="10">
        <v>24.346824860521011</v>
      </c>
      <c r="AM41" s="10">
        <v>24.306912088870611</v>
      </c>
      <c r="AN41" s="10">
        <v>24.255642679739484</v>
      </c>
      <c r="AO41" s="10">
        <v>24.191482717119154</v>
      </c>
      <c r="AP41" s="10">
        <v>24.113166098751503</v>
      </c>
      <c r="AQ41" s="10">
        <v>24.019724258455572</v>
      </c>
      <c r="AR41" s="10">
        <v>23.910507983447413</v>
      </c>
      <c r="AS41" s="10">
        <v>23.785200228546096</v>
      </c>
    </row>
    <row r="42" spans="1:45">
      <c r="A42" t="s">
        <v>3355</v>
      </c>
      <c r="B42">
        <v>2</v>
      </c>
      <c r="C42" t="s">
        <v>3040</v>
      </c>
    </row>
    <row r="43" spans="1:45">
      <c r="A43" t="s">
        <v>3274</v>
      </c>
      <c r="B43" s="10">
        <v>17.530190312425002</v>
      </c>
      <c r="C43" s="10">
        <v>16.947945659794996</v>
      </c>
      <c r="D43" s="10">
        <v>16.698020197279998</v>
      </c>
      <c r="E43" s="10">
        <v>17.053290374344996</v>
      </c>
      <c r="F43" s="10">
        <v>17.367296064220003</v>
      </c>
      <c r="G43" s="10">
        <v>17.365309363124993</v>
      </c>
      <c r="H43" s="10">
        <v>17.292896365964999</v>
      </c>
      <c r="I43" s="10">
        <v>17.223517036074998</v>
      </c>
      <c r="J43" s="10">
        <v>17.161730892499996</v>
      </c>
      <c r="K43" s="10">
        <v>17.101756681885</v>
      </c>
      <c r="L43" s="10">
        <v>17.131883768285</v>
      </c>
      <c r="M43" s="10">
        <v>17.06222348451</v>
      </c>
      <c r="N43" s="10">
        <v>17.116779095909997</v>
      </c>
      <c r="O43" s="10">
        <v>17.17892936746</v>
      </c>
      <c r="P43" s="10">
        <v>17.543432184149566</v>
      </c>
      <c r="Q43" s="10">
        <v>17.870388417509123</v>
      </c>
      <c r="R43" s="10">
        <v>18.156198215259561</v>
      </c>
      <c r="S43" s="10">
        <v>18.396744475873053</v>
      </c>
      <c r="T43" s="10">
        <v>18.581603867585422</v>
      </c>
      <c r="U43" s="10">
        <v>18.713163938710199</v>
      </c>
      <c r="V43" s="10">
        <v>18.788915862771088</v>
      </c>
      <c r="W43" s="10">
        <v>18.698147583167515</v>
      </c>
      <c r="X43" s="10">
        <v>18.556780012398772</v>
      </c>
      <c r="Y43" s="10">
        <v>18.463567080429318</v>
      </c>
      <c r="Z43" s="10">
        <v>18.19611422527451</v>
      </c>
      <c r="AA43" s="10">
        <v>17.856678632578056</v>
      </c>
      <c r="AB43" s="10">
        <v>17.535842571278103</v>
      </c>
      <c r="AC43" s="10">
        <v>17.016192822911009</v>
      </c>
      <c r="AD43" s="10">
        <v>16.403105360148999</v>
      </c>
      <c r="AE43" s="10">
        <v>16.11317226879115</v>
      </c>
      <c r="AF43" s="10">
        <v>15.797524044927561</v>
      </c>
      <c r="AG43" s="10">
        <v>15.45301533936205</v>
      </c>
      <c r="AH43" s="10">
        <v>15.076463540844783</v>
      </c>
      <c r="AI43" s="10">
        <v>14.664722849137135</v>
      </c>
      <c r="AJ43" s="10">
        <v>14.21476129027568</v>
      </c>
      <c r="AK43" s="10">
        <v>13.723737697748312</v>
      </c>
      <c r="AL43" s="10">
        <v>13.18907536477345</v>
      </c>
      <c r="AM43" s="10">
        <v>12.608528901761293</v>
      </c>
      <c r="AN43" s="10">
        <v>11.980240833986118</v>
      </c>
      <c r="AO43" s="10">
        <v>11.30278466309305</v>
      </c>
      <c r="AP43" s="10">
        <v>10.57519149679954</v>
      </c>
      <c r="AQ43" s="10">
        <v>9.7969579160968898</v>
      </c>
      <c r="AR43" s="10">
        <v>8.9680334775668342</v>
      </c>
      <c r="AS43" s="10">
        <v>8.0887871068379109</v>
      </c>
    </row>
    <row r="44" spans="1:45">
      <c r="A44" t="s">
        <v>3275</v>
      </c>
      <c r="B44" s="10">
        <v>5.9746147804599987</v>
      </c>
      <c r="C44" s="10">
        <v>5.6233954974450002</v>
      </c>
      <c r="D44" s="10">
        <v>5.044293848065001</v>
      </c>
      <c r="E44" s="10">
        <v>5.0728055480049994</v>
      </c>
      <c r="F44" s="10">
        <v>5.322072911014998</v>
      </c>
      <c r="G44" s="10">
        <v>5.5632591945199996</v>
      </c>
      <c r="H44" s="10">
        <v>5.7196961116099985</v>
      </c>
      <c r="I44" s="10">
        <v>5.8093846978999997</v>
      </c>
      <c r="J44" s="10">
        <v>5.8744442511649995</v>
      </c>
      <c r="K44" s="10">
        <v>5.9355741119450007</v>
      </c>
      <c r="L44" s="10">
        <v>5.9994354468499997</v>
      </c>
      <c r="M44" s="10">
        <v>6.0773420822099995</v>
      </c>
      <c r="N44" s="10">
        <v>6.166548855274999</v>
      </c>
      <c r="O44" s="10">
        <v>6.2451962335649993</v>
      </c>
      <c r="P44" s="10">
        <v>6.3653961281951066</v>
      </c>
      <c r="Q44" s="10">
        <v>6.472304029694409</v>
      </c>
      <c r="R44" s="10">
        <v>6.5984425457832234</v>
      </c>
      <c r="S44" s="10">
        <v>6.7407174667638321</v>
      </c>
      <c r="T44" s="10">
        <v>6.8823015239720391</v>
      </c>
      <c r="U44" s="10">
        <v>7.0160091864130489</v>
      </c>
      <c r="V44" s="10">
        <v>7.1361160029941777</v>
      </c>
      <c r="W44" s="10">
        <v>7.239752070680086</v>
      </c>
      <c r="X44" s="10">
        <v>7.3346103693767368</v>
      </c>
      <c r="Y44" s="10">
        <v>7.4315083851205319</v>
      </c>
      <c r="Z44" s="10">
        <v>7.5089484530408663</v>
      </c>
      <c r="AA44" s="10">
        <v>7.570887779629258</v>
      </c>
      <c r="AB44" s="10">
        <v>7.6344907936111266</v>
      </c>
      <c r="AC44" s="10">
        <v>7.6873852997609511</v>
      </c>
      <c r="AD44" s="10">
        <v>7.7385103626484257</v>
      </c>
      <c r="AE44" s="10">
        <v>7.7984076364079815</v>
      </c>
      <c r="AF44" s="10">
        <v>7.8551037614276895</v>
      </c>
      <c r="AG44" s="10">
        <v>7.9085273255534245</v>
      </c>
      <c r="AH44" s="10">
        <v>7.9586057001736217</v>
      </c>
      <c r="AI44" s="10">
        <v>8.0052650142567625</v>
      </c>
      <c r="AJ44" s="10">
        <v>8.0484301274639982</v>
      </c>
      <c r="AK44" s="10">
        <v>8.0880246022927338</v>
      </c>
      <c r="AL44" s="10">
        <v>8.1239706752048768</v>
      </c>
      <c r="AM44" s="10">
        <v>8.1561892266910636</v>
      </c>
      <c r="AN44" s="10">
        <v>8.1845997502198014</v>
      </c>
      <c r="AO44" s="10">
        <v>8.2091203200179166</v>
      </c>
      <c r="AP44" s="10">
        <v>8.2296675576260228</v>
      </c>
      <c r="AQ44" s="10">
        <v>8.2461565971699216</v>
      </c>
      <c r="AR44" s="10">
        <v>8.258501049285945</v>
      </c>
      <c r="AS44" s="10">
        <v>8.2666129636351631</v>
      </c>
    </row>
    <row r="45" spans="1:45">
      <c r="A45" t="s">
        <v>3356</v>
      </c>
      <c r="B45" s="10">
        <v>23.504805092885</v>
      </c>
      <c r="C45" s="10">
        <v>22.571341157239996</v>
      </c>
      <c r="D45" s="10">
        <v>21.742314045344997</v>
      </c>
      <c r="E45" s="10">
        <v>22.126095922349997</v>
      </c>
      <c r="F45" s="10">
        <v>22.689368975235002</v>
      </c>
      <c r="G45" s="10">
        <v>22.928568557644994</v>
      </c>
      <c r="H45" s="10">
        <v>23.012592477574998</v>
      </c>
      <c r="I45" s="10">
        <v>23.032901733974999</v>
      </c>
      <c r="J45" s="10">
        <v>23.036175143664995</v>
      </c>
      <c r="K45" s="10">
        <v>23.037330793830002</v>
      </c>
      <c r="L45" s="10">
        <v>23.131319215135001</v>
      </c>
      <c r="M45" s="10">
        <v>23.139565566719998</v>
      </c>
      <c r="N45" s="10">
        <v>23.283327951184997</v>
      </c>
      <c r="O45" s="10">
        <v>23.424125601025001</v>
      </c>
      <c r="P45" s="10">
        <v>23.908828312344674</v>
      </c>
      <c r="Q45" s="10">
        <v>24.342692447203532</v>
      </c>
      <c r="R45" s="10">
        <v>24.754640761042786</v>
      </c>
      <c r="S45" s="10">
        <v>25.137461942636886</v>
      </c>
      <c r="T45" s="10">
        <v>25.463905391557461</v>
      </c>
      <c r="U45" s="10">
        <v>25.729173125123246</v>
      </c>
      <c r="V45" s="10">
        <v>25.925031865765266</v>
      </c>
      <c r="W45" s="10">
        <v>25.937899653847602</v>
      </c>
      <c r="X45" s="10">
        <v>25.891390381775508</v>
      </c>
      <c r="Y45" s="10">
        <v>25.895075465549851</v>
      </c>
      <c r="Z45" s="10">
        <v>25.705062678315375</v>
      </c>
      <c r="AA45" s="10">
        <v>25.427566412207312</v>
      </c>
      <c r="AB45" s="10">
        <v>25.170333364889231</v>
      </c>
      <c r="AC45" s="10">
        <v>24.70357812267196</v>
      </c>
      <c r="AD45" s="10">
        <v>24.141615722797425</v>
      </c>
      <c r="AE45" s="10">
        <v>23.911579905199133</v>
      </c>
      <c r="AF45" s="10">
        <v>23.652627806355252</v>
      </c>
      <c r="AG45" s="10">
        <v>23.361542664915476</v>
      </c>
      <c r="AH45" s="10">
        <v>23.035069241018405</v>
      </c>
      <c r="AI45" s="10">
        <v>22.669987863393899</v>
      </c>
      <c r="AJ45" s="10">
        <v>22.263191417739677</v>
      </c>
      <c r="AK45" s="10">
        <v>21.811762300041046</v>
      </c>
      <c r="AL45" s="10">
        <v>21.313046039978325</v>
      </c>
      <c r="AM45" s="10">
        <v>20.764718128452358</v>
      </c>
      <c r="AN45" s="10">
        <v>20.164840584205919</v>
      </c>
      <c r="AO45" s="10">
        <v>19.511904983110966</v>
      </c>
      <c r="AP45" s="10">
        <v>18.804859054425563</v>
      </c>
      <c r="AQ45" s="10">
        <v>18.043114513266811</v>
      </c>
      <c r="AR45" s="10">
        <v>17.226534526852781</v>
      </c>
      <c r="AS45" s="10">
        <v>16.355400070473074</v>
      </c>
    </row>
    <row r="46" spans="1:45">
      <c r="A46" t="s">
        <v>3355</v>
      </c>
      <c r="B46">
        <v>3</v>
      </c>
      <c r="C46" t="s">
        <v>3041</v>
      </c>
    </row>
    <row r="47" spans="1:45">
      <c r="A47" t="s">
        <v>3274</v>
      </c>
      <c r="B47" s="10">
        <v>17.530190312425002</v>
      </c>
      <c r="C47" s="10">
        <v>16.947945659794996</v>
      </c>
      <c r="D47" s="10">
        <v>16.698020197279998</v>
      </c>
      <c r="E47" s="10">
        <v>17.053290374344996</v>
      </c>
      <c r="F47" s="10">
        <v>17.367296064220003</v>
      </c>
      <c r="G47" s="10">
        <v>17.365309363124993</v>
      </c>
      <c r="H47" s="10">
        <v>17.292896365964999</v>
      </c>
      <c r="I47" s="10">
        <v>17.223517036074998</v>
      </c>
      <c r="J47" s="10">
        <v>17.161730892499996</v>
      </c>
      <c r="K47" s="10">
        <v>17.101756681885</v>
      </c>
      <c r="L47" s="10">
        <v>17.131883768285</v>
      </c>
      <c r="M47" s="10">
        <v>17.06222348451</v>
      </c>
      <c r="N47" s="10">
        <v>17.116779095909997</v>
      </c>
      <c r="O47" s="10">
        <v>17.17892936746</v>
      </c>
      <c r="P47" s="10">
        <v>17.568679381646099</v>
      </c>
      <c r="Q47" s="10">
        <v>17.99333648781651</v>
      </c>
      <c r="R47" s="10">
        <v>18.454230365865875</v>
      </c>
      <c r="S47" s="10">
        <v>18.952456999197217</v>
      </c>
      <c r="T47" s="10">
        <v>19.482773685315184</v>
      </c>
      <c r="U47" s="10">
        <v>20.05335747909751</v>
      </c>
      <c r="V47" s="10">
        <v>20.667826788442806</v>
      </c>
      <c r="W47" s="10">
        <v>21.207603547119106</v>
      </c>
      <c r="X47" s="10">
        <v>21.803432870259126</v>
      </c>
      <c r="Y47" s="10">
        <v>22.58393156053641</v>
      </c>
      <c r="Z47" s="10">
        <v>23.290838809625352</v>
      </c>
      <c r="AA47" s="10">
        <v>24.051970262451153</v>
      </c>
      <c r="AB47" s="10">
        <v>25.005844171214029</v>
      </c>
      <c r="AC47" s="10">
        <v>25.859266424364098</v>
      </c>
      <c r="AD47" s="10">
        <v>26.761727837407626</v>
      </c>
      <c r="AE47" s="10">
        <v>27.828729399416595</v>
      </c>
      <c r="AF47" s="10">
        <v>28.941026319266228</v>
      </c>
      <c r="AG47" s="10">
        <v>30.097757184660313</v>
      </c>
      <c r="AH47" s="10">
        <v>31.297508675609215</v>
      </c>
      <c r="AI47" s="10">
        <v>32.53831718363476</v>
      </c>
      <c r="AJ47" s="10">
        <v>33.817689502078629</v>
      </c>
      <c r="AK47" s="10">
        <v>35.132644165317728</v>
      </c>
      <c r="AL47" s="10">
        <v>36.479774305326593</v>
      </c>
      <c r="AM47" s="10">
        <v>37.855332062411051</v>
      </c>
      <c r="AN47" s="10">
        <v>39.255333666209943</v>
      </c>
      <c r="AO47" s="10">
        <v>40.675683335609783</v>
      </c>
      <c r="AP47" s="10">
        <v>42.112313181782504</v>
      </c>
      <c r="AQ47" s="10">
        <v>43.561335391603052</v>
      </c>
      <c r="AR47" s="10">
        <v>45.019202175145715</v>
      </c>
      <c r="AS47" s="10">
        <v>46.48286833447586</v>
      </c>
    </row>
    <row r="48" spans="1:45">
      <c r="A48" t="s">
        <v>3275</v>
      </c>
      <c r="B48" s="10">
        <v>5.9746147804599987</v>
      </c>
      <c r="C48" s="10">
        <v>5.6233954974450002</v>
      </c>
      <c r="D48" s="10">
        <v>5.044293848065001</v>
      </c>
      <c r="E48" s="10">
        <v>5.0728055480049994</v>
      </c>
      <c r="F48" s="10">
        <v>5.322072911014998</v>
      </c>
      <c r="G48" s="10">
        <v>5.5632591945199996</v>
      </c>
      <c r="H48" s="10">
        <v>5.7196961116099985</v>
      </c>
      <c r="I48" s="10">
        <v>5.8093846978999997</v>
      </c>
      <c r="J48" s="10">
        <v>5.8744442511649995</v>
      </c>
      <c r="K48" s="10">
        <v>5.9355741119450007</v>
      </c>
      <c r="L48" s="10">
        <v>5.9994354468499997</v>
      </c>
      <c r="M48" s="10">
        <v>6.0773420822099995</v>
      </c>
      <c r="N48" s="10">
        <v>6.166548855274999</v>
      </c>
      <c r="O48" s="10">
        <v>6.2451962335649993</v>
      </c>
      <c r="P48" s="10">
        <v>6.3723056095653039</v>
      </c>
      <c r="Q48" s="10">
        <v>6.4949298716654154</v>
      </c>
      <c r="R48" s="10">
        <v>6.6462414850633493</v>
      </c>
      <c r="S48" s="10">
        <v>6.8239715640216119</v>
      </c>
      <c r="T48" s="10">
        <v>7.0120474947057643</v>
      </c>
      <c r="U48" s="10">
        <v>7.2039800809712844</v>
      </c>
      <c r="V48" s="10">
        <v>7.3946232099253075</v>
      </c>
      <c r="W48" s="10">
        <v>7.5814949635286233</v>
      </c>
      <c r="X48" s="10">
        <v>7.7733586720935453</v>
      </c>
      <c r="Y48" s="10">
        <v>7.9829720345537121</v>
      </c>
      <c r="Z48" s="10">
        <v>8.1878567655728958</v>
      </c>
      <c r="AA48" s="10">
        <v>8.3930957676187301</v>
      </c>
      <c r="AB48" s="10">
        <v>8.6191510003716783</v>
      </c>
      <c r="AC48" s="10">
        <v>8.8529746889078353</v>
      </c>
      <c r="AD48" s="10">
        <v>9.1068041395078509</v>
      </c>
      <c r="AE48" s="10">
        <v>9.3385070106684882</v>
      </c>
      <c r="AF48" s="10">
        <v>9.5738235720158471</v>
      </c>
      <c r="AG48" s="10">
        <v>9.8128027397632582</v>
      </c>
      <c r="AH48" s="10">
        <v>10.055494331673719</v>
      </c>
      <c r="AI48" s="10">
        <v>10.301949093432246</v>
      </c>
      <c r="AJ48" s="10">
        <v>10.552218726005183</v>
      </c>
      <c r="AK48" s="10">
        <v>10.806355914026103</v>
      </c>
      <c r="AL48" s="10">
        <v>11.06441435524936</v>
      </c>
      <c r="AM48" s="10">
        <v>11.326448791114176</v>
      </c>
      <c r="AN48" s="10">
        <v>11.592515038463828</v>
      </c>
      <c r="AO48" s="10">
        <v>11.862670022466231</v>
      </c>
      <c r="AP48" s="10">
        <v>12.136971810784221</v>
      </c>
      <c r="AQ48" s="10">
        <v>12.415479649045704</v>
      </c>
      <c r="AR48" s="10">
        <v>12.698253997665855</v>
      </c>
      <c r="AS48" s="10">
        <v>12.985356570075764</v>
      </c>
    </row>
    <row r="49" spans="1:45">
      <c r="A49" t="s">
        <v>3356</v>
      </c>
      <c r="B49" s="10">
        <v>23.504805092885</v>
      </c>
      <c r="C49" s="10">
        <v>22.571341157239996</v>
      </c>
      <c r="D49" s="10">
        <v>21.742314045344997</v>
      </c>
      <c r="E49" s="10">
        <v>22.126095922349997</v>
      </c>
      <c r="F49" s="10">
        <v>22.689368975235002</v>
      </c>
      <c r="G49" s="10">
        <v>22.928568557644994</v>
      </c>
      <c r="H49" s="10">
        <v>23.012592477574998</v>
      </c>
      <c r="I49" s="10">
        <v>23.032901733974999</v>
      </c>
      <c r="J49" s="10">
        <v>23.036175143664995</v>
      </c>
      <c r="K49" s="10">
        <v>23.037330793830002</v>
      </c>
      <c r="L49" s="10">
        <v>23.131319215135001</v>
      </c>
      <c r="M49" s="10">
        <v>23.139565566719998</v>
      </c>
      <c r="N49" s="10">
        <v>23.283327951184997</v>
      </c>
      <c r="O49" s="10">
        <v>23.424125601025001</v>
      </c>
      <c r="P49" s="10">
        <v>23.940984991211401</v>
      </c>
      <c r="Q49" s="10">
        <v>24.488266359481926</v>
      </c>
      <c r="R49" s="10">
        <v>25.100471850929225</v>
      </c>
      <c r="S49" s="10">
        <v>25.776428563218829</v>
      </c>
      <c r="T49" s="10">
        <v>26.494821180020949</v>
      </c>
      <c r="U49" s="10">
        <v>27.257337560068795</v>
      </c>
      <c r="V49" s="10">
        <v>28.062449998368113</v>
      </c>
      <c r="W49" s="10">
        <v>28.78909851064773</v>
      </c>
      <c r="X49" s="10">
        <v>29.576791542352673</v>
      </c>
      <c r="Y49" s="10">
        <v>30.566903595090121</v>
      </c>
      <c r="Z49" s="10">
        <v>31.478695575198248</v>
      </c>
      <c r="AA49" s="10">
        <v>32.445066030069881</v>
      </c>
      <c r="AB49" s="10">
        <v>33.624995171585709</v>
      </c>
      <c r="AC49" s="10">
        <v>34.712241113271929</v>
      </c>
      <c r="AD49" s="10">
        <v>35.868531976915477</v>
      </c>
      <c r="AE49" s="10">
        <v>37.167236410085081</v>
      </c>
      <c r="AF49" s="10">
        <v>38.514849891282076</v>
      </c>
      <c r="AG49" s="10">
        <v>39.910559924423573</v>
      </c>
      <c r="AH49" s="10">
        <v>41.353003007282936</v>
      </c>
      <c r="AI49" s="10">
        <v>42.840266277067002</v>
      </c>
      <c r="AJ49" s="10">
        <v>44.369908228083816</v>
      </c>
      <c r="AK49" s="10">
        <v>45.939000079343828</v>
      </c>
      <c r="AL49" s="10">
        <v>47.544188660575955</v>
      </c>
      <c r="AM49" s="10">
        <v>49.181780853525225</v>
      </c>
      <c r="AN49" s="10">
        <v>50.847848704673773</v>
      </c>
      <c r="AO49" s="10">
        <v>52.538353358076016</v>
      </c>
      <c r="AP49" s="10">
        <v>54.249284992566729</v>
      </c>
      <c r="AQ49" s="10">
        <v>55.976815040648759</v>
      </c>
      <c r="AR49" s="10">
        <v>57.717456172811566</v>
      </c>
      <c r="AS49" s="10">
        <v>59.468224904551626</v>
      </c>
    </row>
    <row r="50" spans="1:45">
      <c r="A50" t="s">
        <v>3355</v>
      </c>
      <c r="B50">
        <v>4</v>
      </c>
      <c r="C50" t="s">
        <v>3043</v>
      </c>
    </row>
    <row r="51" spans="1:45">
      <c r="A51" t="s">
        <v>3274</v>
      </c>
      <c r="B51" s="10">
        <v>17.530190312425002</v>
      </c>
      <c r="C51" s="10">
        <v>16.947945659794996</v>
      </c>
      <c r="D51" s="10">
        <v>16.698020197279998</v>
      </c>
      <c r="E51" s="10">
        <v>17.053290374344996</v>
      </c>
      <c r="F51" s="10">
        <v>17.367296064220003</v>
      </c>
      <c r="G51" s="10">
        <v>17.365309363124993</v>
      </c>
      <c r="H51" s="10">
        <v>17.292896365964999</v>
      </c>
      <c r="I51" s="10">
        <v>17.223517036074998</v>
      </c>
      <c r="J51" s="10">
        <v>17.161730892499996</v>
      </c>
      <c r="K51" s="10">
        <v>17.101756681885</v>
      </c>
      <c r="L51" s="10">
        <v>17.131883768285</v>
      </c>
      <c r="M51" s="10">
        <v>17.06222348451</v>
      </c>
      <c r="N51" s="10">
        <v>17.116779095909997</v>
      </c>
      <c r="O51" s="10">
        <v>17.17892936746</v>
      </c>
      <c r="P51" s="10">
        <v>17.54688485152337</v>
      </c>
      <c r="Q51" s="10">
        <v>17.880766663829537</v>
      </c>
      <c r="R51" s="10">
        <v>18.177201486503321</v>
      </c>
      <c r="S51" s="10">
        <v>18.432311503983371</v>
      </c>
      <c r="T51" s="10">
        <v>18.63590661093793</v>
      </c>
      <c r="U51" s="10">
        <v>18.790642422576617</v>
      </c>
      <c r="V51" s="10">
        <v>18.89429270188749</v>
      </c>
      <c r="W51" s="10">
        <v>18.835657762255622</v>
      </c>
      <c r="X51" s="10">
        <v>18.731445859156047</v>
      </c>
      <c r="Y51" s="10">
        <v>18.681949882438776</v>
      </c>
      <c r="Z51" s="10">
        <v>18.462809415235341</v>
      </c>
      <c r="AA51" s="10">
        <v>18.177603455747935</v>
      </c>
      <c r="AB51" s="10">
        <v>17.91933662893976</v>
      </c>
      <c r="AC51" s="10">
        <v>17.466649000054062</v>
      </c>
      <c r="AD51" s="10">
        <v>16.927162010705132</v>
      </c>
      <c r="AE51" s="10">
        <v>16.702695515091555</v>
      </c>
      <c r="AF51" s="10">
        <v>16.455399359688542</v>
      </c>
      <c r="AG51" s="10">
        <v>16.182202988152838</v>
      </c>
      <c r="AH51" s="10">
        <v>15.879971402356327</v>
      </c>
      <c r="AI51" s="10">
        <v>15.545576350874626</v>
      </c>
      <c r="AJ51" s="10">
        <v>15.17597132263027</v>
      </c>
      <c r="AK51" s="10">
        <v>14.768267562714918</v>
      </c>
      <c r="AL51" s="10">
        <v>14.319807982990033</v>
      </c>
      <c r="AM51" s="10">
        <v>13.828235631132559</v>
      </c>
      <c r="AN51" s="10">
        <v>13.291553333935893</v>
      </c>
      <c r="AO51" s="10">
        <v>12.708171261241576</v>
      </c>
      <c r="AP51" s="10">
        <v>12.076939472913677</v>
      </c>
      <c r="AQ51" s="10">
        <v>11.397163008084956</v>
      </c>
      <c r="AR51" s="10">
        <v>10.668597736421313</v>
      </c>
      <c r="AS51" s="10">
        <v>9.8914259861690059</v>
      </c>
    </row>
    <row r="52" spans="1:45">
      <c r="A52" t="s">
        <v>3275</v>
      </c>
      <c r="B52" s="10">
        <v>5.9746147804599987</v>
      </c>
      <c r="C52" s="10">
        <v>5.6233954974450002</v>
      </c>
      <c r="D52" s="10">
        <v>5.044293848065001</v>
      </c>
      <c r="E52" s="10">
        <v>5.0728055480049994</v>
      </c>
      <c r="F52" s="10">
        <v>5.322072911014998</v>
      </c>
      <c r="G52" s="10">
        <v>5.5632591945199996</v>
      </c>
      <c r="H52" s="10">
        <v>5.7196961116099985</v>
      </c>
      <c r="I52" s="10">
        <v>5.8093846978999997</v>
      </c>
      <c r="J52" s="10">
        <v>5.8744442511649995</v>
      </c>
      <c r="K52" s="10">
        <v>5.9355741119450007</v>
      </c>
      <c r="L52" s="10">
        <v>5.9994354468499997</v>
      </c>
      <c r="M52" s="10">
        <v>6.0773420822099995</v>
      </c>
      <c r="N52" s="10">
        <v>6.166548855274999</v>
      </c>
      <c r="O52" s="10">
        <v>6.2451962335649993</v>
      </c>
      <c r="P52" s="10">
        <v>6.4035120167356352</v>
      </c>
      <c r="Q52" s="10">
        <v>6.5492529557641621</v>
      </c>
      <c r="R52" s="10">
        <v>6.715318735050503</v>
      </c>
      <c r="S52" s="10">
        <v>6.8989169761182838</v>
      </c>
      <c r="T52" s="10">
        <v>7.0830084429631794</v>
      </c>
      <c r="U52" s="10">
        <v>7.2601830607264954</v>
      </c>
      <c r="V52" s="10">
        <v>7.4243949673750587</v>
      </c>
      <c r="W52" s="10">
        <v>7.5725189863732183</v>
      </c>
      <c r="X52" s="10">
        <v>7.7123749658660339</v>
      </c>
      <c r="Y52" s="10">
        <v>7.8552293650920504</v>
      </c>
      <c r="Z52" s="10">
        <v>7.9785150162819685</v>
      </c>
      <c r="AA52" s="10">
        <v>8.0861459444950174</v>
      </c>
      <c r="AB52" s="10">
        <v>8.1963226775347753</v>
      </c>
      <c r="AC52" s="10">
        <v>8.2959655563752186</v>
      </c>
      <c r="AD52" s="10">
        <v>8.3946314154573596</v>
      </c>
      <c r="AE52" s="10">
        <v>8.5168646272822226</v>
      </c>
      <c r="AF52" s="10">
        <v>8.6351108683703348</v>
      </c>
      <c r="AG52" s="10">
        <v>8.7492471963940801</v>
      </c>
      <c r="AH52" s="10">
        <v>8.8591481447437044</v>
      </c>
      <c r="AI52" s="10">
        <v>8.9646856658548231</v>
      </c>
      <c r="AJ52" s="10">
        <v>9.0657290726218864</v>
      </c>
      <c r="AK52" s="10">
        <v>9.1621449778084134</v>
      </c>
      <c r="AL52" s="10">
        <v>9.253797231360462</v>
      </c>
      <c r="AM52" s="10">
        <v>9.3405468555249236</v>
      </c>
      <c r="AN52" s="10">
        <v>9.4222519776692923</v>
      </c>
      <c r="AO52" s="10">
        <v>9.4987677606943972</v>
      </c>
      <c r="AP52" s="10">
        <v>9.5699463309260331</v>
      </c>
      <c r="AQ52" s="10">
        <v>9.6356367033656305</v>
      </c>
      <c r="AR52" s="10">
        <v>9.695684704174246</v>
      </c>
      <c r="AS52" s="10">
        <v>9.7499328902575328</v>
      </c>
    </row>
    <row r="53" spans="1:45">
      <c r="A53" t="s">
        <v>3356</v>
      </c>
      <c r="B53" s="10">
        <v>23.504805092885</v>
      </c>
      <c r="C53" s="10">
        <v>22.571341157239996</v>
      </c>
      <c r="D53" s="10">
        <v>21.742314045344997</v>
      </c>
      <c r="E53" s="10">
        <v>22.126095922349997</v>
      </c>
      <c r="F53" s="10">
        <v>22.689368975235002</v>
      </c>
      <c r="G53" s="10">
        <v>22.928568557644994</v>
      </c>
      <c r="H53" s="10">
        <v>23.012592477574998</v>
      </c>
      <c r="I53" s="10">
        <v>23.032901733974999</v>
      </c>
      <c r="J53" s="10">
        <v>23.036175143664995</v>
      </c>
      <c r="K53" s="10">
        <v>23.037330793830002</v>
      </c>
      <c r="L53" s="10">
        <v>23.131319215135001</v>
      </c>
      <c r="M53" s="10">
        <v>23.139565566719998</v>
      </c>
      <c r="N53" s="10">
        <v>23.283327951184997</v>
      </c>
      <c r="O53" s="10">
        <v>23.424125601025001</v>
      </c>
      <c r="P53" s="10">
        <v>23.950396868259006</v>
      </c>
      <c r="Q53" s="10">
        <v>24.4300196195937</v>
      </c>
      <c r="R53" s="10">
        <v>24.892520221553823</v>
      </c>
      <c r="S53" s="10">
        <v>25.331228480101654</v>
      </c>
      <c r="T53" s="10">
        <v>25.71891505390111</v>
      </c>
      <c r="U53" s="10">
        <v>26.050825483303115</v>
      </c>
      <c r="V53" s="10">
        <v>26.318687669262548</v>
      </c>
      <c r="W53" s="10">
        <v>26.40817674862884</v>
      </c>
      <c r="X53" s="10">
        <v>26.44382082502208</v>
      </c>
      <c r="Y53" s="10">
        <v>26.537179247530826</v>
      </c>
      <c r="Z53" s="10">
        <v>26.441324431517309</v>
      </c>
      <c r="AA53" s="10">
        <v>26.263749400242951</v>
      </c>
      <c r="AB53" s="10">
        <v>26.115659306474534</v>
      </c>
      <c r="AC53" s="10">
        <v>25.762614556429281</v>
      </c>
      <c r="AD53" s="10">
        <v>25.321793426162493</v>
      </c>
      <c r="AE53" s="10">
        <v>25.21956014237378</v>
      </c>
      <c r="AF53" s="10">
        <v>25.090510228058875</v>
      </c>
      <c r="AG53" s="10">
        <v>24.931450184546918</v>
      </c>
      <c r="AH53" s="10">
        <v>24.739119547100032</v>
      </c>
      <c r="AI53" s="10">
        <v>24.510262016729449</v>
      </c>
      <c r="AJ53" s="10">
        <v>24.241700395252156</v>
      </c>
      <c r="AK53" s="10">
        <v>23.930412540523331</v>
      </c>
      <c r="AL53" s="10">
        <v>23.573605214350493</v>
      </c>
      <c r="AM53" s="10">
        <v>23.168782486657484</v>
      </c>
      <c r="AN53" s="10">
        <v>22.713805311605185</v>
      </c>
      <c r="AO53" s="10">
        <v>22.206939021935973</v>
      </c>
      <c r="AP53" s="10">
        <v>21.646885803839709</v>
      </c>
      <c r="AQ53" s="10">
        <v>21.032799711450586</v>
      </c>
      <c r="AR53" s="10">
        <v>20.364282440595559</v>
      </c>
      <c r="AS53" s="10">
        <v>19.641358876426537</v>
      </c>
    </row>
    <row r="54" spans="1:45">
      <c r="A54" t="s">
        <v>3355</v>
      </c>
      <c r="B54">
        <v>5</v>
      </c>
      <c r="C54" t="s">
        <v>3357</v>
      </c>
    </row>
    <row r="55" spans="1:45">
      <c r="A55" t="s">
        <v>3274</v>
      </c>
      <c r="B55" s="10">
        <v>17.530190312425002</v>
      </c>
      <c r="C55" s="10">
        <v>16.947945659794996</v>
      </c>
      <c r="D55" s="10">
        <v>16.698020197279998</v>
      </c>
      <c r="E55" s="10">
        <v>17.053290374344996</v>
      </c>
      <c r="F55" s="10">
        <v>17.367296064220003</v>
      </c>
      <c r="G55" s="10">
        <v>17.365309363124993</v>
      </c>
      <c r="H55" s="10">
        <v>17.292896365964999</v>
      </c>
      <c r="I55" s="10">
        <v>17.223517036074998</v>
      </c>
      <c r="J55" s="10">
        <v>17.161730892499996</v>
      </c>
      <c r="K55" s="10">
        <v>17.101756681885</v>
      </c>
      <c r="L55" s="10">
        <v>17.131883768285</v>
      </c>
      <c r="M55" s="10">
        <v>17.06222348451</v>
      </c>
      <c r="N55" s="10">
        <v>17.116779095909997</v>
      </c>
      <c r="O55" s="10">
        <v>17.17892936746</v>
      </c>
      <c r="P55" s="10">
        <v>17.297515858505083</v>
      </c>
      <c r="Q55" s="10">
        <v>17.432332717998307</v>
      </c>
      <c r="R55" s="10">
        <v>17.58295975927571</v>
      </c>
      <c r="S55" s="10">
        <v>17.748728899351772</v>
      </c>
      <c r="T55" s="10">
        <v>17.923131810136148</v>
      </c>
      <c r="U55" s="10">
        <v>18.112202113162937</v>
      </c>
      <c r="V55" s="10">
        <v>18.317462905164842</v>
      </c>
      <c r="W55" s="10">
        <v>18.434056257470569</v>
      </c>
      <c r="X55" s="10">
        <v>18.577788011330927</v>
      </c>
      <c r="Y55" s="10">
        <v>18.853817564589868</v>
      </c>
      <c r="Z55" s="10">
        <v>19.04220452654965</v>
      </c>
      <c r="AA55" s="10">
        <v>19.249908689733314</v>
      </c>
      <c r="AB55" s="10">
        <v>19.5835618199817</v>
      </c>
      <c r="AC55" s="10">
        <v>19.809706062561027</v>
      </c>
      <c r="AD55" s="10">
        <v>20.046610594726655</v>
      </c>
      <c r="AE55" s="10">
        <v>20.319025235840773</v>
      </c>
      <c r="AF55" s="10">
        <v>20.607540220117034</v>
      </c>
      <c r="AG55" s="10">
        <v>20.91033445460458</v>
      </c>
      <c r="AH55" s="10">
        <v>21.22537577390716</v>
      </c>
      <c r="AI55" s="10">
        <v>21.550449148127903</v>
      </c>
      <c r="AJ55" s="10">
        <v>21.883193593423854</v>
      </c>
      <c r="AK55" s="10">
        <v>22.221147334766123</v>
      </c>
      <c r="AL55" s="10">
        <v>22.561800390945365</v>
      </c>
      <c r="AM55" s="10">
        <v>22.902653375495262</v>
      </c>
      <c r="AN55" s="10">
        <v>23.241280954366943</v>
      </c>
      <c r="AO55" s="10">
        <v>23.575398092749758</v>
      </c>
      <c r="AP55" s="10">
        <v>23.902926979502169</v>
      </c>
      <c r="AQ55" s="10">
        <v>24.222062356185447</v>
      </c>
      <c r="AR55" s="10">
        <v>24.531332913141515</v>
      </c>
      <c r="AS55" s="10">
        <v>24.829656457181283</v>
      </c>
    </row>
    <row r="56" spans="1:45">
      <c r="A56" t="s">
        <v>3275</v>
      </c>
      <c r="B56" s="10">
        <v>5.9746147804599987</v>
      </c>
      <c r="C56" s="10">
        <v>5.6233954974450002</v>
      </c>
      <c r="D56" s="10">
        <v>5.044293848065001</v>
      </c>
      <c r="E56" s="10">
        <v>5.0728055480049994</v>
      </c>
      <c r="F56" s="10">
        <v>5.322072911014998</v>
      </c>
      <c r="G56" s="10">
        <v>5.5632591945199996</v>
      </c>
      <c r="H56" s="10">
        <v>5.7196961116099985</v>
      </c>
      <c r="I56" s="10">
        <v>5.8093846978999997</v>
      </c>
      <c r="J56" s="10">
        <v>5.8744442511649995</v>
      </c>
      <c r="K56" s="10">
        <v>5.9355741119450007</v>
      </c>
      <c r="L56" s="10">
        <v>5.9994354468499997</v>
      </c>
      <c r="M56" s="10">
        <v>6.0773420822099995</v>
      </c>
      <c r="N56" s="10">
        <v>6.166548855274999</v>
      </c>
      <c r="O56" s="10">
        <v>6.2451962335649993</v>
      </c>
      <c r="P56" s="10">
        <v>6.3052216977691469</v>
      </c>
      <c r="Q56" s="10">
        <v>6.3572907616285628</v>
      </c>
      <c r="R56" s="10">
        <v>6.433629212718758</v>
      </c>
      <c r="S56" s="10">
        <v>6.5311032673914067</v>
      </c>
      <c r="T56" s="10">
        <v>6.6335631537603152</v>
      </c>
      <c r="U56" s="10">
        <v>6.7345489341665994</v>
      </c>
      <c r="V56" s="10">
        <v>6.8291293894428957</v>
      </c>
      <c r="W56" s="10">
        <v>6.9151073572037083</v>
      </c>
      <c r="X56" s="10">
        <v>7.0004062226209669</v>
      </c>
      <c r="Y56" s="10">
        <v>7.096026795657302</v>
      </c>
      <c r="Z56" s="10">
        <v>7.1818233320951634</v>
      </c>
      <c r="AA56" s="10">
        <v>7.2622257238680961</v>
      </c>
      <c r="AB56" s="10">
        <v>7.3545260011903109</v>
      </c>
      <c r="AC56" s="10">
        <v>7.4472206956284852</v>
      </c>
      <c r="AD56" s="10">
        <v>7.5499956903446339</v>
      </c>
      <c r="AE56" s="10">
        <v>7.6089022442411061</v>
      </c>
      <c r="AF56" s="10">
        <v>7.6681329228973478</v>
      </c>
      <c r="AG56" s="10">
        <v>7.7276897156417785</v>
      </c>
      <c r="AH56" s="10">
        <v>7.7875746807772268</v>
      </c>
      <c r="AI56" s="10">
        <v>7.8477899485777272</v>
      </c>
      <c r="AJ56" s="10">
        <v>7.9083377243867057</v>
      </c>
      <c r="AK56" s="10">
        <v>7.9692202918193757</v>
      </c>
      <c r="AL56" s="10">
        <v>8.0304400160721165</v>
      </c>
      <c r="AM56" s="10">
        <v>8.0919993473417406</v>
      </c>
      <c r="AN56" s="10">
        <v>8.153900824357601</v>
      </c>
      <c r="AO56" s="10">
        <v>8.2161470780294898</v>
      </c>
      <c r="AP56" s="10">
        <v>8.2787408352143874</v>
      </c>
      <c r="AQ56" s="10">
        <v>8.3416849226051433</v>
      </c>
      <c r="AR56" s="10">
        <v>8.4049822707442683</v>
      </c>
      <c r="AS56" s="10">
        <v>8.4686359181659654</v>
      </c>
    </row>
    <row r="57" spans="1:45">
      <c r="A57" t="s">
        <v>3356</v>
      </c>
      <c r="B57" s="10">
        <v>23.504805092885</v>
      </c>
      <c r="C57" s="10">
        <v>22.571341157239996</v>
      </c>
      <c r="D57" s="10">
        <v>21.742314045344997</v>
      </c>
      <c r="E57" s="10">
        <v>22.126095922349997</v>
      </c>
      <c r="F57" s="10">
        <v>22.689368975235002</v>
      </c>
      <c r="G57" s="10">
        <v>22.928568557644994</v>
      </c>
      <c r="H57" s="10">
        <v>23.012592477574998</v>
      </c>
      <c r="I57" s="10">
        <v>23.032901733974999</v>
      </c>
      <c r="J57" s="10">
        <v>23.036175143664995</v>
      </c>
      <c r="K57" s="10">
        <v>23.037330793830002</v>
      </c>
      <c r="L57" s="10">
        <v>23.131319215135001</v>
      </c>
      <c r="M57" s="10">
        <v>23.139565566719998</v>
      </c>
      <c r="N57" s="10">
        <v>23.283327951184997</v>
      </c>
      <c r="O57" s="10">
        <v>23.424125601025001</v>
      </c>
      <c r="P57" s="10">
        <v>23.602737556274228</v>
      </c>
      <c r="Q57" s="10">
        <v>23.789623479626869</v>
      </c>
      <c r="R57" s="10">
        <v>24.016588971994466</v>
      </c>
      <c r="S57" s="10">
        <v>24.279832166743176</v>
      </c>
      <c r="T57" s="10">
        <v>24.556694963896462</v>
      </c>
      <c r="U57" s="10">
        <v>24.846751047329537</v>
      </c>
      <c r="V57" s="10">
        <v>25.146592294607736</v>
      </c>
      <c r="W57" s="10">
        <v>25.349163614674278</v>
      </c>
      <c r="X57" s="10">
        <v>25.578194233951894</v>
      </c>
      <c r="Y57" s="10">
        <v>25.94984436024717</v>
      </c>
      <c r="Z57" s="10">
        <v>26.224027858644813</v>
      </c>
      <c r="AA57" s="10">
        <v>26.512134413601409</v>
      </c>
      <c r="AB57" s="10">
        <v>26.938087821172012</v>
      </c>
      <c r="AC57" s="10">
        <v>27.256926758189511</v>
      </c>
      <c r="AD57" s="10">
        <v>27.596606285071289</v>
      </c>
      <c r="AE57" s="10">
        <v>27.927927480081877</v>
      </c>
      <c r="AF57" s="10">
        <v>28.27567314301438</v>
      </c>
      <c r="AG57" s="10">
        <v>28.638024170246361</v>
      </c>
      <c r="AH57" s="10">
        <v>29.012950454684386</v>
      </c>
      <c r="AI57" s="10">
        <v>29.39823909670563</v>
      </c>
      <c r="AJ57" s="10">
        <v>29.791531317810559</v>
      </c>
      <c r="AK57" s="10">
        <v>30.190367626585498</v>
      </c>
      <c r="AL57" s="10">
        <v>30.592240407017481</v>
      </c>
      <c r="AM57" s="10">
        <v>30.994652722837003</v>
      </c>
      <c r="AN57" s="10">
        <v>31.395181778724542</v>
      </c>
      <c r="AO57" s="10">
        <v>31.791545170779248</v>
      </c>
      <c r="AP57" s="10">
        <v>32.181667814716555</v>
      </c>
      <c r="AQ57" s="10">
        <v>32.563747278790586</v>
      </c>
      <c r="AR57" s="10">
        <v>32.936315183885782</v>
      </c>
      <c r="AS57" s="10">
        <v>33.298292375347245</v>
      </c>
    </row>
    <row r="58" spans="1:45">
      <c r="A58" t="s">
        <v>3355</v>
      </c>
      <c r="B58">
        <v>6</v>
      </c>
      <c r="C58" t="s">
        <v>3341</v>
      </c>
    </row>
    <row r="59" spans="1:45">
      <c r="A59" t="s">
        <v>3274</v>
      </c>
      <c r="B59" s="10">
        <v>17.530190312425002</v>
      </c>
      <c r="C59" s="10">
        <v>16.947945659794996</v>
      </c>
      <c r="D59" s="10">
        <v>16.698020197279998</v>
      </c>
      <c r="E59" s="10">
        <v>17.053290374344996</v>
      </c>
      <c r="F59" s="10">
        <v>17.367296064220003</v>
      </c>
      <c r="G59" s="10">
        <v>17.365309363124993</v>
      </c>
      <c r="H59" s="10">
        <v>17.292896365964999</v>
      </c>
      <c r="I59" s="10">
        <v>17.223517036074998</v>
      </c>
      <c r="J59" s="10">
        <v>17.161730892499996</v>
      </c>
      <c r="K59" s="10">
        <v>17.101756681885</v>
      </c>
      <c r="L59" s="10">
        <v>17.131883768285</v>
      </c>
      <c r="M59" s="10">
        <v>17.06222348451</v>
      </c>
      <c r="N59" s="10">
        <v>17.116779095909997</v>
      </c>
      <c r="O59" s="10">
        <v>17.17892936746</v>
      </c>
      <c r="P59" s="10">
        <v>17.260335930504997</v>
      </c>
      <c r="Q59" s="10">
        <v>17.351212029015002</v>
      </c>
      <c r="R59" s="10">
        <v>17.450932842404999</v>
      </c>
      <c r="S59" s="10">
        <v>17.558614802899999</v>
      </c>
      <c r="T59" s="10">
        <v>17.667609709839994</v>
      </c>
      <c r="U59" s="10">
        <v>17.783670081544997</v>
      </c>
      <c r="V59" s="10">
        <v>17.908036178124995</v>
      </c>
      <c r="W59" s="10">
        <v>17.938388068145006</v>
      </c>
      <c r="X59" s="10">
        <v>17.988087154789998</v>
      </c>
      <c r="Y59" s="10">
        <v>18.158031649384998</v>
      </c>
      <c r="Z59" s="10">
        <v>18.235461137785002</v>
      </c>
      <c r="AA59" s="10">
        <v>18.323630303579996</v>
      </c>
      <c r="AB59" s="10">
        <v>18.523069416294998</v>
      </c>
      <c r="AC59" s="10">
        <v>18.612075065214999</v>
      </c>
      <c r="AD59" s="10">
        <v>18.70304733647</v>
      </c>
      <c r="AE59" s="10">
        <v>18.830480482259361</v>
      </c>
      <c r="AF59" s="10">
        <v>18.970960705208778</v>
      </c>
      <c r="AG59" s="10">
        <v>19.12256527434845</v>
      </c>
      <c r="AH59" s="10">
        <v>19.283229957943337</v>
      </c>
      <c r="AI59" s="10">
        <v>19.450779193106754</v>
      </c>
      <c r="AJ59" s="10">
        <v>19.622962886885237</v>
      </c>
      <c r="AK59" s="10">
        <v>19.797499145232859</v>
      </c>
      <c r="AL59" s="10">
        <v>19.972121926019099</v>
      </c>
      <c r="AM59" s="10">
        <v>20.14463233212981</v>
      </c>
      <c r="AN59" s="10">
        <v>20.312952017349453</v>
      </c>
      <c r="AO59" s="10">
        <v>20.475176986891071</v>
      </c>
      <c r="AP59" s="10">
        <v>20.629629950235419</v>
      </c>
      <c r="AQ59" s="10">
        <v>20.774909337600466</v>
      </c>
      <c r="AR59" s="10">
        <v>20.909933130376526</v>
      </c>
      <c r="AS59" s="10">
        <v>21.033975783217414</v>
      </c>
    </row>
    <row r="60" spans="1:45">
      <c r="A60" t="s">
        <v>3275</v>
      </c>
      <c r="B60" s="10">
        <v>5.9746147804599987</v>
      </c>
      <c r="C60" s="10">
        <v>5.6233954974450002</v>
      </c>
      <c r="D60" s="10">
        <v>5.044293848065001</v>
      </c>
      <c r="E60" s="10">
        <v>5.0728055480049994</v>
      </c>
      <c r="F60" s="10">
        <v>5.322072911014998</v>
      </c>
      <c r="G60" s="10">
        <v>5.5632591945199996</v>
      </c>
      <c r="H60" s="10">
        <v>5.7196961116099985</v>
      </c>
      <c r="I60" s="10">
        <v>5.8093846978999997</v>
      </c>
      <c r="J60" s="10">
        <v>5.8744442511649995</v>
      </c>
      <c r="K60" s="10">
        <v>5.9355741119450007</v>
      </c>
      <c r="L60" s="10">
        <v>5.9994354468499997</v>
      </c>
      <c r="M60" s="10">
        <v>6.0773420822099995</v>
      </c>
      <c r="N60" s="10">
        <v>6.166548855274999</v>
      </c>
      <c r="O60" s="10">
        <v>6.2451962335649993</v>
      </c>
      <c r="P60" s="10">
        <v>6.2928176253649992</v>
      </c>
      <c r="Q60" s="10">
        <v>6.3340867513899992</v>
      </c>
      <c r="R60" s="10">
        <v>6.4011568234299991</v>
      </c>
      <c r="S60" s="10">
        <v>6.4908879072299994</v>
      </c>
      <c r="T60" s="10">
        <v>6.5872627016099994</v>
      </c>
      <c r="U60" s="10">
        <v>6.6839590104049993</v>
      </c>
      <c r="V60" s="10">
        <v>6.776190513835</v>
      </c>
      <c r="W60" s="10">
        <v>6.8619111354050002</v>
      </c>
      <c r="X60" s="10">
        <v>6.9490681637399998</v>
      </c>
      <c r="Y60" s="10">
        <v>7.0486335640249989</v>
      </c>
      <c r="Z60" s="10">
        <v>7.1408196254399998</v>
      </c>
      <c r="AA60" s="10">
        <v>7.2300821383749989</v>
      </c>
      <c r="AB60" s="10">
        <v>7.3336902733399993</v>
      </c>
      <c r="AC60" s="10">
        <v>7.4404853596900002</v>
      </c>
      <c r="AD60" s="10">
        <v>7.5602314287549985</v>
      </c>
      <c r="AE60" s="10">
        <v>7.6214920485331774</v>
      </c>
      <c r="AF60" s="10">
        <v>7.6833427749809964</v>
      </c>
      <c r="AG60" s="10">
        <v>7.7457920120475796</v>
      </c>
      <c r="AH60" s="10">
        <v>7.8088483632848078</v>
      </c>
      <c r="AI60" s="10">
        <v>7.8725206382620714</v>
      </c>
      <c r="AJ60" s="10">
        <v>7.9368178592090146</v>
      </c>
      <c r="AK60" s="10">
        <v>8.001749267894521</v>
      </c>
      <c r="AL60" s="10">
        <v>8.0673243327506139</v>
      </c>
      <c r="AM60" s="10">
        <v>8.1335527562501753</v>
      </c>
      <c r="AN60" s="10">
        <v>8.2004444825477858</v>
      </c>
      <c r="AO60" s="10">
        <v>8.2680097053932986</v>
      </c>
      <c r="AP60" s="10">
        <v>8.3362588763280829</v>
      </c>
      <c r="AQ60" s="10">
        <v>8.4052027131743223</v>
      </c>
      <c r="AR60" s="10">
        <v>8.4748522088280218</v>
      </c>
      <c r="AS60" s="10">
        <v>8.5452186403669046</v>
      </c>
    </row>
    <row r="61" spans="1:45">
      <c r="A61" t="s">
        <v>3356</v>
      </c>
      <c r="B61" s="10">
        <v>23.504805092885</v>
      </c>
      <c r="C61" s="10">
        <v>22.571341157239996</v>
      </c>
      <c r="D61" s="10">
        <v>21.742314045344997</v>
      </c>
      <c r="E61" s="10">
        <v>22.126095922349997</v>
      </c>
      <c r="F61" s="10">
        <v>22.689368975235002</v>
      </c>
      <c r="G61" s="10">
        <v>22.928568557644994</v>
      </c>
      <c r="H61" s="10">
        <v>23.012592477574998</v>
      </c>
      <c r="I61" s="10">
        <v>23.032901733974999</v>
      </c>
      <c r="J61" s="10">
        <v>23.036175143664995</v>
      </c>
      <c r="K61" s="10">
        <v>23.037330793830002</v>
      </c>
      <c r="L61" s="10">
        <v>23.131319215135001</v>
      </c>
      <c r="M61" s="10">
        <v>23.139565566719998</v>
      </c>
      <c r="N61" s="10">
        <v>23.283327951184997</v>
      </c>
      <c r="O61" s="10">
        <v>23.424125601025001</v>
      </c>
      <c r="P61" s="10">
        <v>23.553153555869997</v>
      </c>
      <c r="Q61" s="10">
        <v>23.685298780405002</v>
      </c>
      <c r="R61" s="10">
        <v>23.852089665834999</v>
      </c>
      <c r="S61" s="10">
        <v>24.04950271013</v>
      </c>
      <c r="T61" s="10">
        <v>24.254872411449995</v>
      </c>
      <c r="U61" s="10">
        <v>24.467629091949995</v>
      </c>
      <c r="V61" s="10">
        <v>24.684226691959996</v>
      </c>
      <c r="W61" s="10">
        <v>24.800299203550004</v>
      </c>
      <c r="X61" s="10">
        <v>24.937155318529996</v>
      </c>
      <c r="Y61" s="10">
        <v>25.206665213409998</v>
      </c>
      <c r="Z61" s="10">
        <v>25.376280763225001</v>
      </c>
      <c r="AA61" s="10">
        <v>25.553712441954996</v>
      </c>
      <c r="AB61" s="10">
        <v>25.856759689634998</v>
      </c>
      <c r="AC61" s="10">
        <v>26.052560424905</v>
      </c>
      <c r="AD61" s="10">
        <v>26.263278765224999</v>
      </c>
      <c r="AE61" s="10">
        <v>26.451972530792538</v>
      </c>
      <c r="AF61" s="10">
        <v>26.654303480189775</v>
      </c>
      <c r="AG61" s="10">
        <v>26.86835728639603</v>
      </c>
      <c r="AH61" s="10">
        <v>27.092078321228144</v>
      </c>
      <c r="AI61" s="10">
        <v>27.323299831368825</v>
      </c>
      <c r="AJ61" s="10">
        <v>27.559780746094251</v>
      </c>
      <c r="AK61" s="10">
        <v>27.79924841312738</v>
      </c>
      <c r="AL61" s="10">
        <v>28.039446258769715</v>
      </c>
      <c r="AM61" s="10">
        <v>28.278185088379985</v>
      </c>
      <c r="AN61" s="10">
        <v>28.51339649989724</v>
      </c>
      <c r="AO61" s="10">
        <v>28.743186692284368</v>
      </c>
      <c r="AP61" s="10">
        <v>28.9658888265635</v>
      </c>
      <c r="AQ61" s="10">
        <v>29.180112050774788</v>
      </c>
      <c r="AR61" s="10">
        <v>29.384785339204548</v>
      </c>
      <c r="AS61" s="10">
        <v>29.579194423584319</v>
      </c>
    </row>
    <row r="62" spans="1:45">
      <c r="A62" t="s">
        <v>3355</v>
      </c>
      <c r="B62">
        <v>7</v>
      </c>
      <c r="C62" t="s">
        <v>3340</v>
      </c>
    </row>
    <row r="63" spans="1:45">
      <c r="A63" t="s">
        <v>3274</v>
      </c>
      <c r="B63" s="10">
        <v>17.530190312425002</v>
      </c>
      <c r="C63" s="10">
        <v>16.947945659794996</v>
      </c>
      <c r="D63" s="10">
        <v>16.698020197279998</v>
      </c>
      <c r="E63" s="10">
        <v>17.053290374344996</v>
      </c>
      <c r="F63" s="10">
        <v>17.367296064220003</v>
      </c>
      <c r="G63" s="10">
        <v>17.365309363124993</v>
      </c>
      <c r="H63" s="10">
        <v>17.292896365964999</v>
      </c>
      <c r="I63" s="10">
        <v>17.223517036074998</v>
      </c>
      <c r="J63" s="10">
        <v>17.161730892499996</v>
      </c>
      <c r="K63" s="10">
        <v>17.101756681885</v>
      </c>
      <c r="L63" s="10">
        <v>17.131883768285</v>
      </c>
      <c r="M63" s="10">
        <v>17.06222348451</v>
      </c>
      <c r="N63" s="10">
        <v>17.116779095909997</v>
      </c>
      <c r="O63" s="10">
        <v>17.17892936746</v>
      </c>
      <c r="P63" s="10">
        <v>17.309446896292624</v>
      </c>
      <c r="Q63" s="10">
        <v>17.438405762163143</v>
      </c>
      <c r="R63" s="10">
        <v>17.564947993379558</v>
      </c>
      <c r="S63" s="10">
        <v>17.687912326421507</v>
      </c>
      <c r="T63" s="10">
        <v>17.800290463549473</v>
      </c>
      <c r="U63" s="10">
        <v>17.907540191672613</v>
      </c>
      <c r="V63" s="10">
        <v>18.010544455742139</v>
      </c>
      <c r="W63" s="10">
        <v>18.00619237902978</v>
      </c>
      <c r="X63" s="10">
        <v>18.008345139290565</v>
      </c>
      <c r="Y63" s="10">
        <v>18.117301443240649</v>
      </c>
      <c r="Z63" s="10">
        <v>18.119952436174867</v>
      </c>
      <c r="AA63" s="10">
        <v>18.119254511083263</v>
      </c>
      <c r="AB63" s="10">
        <v>18.213594747521007</v>
      </c>
      <c r="AC63" s="10">
        <v>18.183957735736918</v>
      </c>
      <c r="AD63" s="10">
        <v>18.141137506149413</v>
      </c>
      <c r="AE63" s="10">
        <v>18.200023021732445</v>
      </c>
      <c r="AF63" s="10">
        <v>18.269097750147175</v>
      </c>
      <c r="AG63" s="10">
        <v>18.346343981593773</v>
      </c>
      <c r="AH63" s="10">
        <v>18.42963076651721</v>
      </c>
      <c r="AI63" s="10">
        <v>18.516746804975302</v>
      </c>
      <c r="AJ63" s="10">
        <v>18.605439102643409</v>
      </c>
      <c r="AK63" s="10">
        <v>18.693456497556937</v>
      </c>
      <c r="AL63" s="10">
        <v>18.778596886848749</v>
      </c>
      <c r="AM63" s="10">
        <v>18.858756739762825</v>
      </c>
      <c r="AN63" s="10">
        <v>18.931981287770324</v>
      </c>
      <c r="AO63" s="10">
        <v>18.99651364883951</v>
      </c>
      <c r="AP63" s="10">
        <v>19.050841082437085</v>
      </c>
      <c r="AQ63" s="10">
        <v>19.093736592783827</v>
      </c>
      <c r="AR63" s="10">
        <v>19.124294204093037</v>
      </c>
      <c r="AS63" s="10">
        <v>19.141956422006398</v>
      </c>
    </row>
    <row r="64" spans="1:45">
      <c r="A64" t="s">
        <v>3275</v>
      </c>
      <c r="B64" s="10">
        <v>5.9746147804599987</v>
      </c>
      <c r="C64" s="10">
        <v>5.6233954974450002</v>
      </c>
      <c r="D64" s="10">
        <v>5.044293848065001</v>
      </c>
      <c r="E64" s="10">
        <v>5.0728055480049994</v>
      </c>
      <c r="F64" s="10">
        <v>5.322072911014998</v>
      </c>
      <c r="G64" s="10">
        <v>5.5632591945199996</v>
      </c>
      <c r="H64" s="10">
        <v>5.7196961116099985</v>
      </c>
      <c r="I64" s="10">
        <v>5.8093846978999997</v>
      </c>
      <c r="J64" s="10">
        <v>5.8744442511649995</v>
      </c>
      <c r="K64" s="10">
        <v>5.9355741119450007</v>
      </c>
      <c r="L64" s="10">
        <v>5.9994354468499997</v>
      </c>
      <c r="M64" s="10">
        <v>6.0773420822099995</v>
      </c>
      <c r="N64" s="10">
        <v>6.166548855274999</v>
      </c>
      <c r="O64" s="10">
        <v>6.2451962335649993</v>
      </c>
      <c r="P64" s="10">
        <v>6.3094665883511647</v>
      </c>
      <c r="Q64" s="10">
        <v>6.3635987540100283</v>
      </c>
      <c r="R64" s="10">
        <v>6.4397882947927831</v>
      </c>
      <c r="S64" s="10">
        <v>6.5348165008766657</v>
      </c>
      <c r="T64" s="10">
        <v>6.6323977655378483</v>
      </c>
      <c r="U64" s="10">
        <v>6.7259476546578858</v>
      </c>
      <c r="V64" s="10">
        <v>6.8104282729834447</v>
      </c>
      <c r="W64" s="10">
        <v>6.8835826929170167</v>
      </c>
      <c r="X64" s="10">
        <v>6.9531921462841382</v>
      </c>
      <c r="Y64" s="10">
        <v>7.0299755797875045</v>
      </c>
      <c r="Z64" s="10">
        <v>7.093911844965394</v>
      </c>
      <c r="AA64" s="10">
        <v>7.1492668392206324</v>
      </c>
      <c r="AB64" s="10">
        <v>7.2128414761814348</v>
      </c>
      <c r="AC64" s="10">
        <v>7.2732442636213417</v>
      </c>
      <c r="AD64" s="10">
        <v>7.3396321602068699</v>
      </c>
      <c r="AE64" s="10">
        <v>7.3742178925930464</v>
      </c>
      <c r="AF64" s="10">
        <v>7.4084874383268895</v>
      </c>
      <c r="AG64" s="10">
        <v>7.4424313550684875</v>
      </c>
      <c r="AH64" s="10">
        <v>7.4760400558689017</v>
      </c>
      <c r="AI64" s="10">
        <v>7.5093038066095561</v>
      </c>
      <c r="AJ64" s="10">
        <v>7.542212723336954</v>
      </c>
      <c r="AK64" s="10">
        <v>7.5747567694865046</v>
      </c>
      <c r="AL64" s="10">
        <v>7.6069257529888992</v>
      </c>
      <c r="AM64" s="10">
        <v>7.6387093232521694</v>
      </c>
      <c r="AN64" s="10">
        <v>7.6700969680121025</v>
      </c>
      <c r="AO64" s="10">
        <v>7.7010780100433189</v>
      </c>
      <c r="AP64" s="10">
        <v>7.7316416037229114</v>
      </c>
      <c r="AQ64" s="10">
        <v>7.7617767314380188</v>
      </c>
      <c r="AR64" s="10">
        <v>7.7914721998283296</v>
      </c>
      <c r="AS64" s="10">
        <v>7.8207166358539482</v>
      </c>
    </row>
    <row r="65" spans="1:45">
      <c r="A65" t="s">
        <v>3356</v>
      </c>
      <c r="B65" s="10">
        <v>23.504805092885</v>
      </c>
      <c r="C65" s="10">
        <v>22.571341157239996</v>
      </c>
      <c r="D65" s="10">
        <v>21.742314045344997</v>
      </c>
      <c r="E65" s="10">
        <v>22.126095922349997</v>
      </c>
      <c r="F65" s="10">
        <v>22.689368975235002</v>
      </c>
      <c r="G65" s="10">
        <v>22.928568557644994</v>
      </c>
      <c r="H65" s="10">
        <v>23.012592477574998</v>
      </c>
      <c r="I65" s="10">
        <v>23.032901733974999</v>
      </c>
      <c r="J65" s="10">
        <v>23.036175143664995</v>
      </c>
      <c r="K65" s="10">
        <v>23.037330793830002</v>
      </c>
      <c r="L65" s="10">
        <v>23.131319215135001</v>
      </c>
      <c r="M65" s="10">
        <v>23.139565566719998</v>
      </c>
      <c r="N65" s="10">
        <v>23.283327951184997</v>
      </c>
      <c r="O65" s="10">
        <v>23.424125601025001</v>
      </c>
      <c r="P65" s="10">
        <v>23.618913484643787</v>
      </c>
      <c r="Q65" s="10">
        <v>23.80200451617317</v>
      </c>
      <c r="R65" s="10">
        <v>24.004736288172342</v>
      </c>
      <c r="S65" s="10">
        <v>24.222728827298173</v>
      </c>
      <c r="T65" s="10">
        <v>24.432688229087322</v>
      </c>
      <c r="U65" s="10">
        <v>24.6334878463305</v>
      </c>
      <c r="V65" s="10">
        <v>24.820972728725582</v>
      </c>
      <c r="W65" s="10">
        <v>24.889775071946797</v>
      </c>
      <c r="X65" s="10">
        <v>24.961537285574703</v>
      </c>
      <c r="Y65" s="10">
        <v>25.147277023028153</v>
      </c>
      <c r="Z65" s="10">
        <v>25.21386428114026</v>
      </c>
      <c r="AA65" s="10">
        <v>25.268521350303896</v>
      </c>
      <c r="AB65" s="10">
        <v>25.426436223702442</v>
      </c>
      <c r="AC65" s="10">
        <v>25.457201999358261</v>
      </c>
      <c r="AD65" s="10">
        <v>25.480769666356281</v>
      </c>
      <c r="AE65" s="10">
        <v>25.574240914325493</v>
      </c>
      <c r="AF65" s="10">
        <v>25.677585188474065</v>
      </c>
      <c r="AG65" s="10">
        <v>25.788775336662262</v>
      </c>
      <c r="AH65" s="10">
        <v>25.905670822386114</v>
      </c>
      <c r="AI65" s="10">
        <v>26.026050611584857</v>
      </c>
      <c r="AJ65" s="10">
        <v>26.147651825980361</v>
      </c>
      <c r="AK65" s="10">
        <v>26.268213267043443</v>
      </c>
      <c r="AL65" s="10">
        <v>26.385522639837649</v>
      </c>
      <c r="AM65" s="10">
        <v>26.497466063014993</v>
      </c>
      <c r="AN65" s="10">
        <v>26.602078255782427</v>
      </c>
      <c r="AO65" s="10">
        <v>26.697591658882828</v>
      </c>
      <c r="AP65" s="10">
        <v>26.782482686159995</v>
      </c>
      <c r="AQ65" s="10">
        <v>26.855513324221846</v>
      </c>
      <c r="AR65" s="10">
        <v>26.915766403921367</v>
      </c>
      <c r="AS65" s="10">
        <v>26.962673057860346</v>
      </c>
    </row>
    <row r="67" spans="1:45">
      <c r="A67" t="str">
        <f>A33</f>
        <v>Year</v>
      </c>
      <c r="B67">
        <f>B33</f>
        <v>2007</v>
      </c>
      <c r="C67">
        <f t="shared" ref="C67:AS67" si="44">C33</f>
        <v>2008</v>
      </c>
      <c r="D67">
        <f t="shared" si="44"/>
        <v>2009</v>
      </c>
      <c r="E67">
        <f t="shared" si="44"/>
        <v>2010</v>
      </c>
      <c r="F67">
        <f t="shared" si="44"/>
        <v>2011</v>
      </c>
      <c r="G67">
        <f t="shared" si="44"/>
        <v>2012</v>
      </c>
      <c r="H67">
        <f t="shared" si="44"/>
        <v>2013</v>
      </c>
      <c r="I67">
        <f t="shared" si="44"/>
        <v>2014</v>
      </c>
      <c r="J67">
        <f t="shared" si="44"/>
        <v>2015</v>
      </c>
      <c r="K67">
        <f t="shared" si="44"/>
        <v>2016</v>
      </c>
      <c r="L67">
        <f t="shared" si="44"/>
        <v>2017</v>
      </c>
      <c r="M67">
        <f t="shared" si="44"/>
        <v>2018</v>
      </c>
      <c r="N67">
        <f t="shared" si="44"/>
        <v>2019</v>
      </c>
      <c r="O67">
        <f t="shared" si="44"/>
        <v>2020</v>
      </c>
      <c r="P67">
        <f t="shared" si="44"/>
        <v>2021</v>
      </c>
      <c r="Q67">
        <f t="shared" si="44"/>
        <v>2022</v>
      </c>
      <c r="R67">
        <f t="shared" si="44"/>
        <v>2023</v>
      </c>
      <c r="S67">
        <f t="shared" si="44"/>
        <v>2024</v>
      </c>
      <c r="T67">
        <f t="shared" si="44"/>
        <v>2025</v>
      </c>
      <c r="U67">
        <f t="shared" si="44"/>
        <v>2026</v>
      </c>
      <c r="V67">
        <f t="shared" si="44"/>
        <v>2027</v>
      </c>
      <c r="W67">
        <f t="shared" si="44"/>
        <v>2028</v>
      </c>
      <c r="X67">
        <f t="shared" si="44"/>
        <v>2029</v>
      </c>
      <c r="Y67">
        <f t="shared" si="44"/>
        <v>2030</v>
      </c>
      <c r="Z67">
        <f t="shared" si="44"/>
        <v>2031</v>
      </c>
      <c r="AA67">
        <f t="shared" si="44"/>
        <v>2032</v>
      </c>
      <c r="AB67">
        <f t="shared" si="44"/>
        <v>2033</v>
      </c>
      <c r="AC67">
        <f t="shared" si="44"/>
        <v>2034</v>
      </c>
      <c r="AD67">
        <f t="shared" si="44"/>
        <v>2035</v>
      </c>
      <c r="AE67">
        <f t="shared" si="44"/>
        <v>2036</v>
      </c>
      <c r="AF67">
        <f t="shared" si="44"/>
        <v>2037</v>
      </c>
      <c r="AG67">
        <f t="shared" si="44"/>
        <v>2038</v>
      </c>
      <c r="AH67">
        <f t="shared" si="44"/>
        <v>2039</v>
      </c>
      <c r="AI67">
        <f t="shared" si="44"/>
        <v>2040</v>
      </c>
      <c r="AJ67">
        <f t="shared" si="44"/>
        <v>2041</v>
      </c>
      <c r="AK67">
        <f t="shared" si="44"/>
        <v>2042</v>
      </c>
      <c r="AL67">
        <f t="shared" si="44"/>
        <v>2043</v>
      </c>
      <c r="AM67">
        <f t="shared" si="44"/>
        <v>2044</v>
      </c>
      <c r="AN67">
        <f t="shared" si="44"/>
        <v>2045</v>
      </c>
      <c r="AO67">
        <f t="shared" si="44"/>
        <v>2046</v>
      </c>
      <c r="AP67">
        <f t="shared" si="44"/>
        <v>2047</v>
      </c>
      <c r="AQ67">
        <f t="shared" si="44"/>
        <v>2048</v>
      </c>
      <c r="AR67">
        <f t="shared" si="44"/>
        <v>2049</v>
      </c>
      <c r="AS67">
        <f t="shared" si="44"/>
        <v>2050</v>
      </c>
    </row>
    <row r="68" spans="1:45">
      <c r="A68" t="str">
        <f>C34</f>
        <v>Reference</v>
      </c>
      <c r="B68" s="10">
        <f t="shared" ref="B68:AS68" si="45">B37</f>
        <v>23.504805092885</v>
      </c>
      <c r="C68" s="10">
        <f t="shared" si="45"/>
        <v>22.571341157239996</v>
      </c>
      <c r="D68" s="10">
        <f t="shared" si="45"/>
        <v>21.742314045344997</v>
      </c>
      <c r="E68" s="10">
        <f t="shared" si="45"/>
        <v>22.126095922349997</v>
      </c>
      <c r="F68" s="10">
        <f t="shared" si="45"/>
        <v>22.689368975235002</v>
      </c>
      <c r="G68" s="10">
        <f t="shared" si="45"/>
        <v>22.928568557644994</v>
      </c>
      <c r="H68" s="10">
        <f t="shared" si="45"/>
        <v>23.012592477574998</v>
      </c>
      <c r="I68" s="10">
        <f t="shared" si="45"/>
        <v>23.032901733974999</v>
      </c>
      <c r="J68" s="10">
        <f t="shared" si="45"/>
        <v>23.036175143664995</v>
      </c>
      <c r="K68" s="10">
        <f t="shared" si="45"/>
        <v>23.037330793830002</v>
      </c>
      <c r="L68" s="10">
        <f t="shared" si="45"/>
        <v>23.131319215135001</v>
      </c>
      <c r="M68" s="10">
        <f t="shared" si="45"/>
        <v>23.139565566719998</v>
      </c>
      <c r="N68" s="10">
        <f t="shared" si="45"/>
        <v>23.283327951184997</v>
      </c>
      <c r="O68" s="10">
        <f t="shared" si="45"/>
        <v>23.424125601025001</v>
      </c>
      <c r="P68" s="10">
        <f t="shared" si="45"/>
        <v>23.553153555869997</v>
      </c>
      <c r="Q68" s="10">
        <f t="shared" si="45"/>
        <v>23.685298780405002</v>
      </c>
      <c r="R68" s="10">
        <f t="shared" si="45"/>
        <v>23.852089665834999</v>
      </c>
      <c r="S68" s="10">
        <f t="shared" si="45"/>
        <v>24.04950271013</v>
      </c>
      <c r="T68" s="10">
        <f t="shared" si="45"/>
        <v>24.254872411449995</v>
      </c>
      <c r="U68" s="10">
        <f t="shared" si="45"/>
        <v>24.467629091949995</v>
      </c>
      <c r="V68" s="10">
        <f t="shared" si="45"/>
        <v>24.684226691959996</v>
      </c>
      <c r="W68" s="10">
        <f t="shared" si="45"/>
        <v>24.800299203550004</v>
      </c>
      <c r="X68" s="10">
        <f t="shared" si="45"/>
        <v>24.937155318529996</v>
      </c>
      <c r="Y68" s="10">
        <f t="shared" si="45"/>
        <v>25.206665213409998</v>
      </c>
      <c r="Z68" s="10">
        <f t="shared" si="45"/>
        <v>25.376280763225001</v>
      </c>
      <c r="AA68" s="10">
        <f t="shared" si="45"/>
        <v>25.553712441954996</v>
      </c>
      <c r="AB68" s="10">
        <f t="shared" si="45"/>
        <v>25.856759689634998</v>
      </c>
      <c r="AC68" s="10">
        <f t="shared" si="45"/>
        <v>26.052560424905</v>
      </c>
      <c r="AD68" s="10">
        <f t="shared" si="45"/>
        <v>26.263278765224999</v>
      </c>
      <c r="AE68" s="10">
        <f t="shared" si="45"/>
        <v>26.451972530792538</v>
      </c>
      <c r="AF68" s="10">
        <f t="shared" si="45"/>
        <v>26.654303480189775</v>
      </c>
      <c r="AG68" s="10">
        <f t="shared" si="45"/>
        <v>26.86835728639603</v>
      </c>
      <c r="AH68" s="10">
        <f t="shared" si="45"/>
        <v>27.092078321228144</v>
      </c>
      <c r="AI68" s="10">
        <f t="shared" si="45"/>
        <v>27.323299831368825</v>
      </c>
      <c r="AJ68" s="10">
        <f t="shared" si="45"/>
        <v>27.559780746094251</v>
      </c>
      <c r="AK68" s="10">
        <f t="shared" si="45"/>
        <v>27.79924841312738</v>
      </c>
      <c r="AL68" s="10">
        <f t="shared" si="45"/>
        <v>28.039446258769715</v>
      </c>
      <c r="AM68" s="10">
        <f t="shared" si="45"/>
        <v>28.278185088379985</v>
      </c>
      <c r="AN68" s="10">
        <f t="shared" si="45"/>
        <v>28.51339649989724</v>
      </c>
      <c r="AO68" s="10">
        <f t="shared" si="45"/>
        <v>28.743186692284368</v>
      </c>
      <c r="AP68" s="10">
        <f t="shared" si="45"/>
        <v>28.9658888265635</v>
      </c>
      <c r="AQ68" s="10">
        <f t="shared" si="45"/>
        <v>29.180112050774788</v>
      </c>
      <c r="AR68" s="10">
        <f t="shared" si="45"/>
        <v>29.384785339204548</v>
      </c>
      <c r="AS68" s="10">
        <f t="shared" si="45"/>
        <v>29.579194423584319</v>
      </c>
    </row>
    <row r="69" spans="1:45">
      <c r="A69" t="str">
        <f>C38</f>
        <v>Cautiously optimistic</v>
      </c>
      <c r="B69" s="10">
        <f>B41</f>
        <v>23.504805092885</v>
      </c>
      <c r="C69" s="10">
        <f t="shared" ref="C69:AS69" si="46">C41</f>
        <v>22.571341157239996</v>
      </c>
      <c r="D69" s="10">
        <f t="shared" si="46"/>
        <v>21.742314045344997</v>
      </c>
      <c r="E69" s="10">
        <f t="shared" si="46"/>
        <v>22.126095922349997</v>
      </c>
      <c r="F69" s="10">
        <f t="shared" si="46"/>
        <v>22.689368975235002</v>
      </c>
      <c r="G69" s="10">
        <f t="shared" si="46"/>
        <v>22.928568557644994</v>
      </c>
      <c r="H69" s="10">
        <f t="shared" si="46"/>
        <v>23.012592477574998</v>
      </c>
      <c r="I69" s="10">
        <f t="shared" si="46"/>
        <v>23.032901733974999</v>
      </c>
      <c r="J69" s="10">
        <f t="shared" si="46"/>
        <v>23.036175143664995</v>
      </c>
      <c r="K69" s="10">
        <f t="shared" si="46"/>
        <v>23.037330793830002</v>
      </c>
      <c r="L69" s="10">
        <f t="shared" si="46"/>
        <v>23.131319215135001</v>
      </c>
      <c r="M69" s="10">
        <f t="shared" si="46"/>
        <v>23.139565566719998</v>
      </c>
      <c r="N69" s="10">
        <f t="shared" si="46"/>
        <v>23.283327951184997</v>
      </c>
      <c r="O69" s="10">
        <f t="shared" si="46"/>
        <v>23.424125601025001</v>
      </c>
      <c r="P69" s="10">
        <f t="shared" si="46"/>
        <v>23.626711642119055</v>
      </c>
      <c r="Q69" s="10">
        <f t="shared" si="46"/>
        <v>23.808453355408105</v>
      </c>
      <c r="R69" s="10">
        <f t="shared" si="46"/>
        <v>24.00042369129039</v>
      </c>
      <c r="S69" s="10">
        <f t="shared" si="46"/>
        <v>24.197935388243337</v>
      </c>
      <c r="T69" s="10">
        <f t="shared" si="46"/>
        <v>24.377366057273509</v>
      </c>
      <c r="U69" s="10">
        <f t="shared" si="46"/>
        <v>24.537227966911413</v>
      </c>
      <c r="V69" s="10">
        <f t="shared" si="46"/>
        <v>24.672977101215778</v>
      </c>
      <c r="W69" s="10">
        <f t="shared" si="46"/>
        <v>24.679994665301422</v>
      </c>
      <c r="X69" s="10">
        <f t="shared" si="46"/>
        <v>24.678923741779023</v>
      </c>
      <c r="Y69" s="10">
        <f t="shared" si="46"/>
        <v>24.778318295308107</v>
      </c>
      <c r="Z69" s="10">
        <f t="shared" si="46"/>
        <v>24.748289449119852</v>
      </c>
      <c r="AA69" s="10">
        <f t="shared" si="46"/>
        <v>24.694046366019975</v>
      </c>
      <c r="AB69" s="10">
        <f t="shared" si="46"/>
        <v>24.726587802366765</v>
      </c>
      <c r="AC69" s="10">
        <f t="shared" si="46"/>
        <v>24.622465816062657</v>
      </c>
      <c r="AD69" s="10">
        <f t="shared" si="46"/>
        <v>24.497812092166612</v>
      </c>
      <c r="AE69" s="10">
        <f t="shared" si="46"/>
        <v>24.474852300280986</v>
      </c>
      <c r="AF69" s="10">
        <f t="shared" si="46"/>
        <v>24.457488799891568</v>
      </c>
      <c r="AG69" s="10">
        <f t="shared" si="46"/>
        <v>24.443552306685838</v>
      </c>
      <c r="AH69" s="10">
        <f t="shared" si="46"/>
        <v>24.430806734797407</v>
      </c>
      <c r="AI69" s="10">
        <f t="shared" si="46"/>
        <v>24.416985602685468</v>
      </c>
      <c r="AJ69" s="10">
        <f t="shared" si="46"/>
        <v>24.399832789963334</v>
      </c>
      <c r="AK69" s="10">
        <f t="shared" si="46"/>
        <v>24.377146475881514</v>
      </c>
      <c r="AL69" s="10">
        <f t="shared" si="46"/>
        <v>24.346824860521011</v>
      </c>
      <c r="AM69" s="10">
        <f t="shared" si="46"/>
        <v>24.306912088870611</v>
      </c>
      <c r="AN69" s="10">
        <f t="shared" si="46"/>
        <v>24.255642679739484</v>
      </c>
      <c r="AO69" s="10">
        <f t="shared" si="46"/>
        <v>24.191482717119154</v>
      </c>
      <c r="AP69" s="10">
        <f t="shared" si="46"/>
        <v>24.113166098751503</v>
      </c>
      <c r="AQ69" s="10">
        <f t="shared" si="46"/>
        <v>24.019724258455572</v>
      </c>
      <c r="AR69" s="10">
        <f t="shared" si="46"/>
        <v>23.910507983447413</v>
      </c>
      <c r="AS69" s="10">
        <f t="shared" si="46"/>
        <v>23.785200228546096</v>
      </c>
    </row>
    <row r="70" spans="1:45">
      <c r="A70" t="str">
        <f>C42</f>
        <v>Have our cake &amp; eat it too</v>
      </c>
      <c r="B70" s="10">
        <f>B45</f>
        <v>23.504805092885</v>
      </c>
      <c r="C70" s="10">
        <f t="shared" ref="C70:AS70" si="47">C45</f>
        <v>22.571341157239996</v>
      </c>
      <c r="D70" s="10">
        <f t="shared" si="47"/>
        <v>21.742314045344997</v>
      </c>
      <c r="E70" s="10">
        <f t="shared" si="47"/>
        <v>22.126095922349997</v>
      </c>
      <c r="F70" s="10">
        <f t="shared" si="47"/>
        <v>22.689368975235002</v>
      </c>
      <c r="G70" s="10">
        <f t="shared" si="47"/>
        <v>22.928568557644994</v>
      </c>
      <c r="H70" s="10">
        <f t="shared" si="47"/>
        <v>23.012592477574998</v>
      </c>
      <c r="I70" s="10">
        <f t="shared" si="47"/>
        <v>23.032901733974999</v>
      </c>
      <c r="J70" s="10">
        <f t="shared" si="47"/>
        <v>23.036175143664995</v>
      </c>
      <c r="K70" s="10">
        <f t="shared" si="47"/>
        <v>23.037330793830002</v>
      </c>
      <c r="L70" s="10">
        <f t="shared" si="47"/>
        <v>23.131319215135001</v>
      </c>
      <c r="M70" s="10">
        <f t="shared" si="47"/>
        <v>23.139565566719998</v>
      </c>
      <c r="N70" s="10">
        <f t="shared" si="47"/>
        <v>23.283327951184997</v>
      </c>
      <c r="O70" s="10">
        <f t="shared" si="47"/>
        <v>23.424125601025001</v>
      </c>
      <c r="P70" s="10">
        <f t="shared" si="47"/>
        <v>23.908828312344674</v>
      </c>
      <c r="Q70" s="10">
        <f t="shared" si="47"/>
        <v>24.342692447203532</v>
      </c>
      <c r="R70" s="10">
        <f t="shared" si="47"/>
        <v>24.754640761042786</v>
      </c>
      <c r="S70" s="10">
        <f t="shared" si="47"/>
        <v>25.137461942636886</v>
      </c>
      <c r="T70" s="10">
        <f t="shared" si="47"/>
        <v>25.463905391557461</v>
      </c>
      <c r="U70" s="10">
        <f t="shared" si="47"/>
        <v>25.729173125123246</v>
      </c>
      <c r="V70" s="10">
        <f t="shared" si="47"/>
        <v>25.925031865765266</v>
      </c>
      <c r="W70" s="10">
        <f t="shared" si="47"/>
        <v>25.937899653847602</v>
      </c>
      <c r="X70" s="10">
        <f t="shared" si="47"/>
        <v>25.891390381775508</v>
      </c>
      <c r="Y70" s="10">
        <f t="shared" si="47"/>
        <v>25.895075465549851</v>
      </c>
      <c r="Z70" s="10">
        <f t="shared" si="47"/>
        <v>25.705062678315375</v>
      </c>
      <c r="AA70" s="10">
        <f t="shared" si="47"/>
        <v>25.427566412207312</v>
      </c>
      <c r="AB70" s="10">
        <f t="shared" si="47"/>
        <v>25.170333364889231</v>
      </c>
      <c r="AC70" s="10">
        <f t="shared" si="47"/>
        <v>24.70357812267196</v>
      </c>
      <c r="AD70" s="10">
        <f t="shared" si="47"/>
        <v>24.141615722797425</v>
      </c>
      <c r="AE70" s="10">
        <f t="shared" si="47"/>
        <v>23.911579905199133</v>
      </c>
      <c r="AF70" s="10">
        <f t="shared" si="47"/>
        <v>23.652627806355252</v>
      </c>
      <c r="AG70" s="10">
        <f t="shared" si="47"/>
        <v>23.361542664915476</v>
      </c>
      <c r="AH70" s="10">
        <f t="shared" si="47"/>
        <v>23.035069241018405</v>
      </c>
      <c r="AI70" s="10">
        <f t="shared" si="47"/>
        <v>22.669987863393899</v>
      </c>
      <c r="AJ70" s="10">
        <f t="shared" si="47"/>
        <v>22.263191417739677</v>
      </c>
      <c r="AK70" s="10">
        <f t="shared" si="47"/>
        <v>21.811762300041046</v>
      </c>
      <c r="AL70" s="10">
        <f t="shared" si="47"/>
        <v>21.313046039978325</v>
      </c>
      <c r="AM70" s="10">
        <f t="shared" si="47"/>
        <v>20.764718128452358</v>
      </c>
      <c r="AN70" s="10">
        <f t="shared" si="47"/>
        <v>20.164840584205919</v>
      </c>
      <c r="AO70" s="10">
        <f t="shared" si="47"/>
        <v>19.511904983110966</v>
      </c>
      <c r="AP70" s="10">
        <f t="shared" si="47"/>
        <v>18.804859054425563</v>
      </c>
      <c r="AQ70" s="10">
        <f t="shared" si="47"/>
        <v>18.043114513266811</v>
      </c>
      <c r="AR70" s="10">
        <f t="shared" si="47"/>
        <v>17.226534526852781</v>
      </c>
      <c r="AS70" s="10">
        <f t="shared" si="47"/>
        <v>16.355400070473074</v>
      </c>
    </row>
    <row r="71" spans="1:45">
      <c r="A71" t="str">
        <f>C46</f>
        <v>Dystopian nightmare</v>
      </c>
      <c r="B71" s="10">
        <f>B49</f>
        <v>23.504805092885</v>
      </c>
      <c r="C71" s="10">
        <f t="shared" ref="C71:AS71" si="48">C49</f>
        <v>22.571341157239996</v>
      </c>
      <c r="D71" s="10">
        <f t="shared" si="48"/>
        <v>21.742314045344997</v>
      </c>
      <c r="E71" s="10">
        <f t="shared" si="48"/>
        <v>22.126095922349997</v>
      </c>
      <c r="F71" s="10">
        <f t="shared" si="48"/>
        <v>22.689368975235002</v>
      </c>
      <c r="G71" s="10">
        <f t="shared" si="48"/>
        <v>22.928568557644994</v>
      </c>
      <c r="H71" s="10">
        <f t="shared" si="48"/>
        <v>23.012592477574998</v>
      </c>
      <c r="I71" s="10">
        <f t="shared" si="48"/>
        <v>23.032901733974999</v>
      </c>
      <c r="J71" s="10">
        <f t="shared" si="48"/>
        <v>23.036175143664995</v>
      </c>
      <c r="K71" s="10">
        <f t="shared" si="48"/>
        <v>23.037330793830002</v>
      </c>
      <c r="L71" s="10">
        <f t="shared" si="48"/>
        <v>23.131319215135001</v>
      </c>
      <c r="M71" s="10">
        <f t="shared" si="48"/>
        <v>23.139565566719998</v>
      </c>
      <c r="N71" s="10">
        <f t="shared" si="48"/>
        <v>23.283327951184997</v>
      </c>
      <c r="O71" s="10">
        <f t="shared" si="48"/>
        <v>23.424125601025001</v>
      </c>
      <c r="P71" s="10">
        <f t="shared" si="48"/>
        <v>23.940984991211401</v>
      </c>
      <c r="Q71" s="10">
        <f t="shared" si="48"/>
        <v>24.488266359481926</v>
      </c>
      <c r="R71" s="10">
        <f t="shared" si="48"/>
        <v>25.100471850929225</v>
      </c>
      <c r="S71" s="10">
        <f t="shared" si="48"/>
        <v>25.776428563218829</v>
      </c>
      <c r="T71" s="10">
        <f t="shared" si="48"/>
        <v>26.494821180020949</v>
      </c>
      <c r="U71" s="10">
        <f t="shared" si="48"/>
        <v>27.257337560068795</v>
      </c>
      <c r="V71" s="10">
        <f t="shared" si="48"/>
        <v>28.062449998368113</v>
      </c>
      <c r="W71" s="10">
        <f t="shared" si="48"/>
        <v>28.78909851064773</v>
      </c>
      <c r="X71" s="10">
        <f t="shared" si="48"/>
        <v>29.576791542352673</v>
      </c>
      <c r="Y71" s="10">
        <f t="shared" si="48"/>
        <v>30.566903595090121</v>
      </c>
      <c r="Z71" s="10">
        <f t="shared" si="48"/>
        <v>31.478695575198248</v>
      </c>
      <c r="AA71" s="10">
        <f t="shared" si="48"/>
        <v>32.445066030069881</v>
      </c>
      <c r="AB71" s="10">
        <f t="shared" si="48"/>
        <v>33.624995171585709</v>
      </c>
      <c r="AC71" s="10">
        <f t="shared" si="48"/>
        <v>34.712241113271929</v>
      </c>
      <c r="AD71" s="10">
        <f t="shared" si="48"/>
        <v>35.868531976915477</v>
      </c>
      <c r="AE71" s="10">
        <f t="shared" si="48"/>
        <v>37.167236410085081</v>
      </c>
      <c r="AF71" s="10">
        <f t="shared" si="48"/>
        <v>38.514849891282076</v>
      </c>
      <c r="AG71" s="10">
        <f t="shared" si="48"/>
        <v>39.910559924423573</v>
      </c>
      <c r="AH71" s="10">
        <f t="shared" si="48"/>
        <v>41.353003007282936</v>
      </c>
      <c r="AI71" s="10">
        <f t="shared" si="48"/>
        <v>42.840266277067002</v>
      </c>
      <c r="AJ71" s="10">
        <f t="shared" si="48"/>
        <v>44.369908228083816</v>
      </c>
      <c r="AK71" s="10">
        <f t="shared" si="48"/>
        <v>45.939000079343828</v>
      </c>
      <c r="AL71" s="10">
        <f t="shared" si="48"/>
        <v>47.544188660575955</v>
      </c>
      <c r="AM71" s="10">
        <f t="shared" si="48"/>
        <v>49.181780853525225</v>
      </c>
      <c r="AN71" s="10">
        <f t="shared" si="48"/>
        <v>50.847848704673773</v>
      </c>
      <c r="AO71" s="10">
        <f t="shared" si="48"/>
        <v>52.538353358076016</v>
      </c>
      <c r="AP71" s="10">
        <f t="shared" si="48"/>
        <v>54.249284992566729</v>
      </c>
      <c r="AQ71" s="10">
        <f t="shared" si="48"/>
        <v>55.976815040648759</v>
      </c>
      <c r="AR71" s="10">
        <f t="shared" si="48"/>
        <v>57.717456172811566</v>
      </c>
      <c r="AS71" s="10">
        <f t="shared" si="48"/>
        <v>59.468224904551626</v>
      </c>
    </row>
    <row r="72" spans="1:45">
      <c r="A72" t="str">
        <f>C50</f>
        <v>Strong responses</v>
      </c>
      <c r="B72" s="10">
        <f>B53</f>
        <v>23.504805092885</v>
      </c>
      <c r="C72" s="10">
        <f t="shared" ref="C72:AS72" si="49">C53</f>
        <v>22.571341157239996</v>
      </c>
      <c r="D72" s="10">
        <f t="shared" si="49"/>
        <v>21.742314045344997</v>
      </c>
      <c r="E72" s="10">
        <f t="shared" si="49"/>
        <v>22.126095922349997</v>
      </c>
      <c r="F72" s="10">
        <f t="shared" si="49"/>
        <v>22.689368975235002</v>
      </c>
      <c r="G72" s="10">
        <f t="shared" si="49"/>
        <v>22.928568557644994</v>
      </c>
      <c r="H72" s="10">
        <f t="shared" si="49"/>
        <v>23.012592477574998</v>
      </c>
      <c r="I72" s="10">
        <f t="shared" si="49"/>
        <v>23.032901733974999</v>
      </c>
      <c r="J72" s="10">
        <f t="shared" si="49"/>
        <v>23.036175143664995</v>
      </c>
      <c r="K72" s="10">
        <f t="shared" si="49"/>
        <v>23.037330793830002</v>
      </c>
      <c r="L72" s="10">
        <f t="shared" si="49"/>
        <v>23.131319215135001</v>
      </c>
      <c r="M72" s="10">
        <f t="shared" si="49"/>
        <v>23.139565566719998</v>
      </c>
      <c r="N72" s="10">
        <f t="shared" si="49"/>
        <v>23.283327951184997</v>
      </c>
      <c r="O72" s="10">
        <f t="shared" si="49"/>
        <v>23.424125601025001</v>
      </c>
      <c r="P72" s="10">
        <f t="shared" si="49"/>
        <v>23.950396868259006</v>
      </c>
      <c r="Q72" s="10">
        <f t="shared" si="49"/>
        <v>24.4300196195937</v>
      </c>
      <c r="R72" s="10">
        <f t="shared" si="49"/>
        <v>24.892520221553823</v>
      </c>
      <c r="S72" s="10">
        <f t="shared" si="49"/>
        <v>25.331228480101654</v>
      </c>
      <c r="T72" s="10">
        <f t="shared" si="49"/>
        <v>25.71891505390111</v>
      </c>
      <c r="U72" s="10">
        <f t="shared" si="49"/>
        <v>26.050825483303115</v>
      </c>
      <c r="V72" s="10">
        <f t="shared" si="49"/>
        <v>26.318687669262548</v>
      </c>
      <c r="W72" s="10">
        <f t="shared" si="49"/>
        <v>26.40817674862884</v>
      </c>
      <c r="X72" s="10">
        <f t="shared" si="49"/>
        <v>26.44382082502208</v>
      </c>
      <c r="Y72" s="10">
        <f t="shared" si="49"/>
        <v>26.537179247530826</v>
      </c>
      <c r="Z72" s="10">
        <f t="shared" si="49"/>
        <v>26.441324431517309</v>
      </c>
      <c r="AA72" s="10">
        <f t="shared" si="49"/>
        <v>26.263749400242951</v>
      </c>
      <c r="AB72" s="10">
        <f t="shared" si="49"/>
        <v>26.115659306474534</v>
      </c>
      <c r="AC72" s="10">
        <f t="shared" si="49"/>
        <v>25.762614556429281</v>
      </c>
      <c r="AD72" s="10">
        <f t="shared" si="49"/>
        <v>25.321793426162493</v>
      </c>
      <c r="AE72" s="10">
        <f t="shared" si="49"/>
        <v>25.21956014237378</v>
      </c>
      <c r="AF72" s="10">
        <f t="shared" si="49"/>
        <v>25.090510228058875</v>
      </c>
      <c r="AG72" s="10">
        <f t="shared" si="49"/>
        <v>24.931450184546918</v>
      </c>
      <c r="AH72" s="10">
        <f t="shared" si="49"/>
        <v>24.739119547100032</v>
      </c>
      <c r="AI72" s="10">
        <f t="shared" si="49"/>
        <v>24.510262016729449</v>
      </c>
      <c r="AJ72" s="10">
        <f t="shared" si="49"/>
        <v>24.241700395252156</v>
      </c>
      <c r="AK72" s="10">
        <f t="shared" si="49"/>
        <v>23.930412540523331</v>
      </c>
      <c r="AL72" s="10">
        <f t="shared" si="49"/>
        <v>23.573605214350493</v>
      </c>
      <c r="AM72" s="10">
        <f t="shared" si="49"/>
        <v>23.168782486657484</v>
      </c>
      <c r="AN72" s="10">
        <f t="shared" si="49"/>
        <v>22.713805311605185</v>
      </c>
      <c r="AO72" s="10">
        <f t="shared" si="49"/>
        <v>22.206939021935973</v>
      </c>
      <c r="AP72" s="10">
        <f t="shared" si="49"/>
        <v>21.646885803839709</v>
      </c>
      <c r="AQ72" s="10">
        <f t="shared" si="49"/>
        <v>21.032799711450586</v>
      </c>
      <c r="AR72" s="10">
        <f t="shared" si="49"/>
        <v>20.364282440595559</v>
      </c>
      <c r="AS72" s="10">
        <f t="shared" si="49"/>
        <v>19.641358876426537</v>
      </c>
    </row>
    <row r="73" spans="1:45">
      <c r="A73" t="str">
        <f>C54</f>
        <v>Driver assist, limited other benefits</v>
      </c>
      <c r="B73" s="10">
        <f>B57</f>
        <v>23.504805092885</v>
      </c>
      <c r="C73" s="10">
        <f t="shared" ref="C73:AS73" si="50">C57</f>
        <v>22.571341157239996</v>
      </c>
      <c r="D73" s="10">
        <f t="shared" si="50"/>
        <v>21.742314045344997</v>
      </c>
      <c r="E73" s="10">
        <f t="shared" si="50"/>
        <v>22.126095922349997</v>
      </c>
      <c r="F73" s="10">
        <f t="shared" si="50"/>
        <v>22.689368975235002</v>
      </c>
      <c r="G73" s="10">
        <f t="shared" si="50"/>
        <v>22.928568557644994</v>
      </c>
      <c r="H73" s="10">
        <f t="shared" si="50"/>
        <v>23.012592477574998</v>
      </c>
      <c r="I73" s="10">
        <f t="shared" si="50"/>
        <v>23.032901733974999</v>
      </c>
      <c r="J73" s="10">
        <f t="shared" si="50"/>
        <v>23.036175143664995</v>
      </c>
      <c r="K73" s="10">
        <f t="shared" si="50"/>
        <v>23.037330793830002</v>
      </c>
      <c r="L73" s="10">
        <f t="shared" si="50"/>
        <v>23.131319215135001</v>
      </c>
      <c r="M73" s="10">
        <f t="shared" si="50"/>
        <v>23.139565566719998</v>
      </c>
      <c r="N73" s="10">
        <f t="shared" si="50"/>
        <v>23.283327951184997</v>
      </c>
      <c r="O73" s="10">
        <f t="shared" si="50"/>
        <v>23.424125601025001</v>
      </c>
      <c r="P73" s="10">
        <f t="shared" si="50"/>
        <v>23.602737556274228</v>
      </c>
      <c r="Q73" s="10">
        <f t="shared" si="50"/>
        <v>23.789623479626869</v>
      </c>
      <c r="R73" s="10">
        <f t="shared" si="50"/>
        <v>24.016588971994466</v>
      </c>
      <c r="S73" s="10">
        <f t="shared" si="50"/>
        <v>24.279832166743176</v>
      </c>
      <c r="T73" s="10">
        <f t="shared" si="50"/>
        <v>24.556694963896462</v>
      </c>
      <c r="U73" s="10">
        <f t="shared" si="50"/>
        <v>24.846751047329537</v>
      </c>
      <c r="V73" s="10">
        <f t="shared" si="50"/>
        <v>25.146592294607736</v>
      </c>
      <c r="W73" s="10">
        <f t="shared" si="50"/>
        <v>25.349163614674278</v>
      </c>
      <c r="X73" s="10">
        <f t="shared" si="50"/>
        <v>25.578194233951894</v>
      </c>
      <c r="Y73" s="10">
        <f t="shared" si="50"/>
        <v>25.94984436024717</v>
      </c>
      <c r="Z73" s="10">
        <f t="shared" si="50"/>
        <v>26.224027858644813</v>
      </c>
      <c r="AA73" s="10">
        <f t="shared" si="50"/>
        <v>26.512134413601409</v>
      </c>
      <c r="AB73" s="10">
        <f t="shared" si="50"/>
        <v>26.938087821172012</v>
      </c>
      <c r="AC73" s="10">
        <f t="shared" si="50"/>
        <v>27.256926758189511</v>
      </c>
      <c r="AD73" s="10">
        <f t="shared" si="50"/>
        <v>27.596606285071289</v>
      </c>
      <c r="AE73" s="10">
        <f t="shared" si="50"/>
        <v>27.927927480081877</v>
      </c>
      <c r="AF73" s="10">
        <f t="shared" si="50"/>
        <v>28.27567314301438</v>
      </c>
      <c r="AG73" s="10">
        <f t="shared" si="50"/>
        <v>28.638024170246361</v>
      </c>
      <c r="AH73" s="10">
        <f t="shared" si="50"/>
        <v>29.012950454684386</v>
      </c>
      <c r="AI73" s="10">
        <f t="shared" si="50"/>
        <v>29.39823909670563</v>
      </c>
      <c r="AJ73" s="10">
        <f t="shared" si="50"/>
        <v>29.791531317810559</v>
      </c>
      <c r="AK73" s="10">
        <f t="shared" si="50"/>
        <v>30.190367626585498</v>
      </c>
      <c r="AL73" s="10">
        <f t="shared" si="50"/>
        <v>30.592240407017481</v>
      </c>
      <c r="AM73" s="10">
        <f t="shared" si="50"/>
        <v>30.994652722837003</v>
      </c>
      <c r="AN73" s="10">
        <f t="shared" si="50"/>
        <v>31.395181778724542</v>
      </c>
      <c r="AO73" s="10">
        <f t="shared" si="50"/>
        <v>31.791545170779248</v>
      </c>
      <c r="AP73" s="10">
        <f t="shared" si="50"/>
        <v>32.181667814716555</v>
      </c>
      <c r="AQ73" s="10">
        <f t="shared" si="50"/>
        <v>32.563747278790586</v>
      </c>
      <c r="AR73" s="10">
        <f t="shared" si="50"/>
        <v>32.936315183885782</v>
      </c>
      <c r="AS73" s="10">
        <f t="shared" si="50"/>
        <v>33.298292375347245</v>
      </c>
    </row>
    <row r="74" spans="1:45">
      <c r="A74" t="str">
        <f>C62</f>
        <v>Stuck in the middle at Level 2</v>
      </c>
      <c r="B74" s="10">
        <f>B65</f>
        <v>23.504805092885</v>
      </c>
      <c r="C74" s="10">
        <f t="shared" ref="C74:AS74" si="51">C65</f>
        <v>22.571341157239996</v>
      </c>
      <c r="D74" s="10">
        <f t="shared" si="51"/>
        <v>21.742314045344997</v>
      </c>
      <c r="E74" s="10">
        <f t="shared" si="51"/>
        <v>22.126095922349997</v>
      </c>
      <c r="F74" s="10">
        <f t="shared" si="51"/>
        <v>22.689368975235002</v>
      </c>
      <c r="G74" s="10">
        <f t="shared" si="51"/>
        <v>22.928568557644994</v>
      </c>
      <c r="H74" s="10">
        <f t="shared" si="51"/>
        <v>23.012592477574998</v>
      </c>
      <c r="I74" s="10">
        <f t="shared" si="51"/>
        <v>23.032901733974999</v>
      </c>
      <c r="J74" s="10">
        <f t="shared" si="51"/>
        <v>23.036175143664995</v>
      </c>
      <c r="K74" s="10">
        <f t="shared" si="51"/>
        <v>23.037330793830002</v>
      </c>
      <c r="L74" s="10">
        <f t="shared" si="51"/>
        <v>23.131319215135001</v>
      </c>
      <c r="M74" s="10">
        <f t="shared" si="51"/>
        <v>23.139565566719998</v>
      </c>
      <c r="N74" s="10">
        <f t="shared" si="51"/>
        <v>23.283327951184997</v>
      </c>
      <c r="O74" s="10">
        <f t="shared" si="51"/>
        <v>23.424125601025001</v>
      </c>
      <c r="P74" s="10">
        <f t="shared" si="51"/>
        <v>23.618913484643787</v>
      </c>
      <c r="Q74" s="10">
        <f t="shared" si="51"/>
        <v>23.80200451617317</v>
      </c>
      <c r="R74" s="10">
        <f t="shared" si="51"/>
        <v>24.004736288172342</v>
      </c>
      <c r="S74" s="10">
        <f t="shared" si="51"/>
        <v>24.222728827298173</v>
      </c>
      <c r="T74" s="10">
        <f t="shared" si="51"/>
        <v>24.432688229087322</v>
      </c>
      <c r="U74" s="10">
        <f t="shared" si="51"/>
        <v>24.6334878463305</v>
      </c>
      <c r="V74" s="10">
        <f t="shared" si="51"/>
        <v>24.820972728725582</v>
      </c>
      <c r="W74" s="10">
        <f t="shared" si="51"/>
        <v>24.889775071946797</v>
      </c>
      <c r="X74" s="10">
        <f t="shared" si="51"/>
        <v>24.961537285574703</v>
      </c>
      <c r="Y74" s="10">
        <f t="shared" si="51"/>
        <v>25.147277023028153</v>
      </c>
      <c r="Z74" s="10">
        <f t="shared" si="51"/>
        <v>25.21386428114026</v>
      </c>
      <c r="AA74" s="10">
        <f t="shared" si="51"/>
        <v>25.268521350303896</v>
      </c>
      <c r="AB74" s="10">
        <f t="shared" si="51"/>
        <v>25.426436223702442</v>
      </c>
      <c r="AC74" s="10">
        <f t="shared" si="51"/>
        <v>25.457201999358261</v>
      </c>
      <c r="AD74" s="10">
        <f t="shared" si="51"/>
        <v>25.480769666356281</v>
      </c>
      <c r="AE74" s="10">
        <f t="shared" si="51"/>
        <v>25.574240914325493</v>
      </c>
      <c r="AF74" s="10">
        <f t="shared" si="51"/>
        <v>25.677585188474065</v>
      </c>
      <c r="AG74" s="10">
        <f t="shared" si="51"/>
        <v>25.788775336662262</v>
      </c>
      <c r="AH74" s="10">
        <f t="shared" si="51"/>
        <v>25.905670822386114</v>
      </c>
      <c r="AI74" s="10">
        <f t="shared" si="51"/>
        <v>26.026050611584857</v>
      </c>
      <c r="AJ74" s="10">
        <f t="shared" si="51"/>
        <v>26.147651825980361</v>
      </c>
      <c r="AK74" s="10">
        <f t="shared" si="51"/>
        <v>26.268213267043443</v>
      </c>
      <c r="AL74" s="10">
        <f t="shared" si="51"/>
        <v>26.385522639837649</v>
      </c>
      <c r="AM74" s="10">
        <f t="shared" si="51"/>
        <v>26.497466063014993</v>
      </c>
      <c r="AN74" s="10">
        <f t="shared" si="51"/>
        <v>26.602078255782427</v>
      </c>
      <c r="AO74" s="10">
        <f t="shared" si="51"/>
        <v>26.697591658882828</v>
      </c>
      <c r="AP74" s="10">
        <f t="shared" si="51"/>
        <v>26.782482686159995</v>
      </c>
      <c r="AQ74" s="10">
        <f t="shared" si="51"/>
        <v>26.855513324221846</v>
      </c>
      <c r="AR74" s="10">
        <f t="shared" si="51"/>
        <v>26.915766403921367</v>
      </c>
      <c r="AS74" s="10">
        <f t="shared" si="51"/>
        <v>26.962673057860346</v>
      </c>
    </row>
  </sheetData>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U367"/>
  <sheetViews>
    <sheetView tabSelected="1" zoomScale="171" zoomScaleNormal="171" workbookViewId="0">
      <pane xSplit="1" ySplit="8" topLeftCell="AL183" activePane="bottomRight" state="frozen"/>
      <selection pane="topRight" activeCell="B1" sqref="B1"/>
      <selection pane="bottomLeft" activeCell="A9" sqref="A9"/>
      <selection pane="bottomRight" activeCell="AT194" sqref="AT194"/>
    </sheetView>
  </sheetViews>
  <sheetFormatPr baseColWidth="10" defaultColWidth="8.83203125" defaultRowHeight="13"/>
  <cols>
    <col min="1" max="1" width="25.6640625" customWidth="1"/>
    <col min="2" max="2" width="9.33203125" bestFit="1" customWidth="1"/>
    <col min="6" max="6" width="9.1640625" customWidth="1"/>
    <col min="11" max="11" width="9.1640625" customWidth="1"/>
    <col min="16" max="16" width="9.33203125" bestFit="1" customWidth="1"/>
    <col min="21" max="21" width="9.33203125" bestFit="1" customWidth="1"/>
    <col min="31" max="31" width="9.1640625" customWidth="1"/>
    <col min="37" max="37" width="9.33203125" bestFit="1" customWidth="1"/>
  </cols>
  <sheetData>
    <row r="1" spans="1:47" ht="15">
      <c r="A1" s="2" t="s">
        <v>2669</v>
      </c>
      <c r="AT1" s="56"/>
      <c r="AU1" s="56"/>
    </row>
    <row r="2" spans="1:47">
      <c r="AT2" s="56"/>
      <c r="AU2" s="56"/>
    </row>
    <row r="3" spans="1:47">
      <c r="AT3" s="56"/>
      <c r="AU3" s="56"/>
    </row>
    <row r="4" spans="1:47">
      <c r="A4" s="64" t="s">
        <v>3334</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56"/>
      <c r="AU4" s="56"/>
    </row>
    <row r="5" spans="1:47">
      <c r="A5" s="65" t="s">
        <v>3333</v>
      </c>
      <c r="B5" s="65"/>
      <c r="C5" s="65"/>
      <c r="D5" s="65"/>
      <c r="E5" s="65"/>
      <c r="F5" s="65"/>
      <c r="G5" s="65" t="s">
        <v>1035</v>
      </c>
      <c r="H5" s="65" t="s">
        <v>1035</v>
      </c>
      <c r="I5" s="65" t="s">
        <v>1035</v>
      </c>
      <c r="J5" s="65" t="s">
        <v>1035</v>
      </c>
      <c r="K5" s="65" t="s">
        <v>1035</v>
      </c>
      <c r="L5" s="65" t="s">
        <v>1035</v>
      </c>
      <c r="M5" s="65" t="s">
        <v>1035</v>
      </c>
      <c r="N5" s="65" t="s">
        <v>1035</v>
      </c>
      <c r="O5" s="65" t="s">
        <v>1035</v>
      </c>
      <c r="P5" s="65" t="s">
        <v>1035</v>
      </c>
      <c r="Q5" s="65" t="s">
        <v>1035</v>
      </c>
      <c r="R5" s="65" t="s">
        <v>1035</v>
      </c>
      <c r="S5" s="65" t="s">
        <v>1035</v>
      </c>
      <c r="T5" s="65" t="s">
        <v>1035</v>
      </c>
      <c r="U5" s="65" t="s">
        <v>1035</v>
      </c>
      <c r="V5" s="65" t="s">
        <v>1035</v>
      </c>
      <c r="W5" s="65" t="s">
        <v>1035</v>
      </c>
      <c r="X5" s="65" t="s">
        <v>1035</v>
      </c>
      <c r="Y5" s="65" t="s">
        <v>1035</v>
      </c>
      <c r="Z5" s="65" t="s">
        <v>1035</v>
      </c>
      <c r="AA5" s="65" t="s">
        <v>1035</v>
      </c>
      <c r="AB5" s="65" t="s">
        <v>1035</v>
      </c>
      <c r="AC5" s="65" t="s">
        <v>1035</v>
      </c>
      <c r="AD5" s="65" t="s">
        <v>1035</v>
      </c>
      <c r="AE5" s="65"/>
      <c r="AF5" s="65"/>
      <c r="AG5" s="65"/>
      <c r="AH5" s="65"/>
      <c r="AI5" s="65"/>
      <c r="AJ5" s="65"/>
      <c r="AK5" s="65"/>
      <c r="AL5" s="65"/>
      <c r="AM5" s="65"/>
      <c r="AN5" s="65"/>
      <c r="AO5" s="65"/>
      <c r="AP5" s="65"/>
      <c r="AQ5" s="65"/>
      <c r="AR5" s="65"/>
      <c r="AS5" s="65"/>
      <c r="AT5" s="56"/>
      <c r="AU5" s="56"/>
    </row>
    <row r="6" spans="1:47">
      <c r="A6" s="65" t="s">
        <v>1037</v>
      </c>
      <c r="B6" s="65">
        <v>2007</v>
      </c>
      <c r="C6" s="65">
        <v>2008</v>
      </c>
      <c r="D6" s="65">
        <v>2009</v>
      </c>
      <c r="E6" s="65">
        <v>2010</v>
      </c>
      <c r="F6" s="65">
        <v>2011</v>
      </c>
      <c r="G6" s="65">
        <v>2012</v>
      </c>
      <c r="H6" s="65">
        <v>2013</v>
      </c>
      <c r="I6" s="65">
        <v>2014</v>
      </c>
      <c r="J6" s="65">
        <v>2015</v>
      </c>
      <c r="K6" s="65">
        <v>2016</v>
      </c>
      <c r="L6" s="65">
        <v>2017</v>
      </c>
      <c r="M6" s="65">
        <v>2018</v>
      </c>
      <c r="N6" s="65">
        <v>2019</v>
      </c>
      <c r="O6" s="65">
        <v>2020</v>
      </c>
      <c r="P6" s="65">
        <v>2021</v>
      </c>
      <c r="Q6" s="65">
        <v>2022</v>
      </c>
      <c r="R6" s="65">
        <v>2023</v>
      </c>
      <c r="S6" s="65">
        <v>2024</v>
      </c>
      <c r="T6" s="65">
        <v>2025</v>
      </c>
      <c r="U6" s="65">
        <v>2026</v>
      </c>
      <c r="V6" s="65">
        <v>2027</v>
      </c>
      <c r="W6" s="65">
        <v>2028</v>
      </c>
      <c r="X6" s="65">
        <v>2029</v>
      </c>
      <c r="Y6" s="65">
        <v>2030</v>
      </c>
      <c r="Z6" s="65">
        <v>2031</v>
      </c>
      <c r="AA6" s="65">
        <v>2032</v>
      </c>
      <c r="AB6" s="65">
        <v>2033</v>
      </c>
      <c r="AC6" s="65">
        <v>2034</v>
      </c>
      <c r="AD6" s="65">
        <v>2035</v>
      </c>
      <c r="AE6" s="65">
        <v>2036</v>
      </c>
      <c r="AF6" s="65">
        <v>2037</v>
      </c>
      <c r="AG6" s="65">
        <v>2038</v>
      </c>
      <c r="AH6" s="65">
        <v>2039</v>
      </c>
      <c r="AI6" s="65">
        <v>2040</v>
      </c>
      <c r="AJ6" s="65">
        <v>2041</v>
      </c>
      <c r="AK6" s="65">
        <v>2042</v>
      </c>
      <c r="AL6" s="65">
        <v>2043</v>
      </c>
      <c r="AM6" s="65">
        <v>2044</v>
      </c>
      <c r="AN6" s="65">
        <v>2045</v>
      </c>
      <c r="AO6" s="65">
        <v>2046</v>
      </c>
      <c r="AP6" s="65">
        <v>2047</v>
      </c>
      <c r="AQ6" s="65">
        <v>2048</v>
      </c>
      <c r="AR6" s="65">
        <v>2049</v>
      </c>
      <c r="AS6" s="65">
        <v>2050</v>
      </c>
      <c r="AT6" s="56"/>
      <c r="AU6" s="56"/>
    </row>
    <row r="7" spans="1:47">
      <c r="A7" s="75" t="s">
        <v>3460</v>
      </c>
      <c r="B7" s="65"/>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56"/>
      <c r="AU7" s="56"/>
    </row>
    <row r="8" spans="1:47">
      <c r="A8" s="65" t="s">
        <v>621</v>
      </c>
      <c r="B8" s="65"/>
      <c r="C8" s="65"/>
      <c r="D8" s="65"/>
      <c r="E8" s="65"/>
      <c r="F8" s="65"/>
      <c r="G8" s="65"/>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56"/>
      <c r="AU8" s="56"/>
    </row>
    <row r="9" spans="1:47">
      <c r="A9" s="65" t="s">
        <v>623</v>
      </c>
      <c r="B9" s="72">
        <f>'Energy by Mode &amp; Fuel'!C$156</f>
        <v>16365.452148</v>
      </c>
      <c r="C9" s="72">
        <f>'Energy by Mode &amp; Fuel'!D$156</f>
        <v>15834.216796999999</v>
      </c>
      <c r="D9" s="72">
        <f>'Energy by Mode &amp; Fuel'!E$156</f>
        <v>15605.107421999999</v>
      </c>
      <c r="E9" s="72">
        <f>'Energy by Mode &amp; Fuel'!F$156</f>
        <v>15948.181640999999</v>
      </c>
      <c r="F9" s="72">
        <f>'Energy by Mode &amp; Fuel'!G$156</f>
        <v>16256.883789</v>
      </c>
      <c r="G9" s="72">
        <f>'Energy by Mode &amp; Fuel'!H$156</f>
        <v>16266.618164</v>
      </c>
      <c r="H9" s="72">
        <f>'Energy by Mode &amp; Fuel'!I$156</f>
        <v>16205.217773</v>
      </c>
      <c r="I9" s="72">
        <f>'Energy by Mode &amp; Fuel'!J$156</f>
        <v>16145.420898</v>
      </c>
      <c r="J9" s="72">
        <f>'Energy by Mode &amp; Fuel'!K$156</f>
        <v>16089.853515999999</v>
      </c>
      <c r="K9" s="72">
        <f>'Energy by Mode &amp; Fuel'!L$156</f>
        <v>15951.041015999999</v>
      </c>
      <c r="L9" s="72">
        <f>'Energy by Mode &amp; Fuel'!M$156</f>
        <v>15951.847656</v>
      </c>
      <c r="M9" s="72">
        <f>'Energy by Mode &amp; Fuel'!N$156</f>
        <v>15856.655273</v>
      </c>
      <c r="N9" s="72">
        <f>'Energy by Mode &amp; Fuel'!O$156</f>
        <v>15856.800781</v>
      </c>
      <c r="O9" s="72">
        <f>'Energy by Mode &amp; Fuel'!P$156</f>
        <v>15843.538086</v>
      </c>
      <c r="P9" s="72">
        <f>'Energy by Mode &amp; Fuel'!Q$156</f>
        <v>15823.953125</v>
      </c>
      <c r="Q9" s="72">
        <f>'Energy by Mode &amp; Fuel'!R$156</f>
        <v>15622.659180000001</v>
      </c>
      <c r="R9" s="72">
        <f>'Energy by Mode &amp; Fuel'!S$156</f>
        <v>15775.483398</v>
      </c>
      <c r="S9" s="72">
        <f>'Energy by Mode &amp; Fuel'!T$156</f>
        <v>15898.064453000001</v>
      </c>
      <c r="T9" s="72">
        <f>'Energy by Mode &amp; Fuel'!U$156</f>
        <v>15965.050781</v>
      </c>
      <c r="U9" s="72">
        <f>'Energy by Mode &amp; Fuel'!V$156</f>
        <v>15989.026367</v>
      </c>
      <c r="V9" s="72">
        <f>'Energy by Mode &amp; Fuel'!W$156</f>
        <v>16015.919921999999</v>
      </c>
      <c r="W9" s="72">
        <f>'Energy by Mode &amp; Fuel'!X$156</f>
        <v>15972.161133</v>
      </c>
      <c r="X9" s="72">
        <f>'Energy by Mode &amp; Fuel'!Y$156</f>
        <v>15895.228515999999</v>
      </c>
      <c r="Y9" s="72">
        <f>'Energy by Mode &amp; Fuel'!Z$156</f>
        <v>15980.768555000001</v>
      </c>
      <c r="Z9" s="72">
        <f>'Energy by Mode &amp; Fuel'!AA$156</f>
        <v>15805.0625</v>
      </c>
      <c r="AA9" s="72">
        <f>'Energy by Mode &amp; Fuel'!AB$156</f>
        <v>15715.654296999999</v>
      </c>
      <c r="AB9" s="72">
        <f>'Energy by Mode &amp; Fuel'!AC$156</f>
        <v>15750.847656</v>
      </c>
      <c r="AC9" s="72">
        <f>'Energy by Mode &amp; Fuel'!AD$156</f>
        <v>15577.571289</v>
      </c>
      <c r="AD9" s="72">
        <f>'Energy by Mode &amp; Fuel'!AE$156</f>
        <v>15407.356444999999</v>
      </c>
      <c r="AE9" s="72">
        <f>'Energy by Mode &amp; Fuel'!AF$156</f>
        <v>15353.765006221744</v>
      </c>
      <c r="AF9" s="72">
        <f>'Energy by Mode &amp; Fuel'!AG$156</f>
        <v>15310.680487883214</v>
      </c>
      <c r="AG9" s="72">
        <f>'Energy by Mode &amp; Fuel'!AH$156</f>
        <v>15278.008422529667</v>
      </c>
      <c r="AH9" s="72">
        <f>'Energy by Mode &amp; Fuel'!AI$156</f>
        <v>15255.675668460244</v>
      </c>
      <c r="AI9" s="72">
        <f>'Energy by Mode &amp; Fuel'!AJ$156</f>
        <v>15243.63013889264</v>
      </c>
      <c r="AJ9" s="72">
        <f>'Energy by Mode &amp; Fuel'!AK$156</f>
        <v>15241.840602833423</v>
      </c>
      <c r="AK9" s="72">
        <f>'Energy by Mode &amp; Fuel'!AL$156</f>
        <v>15250.296556601483</v>
      </c>
      <c r="AL9" s="72">
        <f>'Energy by Mode &amp; Fuel'!AM$156</f>
        <v>15269.008165288207</v>
      </c>
      <c r="AM9" s="72">
        <f>'Energy by Mode &amp; Fuel'!AN$156</f>
        <v>15298.006273769026</v>
      </c>
      <c r="AN9" s="72">
        <f>'Energy by Mode &amp; Fuel'!AO$156</f>
        <v>15337.342487209091</v>
      </c>
      <c r="AO9" s="72">
        <f>'Energy by Mode &amp; Fuel'!AP$156</f>
        <v>15387.08932133288</v>
      </c>
      <c r="AP9" s="72">
        <f>'Energy by Mode &amp; Fuel'!AQ$156</f>
        <v>15447.340423055615</v>
      </c>
      <c r="AQ9" s="72">
        <f>'Energy by Mode &amp; Fuel'!AR$156</f>
        <v>15518.210862405329</v>
      </c>
      <c r="AR9" s="72">
        <f>'Energy by Mode &amp; Fuel'!AS$156</f>
        <v>15599.837497000408</v>
      </c>
      <c r="AS9" s="72">
        <f>'Energy by Mode &amp; Fuel'!AT$156</f>
        <v>15692.379410690393</v>
      </c>
      <c r="AT9" s="56"/>
      <c r="AU9" s="56"/>
    </row>
    <row r="10" spans="1:47">
      <c r="A10" s="65" t="s">
        <v>625</v>
      </c>
      <c r="B10" s="72">
        <f>'Energy by Mode &amp; Fuel'!C$157</f>
        <v>1.6642459999999999</v>
      </c>
      <c r="C10" s="72">
        <f>'Energy by Mode &amp; Fuel'!D$157</f>
        <v>6.1867210000000004</v>
      </c>
      <c r="D10" s="72">
        <f>'Energy by Mode &amp; Fuel'!E$157</f>
        <v>1.7645390000000001</v>
      </c>
      <c r="E10" s="72">
        <f>'Energy by Mode &amp; Fuel'!F$157</f>
        <v>4.4180739999999998</v>
      </c>
      <c r="F10" s="72">
        <f>'Energy by Mode &amp; Fuel'!G$157</f>
        <v>5.0133910000000004</v>
      </c>
      <c r="G10" s="72">
        <f>'Energy by Mode &amp; Fuel'!H$157</f>
        <v>5.6662100000000004</v>
      </c>
      <c r="H10" s="72">
        <f>'Energy by Mode &amp; Fuel'!I$157</f>
        <v>6.1990439999999998</v>
      </c>
      <c r="I10" s="72">
        <f>'Energy by Mode &amp; Fuel'!J$157</f>
        <v>6.5876989999999997</v>
      </c>
      <c r="J10" s="72">
        <f>'Energy by Mode &amp; Fuel'!K$157</f>
        <v>8.2810380000000006</v>
      </c>
      <c r="K10" s="72">
        <f>'Energy by Mode &amp; Fuel'!L$157</f>
        <v>93.183921999999995</v>
      </c>
      <c r="L10" s="72">
        <f>'Energy by Mode &amp; Fuel'!M$157</f>
        <v>121.554451</v>
      </c>
      <c r="M10" s="72">
        <f>'Energy by Mode &amp; Fuel'!N$157</f>
        <v>150.85987900000001</v>
      </c>
      <c r="N10" s="72">
        <f>'Energy by Mode &amp; Fuel'!O$157</f>
        <v>198.87501499999999</v>
      </c>
      <c r="O10" s="72">
        <f>'Energy by Mode &amp; Fuel'!P$157</f>
        <v>264.13519300000002</v>
      </c>
      <c r="P10" s="72">
        <f>'Energy by Mode &amp; Fuel'!Q$157</f>
        <v>350.89932299999998</v>
      </c>
      <c r="Q10" s="72">
        <f>'Energy by Mode &amp; Fuel'!R$157</f>
        <v>625.23553500000003</v>
      </c>
      <c r="R10" s="72">
        <f>'Energy by Mode &amp; Fuel'!S$157</f>
        <v>549.79791299999999</v>
      </c>
      <c r="S10" s="72">
        <f>'Energy by Mode &amp; Fuel'!T$157</f>
        <v>509.015289</v>
      </c>
      <c r="T10" s="72">
        <f>'Energy by Mode &amp; Fuel'!U$157</f>
        <v>521.78363000000002</v>
      </c>
      <c r="U10" s="72">
        <f>'Energy by Mode &amp; Fuel'!V$157</f>
        <v>581.00488299999995</v>
      </c>
      <c r="V10" s="72">
        <f>'Energy by Mode &amp; Fuel'!W$157</f>
        <v>642.55407700000001</v>
      </c>
      <c r="W10" s="72">
        <f>'Energy by Mode &amp; Fuel'!X$157</f>
        <v>684.96899399999995</v>
      </c>
      <c r="X10" s="72">
        <f>'Energy by Mode &amp; Fuel'!Y$157</f>
        <v>777.20477300000005</v>
      </c>
      <c r="Y10" s="72">
        <f>'Energy by Mode &amp; Fuel'!Z$157</f>
        <v>817.484375</v>
      </c>
      <c r="Z10" s="72">
        <f>'Energy by Mode &amp; Fuel'!AA$157</f>
        <v>1033.8370359999999</v>
      </c>
      <c r="AA10" s="72">
        <f>'Energy by Mode &amp; Fuel'!AB$157</f>
        <v>1174.3393550000001</v>
      </c>
      <c r="AB10" s="72">
        <f>'Energy by Mode &amp; Fuel'!AC$157</f>
        <v>1293.673828</v>
      </c>
      <c r="AC10" s="72">
        <f>'Energy by Mode &amp; Fuel'!AD$157</f>
        <v>1521.505981</v>
      </c>
      <c r="AD10" s="72">
        <f>'Energy by Mode &amp; Fuel'!AE$157</f>
        <v>1750.227539</v>
      </c>
      <c r="AE10" s="72">
        <f>'Energy by Mode &amp; Fuel'!AF$157</f>
        <v>1904.0479857091709</v>
      </c>
      <c r="AF10" s="72">
        <f>'Energy by Mode &amp; Fuel'!AG$157</f>
        <v>2060.2411028421457</v>
      </c>
      <c r="AG10" s="72">
        <f>'Energy by Mode &amp; Fuel'!AH$157</f>
        <v>2217.1867563619412</v>
      </c>
      <c r="AH10" s="72">
        <f>'Energy by Mode &amp; Fuel'!AI$157</f>
        <v>2373.1092094997953</v>
      </c>
      <c r="AI10" s="72">
        <f>'Energy by Mode &amp; Fuel'!AJ$157</f>
        <v>2526.105026961136</v>
      </c>
      <c r="AJ10" s="72">
        <f>'Energy by Mode &amp; Fuel'!AK$157</f>
        <v>2674.1771691523522</v>
      </c>
      <c r="AK10" s="72">
        <f>'Energy by Mode &amp; Fuel'!AL$157</f>
        <v>2815.2746229518202</v>
      </c>
      <c r="AL10" s="72">
        <f>'Energy by Mode &amp; Fuel'!AM$157</f>
        <v>2947.3366312469871</v>
      </c>
      <c r="AM10" s="72">
        <f>'Energy by Mode &amp; Fuel'!AN$157</f>
        <v>3068.3403180883352</v>
      </c>
      <c r="AN10" s="72">
        <f>'Energy by Mode &amp; Fuel'!AO$157</f>
        <v>3176.3502755154555</v>
      </c>
      <c r="AO10" s="72">
        <f>'Energy by Mode &amp; Fuel'!AP$157</f>
        <v>3269.5684968858932</v>
      </c>
      <c r="AP10" s="72">
        <f>'Energy by Mode &amp; Fuel'!AQ$157</f>
        <v>3346.3829232078688</v>
      </c>
      <c r="AQ10" s="72">
        <f>'Energy by Mode &amp; Fuel'!AR$157</f>
        <v>3405.4128242006054</v>
      </c>
      <c r="AR10" s="72">
        <f>'Energy by Mode &amp; Fuel'!AS$157</f>
        <v>3445.5492716818562</v>
      </c>
      <c r="AS10" s="72">
        <f>'Energy by Mode &amp; Fuel'!AT$157</f>
        <v>3465.9890822488501</v>
      </c>
      <c r="AT10" s="56"/>
      <c r="AU10" s="56"/>
    </row>
    <row r="11" spans="1:47">
      <c r="A11" s="65" t="s">
        <v>148</v>
      </c>
      <c r="B11" s="72">
        <f>'Energy by Mode &amp; Fuel'!C$158</f>
        <v>12.187737</v>
      </c>
      <c r="C11" s="72">
        <f>'Energy by Mode &amp; Fuel'!D$158</f>
        <v>12.675566</v>
      </c>
      <c r="D11" s="72">
        <f>'Energy by Mode &amp; Fuel'!E$158</f>
        <v>12.559013</v>
      </c>
      <c r="E11" s="72">
        <f>'Energy by Mode &amp; Fuel'!F$158</f>
        <v>12.661918999999999</v>
      </c>
      <c r="F11" s="72">
        <f>'Energy by Mode &amp; Fuel'!G$158</f>
        <v>12.755234</v>
      </c>
      <c r="G11" s="72">
        <f>'Energy by Mode &amp; Fuel'!H$158</f>
        <v>12.761862000000001</v>
      </c>
      <c r="H11" s="72">
        <f>'Energy by Mode &amp; Fuel'!I$158</f>
        <v>12.834469</v>
      </c>
      <c r="I11" s="72">
        <f>'Energy by Mode &amp; Fuel'!J$158</f>
        <v>12.862099000000001</v>
      </c>
      <c r="J11" s="72">
        <f>'Energy by Mode &amp; Fuel'!K$158</f>
        <v>12.75413</v>
      </c>
      <c r="K11" s="72">
        <f>'Energy by Mode &amp; Fuel'!L$158</f>
        <v>12.623640999999999</v>
      </c>
      <c r="L11" s="72">
        <f>'Energy by Mode &amp; Fuel'!M$158</f>
        <v>12.523275</v>
      </c>
      <c r="M11" s="72">
        <f>'Energy by Mode &amp; Fuel'!N$158</f>
        <v>12.393376999999999</v>
      </c>
      <c r="N11" s="72">
        <f>'Energy by Mode &amp; Fuel'!O$158</f>
        <v>12.26037</v>
      </c>
      <c r="O11" s="72">
        <f>'Energy by Mode &amp; Fuel'!P$158</f>
        <v>12.14594</v>
      </c>
      <c r="P11" s="72">
        <f>'Energy by Mode &amp; Fuel'!Q$158</f>
        <v>12.014721</v>
      </c>
      <c r="Q11" s="72">
        <f>'Energy by Mode &amp; Fuel'!R$158</f>
        <v>11.904429</v>
      </c>
      <c r="R11" s="72">
        <f>'Energy by Mode &amp; Fuel'!S$158</f>
        <v>11.835316000000001</v>
      </c>
      <c r="S11" s="72">
        <f>'Energy by Mode &amp; Fuel'!T$158</f>
        <v>11.807727</v>
      </c>
      <c r="T11" s="72">
        <f>'Energy by Mode &amp; Fuel'!U$158</f>
        <v>11.786073</v>
      </c>
      <c r="U11" s="72">
        <f>'Energy by Mode &amp; Fuel'!V$158</f>
        <v>11.760851000000001</v>
      </c>
      <c r="V11" s="72">
        <f>'Energy by Mode &amp; Fuel'!W$158</f>
        <v>11.743994000000001</v>
      </c>
      <c r="W11" s="72">
        <f>'Energy by Mode &amp; Fuel'!X$158</f>
        <v>11.713092</v>
      </c>
      <c r="X11" s="72">
        <f>'Energy by Mode &amp; Fuel'!Y$158</f>
        <v>11.693949999999999</v>
      </c>
      <c r="Y11" s="72">
        <f>'Energy by Mode &amp; Fuel'!Z$158</f>
        <v>11.70941</v>
      </c>
      <c r="Z11" s="72">
        <f>'Energy by Mode &amp; Fuel'!AA$158</f>
        <v>11.716851</v>
      </c>
      <c r="AA11" s="72">
        <f>'Energy by Mode &amp; Fuel'!AB$158</f>
        <v>11.737947999999999</v>
      </c>
      <c r="AB11" s="72">
        <f>'Energy by Mode &amp; Fuel'!AC$158</f>
        <v>11.793398</v>
      </c>
      <c r="AC11" s="72">
        <f>'Energy by Mode &amp; Fuel'!AD$158</f>
        <v>11.831550999999999</v>
      </c>
      <c r="AD11" s="72">
        <f>'Energy by Mode &amp; Fuel'!AE$158</f>
        <v>11.875007999999999</v>
      </c>
      <c r="AE11" s="72">
        <f>'Energy by Mode &amp; Fuel'!AF$158</f>
        <v>11.897472932626775</v>
      </c>
      <c r="AF11" s="72">
        <f>'Energy by Mode &amp; Fuel'!AG$158</f>
        <v>11.923414019939734</v>
      </c>
      <c r="AG11" s="72">
        <f>'Energy by Mode &amp; Fuel'!AH$158</f>
        <v>11.952852811460414</v>
      </c>
      <c r="AH11" s="72">
        <f>'Energy by Mode &amp; Fuel'!AI$158</f>
        <v>11.985813925829545</v>
      </c>
      <c r="AI11" s="72">
        <f>'Energy by Mode &amp; Fuel'!AJ$158</f>
        <v>12.022325085033303</v>
      </c>
      <c r="AJ11" s="72">
        <f>'Energy by Mode &amp; Fuel'!AK$158</f>
        <v>12.062417153172481</v>
      </c>
      <c r="AK11" s="72">
        <f>'Energy by Mode &amp; Fuel'!AL$158</f>
        <v>12.106124179850326</v>
      </c>
      <c r="AL11" s="72">
        <f>'Energy by Mode &amp; Fuel'!AM$158</f>
        <v>12.153483448264241</v>
      </c>
      <c r="AM11" s="72">
        <f>'Energy by Mode &amp; Fuel'!AN$158</f>
        <v>12.204535528096242</v>
      </c>
      <c r="AN11" s="72">
        <f>'Energy by Mode &amp; Fuel'!AO$158</f>
        <v>12.259324333306992</v>
      </c>
      <c r="AO11" s="72">
        <f>'Energy by Mode &amp; Fuel'!AP$158</f>
        <v>12.31789718494842</v>
      </c>
      <c r="AP11" s="72">
        <f>'Energy by Mode &amp; Fuel'!AQ$158</f>
        <v>12.380304879120434</v>
      </c>
      <c r="AQ11" s="72">
        <f>'Energy by Mode &amp; Fuel'!AR$158</f>
        <v>12.446601760208042</v>
      </c>
      <c r="AR11" s="72">
        <f>'Energy by Mode &amp; Fuel'!AS$158</f>
        <v>12.516845799546363</v>
      </c>
      <c r="AS11" s="72">
        <f>'Energy by Mode &amp; Fuel'!AT$158</f>
        <v>12.591098679672532</v>
      </c>
      <c r="AT11" s="56"/>
      <c r="AU11" s="56"/>
    </row>
    <row r="12" spans="1:47">
      <c r="A12" s="65" t="s">
        <v>628</v>
      </c>
      <c r="B12" s="72">
        <f>'Energy by Mode &amp; Fuel'!C$159</f>
        <v>7.231306</v>
      </c>
      <c r="C12" s="72">
        <f>'Energy by Mode &amp; Fuel'!D$159</f>
        <v>4.1494650000000002</v>
      </c>
      <c r="D12" s="72">
        <f>'Energy by Mode &amp; Fuel'!E$159</f>
        <v>3.386971</v>
      </c>
      <c r="E12" s="72">
        <f>'Energy by Mode &amp; Fuel'!F$159</f>
        <v>3.4217840000000002</v>
      </c>
      <c r="F12" s="72">
        <f>'Energy by Mode &amp; Fuel'!G$159</f>
        <v>3.0470259999999998</v>
      </c>
      <c r="G12" s="72">
        <f>'Energy by Mode &amp; Fuel'!H$159</f>
        <v>2.6764030000000001</v>
      </c>
      <c r="H12" s="72">
        <f>'Energy by Mode &amp; Fuel'!I$159</f>
        <v>2.7009919999999998</v>
      </c>
      <c r="I12" s="72">
        <f>'Energy by Mode &amp; Fuel'!J$159</f>
        <v>2.3613279999999999</v>
      </c>
      <c r="J12" s="72">
        <f>'Energy by Mode &amp; Fuel'!K$159</f>
        <v>2.0970529999999998</v>
      </c>
      <c r="K12" s="72">
        <f>'Energy by Mode &amp; Fuel'!L$159</f>
        <v>1.815741</v>
      </c>
      <c r="L12" s="72">
        <f>'Energy by Mode &amp; Fuel'!M$159</f>
        <v>1.6238669999999999</v>
      </c>
      <c r="M12" s="72">
        <f>'Energy by Mode &amp; Fuel'!N$159</f>
        <v>1.448086</v>
      </c>
      <c r="N12" s="72">
        <f>'Energy by Mode &amp; Fuel'!O$159</f>
        <v>1.3736079999999999</v>
      </c>
      <c r="O12" s="72">
        <f>'Energy by Mode &amp; Fuel'!P$159</f>
        <v>1.3475539999999999</v>
      </c>
      <c r="P12" s="72">
        <f>'Energy by Mode &amp; Fuel'!Q$159</f>
        <v>1.2414510000000001</v>
      </c>
      <c r="Q12" s="72">
        <f>'Energy by Mode &amp; Fuel'!R$159</f>
        <v>1.1847289999999999</v>
      </c>
      <c r="R12" s="72">
        <f>'Energy by Mode &amp; Fuel'!S$159</f>
        <v>1.111985</v>
      </c>
      <c r="S12" s="72">
        <f>'Energy by Mode &amp; Fuel'!T$159</f>
        <v>1.0141100000000001</v>
      </c>
      <c r="T12" s="72">
        <f>'Energy by Mode &amp; Fuel'!U$159</f>
        <v>0.96765999999999996</v>
      </c>
      <c r="U12" s="72">
        <f>'Energy by Mode &amp; Fuel'!V$159</f>
        <v>0.94611000000000001</v>
      </c>
      <c r="V12" s="72">
        <f>'Energy by Mode &amp; Fuel'!W$159</f>
        <v>0.89744500000000005</v>
      </c>
      <c r="W12" s="72">
        <f>'Energy by Mode &amp; Fuel'!X$159</f>
        <v>0.87961400000000001</v>
      </c>
      <c r="X12" s="72">
        <f>'Energy by Mode &amp; Fuel'!Y$159</f>
        <v>0.83911000000000002</v>
      </c>
      <c r="Y12" s="72">
        <f>'Energy by Mode &amp; Fuel'!Z$159</f>
        <v>0.79315599999999997</v>
      </c>
      <c r="Z12" s="72">
        <f>'Energy by Mode &amp; Fuel'!AA$159</f>
        <v>0.76054500000000003</v>
      </c>
      <c r="AA12" s="72">
        <f>'Energy by Mode &amp; Fuel'!AB$159</f>
        <v>0.73864200000000002</v>
      </c>
      <c r="AB12" s="72">
        <f>'Energy by Mode &amp; Fuel'!AC$159</f>
        <v>0.70296000000000003</v>
      </c>
      <c r="AC12" s="72">
        <f>'Energy by Mode &amp; Fuel'!AD$159</f>
        <v>0.68076800000000004</v>
      </c>
      <c r="AD12" s="72">
        <f>'Energy by Mode &amp; Fuel'!AE$159</f>
        <v>0.66642699999999999</v>
      </c>
      <c r="AE12" s="72">
        <f>'Energy by Mode &amp; Fuel'!AF$159</f>
        <v>0.65455869236901787</v>
      </c>
      <c r="AF12" s="72">
        <f>'Energy by Mode &amp; Fuel'!AG$159</f>
        <v>0.64401174174229292</v>
      </c>
      <c r="AG12" s="72">
        <f>'Energy by Mode &amp; Fuel'!AH$159</f>
        <v>0.6347268453666981</v>
      </c>
      <c r="AH12" s="72">
        <f>'Energy by Mode &amp; Fuel'!AI$159</f>
        <v>0.62665217715136923</v>
      </c>
      <c r="AI12" s="72">
        <f>'Energy by Mode &amp; Fuel'!AJ$159</f>
        <v>0.61974290297159429</v>
      </c>
      <c r="AJ12" s="72">
        <f>'Energy by Mode &amp; Fuel'!AK$159</f>
        <v>0.61396076388921972</v>
      </c>
      <c r="AK12" s="72">
        <f>'Energy by Mode &amp; Fuel'!AL$159</f>
        <v>0.60927372183942696</v>
      </c>
      <c r="AL12" s="72">
        <f>'Energy by Mode &amp; Fuel'!AM$159</f>
        <v>0.60565566317230279</v>
      </c>
      <c r="AM12" s="72">
        <f>'Energy by Mode &amp; Fuel'!AN$159</f>
        <v>0.60308615619870232</v>
      </c>
      <c r="AN12" s="72">
        <f>'Energy by Mode &amp; Fuel'!AO$159</f>
        <v>0.60155025958647845</v>
      </c>
      <c r="AO12" s="72">
        <f>'Energy by Mode &amp; Fuel'!AP$159</f>
        <v>0.60103837909689484</v>
      </c>
      <c r="AP12" s="72">
        <f>'Energy by Mode &amp; Fuel'!AQ$159</f>
        <v>0.60154617075254169</v>
      </c>
      <c r="AQ12" s="72">
        <f>'Energy by Mode &amp; Fuel'!AR$159</f>
        <v>0.60307448909704831</v>
      </c>
      <c r="AR12" s="72">
        <f>'Energy by Mode &amp; Fuel'!AS$159</f>
        <v>0.60562937975237796</v>
      </c>
      <c r="AS12" s="72">
        <f>'Energy by Mode &amp; Fuel'!AT$159</f>
        <v>0.6092221160100435</v>
      </c>
      <c r="AT12" s="56"/>
      <c r="AU12" s="56"/>
    </row>
    <row r="13" spans="1:47">
      <c r="A13" s="65" t="s">
        <v>146</v>
      </c>
      <c r="B13" s="72">
        <f>'Energy by Mode &amp; Fuel'!C$160</f>
        <v>0.698044</v>
      </c>
      <c r="C13" s="72">
        <f>'Energy by Mode &amp; Fuel'!D$160</f>
        <v>0.66072900000000001</v>
      </c>
      <c r="D13" s="72">
        <f>'Energy by Mode &amp; Fuel'!E$160</f>
        <v>0.65471400000000002</v>
      </c>
      <c r="E13" s="72">
        <f>'Energy by Mode &amp; Fuel'!F$160</f>
        <v>0.63800100000000004</v>
      </c>
      <c r="F13" s="72">
        <f>'Energy by Mode &amp; Fuel'!G$160</f>
        <v>0.71360599999999996</v>
      </c>
      <c r="G13" s="72">
        <f>'Energy by Mode &amp; Fuel'!H$160</f>
        <v>0.81550199999999995</v>
      </c>
      <c r="H13" s="72">
        <f>'Energy by Mode &amp; Fuel'!I$160</f>
        <v>0.95446399999999998</v>
      </c>
      <c r="I13" s="72">
        <f>'Energy by Mode &amp; Fuel'!J$160</f>
        <v>1.1594450000000001</v>
      </c>
      <c r="J13" s="72">
        <f>'Energy by Mode &amp; Fuel'!K$160</f>
        <v>1.527482</v>
      </c>
      <c r="K13" s="72">
        <f>'Energy by Mode &amp; Fuel'!L$160</f>
        <v>1.882871</v>
      </c>
      <c r="L13" s="72">
        <f>'Energy by Mode &amp; Fuel'!M$160</f>
        <v>2.2984550000000001</v>
      </c>
      <c r="M13" s="72">
        <f>'Energy by Mode &amp; Fuel'!N$160</f>
        <v>2.7725550000000001</v>
      </c>
      <c r="N13" s="72">
        <f>'Energy by Mode &amp; Fuel'!O$160</f>
        <v>3.317777</v>
      </c>
      <c r="O13" s="72">
        <f>'Energy by Mode &amp; Fuel'!P$160</f>
        <v>3.95174</v>
      </c>
      <c r="P13" s="72">
        <f>'Energy by Mode &amp; Fuel'!Q$160</f>
        <v>4.672199</v>
      </c>
      <c r="Q13" s="72">
        <f>'Energy by Mode &amp; Fuel'!R$160</f>
        <v>5.5402589999999998</v>
      </c>
      <c r="R13" s="72">
        <f>'Energy by Mode &amp; Fuel'!S$160</f>
        <v>6.8821709999999996</v>
      </c>
      <c r="S13" s="72">
        <f>'Energy by Mode &amp; Fuel'!T$160</f>
        <v>7.8750450000000001</v>
      </c>
      <c r="T13" s="72">
        <f>'Energy by Mode &amp; Fuel'!U$160</f>
        <v>9.0695920000000001</v>
      </c>
      <c r="U13" s="72">
        <f>'Energy by Mode &amp; Fuel'!V$160</f>
        <v>10.406807000000001</v>
      </c>
      <c r="V13" s="72">
        <f>'Energy by Mode &amp; Fuel'!W$160</f>
        <v>11.862152</v>
      </c>
      <c r="W13" s="72">
        <f>'Energy by Mode &amp; Fuel'!X$160</f>
        <v>13.352479000000001</v>
      </c>
      <c r="X13" s="72">
        <f>'Energy by Mode &amp; Fuel'!Y$160</f>
        <v>14.920849</v>
      </c>
      <c r="Y13" s="72">
        <f>'Energy by Mode &amp; Fuel'!Z$160</f>
        <v>16.668925999999999</v>
      </c>
      <c r="Z13" s="72">
        <f>'Energy by Mode &amp; Fuel'!AA$160</f>
        <v>18.338200000000001</v>
      </c>
      <c r="AA13" s="72">
        <f>'Energy by Mode &amp; Fuel'!AB$160</f>
        <v>20.024691000000001</v>
      </c>
      <c r="AB13" s="72">
        <f>'Energy by Mode &amp; Fuel'!AC$160</f>
        <v>21.849602000000001</v>
      </c>
      <c r="AC13" s="72">
        <f>'Energy by Mode &amp; Fuel'!AD$160</f>
        <v>23.543344000000001</v>
      </c>
      <c r="AD13" s="72">
        <f>'Energy by Mode &amp; Fuel'!AE$160</f>
        <v>25.240273999999999</v>
      </c>
      <c r="AE13" s="72">
        <f>'Energy by Mode &amp; Fuel'!AF$160</f>
        <v>26.412016934182503</v>
      </c>
      <c r="AF13" s="72">
        <f>'Energy by Mode &amp; Fuel'!AG$160</f>
        <v>27.561766534830351</v>
      </c>
      <c r="AG13" s="72">
        <f>'Energy by Mode &amp; Fuel'!AH$160</f>
        <v>28.681851098655233</v>
      </c>
      <c r="AH13" s="72">
        <f>'Energy by Mode &amp; Fuel'!AI$160</f>
        <v>29.764500169604908</v>
      </c>
      <c r="AI13" s="72">
        <f>'Energy by Mode &amp; Fuel'!AJ$160</f>
        <v>30.801929850387229</v>
      </c>
      <c r="AJ13" s="72">
        <f>'Energy by Mode &amp; Fuel'!AK$160</f>
        <v>31.786432268833533</v>
      </c>
      <c r="AK13" s="72">
        <f>'Energy by Mode &amp; Fuel'!AL$160</f>
        <v>32.710467839436625</v>
      </c>
      <c r="AL13" s="72">
        <f>'Energy by Mode &amp; Fuel'!AM$160</f>
        <v>33.566758840687996</v>
      </c>
      <c r="AM13" s="72">
        <f>'Energy by Mode &amp; Fuel'!AN$160</f>
        <v>34.348382737800598</v>
      </c>
      <c r="AN13" s="72">
        <f>'Energy by Mode &amp; Fuel'!AO$160</f>
        <v>35.048863621738086</v>
      </c>
      <c r="AO13" s="72">
        <f>'Energy by Mode &amp; Fuel'!AP$160</f>
        <v>35.662260112115561</v>
      </c>
      <c r="AP13" s="72">
        <f>'Energy by Mode &amp; Fuel'!AQ$160</f>
        <v>36.183248085533087</v>
      </c>
      <c r="AQ13" s="72">
        <f>'Energy by Mode &amp; Fuel'!AR$160</f>
        <v>36.607196643297335</v>
      </c>
      <c r="AR13" s="72">
        <f>'Energy by Mode &amp; Fuel'!AS$160</f>
        <v>36.930235823253327</v>
      </c>
      <c r="AS13" s="72">
        <f>'Energy by Mode &amp; Fuel'!AT$160</f>
        <v>37.149314688450701</v>
      </c>
      <c r="AT13" s="56"/>
      <c r="AU13" s="56"/>
    </row>
    <row r="14" spans="1:47">
      <c r="A14" s="65" t="s">
        <v>150</v>
      </c>
      <c r="B14" s="72">
        <f>+'Energy by Mode &amp; Fuel'!C$161</f>
        <v>0</v>
      </c>
      <c r="C14" s="72">
        <f>+'Energy by Mode &amp; Fuel'!D$161</f>
        <v>0</v>
      </c>
      <c r="D14" s="72">
        <f>+'Energy by Mode &amp; Fuel'!E$161</f>
        <v>0</v>
      </c>
      <c r="E14" s="72">
        <f>+'Energy by Mode &amp; Fuel'!F$161</f>
        <v>0</v>
      </c>
      <c r="F14" s="72">
        <f>+'Energy by Mode &amp; Fuel'!G$161</f>
        <v>0</v>
      </c>
      <c r="G14" s="72">
        <f>+'Energy by Mode &amp; Fuel'!H$161</f>
        <v>0</v>
      </c>
      <c r="H14" s="72">
        <f>+'Energy by Mode &amp; Fuel'!I$161</f>
        <v>3.0000000000000001E-6</v>
      </c>
      <c r="I14" s="72">
        <f>+'Energy by Mode &amp; Fuel'!J$161</f>
        <v>9.0000000000000002E-6</v>
      </c>
      <c r="J14" s="72">
        <f>+'Energy by Mode &amp; Fuel'!K$161</f>
        <v>0.100441</v>
      </c>
      <c r="K14" s="72">
        <f>+'Energy by Mode &amp; Fuel'!L$161</f>
        <v>0.20308300000000001</v>
      </c>
      <c r="L14" s="72">
        <f>+'Energy by Mode &amp; Fuel'!M$161</f>
        <v>0.30438700000000002</v>
      </c>
      <c r="M14" s="72">
        <f>+'Energy by Mode &amp; Fuel'!N$161</f>
        <v>0.51736400000000005</v>
      </c>
      <c r="N14" s="72">
        <f>+'Energy by Mode &amp; Fuel'!O$161</f>
        <v>0.73409400000000002</v>
      </c>
      <c r="O14" s="72">
        <f>+'Energy by Mode &amp; Fuel'!P$161</f>
        <v>0.95465699999999998</v>
      </c>
      <c r="P14" s="72">
        <f>+'Energy by Mode &amp; Fuel'!Q$161</f>
        <v>1.188277</v>
      </c>
      <c r="Q14" s="72">
        <f>+'Energy by Mode &amp; Fuel'!R$161</f>
        <v>1.4175679999999999</v>
      </c>
      <c r="R14" s="72">
        <f>+'Energy by Mode &amp; Fuel'!S$161</f>
        <v>1.6423669999999999</v>
      </c>
      <c r="S14" s="72">
        <f>+'Energy by Mode &amp; Fuel'!T$161</f>
        <v>1.9005399999999999</v>
      </c>
      <c r="T14" s="72">
        <f>+'Energy by Mode &amp; Fuel'!U$161</f>
        <v>2.1528450000000001</v>
      </c>
      <c r="U14" s="72">
        <f>+'Energy by Mode &amp; Fuel'!V$161</f>
        <v>2.4034369999999998</v>
      </c>
      <c r="V14" s="72">
        <f>+'Energy by Mode &amp; Fuel'!W$161</f>
        <v>2.6622219999999999</v>
      </c>
      <c r="W14" s="72">
        <f>+'Energy by Mode &amp; Fuel'!X$161</f>
        <v>2.9005010000000002</v>
      </c>
      <c r="X14" s="72">
        <f>+'Energy by Mode &amp; Fuel'!Y$161</f>
        <v>3.135078</v>
      </c>
      <c r="Y14" s="72">
        <f>+'Energy by Mode &amp; Fuel'!Z$161</f>
        <v>3.387089</v>
      </c>
      <c r="Z14" s="72">
        <f>+'Energy by Mode &amp; Fuel'!AA$161</f>
        <v>3.6148389999999999</v>
      </c>
      <c r="AA14" s="72">
        <f>+'Energy by Mode &amp; Fuel'!AB$161</f>
        <v>3.837761</v>
      </c>
      <c r="AB14" s="72">
        <f>+'Energy by Mode &amp; Fuel'!AC$161</f>
        <v>4.0794199999999998</v>
      </c>
      <c r="AC14" s="72">
        <f>+'Energy by Mode &amp; Fuel'!AD$161</f>
        <v>4.289644</v>
      </c>
      <c r="AD14" s="72">
        <f>+'Energy by Mode &amp; Fuel'!AE$161</f>
        <v>4.4952040000000002</v>
      </c>
      <c r="AE14" s="72">
        <f>+'Energy by Mode &amp; Fuel'!AF$161</f>
        <v>4.6362619866688473</v>
      </c>
      <c r="AF14" s="72">
        <f>+'Energy by Mode &amp; Fuel'!AG$161</f>
        <v>4.7733191154486683</v>
      </c>
      <c r="AG14" s="72">
        <f>+'Energy by Mode &amp; Fuel'!AH$161</f>
        <v>4.9057515905793432</v>
      </c>
      <c r="AH14" s="72">
        <f>+'Energy by Mode &amp; Fuel'!AI$161</f>
        <v>5.0329412601294434</v>
      </c>
      <c r="AI14" s="72">
        <f>+'Energy by Mode &amp; Fuel'!AJ$161</f>
        <v>5.1542802874909031</v>
      </c>
      <c r="AJ14" s="72">
        <f>+'Energy by Mode &amp; Fuel'!AK$161</f>
        <v>5.2691758757141782</v>
      </c>
      <c r="AK14" s="72">
        <f>+'Energy by Mode &amp; Fuel'!AL$161</f>
        <v>5.3770549948182182</v>
      </c>
      <c r="AL14" s="72">
        <f>+'Energy by Mode &amp; Fuel'!AM$161</f>
        <v>5.4773690606069589</v>
      </c>
      <c r="AM14" s="72">
        <f>+'Energy by Mode &amp; Fuel'!AN$161</f>
        <v>5.5695985126195566</v>
      </c>
      <c r="AN14" s="72">
        <f>+'Energy by Mode &amp; Fuel'!AO$161</f>
        <v>5.6532572386719329</v>
      </c>
      <c r="AO14" s="72">
        <f>+'Energy by Mode &amp; Fuel'!AP$161</f>
        <v>5.7278967940368686</v>
      </c>
      <c r="AP14" s="72">
        <f>+'Energy by Mode &amp; Fuel'!AQ$161</f>
        <v>5.7931103646703415</v>
      </c>
      <c r="AQ14" s="72">
        <f>+'Energy by Mode &amp; Fuel'!AR$161</f>
        <v>5.8485364260206865</v>
      </c>
      <c r="AR14" s="72">
        <f>+'Energy by Mode &amp; Fuel'!AS$161</f>
        <v>5.8938620518382665</v>
      </c>
      <c r="AS14" s="72">
        <f>+'Energy by Mode &amp; Fuel'!AT$161</f>
        <v>5.9288258310062725</v>
      </c>
      <c r="AT14" s="56"/>
      <c r="AU14" s="56"/>
    </row>
    <row r="15" spans="1:47">
      <c r="A15" s="65" t="s">
        <v>632</v>
      </c>
      <c r="B15" s="72">
        <f>'Energy by Mode &amp; Fuel'!C$162</f>
        <v>229.060654</v>
      </c>
      <c r="C15" s="72">
        <f>'Energy by Mode &amp; Fuel'!D$162</f>
        <v>206.51419100000001</v>
      </c>
      <c r="D15" s="72">
        <f>'Energy by Mode &amp; Fuel'!E$162</f>
        <v>204.034637</v>
      </c>
      <c r="E15" s="72">
        <f>'Energy by Mode &amp; Fuel'!F$162</f>
        <v>194.93485999999999</v>
      </c>
      <c r="F15" s="72">
        <f>'Energy by Mode &amp; Fuel'!G$162</f>
        <v>183.47895800000001</v>
      </c>
      <c r="G15" s="72">
        <f>'Energy by Mode &amp; Fuel'!H$162</f>
        <v>171.47073399999999</v>
      </c>
      <c r="H15" s="72">
        <f>'Energy by Mode &amp; Fuel'!I$162</f>
        <v>163.46421799999999</v>
      </c>
      <c r="I15" s="72">
        <f>'Energy by Mode &amp; Fuel'!J$162</f>
        <v>157.21708699999999</v>
      </c>
      <c r="J15" s="72">
        <f>'Energy by Mode &amp; Fuel'!K$162</f>
        <v>152.42984000000001</v>
      </c>
      <c r="K15" s="72">
        <f>'Energy by Mode &amp; Fuel'!L$162</f>
        <v>149.44563299999999</v>
      </c>
      <c r="L15" s="72">
        <f>'Energy by Mode &amp; Fuel'!M$162</f>
        <v>148.60029599999999</v>
      </c>
      <c r="M15" s="72">
        <f>'Energy by Mode &amp; Fuel'!N$162</f>
        <v>148.07714799999999</v>
      </c>
      <c r="N15" s="72">
        <f>'Energy by Mode &amp; Fuel'!O$162</f>
        <v>151.07351700000001</v>
      </c>
      <c r="O15" s="72">
        <f>'Energy by Mode &amp; Fuel'!P$162</f>
        <v>157.27220199999999</v>
      </c>
      <c r="P15" s="72">
        <f>'Energy by Mode &amp; Fuel'!Q$162</f>
        <v>166.538895</v>
      </c>
      <c r="Q15" s="72">
        <f>'Energy by Mode &amp; Fuel'!R$162</f>
        <v>178.70477299999999</v>
      </c>
      <c r="R15" s="72">
        <f>'Energy by Mode &amp; Fuel'!S$162</f>
        <v>194.41542100000001</v>
      </c>
      <c r="S15" s="72">
        <f>'Energy by Mode &amp; Fuel'!T$162</f>
        <v>213.55961600000001</v>
      </c>
      <c r="T15" s="72">
        <f>'Energy by Mode &amp; Fuel'!U$162</f>
        <v>235.73890700000001</v>
      </c>
      <c r="U15" s="72">
        <f>'Energy by Mode &amp; Fuel'!V$162</f>
        <v>261.01086400000003</v>
      </c>
      <c r="V15" s="72">
        <f>'Energy by Mode &amp; Fuel'!W$162</f>
        <v>288.80206299999998</v>
      </c>
      <c r="W15" s="72">
        <f>'Energy by Mode &amp; Fuel'!X$162</f>
        <v>317.23562600000002</v>
      </c>
      <c r="X15" s="72">
        <f>'Energy by Mode &amp; Fuel'!Y$162</f>
        <v>347.297302</v>
      </c>
      <c r="Y15" s="72">
        <f>'Energy by Mode &amp; Fuel'!Z$162</f>
        <v>380.592896</v>
      </c>
      <c r="Z15" s="72">
        <f>'Energy by Mode &amp; Fuel'!AA$162</f>
        <v>411.46731599999998</v>
      </c>
      <c r="AA15" s="72">
        <f>'Energy by Mode &amp; Fuel'!AB$162</f>
        <v>442.037262</v>
      </c>
      <c r="AB15" s="72">
        <f>'Energy by Mode &amp; Fuel'!AC$162</f>
        <v>474.46490499999999</v>
      </c>
      <c r="AC15" s="72">
        <f>'Energy by Mode &amp; Fuel'!AD$162</f>
        <v>502.354736</v>
      </c>
      <c r="AD15" s="72">
        <f>'Energy by Mode &amp; Fuel'!AE$162</f>
        <v>528.14605700000004</v>
      </c>
      <c r="AE15" s="72">
        <f>'Energy by Mode &amp; Fuel'!AF$162</f>
        <v>547.38336317192284</v>
      </c>
      <c r="AF15" s="72">
        <f>'Energy by Mode &amp; Fuel'!AG$162</f>
        <v>566.12917294209353</v>
      </c>
      <c r="AG15" s="72">
        <f>'Energy by Mode &amp; Fuel'!AH$162</f>
        <v>584.28392724426851</v>
      </c>
      <c r="AH15" s="72">
        <f>'Energy by Mode &amp; Fuel'!AI$162</f>
        <v>601.74830260520287</v>
      </c>
      <c r="AI15" s="72">
        <f>'Energy by Mode &amp; Fuel'!AJ$162</f>
        <v>618.42408503148499</v>
      </c>
      <c r="AJ15" s="72">
        <f>'Energy by Mode &amp; Fuel'!AK$162</f>
        <v>634.21506364478716</v>
      </c>
      <c r="AK15" s="72">
        <f>'Energy by Mode &amp; Fuel'!AL$162</f>
        <v>649.02793310683296</v>
      </c>
      <c r="AL15" s="72">
        <f>'Energy by Mode &amp; Fuel'!AM$162</f>
        <v>662.7731933422167</v>
      </c>
      <c r="AM15" s="72">
        <f>'Energy by Mode &amp; Fuel'!AN$162</f>
        <v>675.36603471484898</v>
      </c>
      <c r="AN15" s="72">
        <f>'Energy by Mode &amp; Fuel'!AO$162</f>
        <v>686.72719665575778</v>
      </c>
      <c r="AO15" s="72">
        <f>'Energy by Mode &amp; Fuel'!AP$162</f>
        <v>696.78378778597994</v>
      </c>
      <c r="AP15" s="72">
        <f>'Energy by Mode &amp; Fuel'!AQ$162</f>
        <v>705.4700558339938</v>
      </c>
      <c r="AQ15" s="72">
        <f>'Energy by Mode &amp; Fuel'!AR$162</f>
        <v>712.72809611380603</v>
      </c>
      <c r="AR15" s="72">
        <f>'Energy by Mode &amp; Fuel'!AS$162</f>
        <v>718.50848800413178</v>
      </c>
      <c r="AS15" s="72">
        <f>'Energy by Mode &amp; Fuel'!AT$162</f>
        <v>722.77084974316824</v>
      </c>
      <c r="AT15" s="56"/>
      <c r="AU15" s="56"/>
    </row>
    <row r="16" spans="1:47">
      <c r="A16" s="75" t="s">
        <v>3457</v>
      </c>
      <c r="B16" s="72">
        <f>SUM(B9:B15)</f>
        <v>16616.294135000004</v>
      </c>
      <c r="C16" s="72">
        <f t="shared" ref="C16:AS16" si="0">SUM(C9:C15)</f>
        <v>16064.403468999999</v>
      </c>
      <c r="D16" s="72">
        <f t="shared" si="0"/>
        <v>15827.507296</v>
      </c>
      <c r="E16" s="72">
        <f t="shared" si="0"/>
        <v>16164.256278999997</v>
      </c>
      <c r="F16" s="72">
        <f t="shared" si="0"/>
        <v>16461.892004000001</v>
      </c>
      <c r="G16" s="72">
        <f t="shared" si="0"/>
        <v>16460.008874999996</v>
      </c>
      <c r="H16" s="72">
        <f t="shared" si="0"/>
        <v>16391.370963000001</v>
      </c>
      <c r="I16" s="72">
        <f t="shared" si="0"/>
        <v>16325.608564999999</v>
      </c>
      <c r="J16" s="72">
        <f t="shared" si="0"/>
        <v>16267.043499999998</v>
      </c>
      <c r="K16" s="72">
        <f t="shared" si="0"/>
        <v>16210.195906999999</v>
      </c>
      <c r="L16" s="72">
        <f t="shared" si="0"/>
        <v>16238.752387</v>
      </c>
      <c r="M16" s="72">
        <f t="shared" si="0"/>
        <v>16172.723682</v>
      </c>
      <c r="N16" s="72">
        <f t="shared" si="0"/>
        <v>16224.435162</v>
      </c>
      <c r="O16" s="72">
        <f t="shared" si="0"/>
        <v>16283.345372000002</v>
      </c>
      <c r="P16" s="72">
        <f t="shared" si="0"/>
        <v>16360.507990999999</v>
      </c>
      <c r="Q16" s="72">
        <f t="shared" si="0"/>
        <v>16446.646473000001</v>
      </c>
      <c r="R16" s="72">
        <f t="shared" si="0"/>
        <v>16541.168571000002</v>
      </c>
      <c r="S16" s="72">
        <f t="shared" si="0"/>
        <v>16643.236779999999</v>
      </c>
      <c r="T16" s="72">
        <f t="shared" si="0"/>
        <v>16746.549487999997</v>
      </c>
      <c r="U16" s="72">
        <f t="shared" si="0"/>
        <v>16856.559319</v>
      </c>
      <c r="V16" s="72">
        <f t="shared" si="0"/>
        <v>16974.441874999997</v>
      </c>
      <c r="W16" s="72">
        <f t="shared" si="0"/>
        <v>17003.211439000006</v>
      </c>
      <c r="X16" s="72">
        <f t="shared" si="0"/>
        <v>17050.319577999999</v>
      </c>
      <c r="Y16" s="72">
        <f t="shared" si="0"/>
        <v>17211.404406999998</v>
      </c>
      <c r="Z16" s="72">
        <f t="shared" si="0"/>
        <v>17284.797287000001</v>
      </c>
      <c r="AA16" s="72">
        <f t="shared" si="0"/>
        <v>17368.369955999999</v>
      </c>
      <c r="AB16" s="72">
        <f t="shared" si="0"/>
        <v>17557.411768999998</v>
      </c>
      <c r="AC16" s="72">
        <f t="shared" si="0"/>
        <v>17641.777312999999</v>
      </c>
      <c r="AD16" s="72">
        <f t="shared" si="0"/>
        <v>17728.006954</v>
      </c>
      <c r="AE16" s="72">
        <f t="shared" si="0"/>
        <v>17848.796665648686</v>
      </c>
      <c r="AF16" s="72">
        <f t="shared" si="0"/>
        <v>17981.95327507941</v>
      </c>
      <c r="AG16" s="72">
        <f t="shared" si="0"/>
        <v>18125.654288481943</v>
      </c>
      <c r="AH16" s="72">
        <f t="shared" si="0"/>
        <v>18277.943088097953</v>
      </c>
      <c r="AI16" s="72">
        <f t="shared" si="0"/>
        <v>18436.757529011142</v>
      </c>
      <c r="AJ16" s="72">
        <f t="shared" si="0"/>
        <v>18599.964821692171</v>
      </c>
      <c r="AK16" s="72">
        <f t="shared" si="0"/>
        <v>18765.402033396076</v>
      </c>
      <c r="AL16" s="72">
        <f t="shared" si="0"/>
        <v>18930.921256890142</v>
      </c>
      <c r="AM16" s="72">
        <f t="shared" si="0"/>
        <v>19094.438229506926</v>
      </c>
      <c r="AN16" s="72">
        <f t="shared" si="0"/>
        <v>19253.982954833606</v>
      </c>
      <c r="AO16" s="72">
        <f t="shared" si="0"/>
        <v>19407.750698474949</v>
      </c>
      <c r="AP16" s="72">
        <f t="shared" si="0"/>
        <v>19554.151611597554</v>
      </c>
      <c r="AQ16" s="72">
        <f t="shared" si="0"/>
        <v>19691.857192038358</v>
      </c>
      <c r="AR16" s="72">
        <f t="shared" si="0"/>
        <v>19819.841829740784</v>
      </c>
      <c r="AS16" s="72">
        <f t="shared" si="0"/>
        <v>19937.417803997552</v>
      </c>
      <c r="AT16" s="56"/>
      <c r="AU16" s="56"/>
    </row>
    <row r="17" spans="1:47">
      <c r="A17" s="309" t="s">
        <v>2986</v>
      </c>
      <c r="B17" s="310">
        <f>'C Emissions'!B77</f>
        <v>1150.4033203125</v>
      </c>
      <c r="C17" s="310">
        <f>'C Emissions'!C77</f>
        <v>1098.07153320313</v>
      </c>
      <c r="D17" s="310">
        <f>'C Emissions'!D77</f>
        <v>1061.08154296875</v>
      </c>
      <c r="E17" s="310">
        <f>'C Emissions'!E77</f>
        <v>1071.25744628906</v>
      </c>
      <c r="F17" s="310">
        <f>'C Emissions'!F77</f>
        <v>1083.89135742188</v>
      </c>
      <c r="G17" s="310">
        <f>'C Emissions'!G77</f>
        <v>1083.48779296875</v>
      </c>
      <c r="H17" s="310">
        <f>'C Emissions'!H77</f>
        <v>1078.87634277344</v>
      </c>
      <c r="I17" s="310">
        <f>'C Emissions'!I77</f>
        <v>1074.55480957031</v>
      </c>
      <c r="J17" s="310">
        <f>'C Emissions'!J77</f>
        <v>1070.55798339844</v>
      </c>
      <c r="K17" s="310">
        <f>'C Emissions'!K77</f>
        <v>1063.30017089844</v>
      </c>
      <c r="L17" s="310">
        <f>'C Emissions'!L77</f>
        <v>1064.42846679688</v>
      </c>
      <c r="M17" s="310">
        <f>'C Emissions'!M77</f>
        <v>1058.42846679688</v>
      </c>
      <c r="N17" s="310">
        <f>'C Emissions'!N77</f>
        <v>1060.05908203125</v>
      </c>
      <c r="O17" s="310">
        <f>'C Emissions'!O77</f>
        <v>1061.28076171875</v>
      </c>
      <c r="P17" s="310">
        <f>'C Emissions'!P77</f>
        <v>1062.73657226563</v>
      </c>
      <c r="Q17" s="310">
        <f>'C Emissions'!Q77</f>
        <v>1056.91357421875</v>
      </c>
      <c r="R17" s="310">
        <f>'C Emissions'!R77</f>
        <v>1066.66333007813</v>
      </c>
      <c r="S17" s="310">
        <f>'C Emissions'!S77</f>
        <v>1075.146484375</v>
      </c>
      <c r="T17" s="310">
        <f>'C Emissions'!T77</f>
        <v>1081.67541503906</v>
      </c>
      <c r="U17" s="310">
        <f>'C Emissions'!U77</f>
        <v>1086.75085449219</v>
      </c>
      <c r="V17" s="310">
        <f>'C Emissions'!V77</f>
        <v>1091.93981933594</v>
      </c>
      <c r="W17" s="310">
        <f>'C Emissions'!W77</f>
        <v>1092.33740234375</v>
      </c>
      <c r="X17" s="310">
        <f>'C Emissions'!X77</f>
        <v>1092.6728515625</v>
      </c>
      <c r="Y17" s="310">
        <f>'C Emissions'!Y77</f>
        <v>1101.05847167969</v>
      </c>
      <c r="Z17" s="310">
        <f>'C Emissions'!Z77</f>
        <v>1097.36047363281</v>
      </c>
      <c r="AA17" s="310">
        <f>'C Emissions'!AA77</f>
        <v>1097.13330078125</v>
      </c>
      <c r="AB17" s="310">
        <f>'C Emissions'!AB77</f>
        <v>1103.44006347656</v>
      </c>
      <c r="AC17" s="310">
        <f>'C Emissions'!AC77</f>
        <v>1098.99584960938</v>
      </c>
      <c r="AD17" s="310">
        <f>'C Emissions'!AD77</f>
        <v>1097.22290039063</v>
      </c>
      <c r="AE17" s="310">
        <f>'C Emissions'!AE77</f>
        <v>-2.8634333499189511E-5</v>
      </c>
      <c r="AF17" s="310">
        <f>'C Emissions'!AF77</f>
        <v>0</v>
      </c>
      <c r="AG17" s="310">
        <f>'C Emissions'!AG77</f>
        <v>0</v>
      </c>
      <c r="AH17" s="310">
        <f>'C Emissions'!AH77</f>
        <v>0</v>
      </c>
      <c r="AI17" s="310">
        <f>'C Emissions'!AI77</f>
        <v>0</v>
      </c>
      <c r="AJ17" s="310">
        <f>'C Emissions'!AJ77</f>
        <v>0</v>
      </c>
      <c r="AK17" s="310">
        <f>'C Emissions'!AK77</f>
        <v>0</v>
      </c>
      <c r="AL17" s="310">
        <f>'C Emissions'!AL77</f>
        <v>0</v>
      </c>
      <c r="AM17" s="310">
        <f>'C Emissions'!AM77</f>
        <v>0</v>
      </c>
      <c r="AN17" s="310">
        <f>'C Emissions'!AN77</f>
        <v>0</v>
      </c>
      <c r="AO17" s="310">
        <f>'C Emissions'!AO77</f>
        <v>0</v>
      </c>
      <c r="AP17" s="310">
        <f>'C Emissions'!AP77</f>
        <v>0</v>
      </c>
      <c r="AQ17" s="310">
        <f>'C Emissions'!AQ77</f>
        <v>0</v>
      </c>
      <c r="AR17" s="310">
        <f>'C Emissions'!AR77</f>
        <v>0</v>
      </c>
      <c r="AS17" s="310">
        <f>'C Emissions'!AS77</f>
        <v>0</v>
      </c>
      <c r="AT17" s="56"/>
      <c r="AU17" s="56"/>
    </row>
    <row r="18" spans="1:47">
      <c r="A18" s="65" t="s">
        <v>635</v>
      </c>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56"/>
      <c r="AU18" s="56"/>
    </row>
    <row r="19" spans="1:47">
      <c r="A19" s="65" t="s">
        <v>623</v>
      </c>
      <c r="B19" s="72">
        <f>'Energy by Mode &amp; Fuel'!C$166</f>
        <v>382.138306</v>
      </c>
      <c r="C19" s="72">
        <f>'Energy by Mode &amp; Fuel'!D$166</f>
        <v>361.07843000000003</v>
      </c>
      <c r="D19" s="72">
        <f>'Energy by Mode &amp; Fuel'!E$166</f>
        <v>322.22808800000001</v>
      </c>
      <c r="E19" s="72">
        <f>'Energy by Mode &amp; Fuel'!F$166</f>
        <v>323.15164199999998</v>
      </c>
      <c r="F19" s="72">
        <f>'Energy by Mode &amp; Fuel'!G$166</f>
        <v>337.430542</v>
      </c>
      <c r="G19" s="72">
        <f>'Energy by Mode &amp; Fuel'!H$166</f>
        <v>346.27453600000001</v>
      </c>
      <c r="H19" s="72">
        <f>'Energy by Mode &amp; Fuel'!I$166</f>
        <v>351.19372600000003</v>
      </c>
      <c r="I19" s="72">
        <f>'Energy by Mode &amp; Fuel'!J$166</f>
        <v>353.42163099999999</v>
      </c>
      <c r="J19" s="72">
        <f>'Energy by Mode &amp; Fuel'!K$166</f>
        <v>354.16162100000003</v>
      </c>
      <c r="K19" s="72">
        <f>'Energy by Mode &amp; Fuel'!L$166</f>
        <v>354.69500699999998</v>
      </c>
      <c r="L19" s="72">
        <f>'Energy by Mode &amp; Fuel'!M$166</f>
        <v>355.78231799999998</v>
      </c>
      <c r="M19" s="72">
        <f>'Energy by Mode &amp; Fuel'!N$166</f>
        <v>356.79840100000001</v>
      </c>
      <c r="N19" s="72">
        <f>'Energy by Mode &amp; Fuel'!O$166</f>
        <v>359.45471199999997</v>
      </c>
      <c r="O19" s="72">
        <f>'Energy by Mode &amp; Fuel'!P$166</f>
        <v>361.01190200000002</v>
      </c>
      <c r="P19" s="72">
        <f>'Energy by Mode &amp; Fuel'!Q$166</f>
        <v>360.81347699999998</v>
      </c>
      <c r="Q19" s="72">
        <f>'Energy by Mode &amp; Fuel'!R$166</f>
        <v>360.40765399999998</v>
      </c>
      <c r="R19" s="72">
        <f>'Energy by Mode &amp; Fuel'!S$166</f>
        <v>361.36654700000003</v>
      </c>
      <c r="S19" s="72">
        <f>'Energy by Mode &amp; Fuel'!T$166</f>
        <v>363.46539300000001</v>
      </c>
      <c r="T19" s="72">
        <f>'Energy by Mode &amp; Fuel'!U$166</f>
        <v>366.486694</v>
      </c>
      <c r="U19" s="72">
        <f>'Energy by Mode &amp; Fuel'!V$166</f>
        <v>369.70983899999999</v>
      </c>
      <c r="V19" s="72">
        <f>'Energy by Mode &amp; Fuel'!W$166</f>
        <v>372.77212500000002</v>
      </c>
      <c r="W19" s="72">
        <f>'Energy by Mode &amp; Fuel'!X$166</f>
        <v>374.75616500000001</v>
      </c>
      <c r="X19" s="72">
        <f>'Energy by Mode &amp; Fuel'!Y$166</f>
        <v>376.63989299999997</v>
      </c>
      <c r="Y19" s="72">
        <f>'Energy by Mode &amp; Fuel'!Z$166</f>
        <v>379.93081699999999</v>
      </c>
      <c r="Z19" s="72">
        <f>'Energy by Mode &amp; Fuel'!AA$166</f>
        <v>381.84045400000002</v>
      </c>
      <c r="AA19" s="72">
        <f>'Energy by Mode &amp; Fuel'!AB$166</f>
        <v>383.41381799999999</v>
      </c>
      <c r="AB19" s="72">
        <f>'Energy by Mode &amp; Fuel'!AC$166</f>
        <v>386.23675500000002</v>
      </c>
      <c r="AC19" s="72">
        <f>'Energy by Mode &amp; Fuel'!AD$166</f>
        <v>388.41784699999999</v>
      </c>
      <c r="AD19" s="72">
        <f>'Energy by Mode &amp; Fuel'!AE$166</f>
        <v>391.20727499999998</v>
      </c>
      <c r="AE19" s="72">
        <f>'Energy by Mode &amp; Fuel'!AF$166</f>
        <v>392.51550510140652</v>
      </c>
      <c r="AF19" s="72">
        <f>'Energy by Mode &amp; Fuel'!AG$166</f>
        <v>393.82811003453935</v>
      </c>
      <c r="AG19" s="72">
        <f>'Energy by Mode &amp; Fuel'!AH$166</f>
        <v>395.14510442920448</v>
      </c>
      <c r="AH19" s="72">
        <f>'Energy by Mode &amp; Fuel'!AI$166</f>
        <v>396.46650296413128</v>
      </c>
      <c r="AI19" s="72">
        <f>'Energy by Mode &amp; Fuel'!AJ$166</f>
        <v>397.79232036713603</v>
      </c>
      <c r="AJ19" s="72">
        <f>'Energy by Mode &amp; Fuel'!AK$166</f>
        <v>399.12257141528596</v>
      </c>
      <c r="AK19" s="72">
        <f>'Energy by Mode &amp; Fuel'!AL$166</f>
        <v>400.45727093506423</v>
      </c>
      <c r="AL19" s="72">
        <f>'Energy by Mode &amp; Fuel'!AM$166</f>
        <v>401.79643380253481</v>
      </c>
      <c r="AM19" s="72">
        <f>'Energy by Mode &amp; Fuel'!AN$166</f>
        <v>403.14007494350864</v>
      </c>
      <c r="AN19" s="72">
        <f>'Energy by Mode &amp; Fuel'!AO$166</f>
        <v>404.48820933370979</v>
      </c>
      <c r="AO19" s="72">
        <f>'Energy by Mode &amp; Fuel'!AP$166</f>
        <v>405.84085199894241</v>
      </c>
      <c r="AP19" s="72">
        <f>'Energy by Mode &amp; Fuel'!AQ$166</f>
        <v>407.19801801525819</v>
      </c>
      <c r="AQ19" s="72">
        <f>'Energy by Mode &amp; Fuel'!AR$166</f>
        <v>408.55972250912436</v>
      </c>
      <c r="AR19" s="72">
        <f>'Energy by Mode &amp; Fuel'!AS$166</f>
        <v>409.92598065759239</v>
      </c>
      <c r="AS19" s="72">
        <f>'Energy by Mode &amp; Fuel'!AT$166</f>
        <v>411.29680768846714</v>
      </c>
      <c r="AT19" s="56"/>
      <c r="AU19" s="56"/>
    </row>
    <row r="20" spans="1:47">
      <c r="A20" s="65" t="s">
        <v>632</v>
      </c>
      <c r="B20" s="72">
        <f>'Energy by Mode &amp; Fuel'!C$167</f>
        <v>268.19912699999998</v>
      </c>
      <c r="C20" s="72">
        <f>'Energy by Mode &amp; Fuel'!D$167</f>
        <v>249.19750999999999</v>
      </c>
      <c r="D20" s="72">
        <f>'Energy by Mode &amp; Fuel'!E$167</f>
        <v>237.90679900000001</v>
      </c>
      <c r="E20" s="72">
        <f>'Energy by Mode &amp; Fuel'!F$167</f>
        <v>243.146591</v>
      </c>
      <c r="F20" s="72">
        <f>'Energy by Mode &amp; Fuel'!G$167</f>
        <v>256.95953400000002</v>
      </c>
      <c r="G20" s="72">
        <f>'Energy by Mode &amp; Fuel'!H$167</f>
        <v>270.03836100000001</v>
      </c>
      <c r="H20" s="72">
        <f>'Energy by Mode &amp; Fuel'!I$167</f>
        <v>278.68771400000003</v>
      </c>
      <c r="I20" s="72">
        <f>'Energy by Mode &amp; Fuel'!J$167</f>
        <v>282.88653599999998</v>
      </c>
      <c r="J20" s="72">
        <f>'Energy by Mode &amp; Fuel'!K$167</f>
        <v>285.19662499999998</v>
      </c>
      <c r="K20" s="72">
        <f>'Energy by Mode &amp; Fuel'!L$167</f>
        <v>287.31582600000002</v>
      </c>
      <c r="L20" s="72">
        <f>'Energy by Mode &amp; Fuel'!M$167</f>
        <v>289.56738300000001</v>
      </c>
      <c r="M20" s="72">
        <f>'Energy by Mode &amp; Fuel'!N$167</f>
        <v>291.17593399999998</v>
      </c>
      <c r="N20" s="72">
        <f>'Energy by Mode &amp; Fuel'!O$167</f>
        <v>293.59646600000002</v>
      </c>
      <c r="O20" s="72">
        <f>'Energy by Mode &amp; Fuel'!P$167</f>
        <v>295.47640999999999</v>
      </c>
      <c r="P20" s="72">
        <f>'Energy by Mode &amp; Fuel'!Q$167</f>
        <v>295.88586400000003</v>
      </c>
      <c r="Q20" s="72">
        <f>'Energy by Mode &amp; Fuel'!R$167</f>
        <v>295.70626800000002</v>
      </c>
      <c r="R20" s="72">
        <f>'Energy by Mode &amp; Fuel'!S$167</f>
        <v>296.38445999999999</v>
      </c>
      <c r="S20" s="72">
        <f>'Energy by Mode &amp; Fuel'!T$167</f>
        <v>297.64169299999998</v>
      </c>
      <c r="T20" s="72">
        <f>'Energy by Mode &amp; Fuel'!U$167</f>
        <v>299.17984000000001</v>
      </c>
      <c r="U20" s="72">
        <f>'Energy by Mode &amp; Fuel'!V$167</f>
        <v>300.69342</v>
      </c>
      <c r="V20" s="72">
        <f>'Energy by Mode &amp; Fuel'!W$167</f>
        <v>301.93984999999998</v>
      </c>
      <c r="W20" s="72">
        <f>'Energy by Mode &amp; Fuel'!X$167</f>
        <v>302.45062300000001</v>
      </c>
      <c r="X20" s="72">
        <f>'Energy by Mode &amp; Fuel'!Y$167</f>
        <v>303.31741299999999</v>
      </c>
      <c r="Y20" s="72">
        <f>'Energy by Mode &amp; Fuel'!Z$167</f>
        <v>305.667664</v>
      </c>
      <c r="Z20" s="72">
        <f>'Energy by Mode &amp; Fuel'!AA$167</f>
        <v>307.166809</v>
      </c>
      <c r="AA20" s="72">
        <f>'Energy by Mode &amp; Fuel'!AB$167</f>
        <v>308.666718</v>
      </c>
      <c r="AB20" s="72">
        <f>'Energy by Mode &amp; Fuel'!AC$167</f>
        <v>311.35229500000003</v>
      </c>
      <c r="AC20" s="72">
        <f>'Energy by Mode &amp; Fuel'!AD$167</f>
        <v>313.65252700000002</v>
      </c>
      <c r="AD20" s="72">
        <f>'Energy by Mode &amp; Fuel'!AE$167</f>
        <v>316.64596599999999</v>
      </c>
      <c r="AE20" s="72">
        <f>'Energy by Mode &amp; Fuel'!AF$167</f>
        <v>317.92420796837337</v>
      </c>
      <c r="AF20" s="72">
        <f>'Energy by Mode &amp; Fuel'!AG$167</f>
        <v>319.20760996625972</v>
      </c>
      <c r="AG20" s="72">
        <f>'Energy by Mode &amp; Fuel'!AH$167</f>
        <v>320.4961928237563</v>
      </c>
      <c r="AH20" s="72">
        <f>'Energy by Mode &amp; Fuel'!AI$167</f>
        <v>321.78997745504773</v>
      </c>
      <c r="AI20" s="72">
        <f>'Energy by Mode &amp; Fuel'!AJ$167</f>
        <v>323.08898485874533</v>
      </c>
      <c r="AJ20" s="72">
        <f>'Energy by Mode &amp; Fuel'!AK$167</f>
        <v>324.393236118228</v>
      </c>
      <c r="AK20" s="72">
        <f>'Energy by Mode &amp; Fuel'!AL$167</f>
        <v>325.70275240198441</v>
      </c>
      <c r="AL20" s="72">
        <f>'Energy by Mode &amp; Fuel'!AM$167</f>
        <v>327.01755496395657</v>
      </c>
      <c r="AM20" s="72">
        <f>'Energy by Mode &amp; Fuel'!AN$167</f>
        <v>328.33766514388475</v>
      </c>
      <c r="AN20" s="72">
        <f>'Energy by Mode &amp; Fuel'!AO$167</f>
        <v>329.66310436765383</v>
      </c>
      <c r="AO20" s="72">
        <f>'Energy by Mode &amp; Fuel'!AP$167</f>
        <v>330.99389414764113</v>
      </c>
      <c r="AP20" s="72">
        <f>'Energy by Mode &amp; Fuel'!AQ$167</f>
        <v>332.33005608306541</v>
      </c>
      <c r="AQ20" s="72">
        <f>'Energy by Mode &amp; Fuel'!AR$167</f>
        <v>333.67161186033769</v>
      </c>
      <c r="AR20" s="72">
        <f>'Energy by Mode &amp; Fuel'!AS$167</f>
        <v>335.01858325341294</v>
      </c>
      <c r="AS20" s="72">
        <f>'Energy by Mode &amp; Fuel'!AT$167</f>
        <v>336.3709921241437</v>
      </c>
      <c r="AT20" s="56"/>
      <c r="AU20" s="56"/>
    </row>
    <row r="21" spans="1:47">
      <c r="A21" s="75" t="s">
        <v>3458</v>
      </c>
      <c r="B21" s="72">
        <f>B19+B20</f>
        <v>650.33743299999992</v>
      </c>
      <c r="C21" s="72">
        <f t="shared" ref="C21:AS21" si="1">C19+C20</f>
        <v>610.27593999999999</v>
      </c>
      <c r="D21" s="72">
        <f t="shared" si="1"/>
        <v>560.13488700000005</v>
      </c>
      <c r="E21" s="72">
        <f t="shared" si="1"/>
        <v>566.29823299999998</v>
      </c>
      <c r="F21" s="72">
        <f t="shared" si="1"/>
        <v>594.39007600000002</v>
      </c>
      <c r="G21" s="72">
        <f t="shared" si="1"/>
        <v>616.31289700000002</v>
      </c>
      <c r="H21" s="72">
        <f t="shared" si="1"/>
        <v>629.88144000000011</v>
      </c>
      <c r="I21" s="72">
        <f t="shared" si="1"/>
        <v>636.30816699999991</v>
      </c>
      <c r="J21" s="72">
        <f t="shared" si="1"/>
        <v>639.35824600000001</v>
      </c>
      <c r="K21" s="72">
        <f t="shared" si="1"/>
        <v>642.01083300000005</v>
      </c>
      <c r="L21" s="72">
        <f t="shared" si="1"/>
        <v>645.34970099999998</v>
      </c>
      <c r="M21" s="72">
        <f t="shared" si="1"/>
        <v>647.974335</v>
      </c>
      <c r="N21" s="72">
        <f t="shared" si="1"/>
        <v>653.05117799999994</v>
      </c>
      <c r="O21" s="72">
        <f t="shared" si="1"/>
        <v>656.48831199999995</v>
      </c>
      <c r="P21" s="72">
        <f t="shared" si="1"/>
        <v>656.699341</v>
      </c>
      <c r="Q21" s="72">
        <f t="shared" si="1"/>
        <v>656.113922</v>
      </c>
      <c r="R21" s="72">
        <f t="shared" si="1"/>
        <v>657.75100700000007</v>
      </c>
      <c r="S21" s="72">
        <f t="shared" si="1"/>
        <v>661.10708599999998</v>
      </c>
      <c r="T21" s="72">
        <f t="shared" si="1"/>
        <v>665.66653399999996</v>
      </c>
      <c r="U21" s="72">
        <f t="shared" si="1"/>
        <v>670.40325899999993</v>
      </c>
      <c r="V21" s="72">
        <f t="shared" si="1"/>
        <v>674.71197499999994</v>
      </c>
      <c r="W21" s="72">
        <f t="shared" si="1"/>
        <v>677.20678799999996</v>
      </c>
      <c r="X21" s="72">
        <f t="shared" si="1"/>
        <v>679.95730600000002</v>
      </c>
      <c r="Y21" s="72">
        <f t="shared" si="1"/>
        <v>685.59848099999999</v>
      </c>
      <c r="Z21" s="72">
        <f t="shared" si="1"/>
        <v>689.00726299999997</v>
      </c>
      <c r="AA21" s="72">
        <f t="shared" si="1"/>
        <v>692.08053599999994</v>
      </c>
      <c r="AB21" s="72">
        <f t="shared" si="1"/>
        <v>697.58905000000004</v>
      </c>
      <c r="AC21" s="72">
        <f t="shared" si="1"/>
        <v>702.07037400000002</v>
      </c>
      <c r="AD21" s="72">
        <f t="shared" si="1"/>
        <v>707.85324100000003</v>
      </c>
      <c r="AE21" s="72">
        <f t="shared" si="1"/>
        <v>710.43971306977983</v>
      </c>
      <c r="AF21" s="72">
        <f t="shared" si="1"/>
        <v>713.03572000079907</v>
      </c>
      <c r="AG21" s="72">
        <f t="shared" si="1"/>
        <v>715.64129725296084</v>
      </c>
      <c r="AH21" s="72">
        <f t="shared" si="1"/>
        <v>718.25648041917907</v>
      </c>
      <c r="AI21" s="72">
        <f t="shared" si="1"/>
        <v>720.88130522588131</v>
      </c>
      <c r="AJ21" s="72">
        <f t="shared" si="1"/>
        <v>723.51580753351391</v>
      </c>
      <c r="AK21" s="72">
        <f t="shared" si="1"/>
        <v>726.16002333704864</v>
      </c>
      <c r="AL21" s="72">
        <f t="shared" si="1"/>
        <v>728.81398876649132</v>
      </c>
      <c r="AM21" s="72">
        <f t="shared" si="1"/>
        <v>731.47774008739339</v>
      </c>
      <c r="AN21" s="72">
        <f t="shared" si="1"/>
        <v>734.15131370136362</v>
      </c>
      <c r="AO21" s="72">
        <f t="shared" si="1"/>
        <v>736.83474614658348</v>
      </c>
      <c r="AP21" s="72">
        <f t="shared" si="1"/>
        <v>739.5280740983236</v>
      </c>
      <c r="AQ21" s="72">
        <f t="shared" si="1"/>
        <v>742.23133436946205</v>
      </c>
      <c r="AR21" s="72">
        <f t="shared" si="1"/>
        <v>744.94456391100539</v>
      </c>
      <c r="AS21" s="72">
        <f t="shared" si="1"/>
        <v>747.66779981261084</v>
      </c>
      <c r="AT21" s="56"/>
      <c r="AU21" s="56"/>
    </row>
    <row r="22" spans="1:47">
      <c r="A22" s="309" t="s">
        <v>2986</v>
      </c>
      <c r="B22" s="310">
        <f>'C Emissions'!B78</f>
        <v>45.873298645019503</v>
      </c>
      <c r="C22" s="310">
        <f>'C Emissions'!C78</f>
        <v>42.635143280029297</v>
      </c>
      <c r="D22" s="310">
        <f>'C Emissions'!D78</f>
        <v>38.751461029052699</v>
      </c>
      <c r="E22" s="310">
        <f>'C Emissions'!E78</f>
        <v>38.8254203796387</v>
      </c>
      <c r="F22" s="310">
        <f>'C Emissions'!F78</f>
        <v>40.664657592773402</v>
      </c>
      <c r="G22" s="310">
        <f>'C Emissions'!G78</f>
        <v>42.116279602050803</v>
      </c>
      <c r="H22" s="310">
        <f>'C Emissions'!H78</f>
        <v>42.9351196289063</v>
      </c>
      <c r="I22" s="310">
        <f>'C Emissions'!I78</f>
        <v>43.349666595458999</v>
      </c>
      <c r="J22" s="310">
        <f>'C Emissions'!J78</f>
        <v>43.458747863769503</v>
      </c>
      <c r="K22" s="310">
        <f>'C Emissions'!K78</f>
        <v>43.6364936828613</v>
      </c>
      <c r="L22" s="310">
        <f>'C Emissions'!L78</f>
        <v>43.882102966308601</v>
      </c>
      <c r="M22" s="310">
        <f>'C Emissions'!M78</f>
        <v>44.038562774658203</v>
      </c>
      <c r="N22" s="310">
        <f>'C Emissions'!N78</f>
        <v>44.397789001464801</v>
      </c>
      <c r="O22" s="310">
        <f>'C Emissions'!O78</f>
        <v>44.640769958496101</v>
      </c>
      <c r="P22" s="310">
        <f>'C Emissions'!P78</f>
        <v>44.678207397460902</v>
      </c>
      <c r="Q22" s="310">
        <f>'C Emissions'!Q78</f>
        <v>44.633773803710902</v>
      </c>
      <c r="R22" s="310">
        <f>'C Emissions'!R78</f>
        <v>44.771751403808601</v>
      </c>
      <c r="S22" s="310">
        <f>'C Emissions'!S78</f>
        <v>44.9939155578613</v>
      </c>
      <c r="T22" s="310">
        <f>'C Emissions'!T78</f>
        <v>45.308460235595703</v>
      </c>
      <c r="U22" s="310">
        <f>'C Emissions'!U78</f>
        <v>45.649097442627003</v>
      </c>
      <c r="V22" s="310">
        <f>'C Emissions'!V78</f>
        <v>45.884162902832003</v>
      </c>
      <c r="W22" s="310">
        <f>'C Emissions'!W78</f>
        <v>46.053611755371101</v>
      </c>
      <c r="X22" s="310">
        <f>'C Emissions'!X78</f>
        <v>46.267101287841797</v>
      </c>
      <c r="Y22" s="310">
        <f>'C Emissions'!Y78</f>
        <v>46.6134223937988</v>
      </c>
      <c r="Z22" s="310">
        <f>'C Emissions'!Z78</f>
        <v>46.867408752441399</v>
      </c>
      <c r="AA22" s="310">
        <f>'C Emissions'!AA78</f>
        <v>47.077766418457003</v>
      </c>
      <c r="AB22" s="310">
        <f>'C Emissions'!AB78</f>
        <v>47.4276313781738</v>
      </c>
      <c r="AC22" s="310">
        <f>'C Emissions'!AC78</f>
        <v>47.718711853027301</v>
      </c>
      <c r="AD22" s="310">
        <f>'C Emissions'!AD78</f>
        <v>48.166332244872997</v>
      </c>
      <c r="AE22" s="310">
        <f>'C Emissions'!AE78</f>
        <v>4.528050521091051E-3</v>
      </c>
      <c r="AF22" s="310">
        <f>'C Emissions'!AF78</f>
        <v>0</v>
      </c>
      <c r="AG22" s="310">
        <f>'C Emissions'!AG78</f>
        <v>0</v>
      </c>
      <c r="AH22" s="310">
        <f>'C Emissions'!AH78</f>
        <v>0</v>
      </c>
      <c r="AI22" s="310">
        <f>'C Emissions'!AI78</f>
        <v>0</v>
      </c>
      <c r="AJ22" s="310">
        <f>'C Emissions'!AJ78</f>
        <v>0</v>
      </c>
      <c r="AK22" s="310">
        <f>'C Emissions'!AK78</f>
        <v>0</v>
      </c>
      <c r="AL22" s="310">
        <f>'C Emissions'!AL78</f>
        <v>0</v>
      </c>
      <c r="AM22" s="310">
        <f>'C Emissions'!AM78</f>
        <v>0</v>
      </c>
      <c r="AN22" s="310">
        <f>'C Emissions'!AN78</f>
        <v>0</v>
      </c>
      <c r="AO22" s="310">
        <f>'C Emissions'!AO78</f>
        <v>0</v>
      </c>
      <c r="AP22" s="310">
        <f>'C Emissions'!AP78</f>
        <v>0</v>
      </c>
      <c r="AQ22" s="310">
        <f>'C Emissions'!AQ78</f>
        <v>0</v>
      </c>
      <c r="AR22" s="310">
        <f>'C Emissions'!AR78</f>
        <v>0</v>
      </c>
      <c r="AS22" s="310">
        <f>'C Emissions'!AS78</f>
        <v>0</v>
      </c>
      <c r="AT22" s="56"/>
      <c r="AU22" s="56"/>
    </row>
    <row r="23" spans="1:47">
      <c r="A23" s="65" t="s">
        <v>639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56"/>
      <c r="AU23" s="56"/>
    </row>
    <row r="24" spans="1:47">
      <c r="A24" s="65" t="s">
        <v>623</v>
      </c>
      <c r="B24" s="72">
        <f>'Energy by Mode &amp; Fuel'!C$171</f>
        <v>352.51333599999998</v>
      </c>
      <c r="C24" s="72">
        <f>'Energy by Mode &amp; Fuel'!D$171</f>
        <v>351.29846199999997</v>
      </c>
      <c r="D24" s="72">
        <f>'Energy by Mode &amp; Fuel'!E$171</f>
        <v>306.46392800000001</v>
      </c>
      <c r="E24" s="72">
        <f>'Energy by Mode &amp; Fuel'!F$171</f>
        <v>318.71038800000002</v>
      </c>
      <c r="F24" s="72">
        <f>'Energy by Mode &amp; Fuel'!G$171</f>
        <v>340.40655500000003</v>
      </c>
      <c r="G24" s="72">
        <f>'Energy by Mode &amp; Fuel'!H$171</f>
        <v>349.104218</v>
      </c>
      <c r="H24" s="72">
        <f>'Energy by Mode &amp; Fuel'!I$171</f>
        <v>349.78274499999998</v>
      </c>
      <c r="I24" s="72">
        <f>'Energy by Mode &amp; Fuel'!J$171</f>
        <v>346.97695900000002</v>
      </c>
      <c r="J24" s="72">
        <f>'Energy by Mode &amp; Fuel'!K$171</f>
        <v>345.69827299999997</v>
      </c>
      <c r="K24" s="72">
        <f>'Energy by Mode &amp; Fuel'!L$171</f>
        <v>344.73181199999999</v>
      </c>
      <c r="L24" s="72">
        <f>'Energy by Mode &amp; Fuel'!M$171</f>
        <v>343.75698899999998</v>
      </c>
      <c r="M24" s="72">
        <f>'Energy by Mode &amp; Fuel'!N$171</f>
        <v>342.81042500000001</v>
      </c>
      <c r="N24" s="72">
        <f>'Energy by Mode &amp; Fuel'!O$171</f>
        <v>341.90460200000001</v>
      </c>
      <c r="O24" s="72">
        <f>'Energy by Mode &amp; Fuel'!P$171</f>
        <v>341.45742799999999</v>
      </c>
      <c r="P24" s="72">
        <f>'Energy by Mode &amp; Fuel'!Q$171</f>
        <v>340.65191700000003</v>
      </c>
      <c r="Q24" s="72">
        <f>'Energy by Mode &amp; Fuel'!R$171</f>
        <v>340.88736</v>
      </c>
      <c r="R24" s="72">
        <f>'Energy by Mode &amp; Fuel'!S$171</f>
        <v>343.36196899999999</v>
      </c>
      <c r="S24" s="72">
        <f>'Energy by Mode &amp; Fuel'!T$171</f>
        <v>347.06161500000002</v>
      </c>
      <c r="T24" s="72">
        <f>'Energy by Mode &amp; Fuel'!U$171</f>
        <v>351.15643299999999</v>
      </c>
      <c r="U24" s="72">
        <f>'Energy by Mode &amp; Fuel'!V$171</f>
        <v>355.54531900000001</v>
      </c>
      <c r="V24" s="72">
        <f>'Energy by Mode &amp; Fuel'!W$171</f>
        <v>359.61929300000003</v>
      </c>
      <c r="W24" s="72">
        <f>'Energy by Mode &amp; Fuel'!X$171</f>
        <v>364.08398399999999</v>
      </c>
      <c r="X24" s="72">
        <f>'Energy by Mode &amp; Fuel'!Y$171</f>
        <v>368.841095</v>
      </c>
      <c r="Y24" s="72">
        <f>'Energy by Mode &amp; Fuel'!Z$171</f>
        <v>374.41726699999998</v>
      </c>
      <c r="Z24" s="72">
        <f>'Energy by Mode &amp; Fuel'!AA$171</f>
        <v>379.641907</v>
      </c>
      <c r="AA24" s="72">
        <f>'Energy by Mode &amp; Fuel'!AB$171</f>
        <v>385.32086199999998</v>
      </c>
      <c r="AB24" s="72">
        <f>'Energy by Mode &amp; Fuel'!AC$171</f>
        <v>392.27700800000002</v>
      </c>
      <c r="AC24" s="72">
        <f>'Energy by Mode &amp; Fuel'!AD$171</f>
        <v>399.31152300000002</v>
      </c>
      <c r="AD24" s="72">
        <f>'Energy by Mode &amp; Fuel'!AE$171</f>
        <v>407.21392800000001</v>
      </c>
      <c r="AE24" s="72">
        <f>'Energy by Mode &amp; Fuel'!AF$171</f>
        <v>411.14482859301842</v>
      </c>
      <c r="AF24" s="72">
        <f>'Energy by Mode &amp; Fuel'!AG$171</f>
        <v>415.11367479253437</v>
      </c>
      <c r="AG24" s="72">
        <f>'Energy by Mode &amp; Fuel'!AH$171</f>
        <v>419.12083289350198</v>
      </c>
      <c r="AH24" s="72">
        <f>'Energy by Mode &amp; Fuel'!AI$171</f>
        <v>423.16667272677864</v>
      </c>
      <c r="AI24" s="72">
        <f>'Energy by Mode &amp; Fuel'!AJ$171</f>
        <v>427.25156769325764</v>
      </c>
      <c r="AJ24" s="72">
        <f>'Energy by Mode &amp; Fuel'!AK$171</f>
        <v>431.37589479833025</v>
      </c>
      <c r="AK24" s="72">
        <f>'Energy by Mode &amp; Fuel'!AL$171</f>
        <v>435.54003468668054</v>
      </c>
      <c r="AL24" s="72">
        <f>'Energy by Mode &amp; Fuel'!AM$171</f>
        <v>439.74437167741615</v>
      </c>
      <c r="AM24" s="72">
        <f>'Energy by Mode &amp; Fuel'!AN$171</f>
        <v>443.98929379953785</v>
      </c>
      <c r="AN24" s="72">
        <f>'Energy by Mode &amp; Fuel'!AO$171</f>
        <v>448.27519282775194</v>
      </c>
      <c r="AO24" s="72">
        <f>'Energy by Mode &amp; Fuel'!AP$171</f>
        <v>452.60246431862799</v>
      </c>
      <c r="AP24" s="72">
        <f>'Energy by Mode &amp; Fuel'!AQ$171</f>
        <v>456.97150764710591</v>
      </c>
      <c r="AQ24" s="72">
        <f>'Energy by Mode &amp; Fuel'!AR$171</f>
        <v>461.38272604335521</v>
      </c>
      <c r="AR24" s="72">
        <f>'Energy by Mode &amp; Fuel'!AS$171</f>
        <v>465.83652662999009</v>
      </c>
      <c r="AS24" s="72">
        <f>'Energy by Mode &amp; Fuel'!AT$171</f>
        <v>470.33332045964386</v>
      </c>
      <c r="AT24" s="56"/>
      <c r="AU24" s="56"/>
    </row>
    <row r="25" spans="1:47">
      <c r="A25" s="65" t="s">
        <v>632</v>
      </c>
      <c r="B25" s="72">
        <f>'Energy by Mode &amp; Fuel'!C$172</f>
        <v>4629.5581050000001</v>
      </c>
      <c r="C25" s="72">
        <f>'Energy by Mode &amp; Fuel'!D$172</f>
        <v>4341.4072269999997</v>
      </c>
      <c r="D25" s="72">
        <f>'Energy by Mode &amp; Fuel'!E$172</f>
        <v>3891.2539059999999</v>
      </c>
      <c r="E25" s="72">
        <f>'Energy by Mode &amp; Fuel'!F$172</f>
        <v>3900.3452149999998</v>
      </c>
      <c r="F25" s="72">
        <f>'Energy by Mode &amp; Fuel'!G$172</f>
        <v>4087.0173340000001</v>
      </c>
      <c r="G25" s="72">
        <f>'Energy by Mode &amp; Fuel'!H$172</f>
        <v>4285.4853519999997</v>
      </c>
      <c r="H25" s="72">
        <f>'Energy by Mode &amp; Fuel'!I$172</f>
        <v>4420.1118159999996</v>
      </c>
      <c r="I25" s="72">
        <f>'Energy by Mode &amp; Fuel'!J$172</f>
        <v>4501.533203</v>
      </c>
      <c r="J25" s="72">
        <f>'Energy by Mode &amp; Fuel'!K$172</f>
        <v>4561.1489259999998</v>
      </c>
      <c r="K25" s="72">
        <f>'Energy by Mode &amp; Fuel'!L$172</f>
        <v>4615.6015619999998</v>
      </c>
      <c r="L25" s="72">
        <f>'Energy by Mode &amp; Fuel'!M$172</f>
        <v>4670.9370120000003</v>
      </c>
      <c r="M25" s="72">
        <f>'Energy by Mode &amp; Fuel'!N$172</f>
        <v>4739.7460940000001</v>
      </c>
      <c r="N25" s="72">
        <f>'Energy by Mode &amp; Fuel'!O$172</f>
        <v>4816.341797</v>
      </c>
      <c r="O25" s="72">
        <f>'Energy by Mode &amp; Fuel'!P$172</f>
        <v>4883.8564450000003</v>
      </c>
      <c r="P25" s="72">
        <f>'Energy by Mode &amp; Fuel'!Q$172</f>
        <v>4925.4453119999998</v>
      </c>
      <c r="Q25" s="72">
        <f>'Energy by Mode &amp; Fuel'!R$172</f>
        <v>4960.7685549999997</v>
      </c>
      <c r="R25" s="72">
        <f>'Energy by Mode &amp; Fuel'!S$172</f>
        <v>5016.1455079999996</v>
      </c>
      <c r="S25" s="72">
        <f>'Energy by Mode &amp; Fuel'!T$172</f>
        <v>5089.8476559999999</v>
      </c>
      <c r="T25" s="72">
        <f>'Energy by Mode &amp; Fuel'!U$172</f>
        <v>5168.140625</v>
      </c>
      <c r="U25" s="72">
        <f>'Energy by Mode &amp; Fuel'!V$172</f>
        <v>5246.1679690000001</v>
      </c>
      <c r="V25" s="72">
        <f>'Energy by Mode &amp; Fuel'!W$172</f>
        <v>5319.8564450000003</v>
      </c>
      <c r="W25" s="72">
        <f>'Energy by Mode &amp; Fuel'!X$172</f>
        <v>5388.8515619999998</v>
      </c>
      <c r="X25" s="72">
        <f>'Energy by Mode &amp; Fuel'!Y$172</f>
        <v>5458.6674800000001</v>
      </c>
      <c r="Y25" s="72">
        <f>'Energy by Mode &amp; Fuel'!Z$172</f>
        <v>5536.5351559999999</v>
      </c>
      <c r="Z25" s="72">
        <f>'Energy by Mode &amp; Fuel'!AA$172</f>
        <v>5610.1640619999998</v>
      </c>
      <c r="AA25" s="72">
        <f>'Energy by Mode &amp; Fuel'!AB$172</f>
        <v>5681.1054690000001</v>
      </c>
      <c r="AB25" s="72">
        <f>'Energy by Mode &amp; Fuel'!AC$172</f>
        <v>5761.8496089999999</v>
      </c>
      <c r="AC25" s="72">
        <f>'Energy by Mode &amp; Fuel'!AD$172</f>
        <v>5845.5991210000002</v>
      </c>
      <c r="AD25" s="72">
        <f>'Energy by Mode &amp; Fuel'!AE$172</f>
        <v>5939.3652339999999</v>
      </c>
      <c r="AE25" s="72">
        <f>'Energy by Mode &amp; Fuel'!AF$172</f>
        <v>5987.2549473477984</v>
      </c>
      <c r="AF25" s="72">
        <f>'Energy by Mode &amp; Fuel'!AG$172</f>
        <v>6035.5308003846349</v>
      </c>
      <c r="AG25" s="72">
        <f>'Energy by Mode &amp; Fuel'!AH$172</f>
        <v>6084.1959065945739</v>
      </c>
      <c r="AH25" s="72">
        <f>'Energy by Mode &amp; Fuel'!AI$172</f>
        <v>6133.2534045660259</v>
      </c>
      <c r="AI25" s="72">
        <f>'Energy by Mode &amp; Fuel'!AJ$172</f>
        <v>6182.7064581941604</v>
      </c>
      <c r="AJ25" s="72">
        <f>'Energy by Mode &amp; Fuel'!AK$172</f>
        <v>6232.5582568849604</v>
      </c>
      <c r="AK25" s="72">
        <f>'Energy by Mode &amp; Fuel'!AL$172</f>
        <v>6282.8120157609173</v>
      </c>
      <c r="AL25" s="72">
        <f>'Energy by Mode &amp; Fuel'!AM$172</f>
        <v>6333.4709758683866</v>
      </c>
      <c r="AM25" s="72">
        <f>'Energy by Mode &amp; Fuel'!AN$172</f>
        <v>6384.5384043866143</v>
      </c>
      <c r="AN25" s="72">
        <f>'Energy by Mode &amp; Fuel'!AO$172</f>
        <v>6436.0175948384485</v>
      </c>
      <c r="AO25" s="72">
        <f>'Energy by Mode &amp; Fuel'!AP$172</f>
        <v>6487.9118673027515</v>
      </c>
      <c r="AP25" s="72">
        <f>'Energy by Mode &amp; Fuel'!AQ$172</f>
        <v>6540.2245686285232</v>
      </c>
      <c r="AQ25" s="72">
        <f>'Energy by Mode &amp; Fuel'!AR$172</f>
        <v>6592.9590726507513</v>
      </c>
      <c r="AR25" s="72">
        <f>'Energy by Mode &amp; Fuel'!AS$172</f>
        <v>6646.1187804080018</v>
      </c>
      <c r="AS25" s="72">
        <f>'Energy by Mode &amp; Fuel'!AT$172</f>
        <v>6699.7071203617661</v>
      </c>
      <c r="AT25" s="56"/>
      <c r="AU25" s="56"/>
    </row>
    <row r="26" spans="1:47">
      <c r="A26" s="65" t="s">
        <v>148</v>
      </c>
      <c r="B26" s="72">
        <f>'Energy by Mode &amp; Fuel'!C$173</f>
        <v>7.8377850000000002</v>
      </c>
      <c r="C26" s="72">
        <f>'Energy by Mode &amp; Fuel'!D$173</f>
        <v>7.8000509999999998</v>
      </c>
      <c r="D26" s="72">
        <f>'Energy by Mode &amp; Fuel'!E$173</f>
        <v>6.9058590000000004</v>
      </c>
      <c r="E26" s="72">
        <f>'Energy by Mode &amp; Fuel'!F$173</f>
        <v>7.0300729999999998</v>
      </c>
      <c r="F26" s="72">
        <f>'Energy by Mode &amp; Fuel'!G$173</f>
        <v>7.0836420000000002</v>
      </c>
      <c r="G26" s="72">
        <f>'Energy by Mode &amp; Fuel'!H$173</f>
        <v>7.0016220000000002</v>
      </c>
      <c r="H26" s="72">
        <f>'Energy by Mode &amp; Fuel'!I$173</f>
        <v>6.8600050000000001</v>
      </c>
      <c r="I26" s="72">
        <f>'Energy by Mode &amp; Fuel'!J$173</f>
        <v>7.1455359999999999</v>
      </c>
      <c r="J26" s="72">
        <f>'Energy by Mode &amp; Fuel'!K$173</f>
        <v>7.5694249999999998</v>
      </c>
      <c r="K26" s="72">
        <f>'Energy by Mode &amp; Fuel'!L$173</f>
        <v>9.3399110000000007</v>
      </c>
      <c r="L26" s="72">
        <f>'Energy by Mode &amp; Fuel'!M$173</f>
        <v>12.013699000000001</v>
      </c>
      <c r="M26" s="72">
        <f>'Energy by Mode &amp; Fuel'!N$173</f>
        <v>15.094742</v>
      </c>
      <c r="N26" s="72">
        <f>'Energy by Mode &amp; Fuel'!O$173</f>
        <v>18.506454000000002</v>
      </c>
      <c r="O26" s="72">
        <f>'Energy by Mode &amp; Fuel'!P$173</f>
        <v>22.073124</v>
      </c>
      <c r="P26" s="72">
        <f>'Energy by Mode &amp; Fuel'!Q$173</f>
        <v>25.616589000000001</v>
      </c>
      <c r="Q26" s="72">
        <f>'Energy by Mode &amp; Fuel'!R$173</f>
        <v>29.062640999999999</v>
      </c>
      <c r="R26" s="72">
        <f>'Energy by Mode &amp; Fuel'!S$173</f>
        <v>32.533355999999998</v>
      </c>
      <c r="S26" s="72">
        <f>'Energy by Mode &amp; Fuel'!T$173</f>
        <v>36.117561000000002</v>
      </c>
      <c r="T26" s="72">
        <f>'Energy by Mode &amp; Fuel'!U$173</f>
        <v>39.754638999999997</v>
      </c>
      <c r="U26" s="72">
        <f>'Energy by Mode &amp; Fuel'!V$173</f>
        <v>43.403080000000003</v>
      </c>
      <c r="V26" s="72">
        <f>'Energy by Mode &amp; Fuel'!W$173</f>
        <v>47.943824999999997</v>
      </c>
      <c r="W26" s="72">
        <f>'Energy by Mode &amp; Fuel'!X$173</f>
        <v>52.425972000000002</v>
      </c>
      <c r="X26" s="72">
        <f>'Energy by Mode &amp; Fuel'!Y$173</f>
        <v>56.886100999999996</v>
      </c>
      <c r="Y26" s="72">
        <f>'Energy by Mode &amp; Fuel'!Z$173</f>
        <v>61.296421000000002</v>
      </c>
      <c r="Z26" s="72">
        <f>'Energy by Mode &amp; Fuel'!AA$173</f>
        <v>65.520813000000004</v>
      </c>
      <c r="AA26" s="72">
        <f>'Energy by Mode &amp; Fuel'!AB$173</f>
        <v>69.585037</v>
      </c>
      <c r="AB26" s="72">
        <f>'Energy by Mode &amp; Fuel'!AC$173</f>
        <v>73.694969</v>
      </c>
      <c r="AC26" s="72">
        <f>'Energy by Mode &amp; Fuel'!AD$173</f>
        <v>78.772284999999997</v>
      </c>
      <c r="AD26" s="72">
        <f>'Energy by Mode &amp; Fuel'!AE$173</f>
        <v>83.885788000000005</v>
      </c>
      <c r="AE26" s="72">
        <f>'Energy by Mode &amp; Fuel'!AF$173</f>
        <v>86.982155042046003</v>
      </c>
      <c r="AF26" s="72">
        <f>'Energy by Mode &amp; Fuel'!AG$173</f>
        <v>90.192814255479476</v>
      </c>
      <c r="AG26" s="72">
        <f>'Energy by Mode &amp; Fuel'!AH$173</f>
        <v>93.521984358644545</v>
      </c>
      <c r="AH26" s="72">
        <f>'Energy by Mode &amp; Fuel'!AI$173</f>
        <v>96.97403978995132</v>
      </c>
      <c r="AI26" s="72">
        <f>'Energy by Mode &amp; Fuel'!AJ$173</f>
        <v>100.55351645576822</v>
      </c>
      <c r="AJ26" s="72">
        <f>'Energy by Mode &amp; Fuel'!AK$173</f>
        <v>104.26511769047882</v>
      </c>
      <c r="AK26" s="72">
        <f>'Energy by Mode &amp; Fuel'!AL$173</f>
        <v>108.11372043653452</v>
      </c>
      <c r="AL26" s="72">
        <f>'Energy by Mode &amp; Fuel'!AM$173</f>
        <v>112.10438165262349</v>
      </c>
      <c r="AM26" s="72">
        <f>'Energy by Mode &amp; Fuel'!AN$173</f>
        <v>116.24234495837595</v>
      </c>
      <c r="AN26" s="72">
        <f>'Energy by Mode &amp; Fuel'!AO$173</f>
        <v>120.53304752433692</v>
      </c>
      <c r="AO26" s="72">
        <f>'Energy by Mode &amp; Fuel'!AP$173</f>
        <v>124.98212721625949</v>
      </c>
      <c r="AP26" s="72">
        <f>'Energy by Mode &amp; Fuel'!AQ$173</f>
        <v>129.59543000310612</v>
      </c>
      <c r="AQ26" s="72">
        <f>'Energy by Mode &amp; Fuel'!AR$173</f>
        <v>134.37901763849194</v>
      </c>
      <c r="AR26" s="72">
        <f>'Energy by Mode &amp; Fuel'!AS$173</f>
        <v>139.33917562566307</v>
      </c>
      <c r="AS26" s="72">
        <f>'Energy by Mode &amp; Fuel'!AT$173</f>
        <v>144.48242147647588</v>
      </c>
      <c r="AT26" s="56"/>
      <c r="AU26" s="56"/>
    </row>
    <row r="27" spans="1:47">
      <c r="A27" s="65" t="s">
        <v>628</v>
      </c>
      <c r="B27" s="72">
        <f>'Energy by Mode &amp; Fuel'!C$174</f>
        <v>22.895313000000002</v>
      </c>
      <c r="C27" s="72">
        <f>'Energy by Mode &amp; Fuel'!D$174</f>
        <v>19.451018999999999</v>
      </c>
      <c r="D27" s="72">
        <f>'Energy by Mode &amp; Fuel'!E$174</f>
        <v>16.562602999999999</v>
      </c>
      <c r="E27" s="72">
        <f>'Energy by Mode &amp; Fuel'!F$174</f>
        <v>15.962581999999999</v>
      </c>
      <c r="F27" s="72">
        <f>'Energy by Mode &amp; Fuel'!G$174</f>
        <v>15.721266</v>
      </c>
      <c r="G27" s="72">
        <f>'Energy by Mode &amp; Fuel'!H$174</f>
        <v>15.327375</v>
      </c>
      <c r="H27" s="72">
        <f>'Energy by Mode &amp; Fuel'!I$174</f>
        <v>14.876896</v>
      </c>
      <c r="I27" s="72">
        <f>'Energy by Mode &amp; Fuel'!J$174</f>
        <v>14.561915000000001</v>
      </c>
      <c r="J27" s="72">
        <f>'Energy by Mode &amp; Fuel'!K$174</f>
        <v>14.418733</v>
      </c>
      <c r="K27" s="72">
        <f>'Energy by Mode &amp; Fuel'!L$174</f>
        <v>14.452481000000001</v>
      </c>
      <c r="L27" s="72">
        <f>'Energy by Mode &amp; Fuel'!M$174</f>
        <v>14.611269</v>
      </c>
      <c r="M27" s="72">
        <f>'Energy by Mode &amp; Fuel'!N$174</f>
        <v>14.888226</v>
      </c>
      <c r="N27" s="72">
        <f>'Energy by Mode &amp; Fuel'!O$174</f>
        <v>15.265974</v>
      </c>
      <c r="O27" s="72">
        <f>'Energy by Mode &amp; Fuel'!P$174</f>
        <v>15.741974000000001</v>
      </c>
      <c r="P27" s="72">
        <f>'Energy by Mode &amp; Fuel'!Q$174</f>
        <v>16.342884000000002</v>
      </c>
      <c r="Q27" s="72">
        <f>'Energy by Mode &amp; Fuel'!R$174</f>
        <v>17.041219999999999</v>
      </c>
      <c r="R27" s="72">
        <f>'Energy by Mode &amp; Fuel'!S$174</f>
        <v>17.655386</v>
      </c>
      <c r="S27" s="72">
        <f>'Energy by Mode &amp; Fuel'!T$174</f>
        <v>18.366468000000001</v>
      </c>
      <c r="T27" s="72">
        <f>'Energy by Mode &amp; Fuel'!U$174</f>
        <v>19.132670999999998</v>
      </c>
      <c r="U27" s="72">
        <f>'Energy by Mode &amp; Fuel'!V$174</f>
        <v>19.986543999999999</v>
      </c>
      <c r="V27" s="72">
        <f>'Energy by Mode &amp; Fuel'!W$174</f>
        <v>20.797858999999999</v>
      </c>
      <c r="W27" s="72">
        <f>'Energy by Mode &amp; Fuel'!X$174</f>
        <v>21.612864999999999</v>
      </c>
      <c r="X27" s="72">
        <f>'Energy by Mode &amp; Fuel'!Y$174</f>
        <v>22.442485999999999</v>
      </c>
      <c r="Y27" s="72">
        <f>'Energy by Mode &amp; Fuel'!Z$174</f>
        <v>23.321929999999998</v>
      </c>
      <c r="Z27" s="72">
        <f>'Energy by Mode &amp; Fuel'!AA$174</f>
        <v>24.215363</v>
      </c>
      <c r="AA27" s="72">
        <f>'Energy by Mode &amp; Fuel'!AB$174</f>
        <v>25.066521000000002</v>
      </c>
      <c r="AB27" s="72">
        <f>'Energy by Mode &amp; Fuel'!AC$174</f>
        <v>25.954552</v>
      </c>
      <c r="AC27" s="72">
        <f>'Energy by Mode &amp; Fuel'!AD$174</f>
        <v>26.839455000000001</v>
      </c>
      <c r="AD27" s="72">
        <f>'Energy by Mode &amp; Fuel'!AE$174</f>
        <v>27.777950000000001</v>
      </c>
      <c r="AE27" s="72">
        <f>'Energy by Mode &amp; Fuel'!AF$174</f>
        <v>28.341435125725905</v>
      </c>
      <c r="AF27" s="72">
        <f>'Energy by Mode &amp; Fuel'!AG$174</f>
        <v>28.91635073811171</v>
      </c>
      <c r="AG27" s="72">
        <f>'Energy by Mode &amp; Fuel'!AH$174</f>
        <v>29.502928708451467</v>
      </c>
      <c r="AH27" s="72">
        <f>'Energy by Mode &amp; Fuel'!AI$174</f>
        <v>30.10140561162698</v>
      </c>
      <c r="AI27" s="72">
        <f>'Energy by Mode &amp; Fuel'!AJ$174</f>
        <v>30.712022821521668</v>
      </c>
      <c r="AJ27" s="72">
        <f>'Energy by Mode &amp; Fuel'!AK$174</f>
        <v>31.335026608369944</v>
      </c>
      <c r="AK27" s="72">
        <f>'Energy by Mode &amp; Fuel'!AL$174</f>
        <v>31.970668238081348</v>
      </c>
      <c r="AL27" s="72">
        <f>'Energy by Mode &amp; Fuel'!AM$174</f>
        <v>32.619204073579525</v>
      </c>
      <c r="AM27" s="72">
        <f>'Energy by Mode &amp; Fuel'!AN$174</f>
        <v>33.280895678196856</v>
      </c>
      <c r="AN27" s="72">
        <f>'Energy by Mode &amp; Fuel'!AO$174</f>
        <v>33.956009921166533</v>
      </c>
      <c r="AO27" s="72">
        <f>'Energy by Mode &amp; Fuel'!AP$174</f>
        <v>34.644819085254547</v>
      </c>
      <c r="AP27" s="72">
        <f>'Energy by Mode &amp; Fuel'!AQ$174</f>
        <v>35.347600976575031</v>
      </c>
      <c r="AQ27" s="72">
        <f>'Energy by Mode &amp; Fuel'!AR$174</f>
        <v>36.06463903663326</v>
      </c>
      <c r="AR27" s="72">
        <f>'Energy by Mode &amp; Fuel'!AS$174</f>
        <v>36.796222456641459</v>
      </c>
      <c r="AS27" s="72">
        <f>'Energy by Mode &amp; Fuel'!AT$174</f>
        <v>37.542646294153549</v>
      </c>
      <c r="AT27" s="56"/>
      <c r="AU27" s="56"/>
    </row>
    <row r="28" spans="1:47">
      <c r="A28" s="75" t="s">
        <v>3459</v>
      </c>
      <c r="B28" s="72">
        <f>SUM(B24:B27)</f>
        <v>5012.8045389999997</v>
      </c>
      <c r="C28" s="72">
        <f t="shared" ref="C28:AS28" si="2">SUM(C24:C27)</f>
        <v>4719.9567589999997</v>
      </c>
      <c r="D28" s="72">
        <f t="shared" si="2"/>
        <v>4221.1862960000008</v>
      </c>
      <c r="E28" s="72">
        <f t="shared" si="2"/>
        <v>4242.0482579999998</v>
      </c>
      <c r="F28" s="72">
        <f t="shared" si="2"/>
        <v>4450.2287969999988</v>
      </c>
      <c r="G28" s="72">
        <f t="shared" si="2"/>
        <v>4656.9185669999997</v>
      </c>
      <c r="H28" s="72">
        <f t="shared" si="2"/>
        <v>4791.6314619999985</v>
      </c>
      <c r="I28" s="72">
        <f t="shared" si="2"/>
        <v>4870.2176129999998</v>
      </c>
      <c r="J28" s="72">
        <f t="shared" si="2"/>
        <v>4928.8353569999999</v>
      </c>
      <c r="K28" s="72">
        <f t="shared" si="2"/>
        <v>4984.1257660000001</v>
      </c>
      <c r="L28" s="72">
        <f t="shared" si="2"/>
        <v>5041.3189689999999</v>
      </c>
      <c r="M28" s="72">
        <f t="shared" si="2"/>
        <v>5112.539487</v>
      </c>
      <c r="N28" s="72">
        <f t="shared" si="2"/>
        <v>5192.0188269999999</v>
      </c>
      <c r="O28" s="72">
        <f t="shared" si="2"/>
        <v>5263.1289709999992</v>
      </c>
      <c r="P28" s="72">
        <f t="shared" si="2"/>
        <v>5308.0567019999999</v>
      </c>
      <c r="Q28" s="72">
        <f t="shared" si="2"/>
        <v>5347.7597759999999</v>
      </c>
      <c r="R28" s="72">
        <f t="shared" si="2"/>
        <v>5409.6962189999995</v>
      </c>
      <c r="S28" s="72">
        <f t="shared" si="2"/>
        <v>5491.3932999999997</v>
      </c>
      <c r="T28" s="72">
        <f t="shared" si="2"/>
        <v>5578.1843680000002</v>
      </c>
      <c r="U28" s="72">
        <f t="shared" si="2"/>
        <v>5665.1029120000003</v>
      </c>
      <c r="V28" s="72">
        <f t="shared" si="2"/>
        <v>5748.2174220000006</v>
      </c>
      <c r="W28" s="72">
        <f t="shared" si="2"/>
        <v>5826.9743829999998</v>
      </c>
      <c r="X28" s="72">
        <f t="shared" si="2"/>
        <v>5906.8371619999998</v>
      </c>
      <c r="Y28" s="72">
        <f t="shared" si="2"/>
        <v>5995.5707739999998</v>
      </c>
      <c r="Z28" s="72">
        <f t="shared" si="2"/>
        <v>6079.5421450000003</v>
      </c>
      <c r="AA28" s="72">
        <f t="shared" si="2"/>
        <v>6161.0778889999992</v>
      </c>
      <c r="AB28" s="72">
        <f t="shared" si="2"/>
        <v>6253.7761380000002</v>
      </c>
      <c r="AC28" s="72">
        <f t="shared" si="2"/>
        <v>6350.5223840000008</v>
      </c>
      <c r="AD28" s="72">
        <f t="shared" si="2"/>
        <v>6458.2428999999993</v>
      </c>
      <c r="AE28" s="72">
        <f t="shared" si="2"/>
        <v>6513.7233661085884</v>
      </c>
      <c r="AF28" s="72">
        <f t="shared" si="2"/>
        <v>6569.7536401707612</v>
      </c>
      <c r="AG28" s="72">
        <f t="shared" si="2"/>
        <v>6626.341652555172</v>
      </c>
      <c r="AH28" s="72">
        <f t="shared" si="2"/>
        <v>6683.495522694383</v>
      </c>
      <c r="AI28" s="72">
        <f t="shared" si="2"/>
        <v>6741.2235651647088</v>
      </c>
      <c r="AJ28" s="72">
        <f t="shared" si="2"/>
        <v>6799.5342959821401</v>
      </c>
      <c r="AK28" s="72">
        <f t="shared" si="2"/>
        <v>6858.4364391222134</v>
      </c>
      <c r="AL28" s="72">
        <f t="shared" si="2"/>
        <v>6917.9389332720057</v>
      </c>
      <c r="AM28" s="72">
        <f t="shared" si="2"/>
        <v>6978.0509388227247</v>
      </c>
      <c r="AN28" s="72">
        <f t="shared" si="2"/>
        <v>7038.7818451117046</v>
      </c>
      <c r="AO28" s="72">
        <f t="shared" si="2"/>
        <v>7100.141277922894</v>
      </c>
      <c r="AP28" s="72">
        <f t="shared" si="2"/>
        <v>7162.1391072553106</v>
      </c>
      <c r="AQ28" s="72">
        <f t="shared" si="2"/>
        <v>7224.7854553692323</v>
      </c>
      <c r="AR28" s="72">
        <f t="shared" si="2"/>
        <v>7288.0907051202967</v>
      </c>
      <c r="AS28" s="72">
        <f t="shared" si="2"/>
        <v>7352.0655085920389</v>
      </c>
      <c r="AT28" s="56"/>
      <c r="AU28" s="56"/>
    </row>
    <row r="29" spans="1:47">
      <c r="A29" s="73" t="s">
        <v>2986</v>
      </c>
      <c r="B29" s="72">
        <f>'C Emissions'!B80</f>
        <v>361.61605834960898</v>
      </c>
      <c r="C29" s="72">
        <f>'C Emissions'!C80</f>
        <v>338.57046508789102</v>
      </c>
      <c r="D29" s="72">
        <f>'C Emissions'!D80</f>
        <v>302.72253417968801</v>
      </c>
      <c r="E29" s="72">
        <f>'C Emissions'!E80</f>
        <v>301.99386596679699</v>
      </c>
      <c r="F29" s="72">
        <f>'C Emissions'!F80</f>
        <v>317.43960571289102</v>
      </c>
      <c r="G29" s="72">
        <f>'C Emissions'!G80</f>
        <v>331.17904663085898</v>
      </c>
      <c r="H29" s="72">
        <f>'C Emissions'!H80</f>
        <v>338.84881591796898</v>
      </c>
      <c r="I29" s="72">
        <f>'C Emissions'!I80</f>
        <v>343.94705200195301</v>
      </c>
      <c r="J29" s="72">
        <f>'C Emissions'!J80</f>
        <v>346.46127319335898</v>
      </c>
      <c r="K29" s="72">
        <f>'C Emissions'!K80</f>
        <v>350.23107910156301</v>
      </c>
      <c r="L29" s="72">
        <f>'C Emissions'!L80</f>
        <v>354.337890625</v>
      </c>
      <c r="M29" s="72">
        <f>'C Emissions'!M80</f>
        <v>359.08795166015602</v>
      </c>
      <c r="N29" s="72">
        <f>'C Emissions'!N80</f>
        <v>364.80966186523398</v>
      </c>
      <c r="O29" s="72">
        <f>'C Emissions'!O80</f>
        <v>369.90780639648398</v>
      </c>
      <c r="P29" s="72">
        <f>'C Emissions'!P80</f>
        <v>373.43014526367199</v>
      </c>
      <c r="Q29" s="72">
        <f>'C Emissions'!Q80</f>
        <v>376.17718505859398</v>
      </c>
      <c r="R29" s="72">
        <f>'C Emissions'!R80</f>
        <v>380.86785888671898</v>
      </c>
      <c r="S29" s="72">
        <f>'C Emissions'!S80</f>
        <v>386.51754760742199</v>
      </c>
      <c r="T29" s="72">
        <f>'C Emissions'!T80</f>
        <v>392.67996215820301</v>
      </c>
      <c r="U29" s="72">
        <f>'C Emissions'!U80</f>
        <v>399.10275268554699</v>
      </c>
      <c r="V29" s="72">
        <f>'C Emissions'!V80</f>
        <v>404.01629638671898</v>
      </c>
      <c r="W29" s="72">
        <f>'C Emissions'!W80</f>
        <v>409.54046630859398</v>
      </c>
      <c r="X29" s="72">
        <f>'C Emissions'!X80</f>
        <v>415.28054809570301</v>
      </c>
      <c r="Y29" s="72">
        <f>'C Emissions'!Y80</f>
        <v>421.13809204101602</v>
      </c>
      <c r="Z29" s="72">
        <f>'C Emissions'!Z80</f>
        <v>427.32937622070301</v>
      </c>
      <c r="AA29" s="72">
        <f>'C Emissions'!AA80</f>
        <v>433.10391235351602</v>
      </c>
      <c r="AB29" s="72">
        <f>'C Emissions'!AB80</f>
        <v>439.71475219726602</v>
      </c>
      <c r="AC29" s="72">
        <f>'C Emissions'!AC80</f>
        <v>446.53509521484398</v>
      </c>
      <c r="AD29" s="72">
        <f>'C Emissions'!AD80</f>
        <v>454.259033203125</v>
      </c>
      <c r="AE29" s="72">
        <f>'C Emissions'!AE80</f>
        <v>1.0945968087518992E-2</v>
      </c>
      <c r="AF29" s="72">
        <f>'C Emissions'!AF80</f>
        <v>0</v>
      </c>
      <c r="AG29" s="72">
        <f>'C Emissions'!AG80</f>
        <v>0</v>
      </c>
      <c r="AH29" s="72">
        <f>'C Emissions'!AH80</f>
        <v>0</v>
      </c>
      <c r="AI29" s="72">
        <f>'C Emissions'!AI80</f>
        <v>0</v>
      </c>
      <c r="AJ29" s="72">
        <f>'C Emissions'!AJ80</f>
        <v>0</v>
      </c>
      <c r="AK29" s="72">
        <f>'C Emissions'!AK80</f>
        <v>0</v>
      </c>
      <c r="AL29" s="72">
        <f>'C Emissions'!AL80</f>
        <v>0</v>
      </c>
      <c r="AM29" s="72">
        <f>'C Emissions'!AM80</f>
        <v>0</v>
      </c>
      <c r="AN29" s="72">
        <f>'C Emissions'!AN80</f>
        <v>0</v>
      </c>
      <c r="AO29" s="72">
        <f>'C Emissions'!AO80</f>
        <v>0</v>
      </c>
      <c r="AP29" s="72">
        <f>'C Emissions'!AP80</f>
        <v>0</v>
      </c>
      <c r="AQ29" s="72">
        <f>'C Emissions'!AQ80</f>
        <v>0</v>
      </c>
      <c r="AR29" s="72">
        <f>'C Emissions'!AR80</f>
        <v>0</v>
      </c>
      <c r="AS29" s="72">
        <f>'C Emissions'!AS80</f>
        <v>0</v>
      </c>
      <c r="AT29" s="56"/>
      <c r="AU29" s="56"/>
    </row>
    <row r="30" spans="1:47">
      <c r="A30" s="65" t="s">
        <v>645</v>
      </c>
      <c r="B30" s="65"/>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56"/>
      <c r="AU30" s="56"/>
    </row>
    <row r="31" spans="1:47">
      <c r="A31" s="65" t="s">
        <v>632</v>
      </c>
      <c r="B31" s="72">
        <f>'Energy by Mode &amp; Fuel'!C$178</f>
        <v>605.03375200000005</v>
      </c>
      <c r="C31" s="72">
        <f>'Energy by Mode &amp; Fuel'!D$178</f>
        <v>577.45819100000006</v>
      </c>
      <c r="D31" s="72">
        <f>'Energy by Mode &amp; Fuel'!E$178</f>
        <v>529.03851299999997</v>
      </c>
      <c r="E31" s="72">
        <f>'Energy by Mode &amp; Fuel'!F$178</f>
        <v>526.12683100000004</v>
      </c>
      <c r="F31" s="72">
        <f>'Energy by Mode &amp; Fuel'!G$178</f>
        <v>554.07891800000004</v>
      </c>
      <c r="G31" s="72">
        <f>'Energy by Mode &amp; Fuel'!H$178</f>
        <v>573.69720500000005</v>
      </c>
      <c r="H31" s="72">
        <f>'Energy by Mode &amp; Fuel'!I$178</f>
        <v>585.13324</v>
      </c>
      <c r="I31" s="72">
        <f>'Energy by Mode &amp; Fuel'!J$178</f>
        <v>596.92608600000005</v>
      </c>
      <c r="J31" s="72">
        <f>'Energy by Mode &amp; Fuel'!K$178</f>
        <v>597.37085000000002</v>
      </c>
      <c r="K31" s="72">
        <f>'Energy by Mode &amp; Fuel'!L$178</f>
        <v>608.71356200000002</v>
      </c>
      <c r="L31" s="72">
        <f>'Energy by Mode &amp; Fuel'!M$178</f>
        <v>614.45922900000005</v>
      </c>
      <c r="M31" s="72">
        <f>'Energy by Mode &amp; Fuel'!N$178</f>
        <v>623.85369900000001</v>
      </c>
      <c r="N31" s="72">
        <f>'Energy by Mode &amp; Fuel'!O$178</f>
        <v>631.55761700000005</v>
      </c>
      <c r="O31" s="72">
        <f>'Energy by Mode &amp; Fuel'!P$178</f>
        <v>635.34466599999996</v>
      </c>
      <c r="P31" s="72">
        <f>'Energy by Mode &amp; Fuel'!Q$178</f>
        <v>643.48388699999998</v>
      </c>
      <c r="Q31" s="72">
        <f>'Energy by Mode &amp; Fuel'!R$178</f>
        <v>646.135132</v>
      </c>
      <c r="R31" s="72">
        <f>'Energy by Mode &amp; Fuel'!S$178</f>
        <v>650.853882</v>
      </c>
      <c r="S31" s="72">
        <f>'Energy by Mode &amp; Fuel'!T$178</f>
        <v>652.967896</v>
      </c>
      <c r="T31" s="72">
        <f>'Energy by Mode &amp; Fuel'!U$178</f>
        <v>662.82763699999998</v>
      </c>
      <c r="U31" s="72">
        <f>'Energy by Mode &amp; Fuel'!V$178</f>
        <v>662.877747</v>
      </c>
      <c r="V31" s="72">
        <f>'Energy by Mode &amp; Fuel'!W$178</f>
        <v>669.29626499999995</v>
      </c>
      <c r="W31" s="72">
        <f>'Energy by Mode &amp; Fuel'!X$178</f>
        <v>674.01141399999995</v>
      </c>
      <c r="X31" s="72">
        <f>'Energy by Mode &amp; Fuel'!Y$178</f>
        <v>675.74273700000003</v>
      </c>
      <c r="Y31" s="72">
        <f>'Energy by Mode &amp; Fuel'!Z$178</f>
        <v>684.14807099999996</v>
      </c>
      <c r="Z31" s="72">
        <f>'Energy by Mode &amp; Fuel'!AA$178</f>
        <v>684.59844999999996</v>
      </c>
      <c r="AA31" s="72">
        <f>'Energy by Mode &amp; Fuel'!AB$178</f>
        <v>689.13525400000003</v>
      </c>
      <c r="AB31" s="72">
        <f>'Energy by Mode &amp; Fuel'!AC$178</f>
        <v>691.90924099999995</v>
      </c>
      <c r="AC31" s="72">
        <f>'Energy by Mode &amp; Fuel'!AD$178</f>
        <v>695.35632299999997</v>
      </c>
      <c r="AD31" s="72">
        <f>'Energy by Mode &amp; Fuel'!AE$178</f>
        <v>702.31414800000005</v>
      </c>
      <c r="AE31" s="72">
        <f>'Energy by Mode &amp; Fuel'!AF$178</f>
        <v>704.41784340267589</v>
      </c>
      <c r="AF31" s="72">
        <f>'Energy by Mode &amp; Fuel'!AG$178</f>
        <v>706.52784016544797</v>
      </c>
      <c r="AG31" s="72">
        <f>'Energy by Mode &amp; Fuel'!AH$178</f>
        <v>708.64415716326323</v>
      </c>
      <c r="AH31" s="72">
        <f>'Energy by Mode &amp; Fuel'!AI$178</f>
        <v>710.7668133276062</v>
      </c>
      <c r="AI31" s="72">
        <f>'Energy by Mode &amp; Fuel'!AJ$178</f>
        <v>712.89582764666818</v>
      </c>
      <c r="AJ31" s="72">
        <f>'Energy by Mode &amp; Fuel'!AK$178</f>
        <v>715.03121916551754</v>
      </c>
      <c r="AK31" s="72">
        <f>'Energy by Mode &amp; Fuel'!AL$178</f>
        <v>717.17300698626957</v>
      </c>
      <c r="AL31" s="72">
        <f>'Energy by Mode &amp; Fuel'!AM$178</f>
        <v>719.32121026825757</v>
      </c>
      <c r="AM31" s="72">
        <f>'Energy by Mode &amp; Fuel'!AN$178</f>
        <v>721.47584822820443</v>
      </c>
      <c r="AN31" s="72">
        <f>'Energy by Mode &amp; Fuel'!AO$178</f>
        <v>723.63694014039436</v>
      </c>
      <c r="AO31" s="72">
        <f>'Energy by Mode &amp; Fuel'!AP$178</f>
        <v>725.80450533684507</v>
      </c>
      <c r="AP31" s="72">
        <f>'Energy by Mode &amp; Fuel'!AQ$178</f>
        <v>727.97856320748122</v>
      </c>
      <c r="AQ31" s="72">
        <f>'Energy by Mode &amp; Fuel'!AR$178</f>
        <v>730.15913320030745</v>
      </c>
      <c r="AR31" s="72">
        <f>'Energy by Mode &amp; Fuel'!AS$178</f>
        <v>732.34623482158258</v>
      </c>
      <c r="AS31" s="72">
        <f>'Energy by Mode &amp; Fuel'!AT$178</f>
        <v>734.53988763599398</v>
      </c>
      <c r="AT31" s="56"/>
      <c r="AU31" s="56"/>
    </row>
    <row r="32" spans="1:47">
      <c r="A32" s="65" t="s">
        <v>634</v>
      </c>
      <c r="B32" s="72">
        <f>B31</f>
        <v>605.03375200000005</v>
      </c>
      <c r="C32" s="72">
        <f t="shared" ref="C32:AS32" si="3">C31</f>
        <v>577.45819100000006</v>
      </c>
      <c r="D32" s="72">
        <f t="shared" si="3"/>
        <v>529.03851299999997</v>
      </c>
      <c r="E32" s="72">
        <f t="shared" si="3"/>
        <v>526.12683100000004</v>
      </c>
      <c r="F32" s="72">
        <f t="shared" si="3"/>
        <v>554.07891800000004</v>
      </c>
      <c r="G32" s="72">
        <f t="shared" si="3"/>
        <v>573.69720500000005</v>
      </c>
      <c r="H32" s="72">
        <f t="shared" si="3"/>
        <v>585.13324</v>
      </c>
      <c r="I32" s="72">
        <f t="shared" si="3"/>
        <v>596.92608600000005</v>
      </c>
      <c r="J32" s="72">
        <f t="shared" si="3"/>
        <v>597.37085000000002</v>
      </c>
      <c r="K32" s="72">
        <f t="shared" si="3"/>
        <v>608.71356200000002</v>
      </c>
      <c r="L32" s="72">
        <f t="shared" si="3"/>
        <v>614.45922900000005</v>
      </c>
      <c r="M32" s="72">
        <f t="shared" si="3"/>
        <v>623.85369900000001</v>
      </c>
      <c r="N32" s="72">
        <f t="shared" si="3"/>
        <v>631.55761700000005</v>
      </c>
      <c r="O32" s="72">
        <f t="shared" si="3"/>
        <v>635.34466599999996</v>
      </c>
      <c r="P32" s="72">
        <f t="shared" si="3"/>
        <v>643.48388699999998</v>
      </c>
      <c r="Q32" s="72">
        <f t="shared" si="3"/>
        <v>646.135132</v>
      </c>
      <c r="R32" s="72">
        <f t="shared" si="3"/>
        <v>650.853882</v>
      </c>
      <c r="S32" s="72">
        <f t="shared" si="3"/>
        <v>652.967896</v>
      </c>
      <c r="T32" s="72">
        <f t="shared" si="3"/>
        <v>662.82763699999998</v>
      </c>
      <c r="U32" s="72">
        <f t="shared" si="3"/>
        <v>662.877747</v>
      </c>
      <c r="V32" s="72">
        <f t="shared" si="3"/>
        <v>669.29626499999995</v>
      </c>
      <c r="W32" s="72">
        <f t="shared" si="3"/>
        <v>674.01141399999995</v>
      </c>
      <c r="X32" s="72">
        <f t="shared" si="3"/>
        <v>675.74273700000003</v>
      </c>
      <c r="Y32" s="72">
        <f t="shared" si="3"/>
        <v>684.14807099999996</v>
      </c>
      <c r="Z32" s="72">
        <f t="shared" si="3"/>
        <v>684.59844999999996</v>
      </c>
      <c r="AA32" s="72">
        <f t="shared" si="3"/>
        <v>689.13525400000003</v>
      </c>
      <c r="AB32" s="72">
        <f t="shared" si="3"/>
        <v>691.90924099999995</v>
      </c>
      <c r="AC32" s="72">
        <f t="shared" si="3"/>
        <v>695.35632299999997</v>
      </c>
      <c r="AD32" s="72">
        <f t="shared" si="3"/>
        <v>702.31414800000005</v>
      </c>
      <c r="AE32" s="72">
        <f t="shared" si="3"/>
        <v>704.41784340267589</v>
      </c>
      <c r="AF32" s="72">
        <f t="shared" si="3"/>
        <v>706.52784016544797</v>
      </c>
      <c r="AG32" s="72">
        <f t="shared" si="3"/>
        <v>708.64415716326323</v>
      </c>
      <c r="AH32" s="72">
        <f t="shared" si="3"/>
        <v>710.7668133276062</v>
      </c>
      <c r="AI32" s="72">
        <f t="shared" si="3"/>
        <v>712.89582764666818</v>
      </c>
      <c r="AJ32" s="72">
        <f t="shared" si="3"/>
        <v>715.03121916551754</v>
      </c>
      <c r="AK32" s="72">
        <f t="shared" si="3"/>
        <v>717.17300698626957</v>
      </c>
      <c r="AL32" s="72">
        <f t="shared" si="3"/>
        <v>719.32121026825757</v>
      </c>
      <c r="AM32" s="72">
        <f t="shared" si="3"/>
        <v>721.47584822820443</v>
      </c>
      <c r="AN32" s="72">
        <f t="shared" si="3"/>
        <v>723.63694014039436</v>
      </c>
      <c r="AO32" s="72">
        <f t="shared" si="3"/>
        <v>725.80450533684507</v>
      </c>
      <c r="AP32" s="72">
        <f t="shared" si="3"/>
        <v>727.97856320748122</v>
      </c>
      <c r="AQ32" s="72">
        <f t="shared" si="3"/>
        <v>730.15913320030745</v>
      </c>
      <c r="AR32" s="72">
        <f t="shared" si="3"/>
        <v>732.34623482158258</v>
      </c>
      <c r="AS32" s="72">
        <f t="shared" si="3"/>
        <v>734.53988763599398</v>
      </c>
      <c r="AT32" s="56"/>
      <c r="AU32" s="56"/>
    </row>
    <row r="33" spans="1:47">
      <c r="A33" s="73" t="s">
        <v>2986</v>
      </c>
      <c r="B33" s="72">
        <f>'C Emissions'!B82</f>
        <v>43.828357696533203</v>
      </c>
      <c r="C33" s="72">
        <f>'C Emissions'!C82</f>
        <v>41.6229057312012</v>
      </c>
      <c r="D33" s="72">
        <f>'C Emissions'!D82</f>
        <v>38.174228668212898</v>
      </c>
      <c r="E33" s="72">
        <f>'C Emissions'!E82</f>
        <v>37.703567504882798</v>
      </c>
      <c r="F33" s="72">
        <f>'C Emissions'!F82</f>
        <v>39.813941955566399</v>
      </c>
      <c r="G33" s="72">
        <f>'C Emissions'!G82</f>
        <v>41.081520080566399</v>
      </c>
      <c r="H33" s="72">
        <f>'C Emissions'!H82</f>
        <v>41.638317108154297</v>
      </c>
      <c r="I33" s="72">
        <f>'C Emissions'!I82</f>
        <v>42.410194396972699</v>
      </c>
      <c r="J33" s="72">
        <f>'C Emissions'!J82</f>
        <v>42.225677490234403</v>
      </c>
      <c r="K33" s="72">
        <f>'C Emissions'!K82</f>
        <v>43.012744903564503</v>
      </c>
      <c r="L33" s="72">
        <f>'C Emissions'!L82</f>
        <v>43.431968688964801</v>
      </c>
      <c r="M33" s="72">
        <f>'C Emissions'!M82</f>
        <v>44.066757202148402</v>
      </c>
      <c r="N33" s="72">
        <f>'C Emissions'!N82</f>
        <v>44.632255554199197</v>
      </c>
      <c r="O33" s="72">
        <f>'C Emissions'!O82</f>
        <v>44.917804718017599</v>
      </c>
      <c r="P33" s="72">
        <f>'C Emissions'!P82</f>
        <v>45.547088623046903</v>
      </c>
      <c r="Q33" s="72">
        <f>'C Emissions'!Q82</f>
        <v>45.736026763916001</v>
      </c>
      <c r="R33" s="72">
        <f>'C Emissions'!R82</f>
        <v>46.119491577148402</v>
      </c>
      <c r="S33" s="72">
        <f>'C Emissions'!S82</f>
        <v>46.262981414794901</v>
      </c>
      <c r="T33" s="72">
        <f>'C Emissions'!T82</f>
        <v>46.974880218505902</v>
      </c>
      <c r="U33" s="72">
        <f>'C Emissions'!U82</f>
        <v>47.023410797119098</v>
      </c>
      <c r="V33" s="72">
        <f>'C Emissions'!V82</f>
        <v>47.369468688964801</v>
      </c>
      <c r="W33" s="72">
        <f>'C Emissions'!W82</f>
        <v>47.710525512695298</v>
      </c>
      <c r="X33" s="72">
        <f>'C Emissions'!X82</f>
        <v>47.855171203613303</v>
      </c>
      <c r="Y33" s="72">
        <f>'C Emissions'!Y82</f>
        <v>48.4142036437988</v>
      </c>
      <c r="Z33" s="72">
        <f>'C Emissions'!Z82</f>
        <v>48.489273071289098</v>
      </c>
      <c r="AA33" s="72">
        <f>'C Emissions'!AA82</f>
        <v>48.824272155761697</v>
      </c>
      <c r="AB33" s="72">
        <f>'C Emissions'!AB82</f>
        <v>49.044342041015597</v>
      </c>
      <c r="AC33" s="72">
        <f>'C Emissions'!AC82</f>
        <v>49.302848815917997</v>
      </c>
      <c r="AD33" s="72">
        <f>'C Emissions'!AD82</f>
        <v>49.817760467529297</v>
      </c>
      <c r="AE33" s="72">
        <f>'C Emissions'!AE82</f>
        <v>6.6785330499922703E-3</v>
      </c>
      <c r="AF33" s="72">
        <f>'C Emissions'!AF82</f>
        <v>0</v>
      </c>
      <c r="AG33" s="72">
        <f>'C Emissions'!AG82</f>
        <v>0</v>
      </c>
      <c r="AH33" s="72">
        <f>'C Emissions'!AH82</f>
        <v>0</v>
      </c>
      <c r="AI33" s="72">
        <f>'C Emissions'!AI82</f>
        <v>0</v>
      </c>
      <c r="AJ33" s="72">
        <f>'C Emissions'!AJ82</f>
        <v>0</v>
      </c>
      <c r="AK33" s="72">
        <f>'C Emissions'!AK82</f>
        <v>0</v>
      </c>
      <c r="AL33" s="72">
        <f>'C Emissions'!AL82</f>
        <v>0</v>
      </c>
      <c r="AM33" s="72">
        <f>'C Emissions'!AM82</f>
        <v>0</v>
      </c>
      <c r="AN33" s="72">
        <f>'C Emissions'!AN82</f>
        <v>0</v>
      </c>
      <c r="AO33" s="72">
        <f>'C Emissions'!AO82</f>
        <v>0</v>
      </c>
      <c r="AP33" s="72">
        <f>'C Emissions'!AP82</f>
        <v>0</v>
      </c>
      <c r="AQ33" s="72">
        <f>'C Emissions'!AQ82</f>
        <v>0</v>
      </c>
      <c r="AR33" s="72">
        <f>'C Emissions'!AR82</f>
        <v>0</v>
      </c>
      <c r="AS33" s="72">
        <f>'C Emissions'!AS82</f>
        <v>0</v>
      </c>
      <c r="AT33" s="56"/>
      <c r="AU33" s="56"/>
    </row>
    <row r="34" spans="1:47">
      <c r="A34" s="65" t="s">
        <v>648</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56"/>
      <c r="AU34" s="56"/>
    </row>
    <row r="35" spans="1:47">
      <c r="A35" s="65" t="s">
        <v>632</v>
      </c>
      <c r="B35" s="72">
        <f>'Energy by Mode &amp; Fuel'!C$182</f>
        <v>214.572586</v>
      </c>
      <c r="C35" s="72">
        <f>'Energy by Mode &amp; Fuel'!D$182</f>
        <v>213.44682299999999</v>
      </c>
      <c r="D35" s="72">
        <f>'Energy by Mode &amp; Fuel'!E$182</f>
        <v>209.959915</v>
      </c>
      <c r="E35" s="72">
        <f>'Energy by Mode &amp; Fuel'!F$182</f>
        <v>207.039444</v>
      </c>
      <c r="F35" s="72">
        <f>'Energy by Mode &amp; Fuel'!G$182</f>
        <v>206.34423799999999</v>
      </c>
      <c r="G35" s="72">
        <f>'Energy by Mode &amp; Fuel'!H$182</f>
        <v>208.932007</v>
      </c>
      <c r="H35" s="72">
        <f>'Energy by Mode &amp; Fuel'!I$182</f>
        <v>210.84648100000001</v>
      </c>
      <c r="I35" s="72">
        <f>'Energy by Mode &amp; Fuel'!J$182</f>
        <v>212.42872600000001</v>
      </c>
      <c r="J35" s="72">
        <f>'Energy by Mode &amp; Fuel'!K$182</f>
        <v>214.64439400000001</v>
      </c>
      <c r="K35" s="72">
        <f>'Energy by Mode &amp; Fuel'!L$182</f>
        <v>215.333282</v>
      </c>
      <c r="L35" s="72">
        <f>'Energy by Mode &amp; Fuel'!M$182</f>
        <v>216.948578</v>
      </c>
      <c r="M35" s="72">
        <f>'Energy by Mode &amp; Fuel'!N$182</f>
        <v>219.21980300000001</v>
      </c>
      <c r="N35" s="72">
        <f>'Energy by Mode &amp; Fuel'!O$182</f>
        <v>221.74314899999999</v>
      </c>
      <c r="O35" s="72">
        <f>'Energy by Mode &amp; Fuel'!P$182</f>
        <v>223.37150600000001</v>
      </c>
      <c r="P35" s="72">
        <f>'Energy by Mode &amp; Fuel'!Q$182</f>
        <v>223.89115899999999</v>
      </c>
      <c r="Q35" s="72">
        <f>'Energy by Mode &amp; Fuel'!R$182</f>
        <v>224.18182400000001</v>
      </c>
      <c r="R35" s="72">
        <f>'Energy by Mode &amp; Fuel'!S$182</f>
        <v>225.72184799999999</v>
      </c>
      <c r="S35" s="72">
        <f>'Energy by Mode &amp; Fuel'!T$182</f>
        <v>228.16377299999999</v>
      </c>
      <c r="T35" s="72">
        <f>'Energy by Mode &amp; Fuel'!U$182</f>
        <v>230.200851</v>
      </c>
      <c r="U35" s="72">
        <f>'Energy by Mode &amp; Fuel'!V$182</f>
        <v>232.03379799999999</v>
      </c>
      <c r="V35" s="72">
        <f>'Energy by Mode &amp; Fuel'!W$182</f>
        <v>233.97970599999999</v>
      </c>
      <c r="W35" s="72">
        <f>'Energy by Mode &amp; Fuel'!X$182</f>
        <v>234.86450199999999</v>
      </c>
      <c r="X35" s="72">
        <f>'Energy by Mode &amp; Fuel'!Y$182</f>
        <v>235.899002</v>
      </c>
      <c r="Y35" s="72">
        <f>'Energy by Mode &amp; Fuel'!Z$182</f>
        <v>236.53762800000001</v>
      </c>
      <c r="Z35" s="72">
        <f>'Energy by Mode &amp; Fuel'!AA$182</f>
        <v>237.36488299999999</v>
      </c>
      <c r="AA35" s="72">
        <f>'Energy by Mode &amp; Fuel'!AB$182</f>
        <v>238.532532</v>
      </c>
      <c r="AB35" s="72">
        <f>'Energy by Mode &amp; Fuel'!AC$182</f>
        <v>240.69259600000001</v>
      </c>
      <c r="AC35" s="72">
        <f>'Energy by Mode &amp; Fuel'!AD$182</f>
        <v>241.82450900000001</v>
      </c>
      <c r="AD35" s="72">
        <f>'Energy by Mode &amp; Fuel'!AE$182</f>
        <v>242.44223</v>
      </c>
      <c r="AE35" s="72">
        <f>'Energy by Mode &amp; Fuel'!AF$182</f>
        <v>243.12537003794185</v>
      </c>
      <c r="AF35" s="72">
        <f>'Energy by Mode &amp; Fuel'!AG$182</f>
        <v>243.81043498934221</v>
      </c>
      <c r="AG35" s="72">
        <f>'Energy by Mode &amp; Fuel'!AH$182</f>
        <v>244.49743027811365</v>
      </c>
      <c r="AH35" s="72">
        <f>'Energy by Mode &amp; Fuel'!AI$182</f>
        <v>245.18636134345189</v>
      </c>
      <c r="AI35" s="72">
        <f>'Energy by Mode &amp; Fuel'!AJ$182</f>
        <v>245.87723363987894</v>
      </c>
      <c r="AJ35" s="72">
        <f>'Energy by Mode &amp; Fuel'!AK$182</f>
        <v>246.57005263728621</v>
      </c>
      <c r="AK35" s="72">
        <f>'Energy by Mode &amp; Fuel'!AL$182</f>
        <v>247.26482382097794</v>
      </c>
      <c r="AL35" s="72">
        <f>'Energy by Mode &amp; Fuel'!AM$182</f>
        <v>247.96155269171447</v>
      </c>
      <c r="AM35" s="72">
        <f>'Energy by Mode &amp; Fuel'!AN$182</f>
        <v>248.66024476575595</v>
      </c>
      <c r="AN35" s="72">
        <f>'Energy by Mode &amp; Fuel'!AO$182</f>
        <v>249.36090557490587</v>
      </c>
      <c r="AO35" s="72">
        <f>'Energy by Mode &amp; Fuel'!AP$182</f>
        <v>250.06354066655496</v>
      </c>
      <c r="AP35" s="72">
        <f>'Energy by Mode &amp; Fuel'!AQ$182</f>
        <v>250.76815560372503</v>
      </c>
      <c r="AQ35" s="72">
        <f>'Energy by Mode &amp; Fuel'!AR$182</f>
        <v>251.47475596511313</v>
      </c>
      <c r="AR35" s="72">
        <f>'Energy by Mode &amp; Fuel'!AS$182</f>
        <v>252.18334734513562</v>
      </c>
      <c r="AS35" s="72">
        <f>'Energy by Mode &amp; Fuel'!AT$182</f>
        <v>252.89393535397244</v>
      </c>
      <c r="AT35" s="56"/>
      <c r="AU35" s="56"/>
    </row>
    <row r="36" spans="1:47">
      <c r="A36" s="65" t="s">
        <v>651</v>
      </c>
      <c r="B36" s="72">
        <f>'Energy by Mode &amp; Fuel'!C$183</f>
        <v>84.744011</v>
      </c>
      <c r="C36" s="72">
        <f>'Energy by Mode &amp; Fuel'!D$183</f>
        <v>81.205933000000002</v>
      </c>
      <c r="D36" s="72">
        <f>'Energy by Mode &amp; Fuel'!E$183</f>
        <v>72.688216999999995</v>
      </c>
      <c r="E36" s="72">
        <f>'Energy by Mode &amp; Fuel'!F$183</f>
        <v>75.214584000000002</v>
      </c>
      <c r="F36" s="72">
        <f>'Energy by Mode &amp; Fuel'!G$183</f>
        <v>78.515358000000006</v>
      </c>
      <c r="G36" s="72">
        <f>'Energy by Mode &amp; Fuel'!H$183</f>
        <v>79.490875000000003</v>
      </c>
      <c r="H36" s="72">
        <f>'Energy by Mode &amp; Fuel'!I$183</f>
        <v>80.209311999999997</v>
      </c>
      <c r="I36" s="72">
        <f>'Energy by Mode &amp; Fuel'!J$183</f>
        <v>80.807998999999995</v>
      </c>
      <c r="J36" s="72">
        <f>'Energy by Mode &amp; Fuel'!K$183</f>
        <v>81.648994000000002</v>
      </c>
      <c r="K36" s="72">
        <f>'Energy by Mode &amp; Fuel'!L$183</f>
        <v>81.908707000000007</v>
      </c>
      <c r="L36" s="72">
        <f>'Energy by Mode &amp; Fuel'!M$183</f>
        <v>82.521332000000001</v>
      </c>
      <c r="M36" s="72">
        <f>'Energy by Mode &amp; Fuel'!N$183</f>
        <v>83.382842999999994</v>
      </c>
      <c r="N36" s="72">
        <f>'Energy by Mode &amp; Fuel'!O$183</f>
        <v>84.340851000000001</v>
      </c>
      <c r="O36" s="72">
        <f>'Energy by Mode &amp; Fuel'!P$183</f>
        <v>84.959487999999993</v>
      </c>
      <c r="P36" s="72">
        <f>'Energy by Mode &amp; Fuel'!Q$183</f>
        <v>85.157348999999996</v>
      </c>
      <c r="Q36" s="72">
        <f>'Energy by Mode &amp; Fuel'!R$183</f>
        <v>85.268585000000002</v>
      </c>
      <c r="R36" s="72">
        <f>'Energy by Mode &amp; Fuel'!S$183</f>
        <v>85.854636999999997</v>
      </c>
      <c r="S36" s="72">
        <f>'Energy by Mode &amp; Fuel'!T$183</f>
        <v>86.783737000000002</v>
      </c>
      <c r="T36" s="72">
        <f>'Energy by Mode &amp; Fuel'!U$183</f>
        <v>87.558944999999994</v>
      </c>
      <c r="U36" s="72">
        <f>'Energy by Mode &amp; Fuel'!V$183</f>
        <v>88.257407999999998</v>
      </c>
      <c r="V36" s="72">
        <f>'Energy by Mode &amp; Fuel'!W$183</f>
        <v>88.999222000000003</v>
      </c>
      <c r="W36" s="72">
        <f>'Energy by Mode &amp; Fuel'!X$183</f>
        <v>89.337554999999995</v>
      </c>
      <c r="X36" s="72">
        <f>'Energy by Mode &amp; Fuel'!Y$183</f>
        <v>89.733153999999999</v>
      </c>
      <c r="Y36" s="72">
        <f>'Energy by Mode &amp; Fuel'!Z$183</f>
        <v>89.978165000000004</v>
      </c>
      <c r="Z36" s="72">
        <f>'Energy by Mode &amp; Fuel'!AA$183</f>
        <v>90.294724000000002</v>
      </c>
      <c r="AA36" s="72">
        <f>'Energy by Mode &amp; Fuel'!AB$183</f>
        <v>90.740561999999997</v>
      </c>
      <c r="AB36" s="72">
        <f>'Energy by Mode &amp; Fuel'!AC$183</f>
        <v>91.563873000000001</v>
      </c>
      <c r="AC36" s="72">
        <f>'Energy by Mode &amp; Fuel'!AD$183</f>
        <v>91.995033000000006</v>
      </c>
      <c r="AD36" s="72">
        <f>'Energy by Mode &amp; Fuel'!AE$183</f>
        <v>92.229759000000001</v>
      </c>
      <c r="AE36" s="72">
        <f>'Energy by Mode &amp; Fuel'!AF$183</f>
        <v>92.490269172973711</v>
      </c>
      <c r="AF36" s="72">
        <f>'Energy by Mode &amp; Fuel'!AG$183</f>
        <v>92.751515177320698</v>
      </c>
      <c r="AG36" s="72">
        <f>'Energy by Mode &amp; Fuel'!AH$183</f>
        <v>93.013499091454278</v>
      </c>
      <c r="AH36" s="72">
        <f>'Energy by Mode &amp; Fuel'!AI$183</f>
        <v>93.276222999658401</v>
      </c>
      <c r="AI36" s="72">
        <f>'Energy by Mode &amp; Fuel'!AJ$183</f>
        <v>93.539688992104232</v>
      </c>
      <c r="AJ36" s="72">
        <f>'Energy by Mode &amp; Fuel'!AK$183</f>
        <v>93.803899164866792</v>
      </c>
      <c r="AK36" s="72">
        <f>'Energy by Mode &amp; Fuel'!AL$183</f>
        <v>94.068855619941644</v>
      </c>
      <c r="AL36" s="72">
        <f>'Energy by Mode &amp; Fuel'!AM$183</f>
        <v>94.334560465261575</v>
      </c>
      <c r="AM36" s="72">
        <f>'Energy by Mode &amp; Fuel'!AN$183</f>
        <v>94.601015814713421</v>
      </c>
      <c r="AN36" s="72">
        <f>'Energy by Mode &amp; Fuel'!AO$183</f>
        <v>94.868223788154822</v>
      </c>
      <c r="AO36" s="72">
        <f>'Energy by Mode &amp; Fuel'!AP$183</f>
        <v>95.136186511431163</v>
      </c>
      <c r="AP36" s="72">
        <f>'Energy by Mode &amp; Fuel'!AQ$183</f>
        <v>95.404906116392425</v>
      </c>
      <c r="AQ36" s="72">
        <f>'Energy by Mode &amp; Fuel'!AR$183</f>
        <v>95.674384740910156</v>
      </c>
      <c r="AR36" s="72">
        <f>'Energy by Mode &amp; Fuel'!AS$183</f>
        <v>95.944624528894508</v>
      </c>
      <c r="AS36" s="72">
        <f>'Energy by Mode &amp; Fuel'!AT$183</f>
        <v>96.215627630311261</v>
      </c>
      <c r="AT36" s="56"/>
      <c r="AU36" s="56"/>
    </row>
    <row r="37" spans="1:47">
      <c r="A37" s="65" t="s">
        <v>634</v>
      </c>
      <c r="B37" s="72">
        <f>B35+B36</f>
        <v>299.316597</v>
      </c>
      <c r="C37" s="72">
        <f t="shared" ref="C37:AS37" si="4">C35+C36</f>
        <v>294.65275600000001</v>
      </c>
      <c r="D37" s="72">
        <f t="shared" si="4"/>
        <v>282.64813199999998</v>
      </c>
      <c r="E37" s="72">
        <f t="shared" si="4"/>
        <v>282.25402800000001</v>
      </c>
      <c r="F37" s="72">
        <f t="shared" si="4"/>
        <v>284.85959600000001</v>
      </c>
      <c r="G37" s="72">
        <f t="shared" si="4"/>
        <v>288.42288200000002</v>
      </c>
      <c r="H37" s="72">
        <f t="shared" si="4"/>
        <v>291.05579299999999</v>
      </c>
      <c r="I37" s="72">
        <f t="shared" si="4"/>
        <v>293.23672499999998</v>
      </c>
      <c r="J37" s="72">
        <f t="shared" si="4"/>
        <v>296.29338799999999</v>
      </c>
      <c r="K37" s="72">
        <f t="shared" si="4"/>
        <v>297.24198899999999</v>
      </c>
      <c r="L37" s="72">
        <f t="shared" si="4"/>
        <v>299.46991000000003</v>
      </c>
      <c r="M37" s="72">
        <f t="shared" si="4"/>
        <v>302.60264599999999</v>
      </c>
      <c r="N37" s="72">
        <f t="shared" si="4"/>
        <v>306.084</v>
      </c>
      <c r="O37" s="72">
        <f t="shared" si="4"/>
        <v>308.33099400000003</v>
      </c>
      <c r="P37" s="72">
        <f t="shared" si="4"/>
        <v>309.04850799999997</v>
      </c>
      <c r="Q37" s="72">
        <f t="shared" si="4"/>
        <v>309.45040900000004</v>
      </c>
      <c r="R37" s="72">
        <f t="shared" si="4"/>
        <v>311.57648499999999</v>
      </c>
      <c r="S37" s="72">
        <f t="shared" si="4"/>
        <v>314.94750999999997</v>
      </c>
      <c r="T37" s="72">
        <f t="shared" si="4"/>
        <v>317.75979599999999</v>
      </c>
      <c r="U37" s="72">
        <f t="shared" si="4"/>
        <v>320.29120599999999</v>
      </c>
      <c r="V37" s="72">
        <f t="shared" si="4"/>
        <v>322.978928</v>
      </c>
      <c r="W37" s="72">
        <f t="shared" si="4"/>
        <v>324.20205699999997</v>
      </c>
      <c r="X37" s="72">
        <f t="shared" si="4"/>
        <v>325.63215600000001</v>
      </c>
      <c r="Y37" s="72">
        <f t="shared" si="4"/>
        <v>326.51579300000003</v>
      </c>
      <c r="Z37" s="72">
        <f t="shared" si="4"/>
        <v>327.65960699999999</v>
      </c>
      <c r="AA37" s="72">
        <f t="shared" si="4"/>
        <v>329.27309400000001</v>
      </c>
      <c r="AB37" s="72">
        <f t="shared" si="4"/>
        <v>332.25646900000004</v>
      </c>
      <c r="AC37" s="72">
        <f t="shared" si="4"/>
        <v>333.81954200000001</v>
      </c>
      <c r="AD37" s="72">
        <f t="shared" si="4"/>
        <v>334.671989</v>
      </c>
      <c r="AE37" s="72">
        <f t="shared" si="4"/>
        <v>335.61563921091556</v>
      </c>
      <c r="AF37" s="72">
        <f t="shared" si="4"/>
        <v>336.56195016666288</v>
      </c>
      <c r="AG37" s="72">
        <f t="shared" si="4"/>
        <v>337.51092936956792</v>
      </c>
      <c r="AH37" s="72">
        <f t="shared" si="4"/>
        <v>338.46258434311028</v>
      </c>
      <c r="AI37" s="72">
        <f t="shared" si="4"/>
        <v>339.4169226319832</v>
      </c>
      <c r="AJ37" s="72">
        <f t="shared" si="4"/>
        <v>340.37395180215299</v>
      </c>
      <c r="AK37" s="72">
        <f t="shared" si="4"/>
        <v>341.33367944091958</v>
      </c>
      <c r="AL37" s="72">
        <f t="shared" si="4"/>
        <v>342.29611315697605</v>
      </c>
      <c r="AM37" s="72">
        <f t="shared" si="4"/>
        <v>343.26126058046935</v>
      </c>
      <c r="AN37" s="72">
        <f t="shared" si="4"/>
        <v>344.22912936306068</v>
      </c>
      <c r="AO37" s="72">
        <f t="shared" si="4"/>
        <v>345.19972717798612</v>
      </c>
      <c r="AP37" s="72">
        <f t="shared" si="4"/>
        <v>346.17306172011746</v>
      </c>
      <c r="AQ37" s="72">
        <f t="shared" si="4"/>
        <v>347.14914070602327</v>
      </c>
      <c r="AR37" s="72">
        <f t="shared" si="4"/>
        <v>348.1279718740301</v>
      </c>
      <c r="AS37" s="72">
        <f t="shared" si="4"/>
        <v>349.10956298428368</v>
      </c>
      <c r="AT37" s="56"/>
      <c r="AU37" s="56"/>
    </row>
    <row r="38" spans="1:47">
      <c r="A38" s="73" t="s">
        <v>2986</v>
      </c>
      <c r="B38" s="72">
        <f>'C Emissions'!B83</f>
        <v>22.2210807800293</v>
      </c>
      <c r="C38" s="72">
        <f>'C Emissions'!C83</f>
        <v>21.783899307251001</v>
      </c>
      <c r="D38" s="72">
        <f>'C Emissions'!D83</f>
        <v>20.877824783325199</v>
      </c>
      <c r="E38" s="72">
        <f>'C Emissions'!E83</f>
        <v>20.763626098632798</v>
      </c>
      <c r="F38" s="72">
        <f>'C Emissions'!F83</f>
        <v>21.013839721679702</v>
      </c>
      <c r="G38" s="72">
        <f>'C Emissions'!G83</f>
        <v>21.224897384643601</v>
      </c>
      <c r="H38" s="72">
        <f>'C Emissions'!H83</f>
        <v>21.3241481781006</v>
      </c>
      <c r="I38" s="72">
        <f>'C Emissions'!I83</f>
        <v>21.459962844848601</v>
      </c>
      <c r="J38" s="72">
        <f>'C Emissions'!J83</f>
        <v>21.605995178222699</v>
      </c>
      <c r="K38" s="72">
        <f>'C Emissions'!K83</f>
        <v>21.6699523925781</v>
      </c>
      <c r="L38" s="72">
        <f>'C Emissions'!L83</f>
        <v>21.837034225463899</v>
      </c>
      <c r="M38" s="72">
        <f>'C Emissions'!M83</f>
        <v>22.055181503295898</v>
      </c>
      <c r="N38" s="72">
        <f>'C Emissions'!N83</f>
        <v>22.316392898559599</v>
      </c>
      <c r="O38" s="72">
        <f>'C Emissions'!O83</f>
        <v>22.486516952514599</v>
      </c>
      <c r="P38" s="72">
        <f>'C Emissions'!P83</f>
        <v>22.557582855224599</v>
      </c>
      <c r="Q38" s="72">
        <f>'C Emissions'!Q83</f>
        <v>22.587364196777301</v>
      </c>
      <c r="R38" s="72">
        <f>'C Emissions'!R83</f>
        <v>22.7597045898438</v>
      </c>
      <c r="S38" s="72">
        <f>'C Emissions'!S83</f>
        <v>23.003746032714801</v>
      </c>
      <c r="T38" s="72">
        <f>'C Emissions'!T83</f>
        <v>23.213788986206101</v>
      </c>
      <c r="U38" s="72">
        <f>'C Emissions'!U83</f>
        <v>23.414472579956101</v>
      </c>
      <c r="V38" s="72">
        <f>'C Emissions'!V83</f>
        <v>23.5727653503418</v>
      </c>
      <c r="W38" s="72">
        <f>'C Emissions'!W83</f>
        <v>23.664604187011701</v>
      </c>
      <c r="X38" s="72">
        <f>'C Emissions'!X83</f>
        <v>23.776716232299801</v>
      </c>
      <c r="Y38" s="72">
        <f>'C Emissions'!Y83</f>
        <v>23.828727722168001</v>
      </c>
      <c r="Z38" s="72">
        <f>'C Emissions'!Z83</f>
        <v>23.927188873291001</v>
      </c>
      <c r="AA38" s="72">
        <f>'C Emissions'!AA83</f>
        <v>24.0497531890869</v>
      </c>
      <c r="AB38" s="72">
        <f>'C Emissions'!AB83</f>
        <v>24.275850296020501</v>
      </c>
      <c r="AC38" s="72">
        <f>'C Emissions'!AC83</f>
        <v>24.3949871063232</v>
      </c>
      <c r="AD38" s="72">
        <f>'C Emissions'!AD83</f>
        <v>24.464729309081999</v>
      </c>
      <c r="AE38" s="72">
        <f>'C Emissions'!AE83</f>
        <v>4.3078197693768592E-3</v>
      </c>
      <c r="AF38" s="72">
        <f>'C Emissions'!AF83</f>
        <v>0</v>
      </c>
      <c r="AG38" s="72">
        <f>'C Emissions'!AG83</f>
        <v>0</v>
      </c>
      <c r="AH38" s="72">
        <f>'C Emissions'!AH83</f>
        <v>0</v>
      </c>
      <c r="AI38" s="72">
        <f>'C Emissions'!AI83</f>
        <v>0</v>
      </c>
      <c r="AJ38" s="72">
        <f>'C Emissions'!AJ83</f>
        <v>0</v>
      </c>
      <c r="AK38" s="72">
        <f>'C Emissions'!AK83</f>
        <v>0</v>
      </c>
      <c r="AL38" s="72">
        <f>'C Emissions'!AL83</f>
        <v>0</v>
      </c>
      <c r="AM38" s="72">
        <f>'C Emissions'!AM83</f>
        <v>0</v>
      </c>
      <c r="AN38" s="72">
        <f>'C Emissions'!AN83</f>
        <v>0</v>
      </c>
      <c r="AO38" s="72">
        <f>'C Emissions'!AO83</f>
        <v>0</v>
      </c>
      <c r="AP38" s="72">
        <f>'C Emissions'!AP83</f>
        <v>0</v>
      </c>
      <c r="AQ38" s="72">
        <f>'C Emissions'!AQ83</f>
        <v>0</v>
      </c>
      <c r="AR38" s="72">
        <f>'C Emissions'!AR83</f>
        <v>0</v>
      </c>
      <c r="AS38" s="72">
        <f>'C Emissions'!AS83</f>
        <v>0</v>
      </c>
      <c r="AT38" s="56"/>
      <c r="AU38" s="56"/>
    </row>
    <row r="39" spans="1:47">
      <c r="A39" s="65" t="s">
        <v>653</v>
      </c>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56"/>
      <c r="AU39" s="56"/>
    </row>
    <row r="40" spans="1:47">
      <c r="A40" s="65" t="s">
        <v>632</v>
      </c>
      <c r="B40" s="72">
        <f>'Energy by Mode &amp; Fuel'!C$187</f>
        <v>65.409744000000003</v>
      </c>
      <c r="C40" s="72">
        <f>'Energy by Mode &amp; Fuel'!D$187</f>
        <v>63.458824</v>
      </c>
      <c r="D40" s="72">
        <f>'Energy by Mode &amp; Fuel'!E$187</f>
        <v>63.787094000000003</v>
      </c>
      <c r="E40" s="72">
        <f>'Energy by Mode &amp; Fuel'!F$187</f>
        <v>63.584178999999999</v>
      </c>
      <c r="F40" s="72">
        <f>'Energy by Mode &amp; Fuel'!G$187</f>
        <v>63.423423999999997</v>
      </c>
      <c r="G40" s="72">
        <f>'Energy by Mode &amp; Fuel'!H$187</f>
        <v>63.558453</v>
      </c>
      <c r="H40" s="72">
        <f>'Energy by Mode &amp; Fuel'!I$187</f>
        <v>63.670647000000002</v>
      </c>
      <c r="I40" s="72">
        <f>'Energy by Mode &amp; Fuel'!J$187</f>
        <v>63.763294000000002</v>
      </c>
      <c r="J40" s="72">
        <f>'Energy by Mode &amp; Fuel'!K$187</f>
        <v>63.855404</v>
      </c>
      <c r="K40" s="72">
        <f>'Energy by Mode &amp; Fuel'!L$187</f>
        <v>63.950797999999999</v>
      </c>
      <c r="L40" s="72">
        <f>'Energy by Mode &amp; Fuel'!M$187</f>
        <v>64.044471999999999</v>
      </c>
      <c r="M40" s="72">
        <f>'Energy by Mode &amp; Fuel'!N$187</f>
        <v>64.140144000000006</v>
      </c>
      <c r="N40" s="72">
        <f>'Energy by Mode &amp; Fuel'!O$187</f>
        <v>64.237174999999993</v>
      </c>
      <c r="O40" s="72">
        <f>'Energy by Mode &amp; Fuel'!P$187</f>
        <v>64.336143000000007</v>
      </c>
      <c r="P40" s="72">
        <f>'Energy by Mode &amp; Fuel'!Q$187</f>
        <v>64.423477000000005</v>
      </c>
      <c r="Q40" s="72">
        <f>'Energy by Mode &amp; Fuel'!R$187</f>
        <v>64.505713999999998</v>
      </c>
      <c r="R40" s="72">
        <f>'Energy by Mode &amp; Fuel'!S$187</f>
        <v>64.590705999999997</v>
      </c>
      <c r="S40" s="72">
        <f>'Energy by Mode &amp; Fuel'!T$187</f>
        <v>64.67765</v>
      </c>
      <c r="T40" s="72">
        <f>'Energy by Mode &amp; Fuel'!U$187</f>
        <v>64.763565</v>
      </c>
      <c r="U40" s="72">
        <f>'Energy by Mode &amp; Fuel'!V$187</f>
        <v>64.847922999999994</v>
      </c>
      <c r="V40" s="72">
        <f>'Energy by Mode &amp; Fuel'!W$187</f>
        <v>64.930015999999995</v>
      </c>
      <c r="W40" s="72">
        <f>'Energy by Mode &amp; Fuel'!X$187</f>
        <v>65.013007999999999</v>
      </c>
      <c r="X40" s="72">
        <f>'Energy by Mode &amp; Fuel'!Y$187</f>
        <v>65.094925000000003</v>
      </c>
      <c r="Y40" s="72">
        <f>'Energy by Mode &amp; Fuel'!Z$187</f>
        <v>65.178107999999995</v>
      </c>
      <c r="Z40" s="72">
        <f>'Energy by Mode &amp; Fuel'!AA$187</f>
        <v>65.259422000000001</v>
      </c>
      <c r="AA40" s="72">
        <f>'Energy by Mode &amp; Fuel'!AB$187</f>
        <v>65.339432000000002</v>
      </c>
      <c r="AB40" s="72">
        <f>'Energy by Mode &amp; Fuel'!AC$187</f>
        <v>65.419196999999997</v>
      </c>
      <c r="AC40" s="72">
        <f>'Energy by Mode &amp; Fuel'!AD$187</f>
        <v>65.500595000000004</v>
      </c>
      <c r="AD40" s="72">
        <f>'Energy by Mode &amp; Fuel'!AE$187</f>
        <v>65.581078000000005</v>
      </c>
      <c r="AE40" s="72">
        <f>'Energy by Mode &amp; Fuel'!AF$187</f>
        <v>65.627186711668941</v>
      </c>
      <c r="AF40" s="72">
        <f>'Energy by Mode &amp; Fuel'!AG$187</f>
        <v>65.67332784142792</v>
      </c>
      <c r="AG40" s="72">
        <f>'Energy by Mode &amp; Fuel'!AH$187</f>
        <v>65.719501412069434</v>
      </c>
      <c r="AH40" s="72">
        <f>'Energy by Mode &amp; Fuel'!AI$187</f>
        <v>65.765707446402004</v>
      </c>
      <c r="AI40" s="72">
        <f>'Energy by Mode &amp; Fuel'!AJ$187</f>
        <v>65.811945967250182</v>
      </c>
      <c r="AJ40" s="72">
        <f>'Energy by Mode &amp; Fuel'!AK$187</f>
        <v>65.858216997454576</v>
      </c>
      <c r="AK40" s="72">
        <f>'Energy by Mode &amp; Fuel'!AL$187</f>
        <v>65.904520559871855</v>
      </c>
      <c r="AL40" s="72">
        <f>'Energy by Mode &amp; Fuel'!AM$187</f>
        <v>65.950856677374745</v>
      </c>
      <c r="AM40" s="72">
        <f>'Energy by Mode &amp; Fuel'!AN$187</f>
        <v>65.997225372852057</v>
      </c>
      <c r="AN40" s="72">
        <f>'Energy by Mode &amp; Fuel'!AO$187</f>
        <v>66.043626669208706</v>
      </c>
      <c r="AO40" s="72">
        <f>'Energy by Mode &amp; Fuel'!AP$187</f>
        <v>66.090060589365692</v>
      </c>
      <c r="AP40" s="72">
        <f>'Energy by Mode &amp; Fuel'!AQ$187</f>
        <v>66.136527156260144</v>
      </c>
      <c r="AQ40" s="72">
        <f>'Energy by Mode &amp; Fuel'!AR$187</f>
        <v>66.183026392845306</v>
      </c>
      <c r="AR40" s="72">
        <f>'Energy by Mode &amp; Fuel'!AS$187</f>
        <v>66.229558322090583</v>
      </c>
      <c r="AS40" s="72">
        <f>'Energy by Mode &amp; Fuel'!AT$187</f>
        <v>66.276122966981504</v>
      </c>
      <c r="AT40" s="56"/>
      <c r="AU40" s="56"/>
    </row>
    <row r="41" spans="1:47">
      <c r="A41" s="65" t="s">
        <v>651</v>
      </c>
      <c r="B41" s="72">
        <f>'Energy by Mode &amp; Fuel'!C$188</f>
        <v>895.03619400000002</v>
      </c>
      <c r="C41" s="72">
        <f>'Energy by Mode &amp; Fuel'!D$188</f>
        <v>836.47595200000001</v>
      </c>
      <c r="D41" s="72">
        <f>'Energy by Mode &amp; Fuel'!E$188</f>
        <v>765.10980199999995</v>
      </c>
      <c r="E41" s="72">
        <f>'Energy by Mode &amp; Fuel'!F$188</f>
        <v>800.31585700000005</v>
      </c>
      <c r="F41" s="72">
        <f>'Energy by Mode &amp; Fuel'!G$188</f>
        <v>836.13287400000002</v>
      </c>
      <c r="G41" s="72">
        <f>'Energy by Mode &amp; Fuel'!H$188</f>
        <v>837.81664999999998</v>
      </c>
      <c r="H41" s="72">
        <f>'Energy by Mode &amp; Fuel'!I$188</f>
        <v>839.19140600000003</v>
      </c>
      <c r="I41" s="72">
        <f>'Energy by Mode &amp; Fuel'!J$188</f>
        <v>840.37902799999995</v>
      </c>
      <c r="J41" s="72">
        <f>'Energy by Mode &amp; Fuel'!K$188</f>
        <v>841.57403599999998</v>
      </c>
      <c r="K41" s="72">
        <f>'Energy by Mode &amp; Fuel'!L$188</f>
        <v>842.80712900000003</v>
      </c>
      <c r="L41" s="72">
        <f>'Energy by Mode &amp; Fuel'!M$188</f>
        <v>844.02319299999999</v>
      </c>
      <c r="M41" s="72">
        <f>'Energy by Mode &amp; Fuel'!N$188</f>
        <v>845.25976600000001</v>
      </c>
      <c r="N41" s="72">
        <f>'Energy by Mode &amp; Fuel'!O$188</f>
        <v>846.52062999999998</v>
      </c>
      <c r="O41" s="72">
        <f>'Energy by Mode &amp; Fuel'!P$188</f>
        <v>847.81768799999998</v>
      </c>
      <c r="P41" s="72">
        <f>'Energy by Mode &amp; Fuel'!Q$188</f>
        <v>848.97070299999996</v>
      </c>
      <c r="Q41" s="72">
        <f>'Energy by Mode &amp; Fuel'!R$188</f>
        <v>850.06127900000001</v>
      </c>
      <c r="R41" s="72">
        <f>'Energy by Mode &amp; Fuel'!S$188</f>
        <v>851.18420400000002</v>
      </c>
      <c r="S41" s="72">
        <f>'Energy by Mode &amp; Fuel'!T$188</f>
        <v>852.33282499999996</v>
      </c>
      <c r="T41" s="72">
        <f>'Energy by Mode &amp; Fuel'!U$188</f>
        <v>853.46887200000003</v>
      </c>
      <c r="U41" s="72">
        <f>'Energy by Mode &amp; Fuel'!V$188</f>
        <v>854.59301800000003</v>
      </c>
      <c r="V41" s="72">
        <f>'Energy by Mode &amp; Fuel'!W$188</f>
        <v>855.69085700000005</v>
      </c>
      <c r="W41" s="72">
        <f>'Energy by Mode &amp; Fuel'!X$188</f>
        <v>856.80163600000003</v>
      </c>
      <c r="X41" s="72">
        <f>'Energy by Mode &amp; Fuel'!Y$188</f>
        <v>857.90136700000005</v>
      </c>
      <c r="Y41" s="72">
        <f>'Energy by Mode &amp; Fuel'!Z$188</f>
        <v>859.01745600000004</v>
      </c>
      <c r="Z41" s="72">
        <f>'Energy by Mode &amp; Fuel'!AA$188</f>
        <v>860.10699499999998</v>
      </c>
      <c r="AA41" s="72">
        <f>'Energy by Mode &amp; Fuel'!AB$188</f>
        <v>861.17730700000004</v>
      </c>
      <c r="AB41" s="72">
        <f>'Energy by Mode &amp; Fuel'!AC$188</f>
        <v>862.243469</v>
      </c>
      <c r="AC41" s="72">
        <f>'Energy by Mode &amp; Fuel'!AD$188</f>
        <v>863.321777</v>
      </c>
      <c r="AD41" s="72">
        <f>'Energy by Mode &amp; Fuel'!AE$188</f>
        <v>864.38000499999998</v>
      </c>
      <c r="AE41" s="72">
        <f>'Energy by Mode &amp; Fuel'!AF$188</f>
        <v>864.99362158013105</v>
      </c>
      <c r="AF41" s="72">
        <f>'Energy by Mode &amp; Fuel'!AG$188</f>
        <v>865.60767376185549</v>
      </c>
      <c r="AG41" s="72">
        <f>'Energy by Mode &amp; Fuel'!AH$188</f>
        <v>866.22216185440334</v>
      </c>
      <c r="AH41" s="72">
        <f>'Energy by Mode &amp; Fuel'!AI$188</f>
        <v>866.83708616722436</v>
      </c>
      <c r="AI41" s="72">
        <f>'Energy by Mode &amp; Fuel'!AJ$188</f>
        <v>867.45244700998785</v>
      </c>
      <c r="AJ41" s="72">
        <f>'Energy by Mode &amp; Fuel'!AK$188</f>
        <v>868.06824469258299</v>
      </c>
      <c r="AK41" s="72">
        <f>'Energy by Mode &amp; Fuel'!AL$188</f>
        <v>868.68447952511906</v>
      </c>
      <c r="AL41" s="72">
        <f>'Energy by Mode &amp; Fuel'!AM$188</f>
        <v>869.30115181792519</v>
      </c>
      <c r="AM41" s="72">
        <f>'Energy by Mode &amp; Fuel'!AN$188</f>
        <v>869.91826188155108</v>
      </c>
      <c r="AN41" s="72">
        <f>'Energy by Mode &amp; Fuel'!AO$188</f>
        <v>870.53581002676685</v>
      </c>
      <c r="AO41" s="72">
        <f>'Energy by Mode &amp; Fuel'!AP$188</f>
        <v>871.15379656456309</v>
      </c>
      <c r="AP41" s="72">
        <f>'Energy by Mode &amp; Fuel'!AQ$188</f>
        <v>871.77222180615138</v>
      </c>
      <c r="AQ41" s="72">
        <f>'Energy by Mode &amp; Fuel'!AR$188</f>
        <v>872.39108606296395</v>
      </c>
      <c r="AR41" s="72">
        <f>'Energy by Mode &amp; Fuel'!AS$188</f>
        <v>873.01038964665429</v>
      </c>
      <c r="AS41" s="72">
        <f>'Energy by Mode &amp; Fuel'!AT$188</f>
        <v>873.63013286909722</v>
      </c>
      <c r="AT41" s="56"/>
      <c r="AU41" s="56"/>
    </row>
    <row r="42" spans="1:47">
      <c r="A42" s="65" t="s">
        <v>634</v>
      </c>
      <c r="B42" s="72">
        <f>B40+B41</f>
        <v>960.44593800000007</v>
      </c>
      <c r="C42" s="72">
        <f t="shared" ref="C42:AS42" si="5">C40+C41</f>
        <v>899.93477600000006</v>
      </c>
      <c r="D42" s="72">
        <f t="shared" si="5"/>
        <v>828.89689599999997</v>
      </c>
      <c r="E42" s="72">
        <f t="shared" si="5"/>
        <v>863.900036</v>
      </c>
      <c r="F42" s="72">
        <f t="shared" si="5"/>
        <v>899.55629799999997</v>
      </c>
      <c r="G42" s="72">
        <f t="shared" si="5"/>
        <v>901.37510299999997</v>
      </c>
      <c r="H42" s="72">
        <f t="shared" si="5"/>
        <v>902.86205300000006</v>
      </c>
      <c r="I42" s="72">
        <f t="shared" si="5"/>
        <v>904.14232199999992</v>
      </c>
      <c r="J42" s="72">
        <f t="shared" si="5"/>
        <v>905.42944</v>
      </c>
      <c r="K42" s="72">
        <f t="shared" si="5"/>
        <v>906.757927</v>
      </c>
      <c r="L42" s="72">
        <f t="shared" si="5"/>
        <v>908.06766500000003</v>
      </c>
      <c r="M42" s="72">
        <f t="shared" si="5"/>
        <v>909.39990999999998</v>
      </c>
      <c r="N42" s="72">
        <f t="shared" si="5"/>
        <v>910.75780499999996</v>
      </c>
      <c r="O42" s="72">
        <f t="shared" si="5"/>
        <v>912.15383099999997</v>
      </c>
      <c r="P42" s="72">
        <f t="shared" si="5"/>
        <v>913.39418000000001</v>
      </c>
      <c r="Q42" s="72">
        <f t="shared" si="5"/>
        <v>914.56699300000002</v>
      </c>
      <c r="R42" s="72">
        <f t="shared" si="5"/>
        <v>915.77490999999998</v>
      </c>
      <c r="S42" s="72">
        <f t="shared" si="5"/>
        <v>917.01047499999993</v>
      </c>
      <c r="T42" s="72">
        <f t="shared" si="5"/>
        <v>918.232437</v>
      </c>
      <c r="U42" s="72">
        <f t="shared" si="5"/>
        <v>919.44094100000007</v>
      </c>
      <c r="V42" s="72">
        <f t="shared" si="5"/>
        <v>920.62087300000007</v>
      </c>
      <c r="W42" s="72">
        <f t="shared" si="5"/>
        <v>921.81464400000004</v>
      </c>
      <c r="X42" s="72">
        <f t="shared" si="5"/>
        <v>922.99629200000004</v>
      </c>
      <c r="Y42" s="72">
        <f t="shared" si="5"/>
        <v>924.19556399999999</v>
      </c>
      <c r="Z42" s="72">
        <f t="shared" si="5"/>
        <v>925.36641699999996</v>
      </c>
      <c r="AA42" s="72">
        <f t="shared" si="5"/>
        <v>926.51673900000003</v>
      </c>
      <c r="AB42" s="72">
        <f t="shared" si="5"/>
        <v>927.66266599999994</v>
      </c>
      <c r="AC42" s="72">
        <f t="shared" si="5"/>
        <v>928.82237199999997</v>
      </c>
      <c r="AD42" s="72">
        <f t="shared" si="5"/>
        <v>929.96108300000003</v>
      </c>
      <c r="AE42" s="72">
        <f t="shared" si="5"/>
        <v>930.62080829180002</v>
      </c>
      <c r="AF42" s="72">
        <f t="shared" si="5"/>
        <v>931.28100160328336</v>
      </c>
      <c r="AG42" s="72">
        <f t="shared" si="5"/>
        <v>931.9416632664728</v>
      </c>
      <c r="AH42" s="72">
        <f t="shared" si="5"/>
        <v>932.60279361362632</v>
      </c>
      <c r="AI42" s="72">
        <f t="shared" si="5"/>
        <v>933.264392977238</v>
      </c>
      <c r="AJ42" s="72">
        <f t="shared" si="5"/>
        <v>933.92646169003751</v>
      </c>
      <c r="AK42" s="72">
        <f t="shared" si="5"/>
        <v>934.58900008499086</v>
      </c>
      <c r="AL42" s="72">
        <f t="shared" si="5"/>
        <v>935.25200849529995</v>
      </c>
      <c r="AM42" s="72">
        <f t="shared" si="5"/>
        <v>935.91548725440316</v>
      </c>
      <c r="AN42" s="72">
        <f t="shared" si="5"/>
        <v>936.57943669597557</v>
      </c>
      <c r="AO42" s="72">
        <f t="shared" si="5"/>
        <v>937.24385715392873</v>
      </c>
      <c r="AP42" s="72">
        <f t="shared" si="5"/>
        <v>937.90874896241155</v>
      </c>
      <c r="AQ42" s="72">
        <f t="shared" si="5"/>
        <v>938.5741124558092</v>
      </c>
      <c r="AR42" s="72">
        <f t="shared" si="5"/>
        <v>939.2399479687449</v>
      </c>
      <c r="AS42" s="72">
        <f t="shared" si="5"/>
        <v>939.90625583607869</v>
      </c>
      <c r="AT42" s="56"/>
      <c r="AU42" s="56"/>
    </row>
    <row r="43" spans="1:47">
      <c r="A43" s="73" t="s">
        <v>2986</v>
      </c>
      <c r="B43" s="72">
        <f>'C Emissions'!B84</f>
        <v>75.264129638671903</v>
      </c>
      <c r="C43" s="72">
        <f>'C Emissions'!C84</f>
        <v>70.485603332519503</v>
      </c>
      <c r="D43" s="72">
        <f>'C Emissions'!D84</f>
        <v>64.890838623046903</v>
      </c>
      <c r="E43" s="72">
        <f>'C Emissions'!E84</f>
        <v>67.618827819824205</v>
      </c>
      <c r="F43" s="72">
        <f>'C Emissions'!F84</f>
        <v>70.441848754882798</v>
      </c>
      <c r="G43" s="72">
        <f>'C Emissions'!G84</f>
        <v>70.5684814453125</v>
      </c>
      <c r="H43" s="72">
        <f>'C Emissions'!H84</f>
        <v>70.656318664550795</v>
      </c>
      <c r="I43" s="72">
        <f>'C Emissions'!I84</f>
        <v>70.749298095703097</v>
      </c>
      <c r="J43" s="72">
        <f>'C Emissions'!J84</f>
        <v>70.826911926269503</v>
      </c>
      <c r="K43" s="72">
        <f>'C Emissions'!K84</f>
        <v>70.929267883300795</v>
      </c>
      <c r="L43" s="72">
        <f>'C Emissions'!L84</f>
        <v>71.033088684082003</v>
      </c>
      <c r="M43" s="72">
        <f>'C Emissions'!M84</f>
        <v>71.134284973144503</v>
      </c>
      <c r="N43" s="72">
        <f>'C Emissions'!N84</f>
        <v>71.242660522460895</v>
      </c>
      <c r="O43" s="72">
        <f>'C Emissions'!O84</f>
        <v>71.353668212890597</v>
      </c>
      <c r="P43" s="72">
        <f>'C Emissions'!P84</f>
        <v>71.456092834472699</v>
      </c>
      <c r="Q43" s="72">
        <f>'C Emissions'!Q84</f>
        <v>71.5479736328125</v>
      </c>
      <c r="R43" s="72">
        <f>'C Emissions'!R84</f>
        <v>71.647377014160199</v>
      </c>
      <c r="S43" s="72">
        <f>'C Emissions'!S84</f>
        <v>71.743423461914105</v>
      </c>
      <c r="T43" s="72">
        <f>'C Emissions'!T84</f>
        <v>71.84033203125</v>
      </c>
      <c r="U43" s="72">
        <f>'C Emissions'!U84</f>
        <v>71.939285278320298</v>
      </c>
      <c r="V43" s="72">
        <f>'C Emissions'!V84</f>
        <v>72.021018981933594</v>
      </c>
      <c r="W43" s="72">
        <f>'C Emissions'!W84</f>
        <v>72.115119934082003</v>
      </c>
      <c r="X43" s="72">
        <f>'C Emissions'!X84</f>
        <v>72.209709167480497</v>
      </c>
      <c r="Y43" s="72">
        <f>'C Emissions'!Y84</f>
        <v>72.300086975097699</v>
      </c>
      <c r="Z43" s="72">
        <f>'C Emissions'!Z84</f>
        <v>72.395812988281307</v>
      </c>
      <c r="AA43" s="72">
        <f>'C Emissions'!AA84</f>
        <v>72.487113952636705</v>
      </c>
      <c r="AB43" s="72">
        <f>'C Emissions'!AB84</f>
        <v>72.579002380371094</v>
      </c>
      <c r="AC43" s="72">
        <f>'C Emissions'!AC84</f>
        <v>72.671073913574205</v>
      </c>
      <c r="AD43" s="72">
        <f>'C Emissions'!AD84</f>
        <v>72.762176513671903</v>
      </c>
      <c r="AE43" s="72">
        <f>'C Emissions'!AE84</f>
        <v>1.1780187229037007E-3</v>
      </c>
      <c r="AF43" s="72">
        <f>'C Emissions'!AF84</f>
        <v>0</v>
      </c>
      <c r="AG43" s="72">
        <f>'C Emissions'!AG84</f>
        <v>0</v>
      </c>
      <c r="AH43" s="72">
        <f>'C Emissions'!AH84</f>
        <v>0</v>
      </c>
      <c r="AI43" s="72">
        <f>'C Emissions'!AI84</f>
        <v>0</v>
      </c>
      <c r="AJ43" s="72">
        <f>'C Emissions'!AJ84</f>
        <v>0</v>
      </c>
      <c r="AK43" s="72">
        <f>'C Emissions'!AK84</f>
        <v>0</v>
      </c>
      <c r="AL43" s="72">
        <f>'C Emissions'!AL84</f>
        <v>0</v>
      </c>
      <c r="AM43" s="72">
        <f>'C Emissions'!AM84</f>
        <v>0</v>
      </c>
      <c r="AN43" s="72">
        <f>'C Emissions'!AN84</f>
        <v>0</v>
      </c>
      <c r="AO43" s="72">
        <f>'C Emissions'!AO84</f>
        <v>0</v>
      </c>
      <c r="AP43" s="72">
        <f>'C Emissions'!AP84</f>
        <v>0</v>
      </c>
      <c r="AQ43" s="72">
        <f>'C Emissions'!AQ84</f>
        <v>0</v>
      </c>
      <c r="AR43" s="72">
        <f>'C Emissions'!AR84</f>
        <v>0</v>
      </c>
      <c r="AS43" s="72">
        <f>'C Emissions'!AS84</f>
        <v>0</v>
      </c>
      <c r="AT43" s="56"/>
      <c r="AU43" s="56"/>
    </row>
    <row r="44" spans="1:47">
      <c r="A44" s="65" t="s">
        <v>657</v>
      </c>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56"/>
      <c r="AU44" s="56"/>
    </row>
    <row r="45" spans="1:47">
      <c r="A45" s="65" t="s">
        <v>659</v>
      </c>
      <c r="B45" s="72">
        <f>'Energy by Mode &amp; Fuel'!C$192</f>
        <v>2717.5600589999999</v>
      </c>
      <c r="C45" s="72">
        <f>'Energy by Mode &amp; Fuel'!D$192</f>
        <v>2610.76001</v>
      </c>
      <c r="D45" s="72">
        <f>'Energy by Mode &amp; Fuel'!E$192</f>
        <v>2618.141357</v>
      </c>
      <c r="E45" s="72">
        <f>'Energy by Mode &amp; Fuel'!F$192</f>
        <v>2566.2414549999999</v>
      </c>
      <c r="F45" s="72">
        <f>'Energy by Mode &amp; Fuel'!G$192</f>
        <v>2585.357422</v>
      </c>
      <c r="G45" s="72">
        <f>'Energy by Mode &amp; Fuel'!H$192</f>
        <v>2623.8623050000001</v>
      </c>
      <c r="H45" s="72">
        <f>'Energy by Mode &amp; Fuel'!I$192</f>
        <v>2656.5095209999999</v>
      </c>
      <c r="I45" s="72">
        <f>'Energy by Mode &amp; Fuel'!J$192</f>
        <v>2706.648193</v>
      </c>
      <c r="J45" s="72">
        <f>'Energy by Mode &amp; Fuel'!K$192</f>
        <v>2748.930664</v>
      </c>
      <c r="K45" s="72">
        <f>'Energy by Mode &amp; Fuel'!L$192</f>
        <v>2790.6674800000001</v>
      </c>
      <c r="L45" s="72">
        <f>'Energy by Mode &amp; Fuel'!M$192</f>
        <v>2834.4448240000002</v>
      </c>
      <c r="M45" s="72">
        <f>'Energy by Mode &amp; Fuel'!N$192</f>
        <v>2876.7341310000002</v>
      </c>
      <c r="N45" s="72">
        <f>'Energy by Mode &amp; Fuel'!O$192</f>
        <v>2918.1020509999998</v>
      </c>
      <c r="O45" s="72">
        <f>'Energy by Mode &amp; Fuel'!P$192</f>
        <v>2957.6557619999999</v>
      </c>
      <c r="P45" s="72">
        <f>'Energy by Mode &amp; Fuel'!Q$192</f>
        <v>2990.9216310000002</v>
      </c>
      <c r="Q45" s="72">
        <f>'Energy by Mode &amp; Fuel'!R$192</f>
        <v>3019.000732</v>
      </c>
      <c r="R45" s="72">
        <f>'Energy by Mode &amp; Fuel'!S$192</f>
        <v>3043.9182129999999</v>
      </c>
      <c r="S45" s="72">
        <f>'Energy by Mode &amp; Fuel'!T$192</f>
        <v>3066.9084469999998</v>
      </c>
      <c r="T45" s="72">
        <f>'Energy by Mode &amp; Fuel'!U$192</f>
        <v>3087.5085450000001</v>
      </c>
      <c r="U45" s="72">
        <f>'Energy by Mode &amp; Fuel'!V$192</f>
        <v>3105.8823240000002</v>
      </c>
      <c r="V45" s="72">
        <f>'Energy by Mode &amp; Fuel'!W$192</f>
        <v>3122.7346189999998</v>
      </c>
      <c r="W45" s="72">
        <f>'Energy by Mode &amp; Fuel'!X$192</f>
        <v>3140.586182</v>
      </c>
      <c r="X45" s="72">
        <f>'Energy by Mode &amp; Fuel'!Y$192</f>
        <v>3157.6064449999999</v>
      </c>
      <c r="Y45" s="72">
        <f>'Energy by Mode &amp; Fuel'!Z$192</f>
        <v>3176.063232</v>
      </c>
      <c r="Z45" s="72">
        <f>'Energy by Mode &amp; Fuel'!AA$192</f>
        <v>3190.161865</v>
      </c>
      <c r="AA45" s="72">
        <f>'Energy by Mode &amp; Fuel'!AB$192</f>
        <v>3203.3308109999998</v>
      </c>
      <c r="AB45" s="72">
        <f>'Energy by Mode &amp; Fuel'!AC$192</f>
        <v>3219.218018</v>
      </c>
      <c r="AC45" s="72">
        <f>'Energy by Mode &amp; Fuel'!AD$192</f>
        <v>3234.7385250000002</v>
      </c>
      <c r="AD45" s="72">
        <f>'Energy by Mode &amp; Fuel'!AE$192</f>
        <v>3250.2595209999999</v>
      </c>
      <c r="AE45" s="72">
        <f>'Energy by Mode &amp; Fuel'!AF$192</f>
        <v>3258.8357251647481</v>
      </c>
      <c r="AF45" s="72">
        <f>'Energy by Mode &amp; Fuel'!AG$192</f>
        <v>3267.4345586849063</v>
      </c>
      <c r="AG45" s="72">
        <f>'Energy by Mode &amp; Fuel'!AH$192</f>
        <v>3276.0560812707745</v>
      </c>
      <c r="AH45" s="72">
        <f>'Energy by Mode &amp; Fuel'!AI$192</f>
        <v>3284.7003527902066</v>
      </c>
      <c r="AI45" s="72">
        <f>'Energy by Mode &amp; Fuel'!AJ$192</f>
        <v>3293.3674332690239</v>
      </c>
      <c r="AJ45" s="72">
        <f>'Energy by Mode &amp; Fuel'!AK$192</f>
        <v>3302.0573828914335</v>
      </c>
      <c r="AK45" s="72">
        <f>'Energy by Mode &amp; Fuel'!AL$192</f>
        <v>3310.7702620004461</v>
      </c>
      <c r="AL45" s="72">
        <f>'Energy by Mode &amp; Fuel'!AM$192</f>
        <v>3319.5061310982946</v>
      </c>
      <c r="AM45" s="72">
        <f>'Energy by Mode &amp; Fuel'!AN$192</f>
        <v>3328.2650508468546</v>
      </c>
      <c r="AN45" s="72">
        <f>'Energy by Mode &amp; Fuel'!AO$192</f>
        <v>3337.0470820680648</v>
      </c>
      <c r="AO45" s="72">
        <f>'Energy by Mode &amp; Fuel'!AP$192</f>
        <v>3345.8522857443509</v>
      </c>
      <c r="AP45" s="72">
        <f>'Energy by Mode &amp; Fuel'!AQ$192</f>
        <v>3354.680723019047</v>
      </c>
      <c r="AQ45" s="72">
        <f>'Energy by Mode &amp; Fuel'!AR$192</f>
        <v>3363.5324551968224</v>
      </c>
      <c r="AR45" s="72">
        <f>'Energy by Mode &amp; Fuel'!AS$192</f>
        <v>3372.4075437441052</v>
      </c>
      <c r="AS45" s="72">
        <f>'Energy by Mode &amp; Fuel'!AT$192</f>
        <v>3381.3060502895109</v>
      </c>
      <c r="AT45" s="56"/>
      <c r="AU45" s="56"/>
    </row>
    <row r="46" spans="1:47">
      <c r="A46" s="65" t="s">
        <v>661</v>
      </c>
      <c r="B46" s="72">
        <f>'Energy by Mode &amp; Fuel'!C$193</f>
        <v>31.59</v>
      </c>
      <c r="C46" s="72">
        <f>'Energy by Mode &amp; Fuel'!D$193</f>
        <v>31.59</v>
      </c>
      <c r="D46" s="72">
        <f>'Energy by Mode &amp; Fuel'!E$193</f>
        <v>32.337237999999999</v>
      </c>
      <c r="E46" s="72">
        <f>'Energy by Mode &amp; Fuel'!F$193</f>
        <v>32.208244000000001</v>
      </c>
      <c r="F46" s="72">
        <f>'Energy by Mode &amp; Fuel'!G$193</f>
        <v>32.101517000000001</v>
      </c>
      <c r="G46" s="72">
        <f>'Energy by Mode &amp; Fuel'!H$193</f>
        <v>32.013218000000002</v>
      </c>
      <c r="H46" s="72">
        <f>'Energy by Mode &amp; Fuel'!I$193</f>
        <v>31.940156999999999</v>
      </c>
      <c r="I46" s="72">
        <f>'Energy by Mode &amp; Fuel'!J$193</f>
        <v>31.879711</v>
      </c>
      <c r="J46" s="72">
        <f>'Energy by Mode &amp; Fuel'!K$193</f>
        <v>31.829699000000002</v>
      </c>
      <c r="K46" s="72">
        <f>'Energy by Mode &amp; Fuel'!L$193</f>
        <v>31.788321</v>
      </c>
      <c r="L46" s="72">
        <f>'Energy by Mode &amp; Fuel'!M$193</f>
        <v>31.754086000000001</v>
      </c>
      <c r="M46" s="72">
        <f>'Energy by Mode &amp; Fuel'!N$193</f>
        <v>31.725760000000001</v>
      </c>
      <c r="N46" s="72">
        <f>'Energy by Mode &amp; Fuel'!O$193</f>
        <v>31.702324000000001</v>
      </c>
      <c r="O46" s="72">
        <f>'Energy by Mode &amp; Fuel'!P$193</f>
        <v>31.682933999999999</v>
      </c>
      <c r="P46" s="72">
        <f>'Energy by Mode &amp; Fuel'!Q$193</f>
        <v>31.666891</v>
      </c>
      <c r="Q46" s="72">
        <f>'Energy by Mode &amp; Fuel'!R$193</f>
        <v>31.653618000000002</v>
      </c>
      <c r="R46" s="72">
        <f>'Energy by Mode &amp; Fuel'!S$193</f>
        <v>31.642634999999999</v>
      </c>
      <c r="S46" s="72">
        <f>'Energy by Mode &amp; Fuel'!T$193</f>
        <v>31.633548999999999</v>
      </c>
      <c r="T46" s="72">
        <f>'Energy by Mode &amp; Fuel'!U$193</f>
        <v>31.626031999999999</v>
      </c>
      <c r="U46" s="72">
        <f>'Energy by Mode &amp; Fuel'!V$193</f>
        <v>31.619812</v>
      </c>
      <c r="V46" s="72">
        <f>'Energy by Mode &amp; Fuel'!W$193</f>
        <v>31.614666</v>
      </c>
      <c r="W46" s="72">
        <f>'Energy by Mode &amp; Fuel'!X$193</f>
        <v>31.610406999999999</v>
      </c>
      <c r="X46" s="72">
        <f>'Energy by Mode &amp; Fuel'!Y$193</f>
        <v>31.606884000000001</v>
      </c>
      <c r="Y46" s="72">
        <f>'Energy by Mode &amp; Fuel'!Z$193</f>
        <v>31.60397</v>
      </c>
      <c r="Z46" s="72">
        <f>'Energy by Mode &amp; Fuel'!AA$193</f>
        <v>31.601559000000002</v>
      </c>
      <c r="AA46" s="72">
        <f>'Energy by Mode &amp; Fuel'!AB$193</f>
        <v>31.599564000000001</v>
      </c>
      <c r="AB46" s="72">
        <f>'Energy by Mode &amp; Fuel'!AC$193</f>
        <v>31.597912000000001</v>
      </c>
      <c r="AC46" s="72">
        <f>'Energy by Mode &amp; Fuel'!AD$193</f>
        <v>31.596546</v>
      </c>
      <c r="AD46" s="72">
        <f>'Energy by Mode &amp; Fuel'!AE$193</f>
        <v>31.595417000000001</v>
      </c>
      <c r="AE46" s="72">
        <f>'Energy by Mode &amp; Fuel'!AF$193</f>
        <v>31.594442116337124</v>
      </c>
      <c r="AF46" s="72">
        <f>'Energy by Mode &amp; Fuel'!AG$193</f>
        <v>31.593467262754501</v>
      </c>
      <c r="AG46" s="72">
        <f>'Energy by Mode &amp; Fuel'!AH$193</f>
        <v>31.592492439251203</v>
      </c>
      <c r="AH46" s="72">
        <f>'Energy by Mode &amp; Fuel'!AI$193</f>
        <v>31.591517645826304</v>
      </c>
      <c r="AI46" s="72">
        <f>'Energy by Mode &amp; Fuel'!AJ$193</f>
        <v>31.590542882478875</v>
      </c>
      <c r="AJ46" s="72">
        <f>'Energy by Mode &amp; Fuel'!AK$193</f>
        <v>31.589568149207985</v>
      </c>
      <c r="AK46" s="72">
        <f>'Energy by Mode &amp; Fuel'!AL$193</f>
        <v>31.588593446012709</v>
      </c>
      <c r="AL46" s="72">
        <f>'Energy by Mode &amp; Fuel'!AM$193</f>
        <v>31.587618772892117</v>
      </c>
      <c r="AM46" s="72">
        <f>'Energy by Mode &amp; Fuel'!AN$193</f>
        <v>31.586644129845283</v>
      </c>
      <c r="AN46" s="72">
        <f>'Energy by Mode &amp; Fuel'!AO$193</f>
        <v>31.585669516871278</v>
      </c>
      <c r="AO46" s="72">
        <f>'Energy by Mode &amp; Fuel'!AP$193</f>
        <v>31.584694933969175</v>
      </c>
      <c r="AP46" s="72">
        <f>'Energy by Mode &amp; Fuel'!AQ$193</f>
        <v>31.583720381138047</v>
      </c>
      <c r="AQ46" s="72">
        <f>'Energy by Mode &amp; Fuel'!AR$193</f>
        <v>31.582745858376963</v>
      </c>
      <c r="AR46" s="72">
        <f>'Energy by Mode &amp; Fuel'!AS$193</f>
        <v>31.581771365684997</v>
      </c>
      <c r="AS46" s="72">
        <f>'Energy by Mode &amp; Fuel'!AT$193</f>
        <v>31.58079690306122</v>
      </c>
      <c r="AT46" s="56"/>
      <c r="AU46" s="56"/>
    </row>
    <row r="47" spans="1:47">
      <c r="A47" s="65" t="s">
        <v>634</v>
      </c>
      <c r="B47" s="72">
        <f>B45+B46</f>
        <v>2749.1500590000001</v>
      </c>
      <c r="C47" s="72">
        <f t="shared" ref="C47:AS47" si="6">C45+C46</f>
        <v>2642.3500100000001</v>
      </c>
      <c r="D47" s="72">
        <f t="shared" si="6"/>
        <v>2650.478595</v>
      </c>
      <c r="E47" s="72">
        <f t="shared" si="6"/>
        <v>2598.4496989999998</v>
      </c>
      <c r="F47" s="72">
        <f t="shared" si="6"/>
        <v>2617.4589390000001</v>
      </c>
      <c r="G47" s="72">
        <f t="shared" si="6"/>
        <v>2655.8755230000002</v>
      </c>
      <c r="H47" s="72">
        <f t="shared" si="6"/>
        <v>2688.4496779999999</v>
      </c>
      <c r="I47" s="72">
        <f t="shared" si="6"/>
        <v>2738.527904</v>
      </c>
      <c r="J47" s="72">
        <f t="shared" si="6"/>
        <v>2780.7603629999999</v>
      </c>
      <c r="K47" s="72">
        <f t="shared" si="6"/>
        <v>2822.4558010000001</v>
      </c>
      <c r="L47" s="72">
        <f t="shared" si="6"/>
        <v>2866.1989100000001</v>
      </c>
      <c r="M47" s="72">
        <f t="shared" si="6"/>
        <v>2908.459891</v>
      </c>
      <c r="N47" s="72">
        <f t="shared" si="6"/>
        <v>2949.8043749999997</v>
      </c>
      <c r="O47" s="72">
        <f t="shared" si="6"/>
        <v>2989.3386959999998</v>
      </c>
      <c r="P47" s="72">
        <f t="shared" si="6"/>
        <v>3022.588522</v>
      </c>
      <c r="Q47" s="72">
        <f t="shared" si="6"/>
        <v>3050.6543499999998</v>
      </c>
      <c r="R47" s="72">
        <f t="shared" si="6"/>
        <v>3075.5608480000001</v>
      </c>
      <c r="S47" s="72">
        <f t="shared" si="6"/>
        <v>3098.5419959999999</v>
      </c>
      <c r="T47" s="72">
        <f t="shared" si="6"/>
        <v>3119.1345770000003</v>
      </c>
      <c r="U47" s="72">
        <f t="shared" si="6"/>
        <v>3137.5021360000001</v>
      </c>
      <c r="V47" s="72">
        <f t="shared" si="6"/>
        <v>3154.3492849999998</v>
      </c>
      <c r="W47" s="72">
        <f t="shared" si="6"/>
        <v>3172.1965890000001</v>
      </c>
      <c r="X47" s="72">
        <f t="shared" si="6"/>
        <v>3189.2133289999997</v>
      </c>
      <c r="Y47" s="72">
        <f t="shared" si="6"/>
        <v>3207.6672020000001</v>
      </c>
      <c r="Z47" s="72">
        <f t="shared" si="6"/>
        <v>3221.7634240000002</v>
      </c>
      <c r="AA47" s="72">
        <f t="shared" si="6"/>
        <v>3234.9303749999999</v>
      </c>
      <c r="AB47" s="72">
        <f t="shared" si="6"/>
        <v>3250.8159300000002</v>
      </c>
      <c r="AC47" s="72">
        <f t="shared" si="6"/>
        <v>3266.3350710000004</v>
      </c>
      <c r="AD47" s="72">
        <f t="shared" si="6"/>
        <v>3281.8549379999999</v>
      </c>
      <c r="AE47" s="72">
        <f t="shared" si="6"/>
        <v>3290.4301672810852</v>
      </c>
      <c r="AF47" s="72">
        <f t="shared" si="6"/>
        <v>3299.0280259476608</v>
      </c>
      <c r="AG47" s="72">
        <f t="shared" si="6"/>
        <v>3307.6485737100256</v>
      </c>
      <c r="AH47" s="72">
        <f t="shared" si="6"/>
        <v>3316.2918704360327</v>
      </c>
      <c r="AI47" s="72">
        <f t="shared" si="6"/>
        <v>3324.9579761515029</v>
      </c>
      <c r="AJ47" s="72">
        <f t="shared" si="6"/>
        <v>3333.6469510406414</v>
      </c>
      <c r="AK47" s="72">
        <f t="shared" si="6"/>
        <v>3342.3588554464586</v>
      </c>
      <c r="AL47" s="72">
        <f t="shared" si="6"/>
        <v>3351.0937498711869</v>
      </c>
      <c r="AM47" s="72">
        <f t="shared" si="6"/>
        <v>3359.8516949766999</v>
      </c>
      <c r="AN47" s="72">
        <f t="shared" si="6"/>
        <v>3368.6327515849362</v>
      </c>
      <c r="AO47" s="72">
        <f t="shared" si="6"/>
        <v>3377.4369806783202</v>
      </c>
      <c r="AP47" s="72">
        <f t="shared" si="6"/>
        <v>3386.264443400185</v>
      </c>
      <c r="AQ47" s="72">
        <f t="shared" si="6"/>
        <v>3395.1152010551996</v>
      </c>
      <c r="AR47" s="72">
        <f t="shared" si="6"/>
        <v>3403.9893151097904</v>
      </c>
      <c r="AS47" s="72">
        <f t="shared" si="6"/>
        <v>3412.8868471925721</v>
      </c>
      <c r="AT47" s="56"/>
      <c r="AU47" s="56"/>
    </row>
    <row r="48" spans="1:47">
      <c r="A48" s="73" t="s">
        <v>2986</v>
      </c>
      <c r="B48" s="72">
        <f>'C Emissions'!B86</f>
        <v>194.85061645507801</v>
      </c>
      <c r="C48" s="72">
        <f>'C Emissions'!C86</f>
        <v>187.28099060058599</v>
      </c>
      <c r="D48" s="72">
        <f>'C Emissions'!D86</f>
        <v>187.85710144043</v>
      </c>
      <c r="E48" s="72">
        <f>'C Emissions'!E86</f>
        <v>184.16947937011699</v>
      </c>
      <c r="F48" s="72">
        <f>'C Emissions'!F86</f>
        <v>185.51678466796901</v>
      </c>
      <c r="G48" s="72">
        <f>'C Emissions'!G86</f>
        <v>188.23962402343801</v>
      </c>
      <c r="H48" s="72">
        <f>'C Emissions'!H86</f>
        <v>190.54837036132801</v>
      </c>
      <c r="I48" s="72">
        <f>'C Emissions'!I86</f>
        <v>194.09776306152301</v>
      </c>
      <c r="J48" s="72">
        <f>'C Emissions'!J86</f>
        <v>197.09103393554699</v>
      </c>
      <c r="K48" s="72">
        <f>'C Emissions'!K86</f>
        <v>200.04627990722699</v>
      </c>
      <c r="L48" s="72">
        <f>'C Emissions'!L86</f>
        <v>203.14665222168</v>
      </c>
      <c r="M48" s="72">
        <f>'C Emissions'!M86</f>
        <v>206.14196777343801</v>
      </c>
      <c r="N48" s="72">
        <f>'C Emissions'!N86</f>
        <v>209.07232666015599</v>
      </c>
      <c r="O48" s="72">
        <f>'C Emissions'!O86</f>
        <v>211.87438964843801</v>
      </c>
      <c r="P48" s="72">
        <f>'C Emissions'!P86</f>
        <v>214.23100280761699</v>
      </c>
      <c r="Q48" s="72">
        <f>'C Emissions'!Q86</f>
        <v>216.22023010253901</v>
      </c>
      <c r="R48" s="72">
        <f>'C Emissions'!R86</f>
        <v>217.98551940918</v>
      </c>
      <c r="S48" s="72">
        <f>'C Emissions'!S86</f>
        <v>219.61434936523401</v>
      </c>
      <c r="T48" s="72">
        <f>'C Emissions'!T86</f>
        <v>221.07388305664099</v>
      </c>
      <c r="U48" s="72">
        <f>'C Emissions'!U86</f>
        <v>222.37571716308599</v>
      </c>
      <c r="V48" s="72">
        <f>'C Emissions'!V86</f>
        <v>223.56979370117199</v>
      </c>
      <c r="W48" s="72">
        <f>'C Emissions'!W86</f>
        <v>224.83474731445301</v>
      </c>
      <c r="X48" s="72">
        <f>'C Emissions'!X86</f>
        <v>226.04081726074199</v>
      </c>
      <c r="Y48" s="72">
        <f>'C Emissions'!Y86</f>
        <v>227.34877014160199</v>
      </c>
      <c r="Z48" s="72">
        <f>'C Emissions'!Z86</f>
        <v>228.34786987304699</v>
      </c>
      <c r="AA48" s="72">
        <f>'C Emissions'!AA86</f>
        <v>229.28109741210901</v>
      </c>
      <c r="AB48" s="72">
        <f>'C Emissions'!AB86</f>
        <v>230.40702819824199</v>
      </c>
      <c r="AC48" s="72">
        <f>'C Emissions'!AC86</f>
        <v>231.50695800781301</v>
      </c>
      <c r="AD48" s="72">
        <f>'C Emissions'!AD86</f>
        <v>232.60696411132801</v>
      </c>
      <c r="AE48" s="72">
        <f>'C Emissions'!AE86</f>
        <v>8.0597159433901458E-3</v>
      </c>
      <c r="AF48" s="72">
        <f>'C Emissions'!AF86</f>
        <v>0</v>
      </c>
      <c r="AG48" s="72">
        <f>'C Emissions'!AG86</f>
        <v>0</v>
      </c>
      <c r="AH48" s="72">
        <f>'C Emissions'!AH86</f>
        <v>0</v>
      </c>
      <c r="AI48" s="72">
        <f>'C Emissions'!AI86</f>
        <v>0</v>
      </c>
      <c r="AJ48" s="72">
        <f>'C Emissions'!AJ86</f>
        <v>0</v>
      </c>
      <c r="AK48" s="72">
        <f>'C Emissions'!AK86</f>
        <v>0</v>
      </c>
      <c r="AL48" s="72">
        <f>'C Emissions'!AL86</f>
        <v>0</v>
      </c>
      <c r="AM48" s="72">
        <f>'C Emissions'!AM86</f>
        <v>0</v>
      </c>
      <c r="AN48" s="72">
        <f>'C Emissions'!AN86</f>
        <v>0</v>
      </c>
      <c r="AO48" s="72">
        <f>'C Emissions'!AO86</f>
        <v>0</v>
      </c>
      <c r="AP48" s="72">
        <f>'C Emissions'!AP86</f>
        <v>0</v>
      </c>
      <c r="AQ48" s="72">
        <f>'C Emissions'!AQ86</f>
        <v>0</v>
      </c>
      <c r="AR48" s="72">
        <f>'C Emissions'!AR86</f>
        <v>0</v>
      </c>
      <c r="AS48" s="72">
        <f>'C Emissions'!AS86</f>
        <v>0</v>
      </c>
      <c r="AT48" s="56"/>
      <c r="AU48" s="56"/>
    </row>
    <row r="49" spans="1:47">
      <c r="A49" s="65" t="s">
        <v>663</v>
      </c>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56"/>
      <c r="AU49" s="56"/>
    </row>
    <row r="50" spans="1:47">
      <c r="A50" s="65" t="s">
        <v>117</v>
      </c>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56"/>
      <c r="AU50" s="56"/>
    </row>
    <row r="51" spans="1:47">
      <c r="A51" s="65" t="s">
        <v>665</v>
      </c>
      <c r="B51" s="72">
        <f>'Energy by Mode &amp; Fuel'!C$198</f>
        <v>550.44928000000004</v>
      </c>
      <c r="C51" s="72">
        <f>'Energy by Mode &amp; Fuel'!D$198</f>
        <v>541.21283000000005</v>
      </c>
      <c r="D51" s="72">
        <f>'Energy by Mode &amp; Fuel'!E$198</f>
        <v>558.73120100000006</v>
      </c>
      <c r="E51" s="72">
        <f>'Energy by Mode &amp; Fuel'!F$198</f>
        <v>553.169983</v>
      </c>
      <c r="F51" s="72">
        <f>'Energy by Mode &amp; Fuel'!G$198</f>
        <v>525.48577899999998</v>
      </c>
      <c r="G51" s="72">
        <f>'Energy by Mode &amp; Fuel'!H$198</f>
        <v>512.93768299999999</v>
      </c>
      <c r="H51" s="72">
        <f>'Energy by Mode &amp; Fuel'!I$198</f>
        <v>507.95812999999998</v>
      </c>
      <c r="I51" s="72">
        <f>'Energy by Mode &amp; Fuel'!J$198</f>
        <v>506.16409299999998</v>
      </c>
      <c r="J51" s="72">
        <f>'Energy by Mode &amp; Fuel'!K$198</f>
        <v>507.105255</v>
      </c>
      <c r="K51" s="72">
        <f>'Energy by Mode &amp; Fuel'!L$198</f>
        <v>509.08193999999997</v>
      </c>
      <c r="L51" s="72">
        <f>'Energy by Mode &amp; Fuel'!M$198</f>
        <v>511.09722900000003</v>
      </c>
      <c r="M51" s="72">
        <f>'Energy by Mode &amp; Fuel'!N$198</f>
        <v>513.15039100000001</v>
      </c>
      <c r="N51" s="72">
        <f>'Energy by Mode &amp; Fuel'!O$198</f>
        <v>515.24035600000002</v>
      </c>
      <c r="O51" s="72">
        <f>'Energy by Mode &amp; Fuel'!P$198</f>
        <v>517.49920699999996</v>
      </c>
      <c r="P51" s="72">
        <f>'Energy by Mode &amp; Fuel'!Q$198</f>
        <v>519.82665999999995</v>
      </c>
      <c r="Q51" s="72">
        <f>'Energy by Mode &amp; Fuel'!R$198</f>
        <v>522.16015600000003</v>
      </c>
      <c r="R51" s="72">
        <f>'Energy by Mode &amp; Fuel'!S$198</f>
        <v>524.502747</v>
      </c>
      <c r="S51" s="72">
        <f>'Energy by Mode &amp; Fuel'!T$198</f>
        <v>526.81823699999995</v>
      </c>
      <c r="T51" s="72">
        <f>'Energy by Mode &amp; Fuel'!U$198</f>
        <v>529.13281199999994</v>
      </c>
      <c r="U51" s="72">
        <f>'Energy by Mode &amp; Fuel'!V$198</f>
        <v>531.43609600000002</v>
      </c>
      <c r="V51" s="72">
        <f>'Energy by Mode &amp; Fuel'!W$198</f>
        <v>533.70617700000003</v>
      </c>
      <c r="W51" s="72">
        <f>'Energy by Mode &amp; Fuel'!X$198</f>
        <v>535.963257</v>
      </c>
      <c r="X51" s="72">
        <f>'Energy by Mode &amp; Fuel'!Y$198</f>
        <v>538.19238299999995</v>
      </c>
      <c r="Y51" s="72">
        <f>'Energy by Mode &amp; Fuel'!Z$198</f>
        <v>540.399902</v>
      </c>
      <c r="Z51" s="72">
        <f>'Energy by Mode &amp; Fuel'!AA$198</f>
        <v>542.56970200000001</v>
      </c>
      <c r="AA51" s="72">
        <f>'Energy by Mode &amp; Fuel'!AB$198</f>
        <v>544.74133300000005</v>
      </c>
      <c r="AB51" s="72">
        <f>'Energy by Mode &amp; Fuel'!AC$198</f>
        <v>546.89190699999995</v>
      </c>
      <c r="AC51" s="72">
        <f>'Energy by Mode &amp; Fuel'!AD$198</f>
        <v>549.04113800000005</v>
      </c>
      <c r="AD51" s="72">
        <f>'Energy by Mode &amp; Fuel'!AE$198</f>
        <v>551.18633999999997</v>
      </c>
      <c r="AE51" s="72">
        <f>'Energy by Mode &amp; Fuel'!AF$198</f>
        <v>552.43064265597548</v>
      </c>
      <c r="AF51" s="72">
        <f>'Energy by Mode &amp; Fuel'!AG$198</f>
        <v>553.67775432405324</v>
      </c>
      <c r="AG51" s="72">
        <f>'Energy by Mode &amp; Fuel'!AH$198</f>
        <v>554.92768134557548</v>
      </c>
      <c r="AH51" s="72">
        <f>'Energy by Mode &amp; Fuel'!AI$198</f>
        <v>556.18043007620008</v>
      </c>
      <c r="AI51" s="72">
        <f>'Energy by Mode &amp; Fuel'!AJ$198</f>
        <v>557.43600688593278</v>
      </c>
      <c r="AJ51" s="72">
        <f>'Energy by Mode &amp; Fuel'!AK$198</f>
        <v>558.69441815915945</v>
      </c>
      <c r="AK51" s="72">
        <f>'Energy by Mode &amp; Fuel'!AL$198</f>
        <v>559.95567029467884</v>
      </c>
      <c r="AL51" s="72">
        <f>'Energy by Mode &amp; Fuel'!AM$198</f>
        <v>561.21976970573508</v>
      </c>
      <c r="AM51" s="72">
        <f>'Energy by Mode &amp; Fuel'!AN$198</f>
        <v>562.48672282004998</v>
      </c>
      <c r="AN51" s="72">
        <f>'Energy by Mode &amp; Fuel'!AO$198</f>
        <v>563.75653607985601</v>
      </c>
      <c r="AO51" s="72">
        <f>'Energy by Mode &amp; Fuel'!AP$198</f>
        <v>565.02921594192901</v>
      </c>
      <c r="AP51" s="72">
        <f>'Energy by Mode &amp; Fuel'!AQ$198</f>
        <v>566.30476887762097</v>
      </c>
      <c r="AQ51" s="72">
        <f>'Energy by Mode &amp; Fuel'!AR$198</f>
        <v>567.58320137289297</v>
      </c>
      <c r="AR51" s="72">
        <f>'Energy by Mode &amp; Fuel'!AS$198</f>
        <v>568.86451992834805</v>
      </c>
      <c r="AS51" s="72">
        <f>'Energy by Mode &amp; Fuel'!AT$198</f>
        <v>570.14873105926449</v>
      </c>
      <c r="AT51" s="56"/>
      <c r="AU51" s="56"/>
    </row>
    <row r="52" spans="1:47">
      <c r="A52" s="65" t="s">
        <v>121</v>
      </c>
      <c r="B52" s="72">
        <f>'Energy by Mode &amp; Fuel'!C$199</f>
        <v>13.859866</v>
      </c>
      <c r="C52" s="72">
        <f>'Energy by Mode &amp; Fuel'!D$199</f>
        <v>17.112492</v>
      </c>
      <c r="D52" s="72">
        <f>'Energy by Mode &amp; Fuel'!E$199</f>
        <v>16.219570000000001</v>
      </c>
      <c r="E52" s="72">
        <f>'Energy by Mode &amp; Fuel'!F$199</f>
        <v>16.773806</v>
      </c>
      <c r="F52" s="72">
        <f>'Energy by Mode &amp; Fuel'!G$199</f>
        <v>16.615470999999999</v>
      </c>
      <c r="G52" s="72">
        <f>'Energy by Mode &amp; Fuel'!H$199</f>
        <v>16.219498000000002</v>
      </c>
      <c r="H52" s="72">
        <f>'Energy by Mode &amp; Fuel'!I$199</f>
        <v>16.062539999999998</v>
      </c>
      <c r="I52" s="72">
        <f>'Energy by Mode &amp; Fuel'!J$199</f>
        <v>16.005866999999999</v>
      </c>
      <c r="J52" s="72">
        <f>'Energy by Mode &amp; Fuel'!K$199</f>
        <v>16.035515</v>
      </c>
      <c r="K52" s="72">
        <f>'Energy by Mode &amp; Fuel'!L$199</f>
        <v>16.097867999999998</v>
      </c>
      <c r="L52" s="72">
        <f>'Energy by Mode &amp; Fuel'!M$199</f>
        <v>16.161448</v>
      </c>
      <c r="M52" s="72">
        <f>'Energy by Mode &amp; Fuel'!N$199</f>
        <v>16.226236</v>
      </c>
      <c r="N52" s="72">
        <f>'Energy by Mode &amp; Fuel'!O$199</f>
        <v>16.292185</v>
      </c>
      <c r="O52" s="72">
        <f>'Energy by Mode &amp; Fuel'!P$199</f>
        <v>16.363451000000001</v>
      </c>
      <c r="P52" s="72">
        <f>'Energy by Mode &amp; Fuel'!Q$199</f>
        <v>16.436862999999999</v>
      </c>
      <c r="Q52" s="72">
        <f>'Energy by Mode &amp; Fuel'!R$199</f>
        <v>16.510475</v>
      </c>
      <c r="R52" s="72">
        <f>'Energy by Mode &amp; Fuel'!S$199</f>
        <v>16.584419</v>
      </c>
      <c r="S52" s="72">
        <f>'Energy by Mode &amp; Fuel'!T$199</f>
        <v>16.657533999999998</v>
      </c>
      <c r="T52" s="72">
        <f>'Energy by Mode &amp; Fuel'!U$199</f>
        <v>16.730620999999999</v>
      </c>
      <c r="U52" s="72">
        <f>'Energy by Mode &amp; Fuel'!V$199</f>
        <v>16.803345</v>
      </c>
      <c r="V52" s="72">
        <f>'Energy by Mode &amp; Fuel'!W$199</f>
        <v>16.875021</v>
      </c>
      <c r="W52" s="72">
        <f>'Energy by Mode &amp; Fuel'!X$199</f>
        <v>16.946266000000001</v>
      </c>
      <c r="X52" s="72">
        <f>'Energy by Mode &amp; Fuel'!Y$199</f>
        <v>17.016639999999999</v>
      </c>
      <c r="Y52" s="72">
        <f>'Energy by Mode &amp; Fuel'!Z$199</f>
        <v>17.086328999999999</v>
      </c>
      <c r="Z52" s="72">
        <f>'Energy by Mode &amp; Fuel'!AA$199</f>
        <v>17.154831000000001</v>
      </c>
      <c r="AA52" s="72">
        <f>'Energy by Mode &amp; Fuel'!AB$199</f>
        <v>17.223386999999999</v>
      </c>
      <c r="AB52" s="72">
        <f>'Energy by Mode &amp; Fuel'!AC$199</f>
        <v>17.2913</v>
      </c>
      <c r="AC52" s="72">
        <f>'Energy by Mode &amp; Fuel'!AD$199</f>
        <v>17.359148000000001</v>
      </c>
      <c r="AD52" s="72">
        <f>'Energy by Mode &amp; Fuel'!AE$199</f>
        <v>17.426874000000002</v>
      </c>
      <c r="AE52" s="72">
        <f>'Energy by Mode &amp; Fuel'!AF$199</f>
        <v>17.466157939169996</v>
      </c>
      <c r="AF52" s="72">
        <f>'Energy by Mode &amp; Fuel'!AG$199</f>
        <v>17.505530432826394</v>
      </c>
      <c r="AG52" s="72">
        <f>'Energy by Mode &amp; Fuel'!AH$199</f>
        <v>17.544991680590144</v>
      </c>
      <c r="AH52" s="72">
        <f>'Energy by Mode &amp; Fuel'!AI$199</f>
        <v>17.584541882532175</v>
      </c>
      <c r="AI52" s="72">
        <f>'Energy by Mode &amp; Fuel'!AJ$199</f>
        <v>17.62418123917443</v>
      </c>
      <c r="AJ52" s="72">
        <f>'Energy by Mode &amp; Fuel'!AK$199</f>
        <v>17.663909951490862</v>
      </c>
      <c r="AK52" s="72">
        <f>'Energy by Mode &amp; Fuel'!AL$199</f>
        <v>17.703728220908463</v>
      </c>
      <c r="AL52" s="72">
        <f>'Energy by Mode &amp; Fuel'!AM$199</f>
        <v>17.743636249308295</v>
      </c>
      <c r="AM52" s="72">
        <f>'Energy by Mode &amp; Fuel'!AN$199</f>
        <v>17.783634239026494</v>
      </c>
      <c r="AN52" s="72">
        <f>'Energy by Mode &amp; Fuel'!AO$199</f>
        <v>17.823722392855306</v>
      </c>
      <c r="AO52" s="72">
        <f>'Energy by Mode &amp; Fuel'!AP$199</f>
        <v>17.86390091404412</v>
      </c>
      <c r="AP52" s="72">
        <f>'Energy by Mode &amp; Fuel'!AQ$199</f>
        <v>17.90417000630049</v>
      </c>
      <c r="AQ52" s="72">
        <f>'Energy by Mode &amp; Fuel'!AR$199</f>
        <v>17.944529873791168</v>
      </c>
      <c r="AR52" s="72">
        <f>'Energy by Mode &amp; Fuel'!AS$199</f>
        <v>17.984980721143145</v>
      </c>
      <c r="AS52" s="72">
        <f>'Energy by Mode &amp; Fuel'!AT$199</f>
        <v>18.025522753444687</v>
      </c>
      <c r="AT52" s="56"/>
      <c r="AU52" s="56"/>
    </row>
    <row r="53" spans="1:47">
      <c r="A53" s="65" t="s">
        <v>668</v>
      </c>
      <c r="B53" s="72">
        <f>'Energy by Mode &amp; Fuel'!C$200</f>
        <v>144.475098</v>
      </c>
      <c r="C53" s="72">
        <f>'Energy by Mode &amp; Fuel'!D$200</f>
        <v>146.927536</v>
      </c>
      <c r="D53" s="72">
        <f>'Energy by Mode &amp; Fuel'!E$200</f>
        <v>153.03817699999999</v>
      </c>
      <c r="E53" s="72">
        <f>'Energy by Mode &amp; Fuel'!F$200</f>
        <v>150.82408100000001</v>
      </c>
      <c r="F53" s="72">
        <f>'Energy by Mode &amp; Fuel'!G$200</f>
        <v>142.63905299999999</v>
      </c>
      <c r="G53" s="72">
        <f>'Energy by Mode &amp; Fuel'!H$200</f>
        <v>139.25576799999999</v>
      </c>
      <c r="H53" s="72">
        <f>'Energy by Mode &amp; Fuel'!I$200</f>
        <v>137.92527799999999</v>
      </c>
      <c r="I53" s="72">
        <f>'Energy by Mode &amp; Fuel'!J$200</f>
        <v>137.444107</v>
      </c>
      <c r="J53" s="72">
        <f>'Energy by Mode &amp; Fuel'!K$200</f>
        <v>137.70181299999999</v>
      </c>
      <c r="K53" s="72">
        <f>'Energy by Mode &amp; Fuel'!L$200</f>
        <v>138.241196</v>
      </c>
      <c r="L53" s="72">
        <f>'Energy by Mode &amp; Fuel'!M$200</f>
        <v>138.790268</v>
      </c>
      <c r="M53" s="72">
        <f>'Energy by Mode &amp; Fuel'!N$200</f>
        <v>139.35063199999999</v>
      </c>
      <c r="N53" s="72">
        <f>'Energy by Mode &amp; Fuel'!O$200</f>
        <v>139.91996800000001</v>
      </c>
      <c r="O53" s="72">
        <f>'Energy by Mode &amp; Fuel'!P$200</f>
        <v>140.53317300000001</v>
      </c>
      <c r="P53" s="72">
        <f>'Energy by Mode &amp; Fuel'!Q$200</f>
        <v>141.16329999999999</v>
      </c>
      <c r="Q53" s="72">
        <f>'Energy by Mode &amp; Fuel'!R$200</f>
        <v>141.79437300000001</v>
      </c>
      <c r="R53" s="72">
        <f>'Energy by Mode &amp; Fuel'!S$200</f>
        <v>142.42892499999999</v>
      </c>
      <c r="S53" s="72">
        <f>'Energy by Mode &amp; Fuel'!T$200</f>
        <v>143.056366</v>
      </c>
      <c r="T53" s="72">
        <f>'Energy by Mode &amp; Fuel'!U$200</f>
        <v>143.68341100000001</v>
      </c>
      <c r="U53" s="72">
        <f>'Energy by Mode &amp; Fuel'!V$200</f>
        <v>144.305847</v>
      </c>
      <c r="V53" s="72">
        <f>'Energy by Mode &amp; Fuel'!W$200</f>
        <v>144.91867099999999</v>
      </c>
      <c r="W53" s="72">
        <f>'Energy by Mode &amp; Fuel'!X$200</f>
        <v>145.527603</v>
      </c>
      <c r="X53" s="72">
        <f>'Energy by Mode &amp; Fuel'!Y$200</f>
        <v>146.12851000000001</v>
      </c>
      <c r="Y53" s="72">
        <f>'Energy by Mode &amp; Fuel'!Z$200</f>
        <v>146.72357199999999</v>
      </c>
      <c r="Z53" s="72">
        <f>'Energy by Mode &amp; Fuel'!AA$200</f>
        <v>147.308716</v>
      </c>
      <c r="AA53" s="72">
        <f>'Energy by Mode &amp; Fuel'!AB$200</f>
        <v>147.89471399999999</v>
      </c>
      <c r="AB53" s="72">
        <f>'Energy by Mode &amp; Fuel'!AC$200</f>
        <v>148.475281</v>
      </c>
      <c r="AC53" s="72">
        <f>'Energy by Mode &amp; Fuel'!AD$200</f>
        <v>149.05699200000001</v>
      </c>
      <c r="AD53" s="72">
        <f>'Energy by Mode &amp; Fuel'!AE$200</f>
        <v>149.638947</v>
      </c>
      <c r="AE53" s="72">
        <f>'Energy by Mode &amp; Fuel'!AF$200</f>
        <v>149.97524122009912</v>
      </c>
      <c r="AF53" s="72">
        <f>'Energy by Mode &amp; Fuel'!AG$200</f>
        <v>150.31229121805382</v>
      </c>
      <c r="AG53" s="72">
        <f>'Energy by Mode &amp; Fuel'!AH$200</f>
        <v>150.65009869237724</v>
      </c>
      <c r="AH53" s="72">
        <f>'Energy by Mode &amp; Fuel'!AI$200</f>
        <v>150.9886653453998</v>
      </c>
      <c r="AI53" s="72">
        <f>'Energy by Mode &amp; Fuel'!AJ$200</f>
        <v>151.3279928832776</v>
      </c>
      <c r="AJ53" s="72">
        <f>'Energy by Mode &amp; Fuel'!AK$200</f>
        <v>151.66808301600119</v>
      </c>
      <c r="AK53" s="72">
        <f>'Energy by Mode &amp; Fuel'!AL$200</f>
        <v>152.00893745740404</v>
      </c>
      <c r="AL53" s="72">
        <f>'Energy by Mode &amp; Fuel'!AM$200</f>
        <v>152.35055792517127</v>
      </c>
      <c r="AM53" s="72">
        <f>'Energy by Mode &amp; Fuel'!AN$200</f>
        <v>152.69294614084825</v>
      </c>
      <c r="AN53" s="72">
        <f>'Energy by Mode &amp; Fuel'!AO$200</f>
        <v>153.03610382984931</v>
      </c>
      <c r="AO53" s="72">
        <f>'Energy by Mode &amp; Fuel'!AP$200</f>
        <v>153.38003272146645</v>
      </c>
      <c r="AP53" s="72">
        <f>'Energy by Mode &amp; Fuel'!AQ$200</f>
        <v>153.72473454887802</v>
      </c>
      <c r="AQ53" s="72">
        <f>'Energy by Mode &amp; Fuel'!AR$200</f>
        <v>154.07021104915745</v>
      </c>
      <c r="AR53" s="72">
        <f>'Energy by Mode &amp; Fuel'!AS$200</f>
        <v>154.41646396328204</v>
      </c>
      <c r="AS53" s="72">
        <f>'Energy by Mode &amp; Fuel'!AT$200</f>
        <v>154.76349503614168</v>
      </c>
      <c r="AT53" s="56"/>
      <c r="AU53" s="56"/>
    </row>
    <row r="54" spans="1:47">
      <c r="A54" s="65" t="s">
        <v>670</v>
      </c>
      <c r="B54" s="72">
        <f>SUM(B51:B53)</f>
        <v>708.78424400000006</v>
      </c>
      <c r="C54" s="72">
        <f t="shared" ref="C54:AS54" si="7">SUM(C51:C53)</f>
        <v>705.25285800000006</v>
      </c>
      <c r="D54" s="72">
        <f t="shared" si="7"/>
        <v>727.98894800000005</v>
      </c>
      <c r="E54" s="72">
        <f t="shared" si="7"/>
        <v>720.76787000000002</v>
      </c>
      <c r="F54" s="72">
        <f t="shared" si="7"/>
        <v>684.74030299999993</v>
      </c>
      <c r="G54" s="72">
        <f t="shared" si="7"/>
        <v>668.41294900000003</v>
      </c>
      <c r="H54" s="72">
        <f t="shared" si="7"/>
        <v>661.94594800000004</v>
      </c>
      <c r="I54" s="72">
        <f t="shared" si="7"/>
        <v>659.61406699999998</v>
      </c>
      <c r="J54" s="72">
        <f t="shared" si="7"/>
        <v>660.84258299999999</v>
      </c>
      <c r="K54" s="72">
        <f t="shared" si="7"/>
        <v>663.42100400000004</v>
      </c>
      <c r="L54" s="72">
        <f t="shared" si="7"/>
        <v>666.048945</v>
      </c>
      <c r="M54" s="72">
        <f t="shared" si="7"/>
        <v>668.727259</v>
      </c>
      <c r="N54" s="72">
        <f t="shared" si="7"/>
        <v>671.45250900000008</v>
      </c>
      <c r="O54" s="72">
        <f t="shared" si="7"/>
        <v>674.39583100000004</v>
      </c>
      <c r="P54" s="72">
        <f t="shared" si="7"/>
        <v>677.42682300000001</v>
      </c>
      <c r="Q54" s="72">
        <f t="shared" si="7"/>
        <v>680.46500400000014</v>
      </c>
      <c r="R54" s="72">
        <f t="shared" si="7"/>
        <v>683.51609099999996</v>
      </c>
      <c r="S54" s="72">
        <f t="shared" si="7"/>
        <v>686.53213699999992</v>
      </c>
      <c r="T54" s="72">
        <f t="shared" si="7"/>
        <v>689.54684399999996</v>
      </c>
      <c r="U54" s="72">
        <f t="shared" si="7"/>
        <v>692.54528800000003</v>
      </c>
      <c r="V54" s="72">
        <f t="shared" si="7"/>
        <v>695.49986899999999</v>
      </c>
      <c r="W54" s="72">
        <f t="shared" si="7"/>
        <v>698.43712600000003</v>
      </c>
      <c r="X54" s="72">
        <f t="shared" si="7"/>
        <v>701.33753300000001</v>
      </c>
      <c r="Y54" s="72">
        <f t="shared" si="7"/>
        <v>704.20980299999997</v>
      </c>
      <c r="Z54" s="72">
        <f t="shared" si="7"/>
        <v>707.03324900000007</v>
      </c>
      <c r="AA54" s="72">
        <f t="shared" si="7"/>
        <v>709.85943400000008</v>
      </c>
      <c r="AB54" s="72">
        <f t="shared" si="7"/>
        <v>712.65848799999992</v>
      </c>
      <c r="AC54" s="72">
        <f t="shared" si="7"/>
        <v>715.45727800000009</v>
      </c>
      <c r="AD54" s="72">
        <f t="shared" si="7"/>
        <v>718.252161</v>
      </c>
      <c r="AE54" s="72">
        <f t="shared" si="7"/>
        <v>719.87204181524453</v>
      </c>
      <c r="AF54" s="72">
        <f t="shared" si="7"/>
        <v>721.49557597493344</v>
      </c>
      <c r="AG54" s="72">
        <f t="shared" si="7"/>
        <v>723.12277171854282</v>
      </c>
      <c r="AH54" s="72">
        <f t="shared" si="7"/>
        <v>724.7536373041321</v>
      </c>
      <c r="AI54" s="72">
        <f t="shared" si="7"/>
        <v>726.38818100838478</v>
      </c>
      <c r="AJ54" s="72">
        <f t="shared" si="7"/>
        <v>728.02641112665151</v>
      </c>
      <c r="AK54" s="72">
        <f t="shared" si="7"/>
        <v>729.66833597299137</v>
      </c>
      <c r="AL54" s="72">
        <f t="shared" si="7"/>
        <v>731.31396388021471</v>
      </c>
      <c r="AM54" s="72">
        <f t="shared" si="7"/>
        <v>732.96330319992467</v>
      </c>
      <c r="AN54" s="72">
        <f t="shared" si="7"/>
        <v>734.61636230256067</v>
      </c>
      <c r="AO54" s="72">
        <f t="shared" si="7"/>
        <v>736.27314957743965</v>
      </c>
      <c r="AP54" s="72">
        <f t="shared" si="7"/>
        <v>737.93367343279954</v>
      </c>
      <c r="AQ54" s="72">
        <f t="shared" si="7"/>
        <v>739.59794229584168</v>
      </c>
      <c r="AR54" s="72">
        <f t="shared" si="7"/>
        <v>741.26596461277325</v>
      </c>
      <c r="AS54" s="72">
        <f t="shared" si="7"/>
        <v>742.93774884885079</v>
      </c>
      <c r="AT54" s="56"/>
      <c r="AU54" s="56"/>
    </row>
    <row r="55" spans="1:47">
      <c r="A55" s="65"/>
      <c r="B55" s="72">
        <f>'C Emissions'!B87</f>
        <v>50.571826934814503</v>
      </c>
      <c r="C55" s="72">
        <f>'C Emissions'!C87</f>
        <v>50.2982368469238</v>
      </c>
      <c r="D55" s="72">
        <f>'C Emissions'!D87</f>
        <v>51.921943664550803</v>
      </c>
      <c r="E55" s="72">
        <f>'C Emissions'!E87</f>
        <v>51.337001800537102</v>
      </c>
      <c r="F55" s="72">
        <f>'C Emissions'!F87</f>
        <v>48.803409576416001</v>
      </c>
      <c r="G55" s="72">
        <f>'C Emissions'!G87</f>
        <v>47.605239868164098</v>
      </c>
      <c r="H55" s="72">
        <f>'C Emissions'!H87</f>
        <v>47.082874298095703</v>
      </c>
      <c r="I55" s="72">
        <f>'C Emissions'!I87</f>
        <v>46.901515960693402</v>
      </c>
      <c r="J55" s="72">
        <f>'C Emissions'!J87</f>
        <v>46.939052581787102</v>
      </c>
      <c r="K55" s="72">
        <f>'C Emissions'!K87</f>
        <v>47.118850708007798</v>
      </c>
      <c r="L55" s="72">
        <f>'C Emissions'!L87</f>
        <v>47.308483123779297</v>
      </c>
      <c r="M55" s="72">
        <f>'C Emissions'!M87</f>
        <v>47.492191314697301</v>
      </c>
      <c r="N55" s="72">
        <f>'C Emissions'!N87</f>
        <v>47.690456390380902</v>
      </c>
      <c r="O55" s="72">
        <f>'C Emissions'!O87</f>
        <v>47.903476715087898</v>
      </c>
      <c r="P55" s="72">
        <f>'C Emissions'!P87</f>
        <v>48.130584716796903</v>
      </c>
      <c r="Q55" s="72">
        <f>'C Emissions'!Q87</f>
        <v>48.346714019775398</v>
      </c>
      <c r="R55" s="72">
        <f>'C Emissions'!R87</f>
        <v>48.574314117431598</v>
      </c>
      <c r="S55" s="72">
        <f>'C Emissions'!S87</f>
        <v>48.787277221679702</v>
      </c>
      <c r="T55" s="72">
        <f>'C Emissions'!T87</f>
        <v>49.00439453125</v>
      </c>
      <c r="U55" s="72">
        <f>'C Emissions'!U87</f>
        <v>49.227279663085902</v>
      </c>
      <c r="V55" s="72">
        <f>'C Emissions'!V87</f>
        <v>49.413639068603501</v>
      </c>
      <c r="W55" s="72">
        <f>'C Emissions'!W87</f>
        <v>49.623908996582003</v>
      </c>
      <c r="X55" s="72">
        <f>'C Emissions'!X87</f>
        <v>49.834762573242202</v>
      </c>
      <c r="Y55" s="72">
        <f>'C Emissions'!Y87</f>
        <v>50.031093597412102</v>
      </c>
      <c r="Z55" s="72">
        <f>'C Emissions'!Z87</f>
        <v>50.240974426269503</v>
      </c>
      <c r="AA55" s="72">
        <f>'C Emissions'!AA87</f>
        <v>50.444732666015597</v>
      </c>
      <c r="AB55" s="72">
        <f>'C Emissions'!AB87</f>
        <v>50.648693084716797</v>
      </c>
      <c r="AC55" s="72">
        <f>'C Emissions'!AC87</f>
        <v>50.850635528564503</v>
      </c>
      <c r="AD55" s="72">
        <f>'C Emissions'!AD87</f>
        <v>51.053886413574197</v>
      </c>
      <c r="AE55" s="72">
        <f>'C Emissions'!AE87</f>
        <v>5.5243577786192688E-4</v>
      </c>
      <c r="AF55" s="72">
        <f>'C Emissions'!AF87</f>
        <v>0</v>
      </c>
      <c r="AG55" s="72">
        <f>'C Emissions'!AG87</f>
        <v>0</v>
      </c>
      <c r="AH55" s="72">
        <f>'C Emissions'!AH87</f>
        <v>0</v>
      </c>
      <c r="AI55" s="72">
        <f>'C Emissions'!AI87</f>
        <v>0</v>
      </c>
      <c r="AJ55" s="72">
        <f>'C Emissions'!AJ87</f>
        <v>0</v>
      </c>
      <c r="AK55" s="72">
        <f>'C Emissions'!AK87</f>
        <v>0</v>
      </c>
      <c r="AL55" s="72">
        <f>'C Emissions'!AL87</f>
        <v>0</v>
      </c>
      <c r="AM55" s="72">
        <f>'C Emissions'!AM87</f>
        <v>0</v>
      </c>
      <c r="AN55" s="72">
        <f>'C Emissions'!AN87</f>
        <v>0</v>
      </c>
      <c r="AO55" s="72">
        <f>'C Emissions'!AO87</f>
        <v>0</v>
      </c>
      <c r="AP55" s="72">
        <f>'C Emissions'!AP87</f>
        <v>0</v>
      </c>
      <c r="AQ55" s="72">
        <f>'C Emissions'!AQ87</f>
        <v>0</v>
      </c>
      <c r="AR55" s="72">
        <f>'C Emissions'!AR87</f>
        <v>0</v>
      </c>
      <c r="AS55" s="72">
        <f>'C Emissions'!AS87</f>
        <v>0</v>
      </c>
      <c r="AT55" s="56"/>
      <c r="AU55" s="56"/>
    </row>
    <row r="56" spans="1:47">
      <c r="A56" s="65" t="s">
        <v>671</v>
      </c>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c r="AS56" s="65"/>
      <c r="AT56" s="56"/>
      <c r="AU56" s="56"/>
    </row>
    <row r="57" spans="1:47">
      <c r="A57" s="65" t="s">
        <v>672</v>
      </c>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c r="AQ57" s="65"/>
      <c r="AR57" s="65"/>
      <c r="AS57" s="65"/>
      <c r="AT57" s="56"/>
      <c r="AU57" s="56"/>
    </row>
    <row r="58" spans="1:47">
      <c r="A58" s="65" t="s">
        <v>674</v>
      </c>
      <c r="B58" s="72">
        <f>'Energy by Mode &amp; Fuel'!C$205</f>
        <v>2.440204</v>
      </c>
      <c r="C58" s="72">
        <f>'Energy by Mode &amp; Fuel'!D$205</f>
        <v>2.4377279999999999</v>
      </c>
      <c r="D58" s="72">
        <f>'Energy by Mode &amp; Fuel'!E$205</f>
        <v>2.3883230000000002</v>
      </c>
      <c r="E58" s="72">
        <f>'Energy by Mode &amp; Fuel'!F$205</f>
        <v>2.4556969999999998</v>
      </c>
      <c r="F58" s="72">
        <f>'Energy by Mode &amp; Fuel'!G$205</f>
        <v>2.5239790000000002</v>
      </c>
      <c r="G58" s="72">
        <f>'Energy by Mode &amp; Fuel'!H$205</f>
        <v>2.553318</v>
      </c>
      <c r="H58" s="72">
        <f>'Energy by Mode &amp; Fuel'!I$205</f>
        <v>2.5830060000000001</v>
      </c>
      <c r="I58" s="72">
        <f>'Energy by Mode &amp; Fuel'!J$205</f>
        <v>2.613013</v>
      </c>
      <c r="J58" s="72">
        <f>'Energy by Mode &amp; Fuel'!K$205</f>
        <v>2.6433119999999999</v>
      </c>
      <c r="K58" s="72">
        <f>'Energy by Mode &amp; Fuel'!L$205</f>
        <v>2.6738770000000001</v>
      </c>
      <c r="L58" s="72">
        <f>'Energy by Mode &amp; Fuel'!M$205</f>
        <v>2.704688</v>
      </c>
      <c r="M58" s="72">
        <f>'Energy by Mode &amp; Fuel'!N$205</f>
        <v>2.735725</v>
      </c>
      <c r="N58" s="72">
        <f>'Energy by Mode &amp; Fuel'!O$205</f>
        <v>2.7669700000000002</v>
      </c>
      <c r="O58" s="72">
        <f>'Energy by Mode &amp; Fuel'!P$205</f>
        <v>2.798403</v>
      </c>
      <c r="P58" s="72">
        <f>'Energy by Mode &amp; Fuel'!Q$205</f>
        <v>2.830006</v>
      </c>
      <c r="Q58" s="72">
        <f>'Energy by Mode &amp; Fuel'!R$205</f>
        <v>2.8617599999999999</v>
      </c>
      <c r="R58" s="72">
        <f>'Energy by Mode &amp; Fuel'!S$205</f>
        <v>2.8936449999999998</v>
      </c>
      <c r="S58" s="72">
        <f>'Energy by Mode &amp; Fuel'!T$205</f>
        <v>2.9256410000000002</v>
      </c>
      <c r="T58" s="72">
        <f>'Energy by Mode &amp; Fuel'!U$205</f>
        <v>2.9577339999999999</v>
      </c>
      <c r="U58" s="72">
        <f>'Energy by Mode &amp; Fuel'!V$205</f>
        <v>2.989916</v>
      </c>
      <c r="V58" s="72">
        <f>'Energy by Mode &amp; Fuel'!W$205</f>
        <v>3.0221779999999998</v>
      </c>
      <c r="W58" s="72">
        <f>'Energy by Mode &amp; Fuel'!X$205</f>
        <v>3.054522</v>
      </c>
      <c r="X58" s="72">
        <f>'Energy by Mode &amp; Fuel'!Y$205</f>
        <v>3.0869430000000002</v>
      </c>
      <c r="Y58" s="72">
        <f>'Energy by Mode &amp; Fuel'!Z$205</f>
        <v>3.1194480000000002</v>
      </c>
      <c r="Z58" s="72">
        <f>'Energy by Mode &amp; Fuel'!AA$205</f>
        <v>3.152047</v>
      </c>
      <c r="AA58" s="72">
        <f>'Energy by Mode &amp; Fuel'!AB$205</f>
        <v>3.1847400000000001</v>
      </c>
      <c r="AB58" s="72">
        <f>'Energy by Mode &amp; Fuel'!AC$205</f>
        <v>3.2175340000000001</v>
      </c>
      <c r="AC58" s="72">
        <f>'Energy by Mode &amp; Fuel'!AD$205</f>
        <v>3.250445</v>
      </c>
      <c r="AD58" s="72">
        <f>'Energy by Mode &amp; Fuel'!AE$205</f>
        <v>3.2834789999999998</v>
      </c>
      <c r="AE58" s="72">
        <f>'Energy by Mode &amp; Fuel'!AF$205</f>
        <v>3.3027604218677338</v>
      </c>
      <c r="AF58" s="72">
        <f>'Energy by Mode &amp; Fuel'!AG$205</f>
        <v>3.3221550691373181</v>
      </c>
      <c r="AG58" s="72">
        <f>'Energy by Mode &amp; Fuel'!AH$205</f>
        <v>3.3416636066970429</v>
      </c>
      <c r="AH58" s="72">
        <f>'Energy by Mode &amp; Fuel'!AI$205</f>
        <v>3.3612867033395917</v>
      </c>
      <c r="AI58" s="72">
        <f>'Energy by Mode &amp; Fuel'!AJ$205</f>
        <v>3.3810250317849682</v>
      </c>
      <c r="AJ58" s="72">
        <f>'Energy by Mode &amp; Fuel'!AK$205</f>
        <v>3.4008792687035583</v>
      </c>
      <c r="AK58" s="72">
        <f>'Energy by Mode &amp; Fuel'!AL$205</f>
        <v>3.4208500947393286</v>
      </c>
      <c r="AL58" s="72">
        <f>'Energy by Mode &amp; Fuel'!AM$205</f>
        <v>3.440938194533159</v>
      </c>
      <c r="AM58" s="72">
        <f>'Energy by Mode &amp; Fuel'!AN$205</f>
        <v>3.4611442567463158</v>
      </c>
      <c r="AN58" s="72">
        <f>'Energy by Mode &amp; Fuel'!AO$205</f>
        <v>3.4814689740840574</v>
      </c>
      <c r="AO58" s="72">
        <f>'Energy by Mode &amp; Fuel'!AP$205</f>
        <v>3.5019130433193846</v>
      </c>
      <c r="AP58" s="72">
        <f>'Energy by Mode &amp; Fuel'!AQ$205</f>
        <v>3.5224771653169249</v>
      </c>
      <c r="AQ58" s="72">
        <f>'Energy by Mode &amp; Fuel'!AR$205</f>
        <v>3.5431620450569614</v>
      </c>
      <c r="AR58" s="72">
        <f>'Energy by Mode &amp; Fuel'!AS$205</f>
        <v>3.5639683916596003</v>
      </c>
      <c r="AS58" s="72">
        <f>'Energy by Mode &amp; Fuel'!AT$205</f>
        <v>3.5848969184090813</v>
      </c>
      <c r="AT58" s="56"/>
      <c r="AU58" s="56"/>
    </row>
    <row r="59" spans="1:47">
      <c r="A59" s="65" t="s">
        <v>676</v>
      </c>
      <c r="B59" s="72">
        <f>'Energy by Mode &amp; Fuel'!C$206</f>
        <v>86.575530999999998</v>
      </c>
      <c r="C59" s="72">
        <f>'Energy by Mode &amp; Fuel'!D$206</f>
        <v>83.376396</v>
      </c>
      <c r="D59" s="72">
        <f>'Energy by Mode &amp; Fuel'!E$206</f>
        <v>83.859200000000001</v>
      </c>
      <c r="E59" s="72">
        <f>'Energy by Mode &amp; Fuel'!F$206</f>
        <v>83.141814999999994</v>
      </c>
      <c r="F59" s="72">
        <f>'Energy by Mode &amp; Fuel'!G$206</f>
        <v>82.662903</v>
      </c>
      <c r="G59" s="72">
        <f>'Energy by Mode &amp; Fuel'!H$206</f>
        <v>82.436760000000007</v>
      </c>
      <c r="H59" s="72">
        <f>'Energy by Mode &amp; Fuel'!I$206</f>
        <v>81.984504999999999</v>
      </c>
      <c r="I59" s="72">
        <f>'Energy by Mode &amp; Fuel'!J$206</f>
        <v>81.353966</v>
      </c>
      <c r="J59" s="72">
        <f>'Energy by Mode &amp; Fuel'!K$206</f>
        <v>80.608031999999994</v>
      </c>
      <c r="K59" s="72">
        <f>'Energy by Mode &amp; Fuel'!L$206</f>
        <v>79.708611000000005</v>
      </c>
      <c r="L59" s="72">
        <f>'Energy by Mode &amp; Fuel'!M$206</f>
        <v>78.636475000000004</v>
      </c>
      <c r="M59" s="72">
        <f>'Energy by Mode &amp; Fuel'!N$206</f>
        <v>77.420424999999994</v>
      </c>
      <c r="N59" s="72">
        <f>'Energy by Mode &amp; Fuel'!O$206</f>
        <v>76.092651000000004</v>
      </c>
      <c r="O59" s="72">
        <f>'Energy by Mode &amp; Fuel'!P$206</f>
        <v>74.684898000000004</v>
      </c>
      <c r="P59" s="72">
        <f>'Energy by Mode &amp; Fuel'!Q$206</f>
        <v>73.201614000000006</v>
      </c>
      <c r="Q59" s="72">
        <f>'Energy by Mode &amp; Fuel'!R$206</f>
        <v>71.650290999999996</v>
      </c>
      <c r="R59" s="72">
        <f>'Energy by Mode &amp; Fuel'!S$206</f>
        <v>70.004906000000005</v>
      </c>
      <c r="S59" s="72">
        <f>'Energy by Mode &amp; Fuel'!T$206</f>
        <v>68.243904000000001</v>
      </c>
      <c r="T59" s="72">
        <f>'Energy by Mode &amp; Fuel'!U$206</f>
        <v>66.383826999999997</v>
      </c>
      <c r="U59" s="72">
        <f>'Energy by Mode &amp; Fuel'!V$206</f>
        <v>64.465698000000003</v>
      </c>
      <c r="V59" s="72">
        <f>'Energy by Mode &amp; Fuel'!W$206</f>
        <v>62.488078999999999</v>
      </c>
      <c r="W59" s="72">
        <f>'Energy by Mode &amp; Fuel'!X$206</f>
        <v>60.460532999999998</v>
      </c>
      <c r="X59" s="72">
        <f>'Energy by Mode &amp; Fuel'!Y$206</f>
        <v>58.370502000000002</v>
      </c>
      <c r="Y59" s="72">
        <f>'Energy by Mode &amp; Fuel'!Z$206</f>
        <v>56.270820999999998</v>
      </c>
      <c r="Z59" s="72">
        <f>'Energy by Mode &amp; Fuel'!AA$206</f>
        <v>54.132537999999997</v>
      </c>
      <c r="AA59" s="72">
        <f>'Energy by Mode &amp; Fuel'!AB$206</f>
        <v>51.891029000000003</v>
      </c>
      <c r="AB59" s="72">
        <f>'Energy by Mode &amp; Fuel'!AC$206</f>
        <v>49.535514999999997</v>
      </c>
      <c r="AC59" s="72">
        <f>'Energy by Mode &amp; Fuel'!AD$206</f>
        <v>47.10474</v>
      </c>
      <c r="AD59" s="72">
        <f>'Energy by Mode &amp; Fuel'!AE$206</f>
        <v>44.559081999999997</v>
      </c>
      <c r="AE59" s="72">
        <f>'Energy by Mode &amp; Fuel'!AF$206</f>
        <v>43.400911606617278</v>
      </c>
      <c r="AF59" s="72">
        <f>'Energy by Mode &amp; Fuel'!AG$206</f>
        <v>42.272844137260428</v>
      </c>
      <c r="AG59" s="72">
        <f>'Energy by Mode &amp; Fuel'!AH$206</f>
        <v>41.174097162987998</v>
      </c>
      <c r="AH59" s="72">
        <f>'Energy by Mode &amp; Fuel'!AI$206</f>
        <v>40.103908591588883</v>
      </c>
      <c r="AI59" s="72">
        <f>'Energy by Mode &amp; Fuel'!AJ$206</f>
        <v>39.061536138994256</v>
      </c>
      <c r="AJ59" s="72">
        <f>'Energy by Mode &amp; Fuel'!AK$206</f>
        <v>38.046256814428453</v>
      </c>
      <c r="AK59" s="72">
        <f>'Energy by Mode &amp; Fuel'!AL$206</f>
        <v>37.057366418941704</v>
      </c>
      <c r="AL59" s="72">
        <f>'Energy by Mode &amp; Fuel'!AM$206</f>
        <v>36.094179056976905</v>
      </c>
      <c r="AM59" s="72">
        <f>'Energy by Mode &amp; Fuel'!AN$206</f>
        <v>35.156026660631639</v>
      </c>
      <c r="AN59" s="72">
        <f>'Energy by Mode &amp; Fuel'!AO$206</f>
        <v>34.242258526285489</v>
      </c>
      <c r="AO59" s="72">
        <f>'Energy by Mode &amp; Fuel'!AP$206</f>
        <v>33.352240863271234</v>
      </c>
      <c r="AP59" s="72">
        <f>'Energy by Mode &amp; Fuel'!AQ$206</f>
        <v>32.48535635427686</v>
      </c>
      <c r="AQ59" s="72">
        <f>'Energy by Mode &amp; Fuel'!AR$206</f>
        <v>31.64100372717358</v>
      </c>
      <c r="AR59" s="72">
        <f>'Energy by Mode &amp; Fuel'!AS$206</f>
        <v>30.818597337972729</v>
      </c>
      <c r="AS59" s="72">
        <f>'Energy by Mode &amp; Fuel'!AT$206</f>
        <v>30.017566764622423</v>
      </c>
      <c r="AT59" s="56"/>
      <c r="AU59" s="56"/>
    </row>
    <row r="60" spans="1:47">
      <c r="A60" s="65" t="s">
        <v>678</v>
      </c>
      <c r="B60" s="72">
        <f>'Energy by Mode &amp; Fuel'!C$207</f>
        <v>19.177256</v>
      </c>
      <c r="C60" s="72">
        <f>'Energy by Mode &amp; Fuel'!D$207</f>
        <v>20.938521999999999</v>
      </c>
      <c r="D60" s="72">
        <f>'Energy by Mode &amp; Fuel'!E$207</f>
        <v>22.382256000000002</v>
      </c>
      <c r="E60" s="72">
        <f>'Energy by Mode &amp; Fuel'!F$207</f>
        <v>23.920871999999999</v>
      </c>
      <c r="F60" s="72">
        <f>'Energy by Mode &amp; Fuel'!G$207</f>
        <v>25.232071000000001</v>
      </c>
      <c r="G60" s="72">
        <f>'Energy by Mode &amp; Fuel'!H$207</f>
        <v>26.671264999999998</v>
      </c>
      <c r="H60" s="72">
        <f>'Energy by Mode &amp; Fuel'!I$207</f>
        <v>28.34329</v>
      </c>
      <c r="I60" s="72">
        <f>'Energy by Mode &amp; Fuel'!J$207</f>
        <v>30.200686999999999</v>
      </c>
      <c r="J60" s="72">
        <f>'Energy by Mode &amp; Fuel'!K$207</f>
        <v>32.181624999999997</v>
      </c>
      <c r="K60" s="72">
        <f>'Energy by Mode &amp; Fuel'!L$207</f>
        <v>34.321838</v>
      </c>
      <c r="L60" s="72">
        <f>'Energy by Mode &amp; Fuel'!M$207</f>
        <v>36.638992000000002</v>
      </c>
      <c r="M60" s="72">
        <f>'Energy by Mode &amp; Fuel'!N$207</f>
        <v>39.104484999999997</v>
      </c>
      <c r="N60" s="72">
        <f>'Energy by Mode &amp; Fuel'!O$207</f>
        <v>41.686478000000001</v>
      </c>
      <c r="O60" s="72">
        <f>'Energy by Mode &amp; Fuel'!P$207</f>
        <v>44.353523000000003</v>
      </c>
      <c r="P60" s="72">
        <f>'Energy by Mode &amp; Fuel'!Q$207</f>
        <v>47.100535999999998</v>
      </c>
      <c r="Q60" s="72">
        <f>'Energy by Mode &amp; Fuel'!R$207</f>
        <v>49.919570999999998</v>
      </c>
      <c r="R60" s="72">
        <f>'Energy by Mode &amp; Fuel'!S$207</f>
        <v>52.834805000000003</v>
      </c>
      <c r="S60" s="72">
        <f>'Energy by Mode &amp; Fuel'!T$207</f>
        <v>55.866295000000001</v>
      </c>
      <c r="T60" s="72">
        <f>'Energy by Mode &amp; Fuel'!U$207</f>
        <v>58.997421000000003</v>
      </c>
      <c r="U60" s="72">
        <f>'Energy by Mode &amp; Fuel'!V$207</f>
        <v>62.188358000000001</v>
      </c>
      <c r="V60" s="72">
        <f>'Energy by Mode &amp; Fuel'!W$207</f>
        <v>65.440033</v>
      </c>
      <c r="W60" s="72">
        <f>'Energy by Mode &amp; Fuel'!X$207</f>
        <v>68.743301000000002</v>
      </c>
      <c r="X60" s="72">
        <f>'Energy by Mode &amp; Fuel'!Y$207</f>
        <v>72.110106999999999</v>
      </c>
      <c r="Y60" s="72">
        <f>'Energy by Mode &amp; Fuel'!Z$207</f>
        <v>75.489707999999993</v>
      </c>
      <c r="Z60" s="72">
        <f>'Energy by Mode &amp; Fuel'!AA$207</f>
        <v>78.910499999999999</v>
      </c>
      <c r="AA60" s="72">
        <f>'Energy by Mode &amp; Fuel'!AB$207</f>
        <v>82.434837000000002</v>
      </c>
      <c r="AB60" s="72">
        <f>'Energy by Mode &amp; Fuel'!AC$207</f>
        <v>86.073470999999998</v>
      </c>
      <c r="AC60" s="72">
        <f>'Energy by Mode &amp; Fuel'!AD$207</f>
        <v>89.789597000000001</v>
      </c>
      <c r="AD60" s="72">
        <f>'Energy by Mode &amp; Fuel'!AE$207</f>
        <v>93.621741999999998</v>
      </c>
      <c r="AE60" s="72">
        <f>'Energy by Mode &amp; Fuel'!AF$207</f>
        <v>95.969428385315709</v>
      </c>
      <c r="AF60" s="72">
        <f>'Energy by Mode &amp; Fuel'!AG$207</f>
        <v>98.37598604610713</v>
      </c>
      <c r="AG60" s="72">
        <f>'Energy by Mode &amp; Fuel'!AH$207</f>
        <v>100.84289125582278</v>
      </c>
      <c r="AH60" s="72">
        <f>'Energy by Mode &amp; Fuel'!AI$207</f>
        <v>103.37165730737914</v>
      </c>
      <c r="AI60" s="72">
        <f>'Energy by Mode &amp; Fuel'!AJ$207</f>
        <v>105.9638354414717</v>
      </c>
      <c r="AJ60" s="72">
        <f>'Energy by Mode &amp; Fuel'!AK$207</f>
        <v>108.62101579816468</v>
      </c>
      <c r="AK60" s="72">
        <f>'Energy by Mode &amp; Fuel'!AL$207</f>
        <v>111.344828392343</v>
      </c>
      <c r="AL60" s="72">
        <f>'Energy by Mode &amp; Fuel'!AM$207</f>
        <v>114.13694411362512</v>
      </c>
      <c r="AM60" s="72">
        <f>'Energy by Mode &amp; Fuel'!AN$207</f>
        <v>116.99907575134981</v>
      </c>
      <c r="AN60" s="72">
        <f>'Energy by Mode &amp; Fuel'!AO$207</f>
        <v>119.93297904526594</v>
      </c>
      <c r="AO60" s="72">
        <f>'Energy by Mode &amp; Fuel'!AP$207</f>
        <v>122.94045376256959</v>
      </c>
      <c r="AP60" s="72">
        <f>'Energy by Mode &amp; Fuel'!AQ$207</f>
        <v>126.02334480194932</v>
      </c>
      <c r="AQ60" s="72">
        <f>'Energy by Mode &amp; Fuel'!AR$207</f>
        <v>129.18354332531672</v>
      </c>
      <c r="AR60" s="72">
        <f>'Energy by Mode &amp; Fuel'!AS$207</f>
        <v>132.42298791791669</v>
      </c>
      <c r="AS60" s="72">
        <f>'Energy by Mode &amp; Fuel'!AT$207</f>
        <v>135.74366577752883</v>
      </c>
      <c r="AT60" s="56"/>
      <c r="AU60" s="56"/>
    </row>
    <row r="61" spans="1:47">
      <c r="A61" s="65" t="s">
        <v>680</v>
      </c>
      <c r="B61" s="72">
        <f>'Energy by Mode &amp; Fuel'!C$208</f>
        <v>0.47208099999999997</v>
      </c>
      <c r="C61" s="72">
        <f>'Energy by Mode &amp; Fuel'!D$208</f>
        <v>0.477626</v>
      </c>
      <c r="D61" s="72">
        <f>'Energy by Mode &amp; Fuel'!E$208</f>
        <v>0.48324499999999998</v>
      </c>
      <c r="E61" s="72">
        <f>'Energy by Mode &amp; Fuel'!F$208</f>
        <v>0.48892400000000003</v>
      </c>
      <c r="F61" s="72">
        <f>'Energy by Mode &amp; Fuel'!G$208</f>
        <v>0.49460100000000001</v>
      </c>
      <c r="G61" s="72">
        <f>'Energy by Mode &amp; Fuel'!H$208</f>
        <v>0.50035099999999999</v>
      </c>
      <c r="H61" s="72">
        <f>'Energy by Mode &amp; Fuel'!I$208</f>
        <v>0.50616799999999995</v>
      </c>
      <c r="I61" s="72">
        <f>'Energy by Mode &amp; Fuel'!J$208</f>
        <v>0.51204899999999998</v>
      </c>
      <c r="J61" s="72">
        <f>'Energy by Mode &amp; Fuel'!K$208</f>
        <v>0.51798599999999995</v>
      </c>
      <c r="K61" s="72">
        <f>'Energy by Mode &amp; Fuel'!L$208</f>
        <v>0.523976</v>
      </c>
      <c r="L61" s="72">
        <f>'Energy by Mode &amp; Fuel'!M$208</f>
        <v>0.53001299999999996</v>
      </c>
      <c r="M61" s="72">
        <f>'Energy by Mode &amp; Fuel'!N$208</f>
        <v>0.53609499999999999</v>
      </c>
      <c r="N61" s="72">
        <f>'Energy by Mode &amp; Fuel'!O$208</f>
        <v>0.54221799999999998</v>
      </c>
      <c r="O61" s="72">
        <f>'Energy by Mode &amp; Fuel'!P$208</f>
        <v>0.54837800000000003</v>
      </c>
      <c r="P61" s="72">
        <f>'Energy by Mode &amp; Fuel'!Q$208</f>
        <v>0.55457100000000004</v>
      </c>
      <c r="Q61" s="72">
        <f>'Energy by Mode &amp; Fuel'!R$208</f>
        <v>0.56079299999999999</v>
      </c>
      <c r="R61" s="72">
        <f>'Energy by Mode &amp; Fuel'!S$208</f>
        <v>0.56704200000000005</v>
      </c>
      <c r="S61" s="72">
        <f>'Energy by Mode &amp; Fuel'!T$208</f>
        <v>0.57331200000000004</v>
      </c>
      <c r="T61" s="72">
        <f>'Energy by Mode &amp; Fuel'!U$208</f>
        <v>0.5796</v>
      </c>
      <c r="U61" s="72">
        <f>'Energy by Mode &amp; Fuel'!V$208</f>
        <v>0.58590699999999996</v>
      </c>
      <c r="V61" s="72">
        <f>'Energy by Mode &amp; Fuel'!W$208</f>
        <v>0.59222900000000001</v>
      </c>
      <c r="W61" s="72">
        <f>'Energy by Mode &amp; Fuel'!X$208</f>
        <v>0.59856699999999996</v>
      </c>
      <c r="X61" s="72">
        <f>'Energy by Mode &amp; Fuel'!Y$208</f>
        <v>0.60492000000000001</v>
      </c>
      <c r="Y61" s="72">
        <f>'Energy by Mode &amp; Fuel'!Z$208</f>
        <v>0.61129</v>
      </c>
      <c r="Z61" s="72">
        <f>'Energy by Mode &amp; Fuel'!AA$208</f>
        <v>0.61767799999999995</v>
      </c>
      <c r="AA61" s="72">
        <f>'Energy by Mode &amp; Fuel'!AB$208</f>
        <v>0.624085</v>
      </c>
      <c r="AB61" s="72">
        <f>'Energy by Mode &amp; Fuel'!AC$208</f>
        <v>0.63051100000000004</v>
      </c>
      <c r="AC61" s="72">
        <f>'Energy by Mode &amp; Fuel'!AD$208</f>
        <v>0.63695999999999997</v>
      </c>
      <c r="AD61" s="72">
        <f>'Energy by Mode &amp; Fuel'!AE$208</f>
        <v>0.64343399999999995</v>
      </c>
      <c r="AE61" s="72">
        <f>'Energy by Mode &amp; Fuel'!AF$208</f>
        <v>0.64721244561943925</v>
      </c>
      <c r="AF61" s="72">
        <f>'Energy by Mode &amp; Fuel'!AG$208</f>
        <v>0.65101307945289744</v>
      </c>
      <c r="AG61" s="72">
        <f>'Energy by Mode &amp; Fuel'!AH$208</f>
        <v>0.65483603179650451</v>
      </c>
      <c r="AH61" s="72">
        <f>'Energy by Mode &amp; Fuel'!AI$208</f>
        <v>0.65868143371152998</v>
      </c>
      <c r="AI61" s="72">
        <f>'Energy by Mode &amp; Fuel'!AJ$208</f>
        <v>0.66254941702887615</v>
      </c>
      <c r="AJ61" s="72">
        <f>'Energy by Mode &amp; Fuel'!AK$208</f>
        <v>0.66644011435359751</v>
      </c>
      <c r="AK61" s="72">
        <f>'Energy by Mode &amp; Fuel'!AL$208</f>
        <v>0.67035365906944711</v>
      </c>
      <c r="AL61" s="72">
        <f>'Energy by Mode &amp; Fuel'!AM$208</f>
        <v>0.67429018534344887</v>
      </c>
      <c r="AM61" s="72">
        <f>'Energy by Mode &amp; Fuel'!AN$208</f>
        <v>0.6782498281304975</v>
      </c>
      <c r="AN61" s="72">
        <f>'Energy by Mode &amp; Fuel'!AO$208</f>
        <v>0.68223272317798511</v>
      </c>
      <c r="AO61" s="72">
        <f>'Energy by Mode &amp; Fuel'!AP$208</f>
        <v>0.68623900703045482</v>
      </c>
      <c r="AP61" s="72">
        <f>'Energy by Mode &amp; Fuel'!AQ$208</f>
        <v>0.690268817034282</v>
      </c>
      <c r="AQ61" s="72">
        <f>'Energy by Mode &amp; Fuel'!AR$208</f>
        <v>0.6943222913423831</v>
      </c>
      <c r="AR61" s="72">
        <f>'Energy by Mode &amp; Fuel'!AS$208</f>
        <v>0.69839956891895139</v>
      </c>
      <c r="AS61" s="72">
        <f>'Energy by Mode &amp; Fuel'!AT$208</f>
        <v>0.70250078954422157</v>
      </c>
      <c r="AT61" s="56"/>
      <c r="AU61" s="56"/>
    </row>
    <row r="62" spans="1:47">
      <c r="A62" s="65" t="s">
        <v>682</v>
      </c>
      <c r="B62" s="72">
        <f>SUM(B58:B61)</f>
        <v>108.665072</v>
      </c>
      <c r="C62" s="72">
        <f t="shared" ref="C62:AS62" si="8">SUM(C58:C61)</f>
        <v>107.230272</v>
      </c>
      <c r="D62" s="72">
        <f t="shared" si="8"/>
        <v>109.113024</v>
      </c>
      <c r="E62" s="72">
        <f t="shared" si="8"/>
        <v>110.00730799999999</v>
      </c>
      <c r="F62" s="72">
        <f t="shared" si="8"/>
        <v>110.913554</v>
      </c>
      <c r="G62" s="72">
        <f t="shared" si="8"/>
        <v>112.16169400000001</v>
      </c>
      <c r="H62" s="72">
        <f t="shared" si="8"/>
        <v>113.41696899999999</v>
      </c>
      <c r="I62" s="72">
        <f t="shared" si="8"/>
        <v>114.679715</v>
      </c>
      <c r="J62" s="72">
        <f t="shared" si="8"/>
        <v>115.95095499999998</v>
      </c>
      <c r="K62" s="72">
        <f t="shared" si="8"/>
        <v>117.22830200000001</v>
      </c>
      <c r="L62" s="72">
        <f t="shared" si="8"/>
        <v>118.51016800000001</v>
      </c>
      <c r="M62" s="72">
        <f t="shared" si="8"/>
        <v>119.79673</v>
      </c>
      <c r="N62" s="72">
        <f t="shared" si="8"/>
        <v>121.088317</v>
      </c>
      <c r="O62" s="72">
        <f t="shared" si="8"/>
        <v>122.38520200000001</v>
      </c>
      <c r="P62" s="72">
        <f t="shared" si="8"/>
        <v>123.686727</v>
      </c>
      <c r="Q62" s="72">
        <f t="shared" si="8"/>
        <v>124.99241500000001</v>
      </c>
      <c r="R62" s="72">
        <f t="shared" si="8"/>
        <v>126.30039800000002</v>
      </c>
      <c r="S62" s="72">
        <f t="shared" si="8"/>
        <v>127.60915200000001</v>
      </c>
      <c r="T62" s="72">
        <f t="shared" si="8"/>
        <v>128.91858199999999</v>
      </c>
      <c r="U62" s="72">
        <f t="shared" si="8"/>
        <v>130.22987899999998</v>
      </c>
      <c r="V62" s="72">
        <f t="shared" si="8"/>
        <v>131.542519</v>
      </c>
      <c r="W62" s="72">
        <f t="shared" si="8"/>
        <v>132.85692299999999</v>
      </c>
      <c r="X62" s="72">
        <f t="shared" si="8"/>
        <v>134.172472</v>
      </c>
      <c r="Y62" s="72">
        <f t="shared" si="8"/>
        <v>135.49126699999999</v>
      </c>
      <c r="Z62" s="72">
        <f t="shared" si="8"/>
        <v>136.81276300000002</v>
      </c>
      <c r="AA62" s="72">
        <f t="shared" si="8"/>
        <v>138.134691</v>
      </c>
      <c r="AB62" s="72">
        <f t="shared" si="8"/>
        <v>139.457031</v>
      </c>
      <c r="AC62" s="72">
        <f t="shared" si="8"/>
        <v>140.78174199999998</v>
      </c>
      <c r="AD62" s="72">
        <f t="shared" si="8"/>
        <v>142.10773700000001</v>
      </c>
      <c r="AE62" s="72">
        <f t="shared" si="8"/>
        <v>143.32031285942014</v>
      </c>
      <c r="AF62" s="72">
        <f t="shared" si="8"/>
        <v>144.62199833195777</v>
      </c>
      <c r="AG62" s="72">
        <f t="shared" si="8"/>
        <v>146.0134880573043</v>
      </c>
      <c r="AH62" s="72">
        <f t="shared" si="8"/>
        <v>147.49553403601914</v>
      </c>
      <c r="AI62" s="72">
        <f t="shared" si="8"/>
        <v>149.0689460292798</v>
      </c>
      <c r="AJ62" s="72">
        <f t="shared" si="8"/>
        <v>150.73459199565028</v>
      </c>
      <c r="AK62" s="72">
        <f t="shared" si="8"/>
        <v>152.49339856509349</v>
      </c>
      <c r="AL62" s="72">
        <f t="shared" si="8"/>
        <v>154.34635155047863</v>
      </c>
      <c r="AM62" s="72">
        <f t="shared" si="8"/>
        <v>156.29449649685827</v>
      </c>
      <c r="AN62" s="72">
        <f t="shared" si="8"/>
        <v>158.33893926881345</v>
      </c>
      <c r="AO62" s="72">
        <f t="shared" si="8"/>
        <v>160.48084667619065</v>
      </c>
      <c r="AP62" s="72">
        <f t="shared" si="8"/>
        <v>162.72144713857739</v>
      </c>
      <c r="AQ62" s="72">
        <f t="shared" si="8"/>
        <v>165.06203138888966</v>
      </c>
      <c r="AR62" s="72">
        <f t="shared" si="8"/>
        <v>167.50395321646795</v>
      </c>
      <c r="AS62" s="72">
        <f t="shared" si="8"/>
        <v>170.04863025010457</v>
      </c>
      <c r="AT62" s="56"/>
      <c r="AU62" s="56"/>
    </row>
    <row r="63" spans="1:47">
      <c r="A63" s="65" t="s">
        <v>683</v>
      </c>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c r="AQ63" s="65"/>
      <c r="AR63" s="65"/>
      <c r="AS63" s="65"/>
      <c r="AT63" s="56"/>
      <c r="AU63" s="56"/>
    </row>
    <row r="64" spans="1:47">
      <c r="A64" s="65" t="s">
        <v>674</v>
      </c>
      <c r="B64" s="72">
        <f>'Energy by Mode &amp; Fuel'!C$211</f>
        <v>0</v>
      </c>
      <c r="C64" s="72">
        <f>'Energy by Mode &amp; Fuel'!D$211</f>
        <v>0</v>
      </c>
      <c r="D64" s="72">
        <f>'Energy by Mode &amp; Fuel'!E$211</f>
        <v>0</v>
      </c>
      <c r="E64" s="72">
        <f>'Energy by Mode &amp; Fuel'!F$211</f>
        <v>0</v>
      </c>
      <c r="F64" s="72">
        <f>'Energy by Mode &amp; Fuel'!G$211</f>
        <v>0</v>
      </c>
      <c r="G64" s="72">
        <f>'Energy by Mode &amp; Fuel'!H$211</f>
        <v>0</v>
      </c>
      <c r="H64" s="72">
        <f>'Energy by Mode &amp; Fuel'!I$211</f>
        <v>0</v>
      </c>
      <c r="I64" s="72">
        <f>'Energy by Mode &amp; Fuel'!J$211</f>
        <v>0</v>
      </c>
      <c r="J64" s="72">
        <f>'Energy by Mode &amp; Fuel'!K$211</f>
        <v>0</v>
      </c>
      <c r="K64" s="72">
        <f>'Energy by Mode &amp; Fuel'!L$211</f>
        <v>0</v>
      </c>
      <c r="L64" s="72">
        <f>'Energy by Mode &amp; Fuel'!M$211</f>
        <v>0</v>
      </c>
      <c r="M64" s="72">
        <f>'Energy by Mode &amp; Fuel'!N$211</f>
        <v>0</v>
      </c>
      <c r="N64" s="72">
        <f>'Energy by Mode &amp; Fuel'!O$211</f>
        <v>0</v>
      </c>
      <c r="O64" s="72">
        <f>'Energy by Mode &amp; Fuel'!P$211</f>
        <v>0</v>
      </c>
      <c r="P64" s="72">
        <f>'Energy by Mode &amp; Fuel'!Q$211</f>
        <v>0</v>
      </c>
      <c r="Q64" s="72">
        <f>'Energy by Mode &amp; Fuel'!R$211</f>
        <v>0</v>
      </c>
      <c r="R64" s="72">
        <f>'Energy by Mode &amp; Fuel'!S$211</f>
        <v>0</v>
      </c>
      <c r="S64" s="72">
        <f>'Energy by Mode &amp; Fuel'!T$211</f>
        <v>0</v>
      </c>
      <c r="T64" s="72">
        <f>'Energy by Mode &amp; Fuel'!U$211</f>
        <v>0</v>
      </c>
      <c r="U64" s="72">
        <f>'Energy by Mode &amp; Fuel'!V$211</f>
        <v>0</v>
      </c>
      <c r="V64" s="72">
        <f>'Energy by Mode &amp; Fuel'!W$211</f>
        <v>0</v>
      </c>
      <c r="W64" s="72">
        <f>'Energy by Mode &amp; Fuel'!X$211</f>
        <v>0</v>
      </c>
      <c r="X64" s="72">
        <f>'Energy by Mode &amp; Fuel'!Y$211</f>
        <v>0</v>
      </c>
      <c r="Y64" s="72">
        <f>'Energy by Mode &amp; Fuel'!Z$211</f>
        <v>0</v>
      </c>
      <c r="Z64" s="72">
        <f>'Energy by Mode &amp; Fuel'!AA$211</f>
        <v>0</v>
      </c>
      <c r="AA64" s="72">
        <f>'Energy by Mode &amp; Fuel'!AB$211</f>
        <v>0</v>
      </c>
      <c r="AB64" s="72">
        <f>'Energy by Mode &amp; Fuel'!AC$211</f>
        <v>0</v>
      </c>
      <c r="AC64" s="72">
        <f>'Energy by Mode &amp; Fuel'!AD$211</f>
        <v>0</v>
      </c>
      <c r="AD64" s="72">
        <f>'Energy by Mode &amp; Fuel'!AE$211</f>
        <v>0</v>
      </c>
      <c r="AE64" s="72">
        <f>'Energy by Mode &amp; Fuel'!AF$211</f>
        <v>0</v>
      </c>
      <c r="AF64" s="72">
        <f>'Energy by Mode &amp; Fuel'!AG$211</f>
        <v>0</v>
      </c>
      <c r="AG64" s="72">
        <f>'Energy by Mode &amp; Fuel'!AH$211</f>
        <v>0</v>
      </c>
      <c r="AH64" s="72">
        <f>'Energy by Mode &amp; Fuel'!AI$211</f>
        <v>0</v>
      </c>
      <c r="AI64" s="72">
        <f>'Energy by Mode &amp; Fuel'!AJ$211</f>
        <v>0</v>
      </c>
      <c r="AJ64" s="72">
        <f>'Energy by Mode &amp; Fuel'!AK$211</f>
        <v>0</v>
      </c>
      <c r="AK64" s="72">
        <f>'Energy by Mode &amp; Fuel'!AL$211</f>
        <v>0</v>
      </c>
      <c r="AL64" s="72">
        <f>'Energy by Mode &amp; Fuel'!AM$211</f>
        <v>0</v>
      </c>
      <c r="AM64" s="72">
        <f>'Energy by Mode &amp; Fuel'!AN$211</f>
        <v>0</v>
      </c>
      <c r="AN64" s="72">
        <f>'Energy by Mode &amp; Fuel'!AO$211</f>
        <v>0</v>
      </c>
      <c r="AO64" s="72">
        <f>'Energy by Mode &amp; Fuel'!AP$211</f>
        <v>0</v>
      </c>
      <c r="AP64" s="72">
        <f>'Energy by Mode &amp; Fuel'!AQ$211</f>
        <v>0</v>
      </c>
      <c r="AQ64" s="72">
        <f>'Energy by Mode &amp; Fuel'!AR$211</f>
        <v>0</v>
      </c>
      <c r="AR64" s="72">
        <f>'Energy by Mode &amp; Fuel'!AS$211</f>
        <v>0</v>
      </c>
      <c r="AS64" s="72">
        <f>'Energy by Mode &amp; Fuel'!AT$211</f>
        <v>0</v>
      </c>
      <c r="AT64" s="56"/>
      <c r="AU64" s="56"/>
    </row>
    <row r="65" spans="1:47">
      <c r="A65" s="65" t="s">
        <v>676</v>
      </c>
      <c r="B65" s="72">
        <f>'Energy by Mode &amp; Fuel'!C$212</f>
        <v>31.732164000000001</v>
      </c>
      <c r="C65" s="72">
        <f>'Energy by Mode &amp; Fuel'!D$212</f>
        <v>31.081928000000001</v>
      </c>
      <c r="D65" s="72">
        <f>'Energy by Mode &amp; Fuel'!E$212</f>
        <v>31.666523000000002</v>
      </c>
      <c r="E65" s="72">
        <f>'Energy by Mode &amp; Fuel'!F$212</f>
        <v>31.834551000000001</v>
      </c>
      <c r="F65" s="72">
        <f>'Energy by Mode &amp; Fuel'!G$212</f>
        <v>31.998438</v>
      </c>
      <c r="G65" s="72">
        <f>'Energy by Mode &amp; Fuel'!H$212</f>
        <v>32.30706</v>
      </c>
      <c r="H65" s="72">
        <f>'Energy by Mode &amp; Fuel'!I$212</f>
        <v>32.618622000000002</v>
      </c>
      <c r="I65" s="72">
        <f>'Energy by Mode &amp; Fuel'!J$212</f>
        <v>32.932751000000003</v>
      </c>
      <c r="J65" s="72">
        <f>'Energy by Mode &amp; Fuel'!K$212</f>
        <v>33.249321000000002</v>
      </c>
      <c r="K65" s="72">
        <f>'Energy by Mode &amp; Fuel'!L$212</f>
        <v>33.567959000000002</v>
      </c>
      <c r="L65" s="72">
        <f>'Energy by Mode &amp; Fuel'!M$212</f>
        <v>33.888362999999998</v>
      </c>
      <c r="M65" s="72">
        <f>'Energy by Mode &amp; Fuel'!N$212</f>
        <v>34.210391999999999</v>
      </c>
      <c r="N65" s="72">
        <f>'Energy by Mode &amp; Fuel'!O$212</f>
        <v>34.533813000000002</v>
      </c>
      <c r="O65" s="72">
        <f>'Energy by Mode &amp; Fuel'!P$212</f>
        <v>34.858390999999997</v>
      </c>
      <c r="P65" s="72">
        <f>'Energy by Mode &amp; Fuel'!Q$212</f>
        <v>35.183898999999997</v>
      </c>
      <c r="Q65" s="72">
        <f>'Energy by Mode &amp; Fuel'!R$212</f>
        <v>35.510105000000003</v>
      </c>
      <c r="R65" s="72">
        <f>'Energy by Mode &amp; Fuel'!S$212</f>
        <v>35.836727000000003</v>
      </c>
      <c r="S65" s="72">
        <f>'Energy by Mode &amp; Fuel'!T$212</f>
        <v>36.163547999999999</v>
      </c>
      <c r="T65" s="72">
        <f>'Energy by Mode &amp; Fuel'!U$212</f>
        <v>36.490349000000002</v>
      </c>
      <c r="U65" s="72">
        <f>'Energy by Mode &amp; Fuel'!V$212</f>
        <v>36.817070000000001</v>
      </c>
      <c r="V65" s="72">
        <f>'Energy by Mode &amp; Fuel'!W$212</f>
        <v>37.143562000000003</v>
      </c>
      <c r="W65" s="72">
        <f>'Energy by Mode &amp; Fuel'!X$212</f>
        <v>37.469856</v>
      </c>
      <c r="X65" s="72">
        <f>'Energy by Mode &amp; Fuel'!Y$212</f>
        <v>37.795887</v>
      </c>
      <c r="Y65" s="72">
        <f>'Energy by Mode &amp; Fuel'!Z$212</f>
        <v>38.121754000000003</v>
      </c>
      <c r="Z65" s="72">
        <f>'Energy by Mode &amp; Fuel'!AA$212</f>
        <v>38.447563000000002</v>
      </c>
      <c r="AA65" s="72">
        <f>'Energy by Mode &amp; Fuel'!AB$212</f>
        <v>38.773296000000002</v>
      </c>
      <c r="AB65" s="72">
        <f>'Energy by Mode &amp; Fuel'!AC$212</f>
        <v>39.099060000000001</v>
      </c>
      <c r="AC65" s="72">
        <f>'Energy by Mode &amp; Fuel'!AD$212</f>
        <v>39.425044999999997</v>
      </c>
      <c r="AD65" s="72">
        <f>'Energy by Mode &amp; Fuel'!AE$212</f>
        <v>39.751347000000003</v>
      </c>
      <c r="AE65" s="72">
        <f>'Energy by Mode &amp; Fuel'!AF$212</f>
        <v>39.941832073321159</v>
      </c>
      <c r="AF65" s="72">
        <f>'Energy by Mode &amp; Fuel'!AG$212</f>
        <v>40.133229934909792</v>
      </c>
      <c r="AG65" s="72">
        <f>'Energy by Mode &amp; Fuel'!AH$212</f>
        <v>40.32554495876964</v>
      </c>
      <c r="AH65" s="72">
        <f>'Energy by Mode &amp; Fuel'!AI$212</f>
        <v>40.518781539864278</v>
      </c>
      <c r="AI65" s="72">
        <f>'Energy by Mode &amp; Fuel'!AJ$212</f>
        <v>40.71294409421759</v>
      </c>
      <c r="AJ65" s="72">
        <f>'Energy by Mode &amp; Fuel'!AK$212</f>
        <v>40.90803705901466</v>
      </c>
      <c r="AK65" s="72">
        <f>'Energy by Mode &amp; Fuel'!AL$212</f>
        <v>41.104064892703185</v>
      </c>
      <c r="AL65" s="72">
        <f>'Energy by Mode &amp; Fuel'!AM$212</f>
        <v>41.301032075095371</v>
      </c>
      <c r="AM65" s="72">
        <f>'Energy by Mode &amp; Fuel'!AN$212</f>
        <v>41.498943107470296</v>
      </c>
      <c r="AN65" s="72">
        <f>'Energy by Mode &amp; Fuel'!AO$212</f>
        <v>41.697802512676788</v>
      </c>
      <c r="AO65" s="72">
        <f>'Energy by Mode &amp; Fuel'!AP$212</f>
        <v>41.89761483523678</v>
      </c>
      <c r="AP65" s="72">
        <f>'Energy by Mode &amp; Fuel'!AQ$212</f>
        <v>42.098384641449172</v>
      </c>
      <c r="AQ65" s="72">
        <f>'Energy by Mode &amp; Fuel'!AR$212</f>
        <v>42.300116519494175</v>
      </c>
      <c r="AR65" s="72">
        <f>'Energy by Mode &amp; Fuel'!AS$212</f>
        <v>42.502815079538173</v>
      </c>
      <c r="AS65" s="72">
        <f>'Energy by Mode &amp; Fuel'!AT$212</f>
        <v>42.706484953839066</v>
      </c>
      <c r="AT65" s="56"/>
      <c r="AU65" s="56"/>
    </row>
    <row r="66" spans="1:47">
      <c r="A66" s="65" t="s">
        <v>678</v>
      </c>
      <c r="B66" s="72">
        <f>'Energy by Mode &amp; Fuel'!C$213</f>
        <v>0</v>
      </c>
      <c r="C66" s="72">
        <f>'Energy by Mode &amp; Fuel'!D$213</f>
        <v>0</v>
      </c>
      <c r="D66" s="72">
        <f>'Energy by Mode &amp; Fuel'!E$213</f>
        <v>0</v>
      </c>
      <c r="E66" s="72">
        <f>'Energy by Mode &amp; Fuel'!F$213</f>
        <v>0</v>
      </c>
      <c r="F66" s="72">
        <f>'Energy by Mode &amp; Fuel'!G$213</f>
        <v>0</v>
      </c>
      <c r="G66" s="72">
        <f>'Energy by Mode &amp; Fuel'!H$213</f>
        <v>0</v>
      </c>
      <c r="H66" s="72">
        <f>'Energy by Mode &amp; Fuel'!I$213</f>
        <v>0</v>
      </c>
      <c r="I66" s="72">
        <f>'Energy by Mode &amp; Fuel'!J$213</f>
        <v>0</v>
      </c>
      <c r="J66" s="72">
        <f>'Energy by Mode &amp; Fuel'!K$213</f>
        <v>0</v>
      </c>
      <c r="K66" s="72">
        <f>'Energy by Mode &amp; Fuel'!L$213</f>
        <v>0</v>
      </c>
      <c r="L66" s="72">
        <f>'Energy by Mode &amp; Fuel'!M$213</f>
        <v>0</v>
      </c>
      <c r="M66" s="72">
        <f>'Energy by Mode &amp; Fuel'!N$213</f>
        <v>0</v>
      </c>
      <c r="N66" s="72">
        <f>'Energy by Mode &amp; Fuel'!O$213</f>
        <v>0</v>
      </c>
      <c r="O66" s="72">
        <f>'Energy by Mode &amp; Fuel'!P$213</f>
        <v>0</v>
      </c>
      <c r="P66" s="72">
        <f>'Energy by Mode &amp; Fuel'!Q$213</f>
        <v>0</v>
      </c>
      <c r="Q66" s="72">
        <f>'Energy by Mode &amp; Fuel'!R$213</f>
        <v>0</v>
      </c>
      <c r="R66" s="72">
        <f>'Energy by Mode &amp; Fuel'!S$213</f>
        <v>0</v>
      </c>
      <c r="S66" s="72">
        <f>'Energy by Mode &amp; Fuel'!T$213</f>
        <v>0</v>
      </c>
      <c r="T66" s="72">
        <f>'Energy by Mode &amp; Fuel'!U$213</f>
        <v>0</v>
      </c>
      <c r="U66" s="72">
        <f>'Energy by Mode &amp; Fuel'!V$213</f>
        <v>0</v>
      </c>
      <c r="V66" s="72">
        <f>'Energy by Mode &amp; Fuel'!W$213</f>
        <v>0</v>
      </c>
      <c r="W66" s="72">
        <f>'Energy by Mode &amp; Fuel'!X$213</f>
        <v>0</v>
      </c>
      <c r="X66" s="72">
        <f>'Energy by Mode &amp; Fuel'!Y$213</f>
        <v>0</v>
      </c>
      <c r="Y66" s="72">
        <f>'Energy by Mode &amp; Fuel'!Z$213</f>
        <v>0</v>
      </c>
      <c r="Z66" s="72">
        <f>'Energy by Mode &amp; Fuel'!AA$213</f>
        <v>0</v>
      </c>
      <c r="AA66" s="72">
        <f>'Energy by Mode &amp; Fuel'!AB$213</f>
        <v>0</v>
      </c>
      <c r="AB66" s="72">
        <f>'Energy by Mode &amp; Fuel'!AC$213</f>
        <v>0</v>
      </c>
      <c r="AC66" s="72">
        <f>'Energy by Mode &amp; Fuel'!AD$213</f>
        <v>0</v>
      </c>
      <c r="AD66" s="72">
        <f>'Energy by Mode &amp; Fuel'!AE$213</f>
        <v>0</v>
      </c>
      <c r="AE66" s="72">
        <f>'Energy by Mode &amp; Fuel'!AF$213</f>
        <v>0</v>
      </c>
      <c r="AF66" s="72">
        <f>'Energy by Mode &amp; Fuel'!AG$213</f>
        <v>0</v>
      </c>
      <c r="AG66" s="72">
        <f>'Energy by Mode &amp; Fuel'!AH$213</f>
        <v>0</v>
      </c>
      <c r="AH66" s="72">
        <f>'Energy by Mode &amp; Fuel'!AI$213</f>
        <v>0</v>
      </c>
      <c r="AI66" s="72">
        <f>'Energy by Mode &amp; Fuel'!AJ$213</f>
        <v>0</v>
      </c>
      <c r="AJ66" s="72">
        <f>'Energy by Mode &amp; Fuel'!AK$213</f>
        <v>0</v>
      </c>
      <c r="AK66" s="72">
        <f>'Energy by Mode &amp; Fuel'!AL$213</f>
        <v>0</v>
      </c>
      <c r="AL66" s="72">
        <f>'Energy by Mode &amp; Fuel'!AM$213</f>
        <v>0</v>
      </c>
      <c r="AM66" s="72">
        <f>'Energy by Mode &amp; Fuel'!AN$213</f>
        <v>0</v>
      </c>
      <c r="AN66" s="72">
        <f>'Energy by Mode &amp; Fuel'!AO$213</f>
        <v>0</v>
      </c>
      <c r="AO66" s="72">
        <f>'Energy by Mode &amp; Fuel'!AP$213</f>
        <v>0</v>
      </c>
      <c r="AP66" s="72">
        <f>'Energy by Mode &amp; Fuel'!AQ$213</f>
        <v>0</v>
      </c>
      <c r="AQ66" s="72">
        <f>'Energy by Mode &amp; Fuel'!AR$213</f>
        <v>0</v>
      </c>
      <c r="AR66" s="72">
        <f>'Energy by Mode &amp; Fuel'!AS$213</f>
        <v>0</v>
      </c>
      <c r="AS66" s="72">
        <f>'Energy by Mode &amp; Fuel'!AT$213</f>
        <v>0</v>
      </c>
      <c r="AT66" s="56"/>
      <c r="AU66" s="56"/>
    </row>
    <row r="67" spans="1:47">
      <c r="A67" s="65" t="s">
        <v>680</v>
      </c>
      <c r="B67" s="72">
        <f>'Energy by Mode &amp; Fuel'!C$214</f>
        <v>0</v>
      </c>
      <c r="C67" s="72">
        <f>'Energy by Mode &amp; Fuel'!D$214</f>
        <v>0</v>
      </c>
      <c r="D67" s="72">
        <f>'Energy by Mode &amp; Fuel'!E$214</f>
        <v>0</v>
      </c>
      <c r="E67" s="72">
        <f>'Energy by Mode &amp; Fuel'!F$214</f>
        <v>0</v>
      </c>
      <c r="F67" s="72">
        <f>'Energy by Mode &amp; Fuel'!G$214</f>
        <v>0</v>
      </c>
      <c r="G67" s="72">
        <f>'Energy by Mode &amp; Fuel'!H$214</f>
        <v>0</v>
      </c>
      <c r="H67" s="72">
        <f>'Energy by Mode &amp; Fuel'!I$214</f>
        <v>0</v>
      </c>
      <c r="I67" s="72">
        <f>'Energy by Mode &amp; Fuel'!J$214</f>
        <v>0</v>
      </c>
      <c r="J67" s="72">
        <f>'Energy by Mode &amp; Fuel'!K$214</f>
        <v>0</v>
      </c>
      <c r="K67" s="72">
        <f>'Energy by Mode &amp; Fuel'!L$214</f>
        <v>0</v>
      </c>
      <c r="L67" s="72">
        <f>'Energy by Mode &amp; Fuel'!M$214</f>
        <v>0</v>
      </c>
      <c r="M67" s="72">
        <f>'Energy by Mode &amp; Fuel'!N$214</f>
        <v>0</v>
      </c>
      <c r="N67" s="72">
        <f>'Energy by Mode &amp; Fuel'!O$214</f>
        <v>0</v>
      </c>
      <c r="O67" s="72">
        <f>'Energy by Mode &amp; Fuel'!P$214</f>
        <v>0</v>
      </c>
      <c r="P67" s="72">
        <f>'Energy by Mode &amp; Fuel'!Q$214</f>
        <v>0</v>
      </c>
      <c r="Q67" s="72">
        <f>'Energy by Mode &amp; Fuel'!R$214</f>
        <v>0</v>
      </c>
      <c r="R67" s="72">
        <f>'Energy by Mode &amp; Fuel'!S$214</f>
        <v>0</v>
      </c>
      <c r="S67" s="72">
        <f>'Energy by Mode &amp; Fuel'!T$214</f>
        <v>0</v>
      </c>
      <c r="T67" s="72">
        <f>'Energy by Mode &amp; Fuel'!U$214</f>
        <v>0</v>
      </c>
      <c r="U67" s="72">
        <f>'Energy by Mode &amp; Fuel'!V$214</f>
        <v>0</v>
      </c>
      <c r="V67" s="72">
        <f>'Energy by Mode &amp; Fuel'!W$214</f>
        <v>0</v>
      </c>
      <c r="W67" s="72">
        <f>'Energy by Mode &amp; Fuel'!X$214</f>
        <v>0</v>
      </c>
      <c r="X67" s="72">
        <f>'Energy by Mode &amp; Fuel'!Y$214</f>
        <v>0</v>
      </c>
      <c r="Y67" s="72">
        <f>'Energy by Mode &amp; Fuel'!Z$214</f>
        <v>0</v>
      </c>
      <c r="Z67" s="72">
        <f>'Energy by Mode &amp; Fuel'!AA$214</f>
        <v>0</v>
      </c>
      <c r="AA67" s="72">
        <f>'Energy by Mode &amp; Fuel'!AB$214</f>
        <v>0</v>
      </c>
      <c r="AB67" s="72">
        <f>'Energy by Mode &amp; Fuel'!AC$214</f>
        <v>0</v>
      </c>
      <c r="AC67" s="72">
        <f>'Energy by Mode &amp; Fuel'!AD$214</f>
        <v>0</v>
      </c>
      <c r="AD67" s="72">
        <f>'Energy by Mode &amp; Fuel'!AE$214</f>
        <v>0</v>
      </c>
      <c r="AE67" s="72">
        <f>'Energy by Mode &amp; Fuel'!AF$214</f>
        <v>0</v>
      </c>
      <c r="AF67" s="72">
        <f>'Energy by Mode &amp; Fuel'!AG$214</f>
        <v>0</v>
      </c>
      <c r="AG67" s="72">
        <f>'Energy by Mode &amp; Fuel'!AH$214</f>
        <v>0</v>
      </c>
      <c r="AH67" s="72">
        <f>'Energy by Mode &amp; Fuel'!AI$214</f>
        <v>0</v>
      </c>
      <c r="AI67" s="72">
        <f>'Energy by Mode &amp; Fuel'!AJ$214</f>
        <v>0</v>
      </c>
      <c r="AJ67" s="72">
        <f>'Energy by Mode &amp; Fuel'!AK$214</f>
        <v>0</v>
      </c>
      <c r="AK67" s="72">
        <f>'Energy by Mode &amp; Fuel'!AL$214</f>
        <v>0</v>
      </c>
      <c r="AL67" s="72">
        <f>'Energy by Mode &amp; Fuel'!AM$214</f>
        <v>0</v>
      </c>
      <c r="AM67" s="72">
        <f>'Energy by Mode &amp; Fuel'!AN$214</f>
        <v>0</v>
      </c>
      <c r="AN67" s="72">
        <f>'Energy by Mode &amp; Fuel'!AO$214</f>
        <v>0</v>
      </c>
      <c r="AO67" s="72">
        <f>'Energy by Mode &amp; Fuel'!AP$214</f>
        <v>0</v>
      </c>
      <c r="AP67" s="72">
        <f>'Energy by Mode &amp; Fuel'!AQ$214</f>
        <v>0</v>
      </c>
      <c r="AQ67" s="72">
        <f>'Energy by Mode &amp; Fuel'!AR$214</f>
        <v>0</v>
      </c>
      <c r="AR67" s="72">
        <f>'Energy by Mode &amp; Fuel'!AS$214</f>
        <v>0</v>
      </c>
      <c r="AS67" s="72">
        <f>'Energy by Mode &amp; Fuel'!AT$214</f>
        <v>0</v>
      </c>
      <c r="AT67" s="56"/>
      <c r="AU67" s="56"/>
    </row>
    <row r="68" spans="1:47">
      <c r="A68" s="65" t="s">
        <v>689</v>
      </c>
      <c r="B68" s="72">
        <f>SUM(B64:B67)</f>
        <v>31.732164000000001</v>
      </c>
      <c r="C68" s="72">
        <f t="shared" ref="C68:AS68" si="9">SUM(C64:C67)</f>
        <v>31.081928000000001</v>
      </c>
      <c r="D68" s="72">
        <f t="shared" si="9"/>
        <v>31.666523000000002</v>
      </c>
      <c r="E68" s="72">
        <f t="shared" si="9"/>
        <v>31.834551000000001</v>
      </c>
      <c r="F68" s="72">
        <f t="shared" si="9"/>
        <v>31.998438</v>
      </c>
      <c r="G68" s="72">
        <f t="shared" si="9"/>
        <v>32.30706</v>
      </c>
      <c r="H68" s="72">
        <f t="shared" si="9"/>
        <v>32.618622000000002</v>
      </c>
      <c r="I68" s="72">
        <f t="shared" si="9"/>
        <v>32.932751000000003</v>
      </c>
      <c r="J68" s="72">
        <f t="shared" si="9"/>
        <v>33.249321000000002</v>
      </c>
      <c r="K68" s="72">
        <f t="shared" si="9"/>
        <v>33.567959000000002</v>
      </c>
      <c r="L68" s="72">
        <f t="shared" si="9"/>
        <v>33.888362999999998</v>
      </c>
      <c r="M68" s="72">
        <f t="shared" si="9"/>
        <v>34.210391999999999</v>
      </c>
      <c r="N68" s="72">
        <f t="shared" si="9"/>
        <v>34.533813000000002</v>
      </c>
      <c r="O68" s="72">
        <f t="shared" si="9"/>
        <v>34.858390999999997</v>
      </c>
      <c r="P68" s="72">
        <f t="shared" si="9"/>
        <v>35.183898999999997</v>
      </c>
      <c r="Q68" s="72">
        <f t="shared" si="9"/>
        <v>35.510105000000003</v>
      </c>
      <c r="R68" s="72">
        <f t="shared" si="9"/>
        <v>35.836727000000003</v>
      </c>
      <c r="S68" s="72">
        <f t="shared" si="9"/>
        <v>36.163547999999999</v>
      </c>
      <c r="T68" s="72">
        <f t="shared" si="9"/>
        <v>36.490349000000002</v>
      </c>
      <c r="U68" s="72">
        <f t="shared" si="9"/>
        <v>36.817070000000001</v>
      </c>
      <c r="V68" s="72">
        <f t="shared" si="9"/>
        <v>37.143562000000003</v>
      </c>
      <c r="W68" s="72">
        <f t="shared" si="9"/>
        <v>37.469856</v>
      </c>
      <c r="X68" s="72">
        <f t="shared" si="9"/>
        <v>37.795887</v>
      </c>
      <c r="Y68" s="72">
        <f t="shared" si="9"/>
        <v>38.121754000000003</v>
      </c>
      <c r="Z68" s="72">
        <f t="shared" si="9"/>
        <v>38.447563000000002</v>
      </c>
      <c r="AA68" s="72">
        <f t="shared" si="9"/>
        <v>38.773296000000002</v>
      </c>
      <c r="AB68" s="72">
        <f t="shared" si="9"/>
        <v>39.099060000000001</v>
      </c>
      <c r="AC68" s="72">
        <f t="shared" si="9"/>
        <v>39.425044999999997</v>
      </c>
      <c r="AD68" s="72">
        <f t="shared" si="9"/>
        <v>39.751347000000003</v>
      </c>
      <c r="AE68" s="72">
        <f t="shared" si="9"/>
        <v>39.941832073321159</v>
      </c>
      <c r="AF68" s="72">
        <f t="shared" si="9"/>
        <v>40.133229934909792</v>
      </c>
      <c r="AG68" s="72">
        <f t="shared" si="9"/>
        <v>40.32554495876964</v>
      </c>
      <c r="AH68" s="72">
        <f t="shared" si="9"/>
        <v>40.518781539864278</v>
      </c>
      <c r="AI68" s="72">
        <f t="shared" si="9"/>
        <v>40.71294409421759</v>
      </c>
      <c r="AJ68" s="72">
        <f t="shared" si="9"/>
        <v>40.90803705901466</v>
      </c>
      <c r="AK68" s="72">
        <f t="shared" si="9"/>
        <v>41.104064892703185</v>
      </c>
      <c r="AL68" s="72">
        <f t="shared" si="9"/>
        <v>41.301032075095371</v>
      </c>
      <c r="AM68" s="72">
        <f t="shared" si="9"/>
        <v>41.498943107470296</v>
      </c>
      <c r="AN68" s="72">
        <f t="shared" si="9"/>
        <v>41.697802512676788</v>
      </c>
      <c r="AO68" s="72">
        <f t="shared" si="9"/>
        <v>41.89761483523678</v>
      </c>
      <c r="AP68" s="72">
        <f t="shared" si="9"/>
        <v>42.098384641449172</v>
      </c>
      <c r="AQ68" s="72">
        <f t="shared" si="9"/>
        <v>42.300116519494175</v>
      </c>
      <c r="AR68" s="72">
        <f t="shared" si="9"/>
        <v>42.502815079538173</v>
      </c>
      <c r="AS68" s="72">
        <f t="shared" si="9"/>
        <v>42.706484953839066</v>
      </c>
      <c r="AT68" s="56"/>
      <c r="AU68" s="56"/>
    </row>
    <row r="69" spans="1:47">
      <c r="A69" s="65" t="s">
        <v>690</v>
      </c>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c r="AR69" s="65"/>
      <c r="AS69" s="65"/>
      <c r="AT69" s="56"/>
      <c r="AU69" s="56"/>
    </row>
    <row r="70" spans="1:47">
      <c r="A70" s="65" t="s">
        <v>674</v>
      </c>
      <c r="B70" s="72">
        <f>'Energy by Mode &amp; Fuel'!C$217</f>
        <v>13.127788000000001</v>
      </c>
      <c r="C70" s="72">
        <f>'Energy by Mode &amp; Fuel'!D$217</f>
        <v>12.777811</v>
      </c>
      <c r="D70" s="72">
        <f>'Energy by Mode &amp; Fuel'!E$217</f>
        <v>12.530473000000001</v>
      </c>
      <c r="E70" s="72">
        <f>'Energy by Mode &amp; Fuel'!F$217</f>
        <v>12.89594</v>
      </c>
      <c r="F70" s="72">
        <f>'Energy by Mode &amp; Fuel'!G$217</f>
        <v>13.266873</v>
      </c>
      <c r="G70" s="72">
        <f>'Energy by Mode &amp; Fuel'!H$217</f>
        <v>13.4336</v>
      </c>
      <c r="H70" s="72">
        <f>'Energy by Mode &amp; Fuel'!I$217</f>
        <v>13.602474000000001</v>
      </c>
      <c r="I70" s="72">
        <f>'Energy by Mode &amp; Fuel'!J$217</f>
        <v>13.773349</v>
      </c>
      <c r="J70" s="72">
        <f>'Energy by Mode &amp; Fuel'!K$217</f>
        <v>13.946109999999999</v>
      </c>
      <c r="K70" s="72">
        <f>'Energy by Mode &amp; Fuel'!L$217</f>
        <v>14.120632000000001</v>
      </c>
      <c r="L70" s="72">
        <f>'Energy by Mode &amp; Fuel'!M$217</f>
        <v>14.296806</v>
      </c>
      <c r="M70" s="72">
        <f>'Energy by Mode &amp; Fuel'!N$217</f>
        <v>14.474550000000001</v>
      </c>
      <c r="N70" s="72">
        <f>'Energy by Mode &amp; Fuel'!O$217</f>
        <v>14.653774</v>
      </c>
      <c r="O70" s="72">
        <f>'Energy by Mode &amp; Fuel'!P$217</f>
        <v>14.834386</v>
      </c>
      <c r="P70" s="72">
        <f>'Energy by Mode &amp; Fuel'!Q$217</f>
        <v>15.01629</v>
      </c>
      <c r="Q70" s="72">
        <f>'Energy by Mode &amp; Fuel'!R$217</f>
        <v>15.199401999999999</v>
      </c>
      <c r="R70" s="72">
        <f>'Energy by Mode &amp; Fuel'!S$217</f>
        <v>15.383597999999999</v>
      </c>
      <c r="S70" s="72">
        <f>'Energy by Mode &amp; Fuel'!T$217</f>
        <v>15.568796000000001</v>
      </c>
      <c r="T70" s="72">
        <f>'Energy by Mode &amp; Fuel'!U$217</f>
        <v>15.754916</v>
      </c>
      <c r="U70" s="72">
        <f>'Energy by Mode &amp; Fuel'!V$217</f>
        <v>15.941924999999999</v>
      </c>
      <c r="V70" s="72">
        <f>'Energy by Mode &amp; Fuel'!W$217</f>
        <v>16.129771999999999</v>
      </c>
      <c r="W70" s="72">
        <f>'Energy by Mode &amp; Fuel'!X$217</f>
        <v>16.318476</v>
      </c>
      <c r="X70" s="72">
        <f>'Energy by Mode &amp; Fuel'!Y$217</f>
        <v>16.508011</v>
      </c>
      <c r="Y70" s="72">
        <f>'Energy by Mode &amp; Fuel'!Z$217</f>
        <v>16.698416000000002</v>
      </c>
      <c r="Z70" s="72">
        <f>'Energy by Mode &amp; Fuel'!AA$217</f>
        <v>16.889749999999999</v>
      </c>
      <c r="AA70" s="72">
        <f>'Energy by Mode &amp; Fuel'!AB$217</f>
        <v>17.08201</v>
      </c>
      <c r="AB70" s="72">
        <f>'Energy by Mode &amp; Fuel'!AC$217</f>
        <v>17.275248999999999</v>
      </c>
      <c r="AC70" s="72">
        <f>'Energy by Mode &amp; Fuel'!AD$217</f>
        <v>17.469553000000001</v>
      </c>
      <c r="AD70" s="72">
        <f>'Energy by Mode &amp; Fuel'!AE$217</f>
        <v>17.664959</v>
      </c>
      <c r="AE70" s="72">
        <f>'Energy by Mode &amp; Fuel'!AF$217</f>
        <v>17.778914015501901</v>
      </c>
      <c r="AF70" s="72">
        <f>'Energy by Mode &amp; Fuel'!AG$217</f>
        <v>17.893604144261523</v>
      </c>
      <c r="AG70" s="72">
        <f>'Energy by Mode &amp; Fuel'!AH$217</f>
        <v>18.009034128426457</v>
      </c>
      <c r="AH70" s="72">
        <f>'Energy by Mode &amp; Fuel'!AI$217</f>
        <v>18.125208740735442</v>
      </c>
      <c r="AI70" s="72">
        <f>'Energy by Mode &amp; Fuel'!AJ$217</f>
        <v>18.242132784715711</v>
      </c>
      <c r="AJ70" s="72">
        <f>'Energy by Mode &amp; Fuel'!AK$217</f>
        <v>18.359811094881618</v>
      </c>
      <c r="AK70" s="72">
        <f>'Energy by Mode &amp; Fuel'!AL$217</f>
        <v>18.478248536934508</v>
      </c>
      <c r="AL70" s="72">
        <f>'Energy by Mode &amp; Fuel'!AM$217</f>
        <v>18.597450007963925</v>
      </c>
      <c r="AM70" s="72">
        <f>'Energy by Mode &amp; Fuel'!AN$217</f>
        <v>18.71742043665008</v>
      </c>
      <c r="AN70" s="72">
        <f>'Energy by Mode &amp; Fuel'!AO$217</f>
        <v>18.838164783467644</v>
      </c>
      <c r="AO70" s="72">
        <f>'Energy by Mode &amp; Fuel'!AP$217</f>
        <v>18.95968804089085</v>
      </c>
      <c r="AP70" s="72">
        <f>'Energy by Mode &amp; Fuel'!AQ$217</f>
        <v>19.081995233599926</v>
      </c>
      <c r="AQ70" s="72">
        <f>'Energy by Mode &amp; Fuel'!AR$217</f>
        <v>19.205091418688838</v>
      </c>
      <c r="AR70" s="72">
        <f>'Energy by Mode &amp; Fuel'!AS$217</f>
        <v>19.328981685874407</v>
      </c>
      <c r="AS70" s="72">
        <f>'Energy by Mode &amp; Fuel'!AT$217</f>
        <v>19.453671157706736</v>
      </c>
      <c r="AT70" s="56"/>
      <c r="AU70" s="56"/>
    </row>
    <row r="71" spans="1:47">
      <c r="A71" s="65" t="s">
        <v>676</v>
      </c>
      <c r="B71" s="72">
        <f>'Energy by Mode &amp; Fuel'!C$218</f>
        <v>109.735298</v>
      </c>
      <c r="C71" s="72">
        <f>'Energy by Mode &amp; Fuel'!D$218</f>
        <v>104.88855700000001</v>
      </c>
      <c r="D71" s="72">
        <f>'Energy by Mode &amp; Fuel'!E$218</f>
        <v>107.135193</v>
      </c>
      <c r="E71" s="72">
        <f>'Energy by Mode &amp; Fuel'!F$218</f>
        <v>107.978088</v>
      </c>
      <c r="F71" s="72">
        <f>'Energy by Mode &amp; Fuel'!G$218</f>
        <v>108.8181</v>
      </c>
      <c r="G71" s="72">
        <f>'Energy by Mode &amp; Fuel'!H$218</f>
        <v>110.152779</v>
      </c>
      <c r="H71" s="72">
        <f>'Energy by Mode &amp; Fuel'!I$218</f>
        <v>111.498436</v>
      </c>
      <c r="I71" s="72">
        <f>'Energy by Mode &amp; Fuel'!J$218</f>
        <v>112.855141</v>
      </c>
      <c r="J71" s="72">
        <f>'Energy by Mode &amp; Fuel'!K$218</f>
        <v>114.223831</v>
      </c>
      <c r="K71" s="72">
        <f>'Energy by Mode &amp; Fuel'!L$218</f>
        <v>115.60232499999999</v>
      </c>
      <c r="L71" s="72">
        <f>'Energy by Mode &amp; Fuel'!M$218</f>
        <v>116.98925800000001</v>
      </c>
      <c r="M71" s="72">
        <f>'Energy by Mode &amp; Fuel'!N$218</f>
        <v>118.384743</v>
      </c>
      <c r="N71" s="72">
        <f>'Energy by Mode &amp; Fuel'!O$218</f>
        <v>119.788948</v>
      </c>
      <c r="O71" s="72">
        <f>'Energy by Mode &amp; Fuel'!P$218</f>
        <v>121.202011</v>
      </c>
      <c r="P71" s="72">
        <f>'Energy by Mode &amp; Fuel'!Q$218</f>
        <v>122.623268</v>
      </c>
      <c r="Q71" s="72">
        <f>'Energy by Mode &amp; Fuel'!R$218</f>
        <v>124.052238</v>
      </c>
      <c r="R71" s="72">
        <f>'Energy by Mode &amp; Fuel'!S$218</f>
        <v>125.487267</v>
      </c>
      <c r="S71" s="72">
        <f>'Energy by Mode &amp; Fuel'!T$218</f>
        <v>126.926964</v>
      </c>
      <c r="T71" s="72">
        <f>'Energy by Mode &amp; Fuel'!U$218</f>
        <v>128.37120100000001</v>
      </c>
      <c r="U71" s="72">
        <f>'Energy by Mode &amp; Fuel'!V$218</f>
        <v>129.82089199999999</v>
      </c>
      <c r="V71" s="72">
        <f>'Energy by Mode &amp; Fuel'!W$218</f>
        <v>131.275543</v>
      </c>
      <c r="W71" s="72">
        <f>'Energy by Mode &amp; Fuel'!X$218</f>
        <v>132.735535</v>
      </c>
      <c r="X71" s="72">
        <f>'Energy by Mode &amp; Fuel'!Y$218</f>
        <v>134.20034799999999</v>
      </c>
      <c r="Y71" s="72">
        <f>'Energy by Mode &amp; Fuel'!Z$218</f>
        <v>135.67179899999999</v>
      </c>
      <c r="Z71" s="72">
        <f>'Energy by Mode &amp; Fuel'!AA$218</f>
        <v>137.149475</v>
      </c>
      <c r="AA71" s="72">
        <f>'Energy by Mode &amp; Fuel'!AB$218</f>
        <v>138.63159200000001</v>
      </c>
      <c r="AB71" s="72">
        <f>'Energy by Mode &amp; Fuel'!AC$218</f>
        <v>140.11823999999999</v>
      </c>
      <c r="AC71" s="72">
        <f>'Energy by Mode &amp; Fuel'!AD$218</f>
        <v>141.61111500000001</v>
      </c>
      <c r="AD71" s="72">
        <f>'Energy by Mode &amp; Fuel'!AE$218</f>
        <v>143.109497</v>
      </c>
      <c r="AE71" s="72">
        <f>'Energy by Mode &amp; Fuel'!AF$218</f>
        <v>143.98488629680759</v>
      </c>
      <c r="AF71" s="72">
        <f>'Energy by Mode &amp; Fuel'!AG$218</f>
        <v>144.86563027962154</v>
      </c>
      <c r="AG71" s="72">
        <f>'Energy by Mode &amp; Fuel'!AH$218</f>
        <v>145.75176170262603</v>
      </c>
      <c r="AH71" s="72">
        <f>'Energy by Mode &amp; Fuel'!AI$218</f>
        <v>146.6433135203599</v>
      </c>
      <c r="AI71" s="72">
        <f>'Energy by Mode &amp; Fuel'!AJ$218</f>
        <v>147.54031888894227</v>
      </c>
      <c r="AJ71" s="72">
        <f>'Energy by Mode &amp; Fuel'!AK$218</f>
        <v>148.44281116730556</v>
      </c>
      <c r="AK71" s="72">
        <f>'Energy by Mode &amp; Fuel'!AL$218</f>
        <v>149.35082391843616</v>
      </c>
      <c r="AL71" s="72">
        <f>'Energy by Mode &amp; Fuel'!AM$218</f>
        <v>150.26439091062252</v>
      </c>
      <c r="AM71" s="72">
        <f>'Energy by Mode &amp; Fuel'!AN$218</f>
        <v>151.18354611871098</v>
      </c>
      <c r="AN71" s="72">
        <f>'Energy by Mode &amp; Fuel'!AO$218</f>
        <v>152.1083237253693</v>
      </c>
      <c r="AO71" s="72">
        <f>'Energy by Mode &amp; Fuel'!AP$218</f>
        <v>153.03875812235785</v>
      </c>
      <c r="AP71" s="72">
        <f>'Energy by Mode &amp; Fuel'!AQ$218</f>
        <v>153.97488391180869</v>
      </c>
      <c r="AQ71" s="72">
        <f>'Energy by Mode &amp; Fuel'!AR$218</f>
        <v>154.91673590751228</v>
      </c>
      <c r="AR71" s="72">
        <f>'Energy by Mode &amp; Fuel'!AS$218</f>
        <v>155.86434913621227</v>
      </c>
      <c r="AS71" s="72">
        <f>'Energy by Mode &amp; Fuel'!AT$218</f>
        <v>156.81775883890811</v>
      </c>
      <c r="AT71" s="56"/>
      <c r="AU71" s="56"/>
    </row>
    <row r="72" spans="1:47">
      <c r="A72" s="65" t="s">
        <v>678</v>
      </c>
      <c r="B72" s="72">
        <f>'Energy by Mode &amp; Fuel'!C$219</f>
        <v>0.95108599999999999</v>
      </c>
      <c r="C72" s="72">
        <f>'Energy by Mode &amp; Fuel'!D$219</f>
        <v>0.97991899999999998</v>
      </c>
      <c r="D72" s="72">
        <f>'Energy by Mode &amp; Fuel'!E$219</f>
        <v>1.025423</v>
      </c>
      <c r="E72" s="72">
        <f>'Energy by Mode &amp; Fuel'!F$219</f>
        <v>1.0736840000000001</v>
      </c>
      <c r="F72" s="72">
        <f>'Energy by Mode &amp; Fuel'!G$219</f>
        <v>1.1157459999999999</v>
      </c>
      <c r="G72" s="72">
        <f>'Energy by Mode &amp; Fuel'!H$219</f>
        <v>1.161489</v>
      </c>
      <c r="H72" s="72">
        <f>'Energy by Mode &amp; Fuel'!I$219</f>
        <v>1.213827</v>
      </c>
      <c r="I72" s="72">
        <f>'Energy by Mode &amp; Fuel'!J$219</f>
        <v>1.2714570000000001</v>
      </c>
      <c r="J72" s="72">
        <f>'Energy by Mode &amp; Fuel'!K$219</f>
        <v>1.332676</v>
      </c>
      <c r="K72" s="72">
        <f>'Energy by Mode &amp; Fuel'!L$219</f>
        <v>1.398482</v>
      </c>
      <c r="L72" s="72">
        <f>'Energy by Mode &amp; Fuel'!M$219</f>
        <v>1.4693769999999999</v>
      </c>
      <c r="M72" s="72">
        <f>'Energy by Mode &amp; Fuel'!N$219</f>
        <v>1.5445770000000001</v>
      </c>
      <c r="N72" s="72">
        <f>'Energy by Mode &amp; Fuel'!O$219</f>
        <v>1.6232059999999999</v>
      </c>
      <c r="O72" s="72">
        <f>'Energy by Mode &amp; Fuel'!P$219</f>
        <v>1.704393</v>
      </c>
      <c r="P72" s="72">
        <f>'Energy by Mode &amp; Fuel'!Q$219</f>
        <v>1.7880020000000001</v>
      </c>
      <c r="Q72" s="72">
        <f>'Energy by Mode &amp; Fuel'!R$219</f>
        <v>1.8738159999999999</v>
      </c>
      <c r="R72" s="72">
        <f>'Energy by Mode &amp; Fuel'!S$219</f>
        <v>1.962513</v>
      </c>
      <c r="S72" s="72">
        <f>'Energy by Mode &amp; Fuel'!T$219</f>
        <v>2.0546630000000001</v>
      </c>
      <c r="T72" s="72">
        <f>'Energy by Mode &amp; Fuel'!U$219</f>
        <v>2.149807</v>
      </c>
      <c r="U72" s="72">
        <f>'Energy by Mode &amp; Fuel'!V$219</f>
        <v>2.2468360000000001</v>
      </c>
      <c r="V72" s="72">
        <f>'Energy by Mode &amp; Fuel'!W$219</f>
        <v>2.3457810000000001</v>
      </c>
      <c r="W72" s="72">
        <f>'Energy by Mode &amp; Fuel'!X$219</f>
        <v>2.446393</v>
      </c>
      <c r="X72" s="72">
        <f>'Energy by Mode &amp; Fuel'!Y$219</f>
        <v>2.54901</v>
      </c>
      <c r="Y72" s="72">
        <f>'Energy by Mode &amp; Fuel'!Z$219</f>
        <v>2.6522130000000002</v>
      </c>
      <c r="Z72" s="72">
        <f>'Energy by Mode &amp; Fuel'!AA$219</f>
        <v>2.7568060000000001</v>
      </c>
      <c r="AA72" s="72">
        <f>'Energy by Mode &amp; Fuel'!AB$219</f>
        <v>2.8645520000000002</v>
      </c>
      <c r="AB72" s="72">
        <f>'Energy by Mode &amp; Fuel'!AC$219</f>
        <v>2.9757699999999998</v>
      </c>
      <c r="AC72" s="72">
        <f>'Energy by Mode &amp; Fuel'!AD$219</f>
        <v>3.0894300000000001</v>
      </c>
      <c r="AD72" s="72">
        <f>'Energy by Mode &amp; Fuel'!AE$219</f>
        <v>3.2066340000000002</v>
      </c>
      <c r="AE72" s="72">
        <f>'Energy by Mode &amp; Fuel'!AF$219</f>
        <v>3.2773606897918022</v>
      </c>
      <c r="AF72" s="72">
        <f>'Energy by Mode &amp; Fuel'!AG$219</f>
        <v>3.3496473532659468</v>
      </c>
      <c r="AG72" s="72">
        <f>'Energy by Mode &amp; Fuel'!AH$219</f>
        <v>3.4235283977712974</v>
      </c>
      <c r="AH72" s="72">
        <f>'Energy by Mode &amp; Fuel'!AI$219</f>
        <v>3.4990389895577612</v>
      </c>
      <c r="AI72" s="72">
        <f>'Energy by Mode &amp; Fuel'!AJ$219</f>
        <v>3.5762150705148867</v>
      </c>
      <c r="AJ72" s="72">
        <f>'Energy by Mode &amp; Fuel'!AK$219</f>
        <v>3.6550933752796566</v>
      </c>
      <c r="AK72" s="72">
        <f>'Energy by Mode &amp; Fuel'!AL$219</f>
        <v>3.735711448721613</v>
      </c>
      <c r="AL72" s="72">
        <f>'Energy by Mode &amp; Fuel'!AM$219</f>
        <v>3.8181076638136431</v>
      </c>
      <c r="AM72" s="72">
        <f>'Energy by Mode &amp; Fuel'!AN$219</f>
        <v>3.9023212398969283</v>
      </c>
      <c r="AN72" s="72">
        <f>'Energy by Mode &amp; Fuel'!AO$219</f>
        <v>3.9883922613487526</v>
      </c>
      <c r="AO72" s="72">
        <f>'Energy by Mode &amp; Fuel'!AP$219</f>
        <v>4.0763616966620555</v>
      </c>
      <c r="AP72" s="72">
        <f>'Energy by Mode &amp; Fuel'!AQ$219</f>
        <v>4.1662714179458069</v>
      </c>
      <c r="AQ72" s="72">
        <f>'Energy by Mode &amp; Fuel'!AR$219</f>
        <v>4.2581642208554946</v>
      </c>
      <c r="AR72" s="72">
        <f>'Energy by Mode &amp; Fuel'!AS$219</f>
        <v>4.3520838449632029</v>
      </c>
      <c r="AS72" s="72">
        <f>'Energy by Mode &amp; Fuel'!AT$219</f>
        <v>4.44807499457698</v>
      </c>
      <c r="AT72" s="56"/>
      <c r="AU72" s="56"/>
    </row>
    <row r="73" spans="1:47">
      <c r="A73" s="65" t="s">
        <v>680</v>
      </c>
      <c r="B73" s="72">
        <f>'Energy by Mode &amp; Fuel'!C$220</f>
        <v>0.10002</v>
      </c>
      <c r="C73" s="72">
        <f>'Energy by Mode &amp; Fuel'!D$220</f>
        <v>9.8597000000000004E-2</v>
      </c>
      <c r="D73" s="72">
        <f>'Energy by Mode &amp; Fuel'!E$220</f>
        <v>9.9848999999999993E-2</v>
      </c>
      <c r="E73" s="72">
        <f>'Energy by Mode &amp; Fuel'!F$220</f>
        <v>0.101117</v>
      </c>
      <c r="F73" s="72">
        <f>'Energy by Mode &amp; Fuel'!G$220</f>
        <v>0.102386</v>
      </c>
      <c r="G73" s="72">
        <f>'Energy by Mode &amp; Fuel'!H$220</f>
        <v>0.103673</v>
      </c>
      <c r="H73" s="72">
        <f>'Energy by Mode &amp; Fuel'!I$220</f>
        <v>0.104976</v>
      </c>
      <c r="I73" s="72">
        <f>'Energy by Mode &amp; Fuel'!J$220</f>
        <v>0.106295</v>
      </c>
      <c r="J73" s="72">
        <f>'Energy by Mode &amp; Fuel'!K$220</f>
        <v>0.107628</v>
      </c>
      <c r="K73" s="72">
        <f>'Energy by Mode &amp; Fuel'!L$220</f>
        <v>0.108975</v>
      </c>
      <c r="L73" s="72">
        <f>'Energy by Mode &amp; Fuel'!M$220</f>
        <v>0.110335</v>
      </c>
      <c r="M73" s="72">
        <f>'Energy by Mode &amp; Fuel'!N$220</f>
        <v>0.111706</v>
      </c>
      <c r="N73" s="72">
        <f>'Energy by Mode &amp; Fuel'!O$220</f>
        <v>0.11309</v>
      </c>
      <c r="O73" s="72">
        <f>'Energy by Mode &amp; Fuel'!P$220</f>
        <v>0.114483</v>
      </c>
      <c r="P73" s="72">
        <f>'Energy by Mode &amp; Fuel'!Q$220</f>
        <v>0.115887</v>
      </c>
      <c r="Q73" s="72">
        <f>'Energy by Mode &amp; Fuel'!R$220</f>
        <v>0.1173</v>
      </c>
      <c r="R73" s="72">
        <f>'Energy by Mode &amp; Fuel'!S$220</f>
        <v>0.11872199999999999</v>
      </c>
      <c r="S73" s="72">
        <f>'Energy by Mode &amp; Fuel'!T$220</f>
        <v>0.12015099999999999</v>
      </c>
      <c r="T73" s="72">
        <f>'Energy by Mode &amp; Fuel'!U$220</f>
        <v>0.121588</v>
      </c>
      <c r="U73" s="72">
        <f>'Energy by Mode &amp; Fuel'!V$220</f>
        <v>0.123031</v>
      </c>
      <c r="V73" s="72">
        <f>'Energy by Mode &amp; Fuel'!W$220</f>
        <v>0.12447999999999999</v>
      </c>
      <c r="W73" s="72">
        <f>'Energy by Mode &amp; Fuel'!X$220</f>
        <v>0.12593699999999999</v>
      </c>
      <c r="X73" s="72">
        <f>'Energy by Mode &amp; Fuel'!Y$220</f>
        <v>0.12739900000000001</v>
      </c>
      <c r="Y73" s="72">
        <f>'Energy by Mode &amp; Fuel'!Z$220</f>
        <v>0.12886900000000001</v>
      </c>
      <c r="Z73" s="72">
        <f>'Energy by Mode &amp; Fuel'!AA$220</f>
        <v>0.13034599999999999</v>
      </c>
      <c r="AA73" s="72">
        <f>'Energy by Mode &amp; Fuel'!AB$220</f>
        <v>0.131829</v>
      </c>
      <c r="AB73" s="72">
        <f>'Energy by Mode &amp; Fuel'!AC$220</f>
        <v>0.133321</v>
      </c>
      <c r="AC73" s="72">
        <f>'Energy by Mode &amp; Fuel'!AD$220</f>
        <v>0.13482</v>
      </c>
      <c r="AD73" s="72">
        <f>'Energy by Mode &amp; Fuel'!AE$220</f>
        <v>0.136328</v>
      </c>
      <c r="AE73" s="72">
        <f>'Energy by Mode &amp; Fuel'!AF$220</f>
        <v>0.13720741207321493</v>
      </c>
      <c r="AF73" s="72">
        <f>'Energy by Mode &amp; Fuel'!AG$220</f>
        <v>0.13809249697662263</v>
      </c>
      <c r="AG73" s="72">
        <f>'Energy by Mode &amp; Fuel'!AH$220</f>
        <v>0.1389832913039922</v>
      </c>
      <c r="AH73" s="72">
        <f>'Energy by Mode &amp; Fuel'!AI$220</f>
        <v>0.13987983188514852</v>
      </c>
      <c r="AI73" s="72">
        <f>'Energy by Mode &amp; Fuel'!AJ$220</f>
        <v>0.14078215578749489</v>
      </c>
      <c r="AJ73" s="72">
        <f>'Energy by Mode &amp; Fuel'!AK$220</f>
        <v>0.14169030031754556</v>
      </c>
      <c r="AK73" s="72">
        <f>'Energy by Mode &amp; Fuel'!AL$220</f>
        <v>0.14260430302246824</v>
      </c>
      <c r="AL73" s="72">
        <f>'Energy by Mode &amp; Fuel'!AM$220</f>
        <v>0.1435242016916364</v>
      </c>
      <c r="AM73" s="72">
        <f>'Energy by Mode &amp; Fuel'!AN$220</f>
        <v>0.14445003435819179</v>
      </c>
      <c r="AN73" s="72">
        <f>'Energy by Mode &amp; Fuel'!AO$220</f>
        <v>0.14538183930061671</v>
      </c>
      <c r="AO73" s="72">
        <f>'Energy by Mode &amp; Fuel'!AP$220</f>
        <v>0.14631965504431688</v>
      </c>
      <c r="AP73" s="72">
        <f>'Energy by Mode &amp; Fuel'!AQ$220</f>
        <v>0.14726352036321408</v>
      </c>
      <c r="AQ73" s="72">
        <f>'Energy by Mode &amp; Fuel'!AR$220</f>
        <v>0.14821347428134934</v>
      </c>
      <c r="AR73" s="72">
        <f>'Energy by Mode &amp; Fuel'!AS$220</f>
        <v>0.14916955607449639</v>
      </c>
      <c r="AS73" s="72">
        <f>'Energy by Mode &amp; Fuel'!AT$220</f>
        <v>0.15013180527178546</v>
      </c>
      <c r="AT73" s="56"/>
      <c r="AU73" s="56"/>
    </row>
    <row r="74" spans="1:47">
      <c r="A74" s="65" t="s">
        <v>696</v>
      </c>
      <c r="B74" s="72">
        <f>SUM(B70:B73)</f>
        <v>123.914192</v>
      </c>
      <c r="C74" s="72">
        <f t="shared" ref="C74:AS74" si="10">SUM(C70:C73)</f>
        <v>118.744884</v>
      </c>
      <c r="D74" s="72">
        <f t="shared" si="10"/>
        <v>120.79093800000001</v>
      </c>
      <c r="E74" s="72">
        <f t="shared" si="10"/>
        <v>122.048829</v>
      </c>
      <c r="F74" s="72">
        <f t="shared" si="10"/>
        <v>123.303105</v>
      </c>
      <c r="G74" s="72">
        <f t="shared" si="10"/>
        <v>124.851541</v>
      </c>
      <c r="H74" s="72">
        <f t="shared" si="10"/>
        <v>126.41971299999999</v>
      </c>
      <c r="I74" s="72">
        <f t="shared" si="10"/>
        <v>128.00624199999999</v>
      </c>
      <c r="J74" s="72">
        <f t="shared" si="10"/>
        <v>129.61024499999999</v>
      </c>
      <c r="K74" s="72">
        <f t="shared" si="10"/>
        <v>131.230414</v>
      </c>
      <c r="L74" s="72">
        <f t="shared" si="10"/>
        <v>132.86577600000001</v>
      </c>
      <c r="M74" s="72">
        <f t="shared" si="10"/>
        <v>134.51557600000001</v>
      </c>
      <c r="N74" s="72">
        <f t="shared" si="10"/>
        <v>136.17901800000001</v>
      </c>
      <c r="O74" s="72">
        <f t="shared" si="10"/>
        <v>137.85527300000001</v>
      </c>
      <c r="P74" s="72">
        <f t="shared" si="10"/>
        <v>139.54344699999999</v>
      </c>
      <c r="Q74" s="72">
        <f t="shared" si="10"/>
        <v>141.24275600000001</v>
      </c>
      <c r="R74" s="72">
        <f t="shared" si="10"/>
        <v>142.9521</v>
      </c>
      <c r="S74" s="72">
        <f t="shared" si="10"/>
        <v>144.67057399999999</v>
      </c>
      <c r="T74" s="72">
        <f t="shared" si="10"/>
        <v>146.39751200000003</v>
      </c>
      <c r="U74" s="72">
        <f t="shared" si="10"/>
        <v>148.13268399999998</v>
      </c>
      <c r="V74" s="72">
        <f t="shared" si="10"/>
        <v>149.875576</v>
      </c>
      <c r="W74" s="72">
        <f t="shared" si="10"/>
        <v>151.626341</v>
      </c>
      <c r="X74" s="72">
        <f t="shared" si="10"/>
        <v>153.38476800000001</v>
      </c>
      <c r="Y74" s="72">
        <f t="shared" si="10"/>
        <v>155.151297</v>
      </c>
      <c r="Z74" s="72">
        <f t="shared" si="10"/>
        <v>156.926377</v>
      </c>
      <c r="AA74" s="72">
        <f t="shared" si="10"/>
        <v>158.70998300000002</v>
      </c>
      <c r="AB74" s="72">
        <f t="shared" si="10"/>
        <v>160.50257999999999</v>
      </c>
      <c r="AC74" s="72">
        <f t="shared" si="10"/>
        <v>162.30491799999999</v>
      </c>
      <c r="AD74" s="72">
        <f t="shared" si="10"/>
        <v>164.11741800000001</v>
      </c>
      <c r="AE74" s="72">
        <f t="shared" si="10"/>
        <v>165.17836841417451</v>
      </c>
      <c r="AF74" s="72">
        <f t="shared" si="10"/>
        <v>166.24697427412562</v>
      </c>
      <c r="AG74" s="72">
        <f t="shared" si="10"/>
        <v>167.32330752012777</v>
      </c>
      <c r="AH74" s="72">
        <f t="shared" si="10"/>
        <v>168.40744108253824</v>
      </c>
      <c r="AI74" s="72">
        <f t="shared" si="10"/>
        <v>169.49944889996036</v>
      </c>
      <c r="AJ74" s="72">
        <f t="shared" si="10"/>
        <v>170.59940593778438</v>
      </c>
      <c r="AK74" s="72">
        <f t="shared" si="10"/>
        <v>171.70738820711475</v>
      </c>
      <c r="AL74" s="72">
        <f t="shared" si="10"/>
        <v>172.82347278409171</v>
      </c>
      <c r="AM74" s="72">
        <f t="shared" si="10"/>
        <v>173.94773782961619</v>
      </c>
      <c r="AN74" s="72">
        <f t="shared" si="10"/>
        <v>175.08026260948634</v>
      </c>
      <c r="AO74" s="72">
        <f t="shared" si="10"/>
        <v>176.22112751495507</v>
      </c>
      <c r="AP74" s="72">
        <f t="shared" si="10"/>
        <v>177.37041408371766</v>
      </c>
      <c r="AQ74" s="72">
        <f t="shared" si="10"/>
        <v>178.52820502133798</v>
      </c>
      <c r="AR74" s="72">
        <f t="shared" si="10"/>
        <v>179.69458422312437</v>
      </c>
      <c r="AS74" s="72">
        <f t="shared" si="10"/>
        <v>180.86963679646362</v>
      </c>
      <c r="AT74" s="56"/>
      <c r="AU74" s="56"/>
    </row>
    <row r="75" spans="1:47">
      <c r="A75" s="65" t="s">
        <v>698</v>
      </c>
      <c r="B75" s="72">
        <f>B62+B68+B74</f>
        <v>264.31142799999998</v>
      </c>
      <c r="C75" s="72">
        <f t="shared" ref="C75:AS75" si="11">C62+C68+C74</f>
        <v>257.05708399999997</v>
      </c>
      <c r="D75" s="72">
        <f t="shared" si="11"/>
        <v>261.57048500000002</v>
      </c>
      <c r="E75" s="72">
        <f t="shared" si="11"/>
        <v>263.89068800000001</v>
      </c>
      <c r="F75" s="72">
        <f t="shared" si="11"/>
        <v>266.21509700000001</v>
      </c>
      <c r="G75" s="72">
        <f t="shared" si="11"/>
        <v>269.32029499999999</v>
      </c>
      <c r="H75" s="72">
        <f t="shared" si="11"/>
        <v>272.45530400000001</v>
      </c>
      <c r="I75" s="72">
        <f t="shared" si="11"/>
        <v>275.61870799999997</v>
      </c>
      <c r="J75" s="72">
        <f t="shared" si="11"/>
        <v>278.81052099999999</v>
      </c>
      <c r="K75" s="72">
        <f t="shared" si="11"/>
        <v>282.02667500000001</v>
      </c>
      <c r="L75" s="72">
        <f t="shared" si="11"/>
        <v>285.26430700000003</v>
      </c>
      <c r="M75" s="72">
        <f t="shared" si="11"/>
        <v>288.52269799999999</v>
      </c>
      <c r="N75" s="72">
        <f t="shared" si="11"/>
        <v>291.80114800000001</v>
      </c>
      <c r="O75" s="72">
        <f t="shared" si="11"/>
        <v>295.09886600000004</v>
      </c>
      <c r="P75" s="72">
        <f t="shared" si="11"/>
        <v>298.41407300000003</v>
      </c>
      <c r="Q75" s="72">
        <f t="shared" si="11"/>
        <v>301.74527599999999</v>
      </c>
      <c r="R75" s="72">
        <f t="shared" si="11"/>
        <v>305.08922500000006</v>
      </c>
      <c r="S75" s="72">
        <f t="shared" si="11"/>
        <v>308.44327399999997</v>
      </c>
      <c r="T75" s="72">
        <f t="shared" si="11"/>
        <v>311.80644300000006</v>
      </c>
      <c r="U75" s="72">
        <f t="shared" si="11"/>
        <v>315.17963299999997</v>
      </c>
      <c r="V75" s="72">
        <f t="shared" si="11"/>
        <v>318.56165699999997</v>
      </c>
      <c r="W75" s="72">
        <f t="shared" si="11"/>
        <v>321.95312000000001</v>
      </c>
      <c r="X75" s="72">
        <f t="shared" si="11"/>
        <v>325.35312699999997</v>
      </c>
      <c r="Y75" s="72">
        <f t="shared" si="11"/>
        <v>328.764318</v>
      </c>
      <c r="Z75" s="72">
        <f t="shared" si="11"/>
        <v>332.18670300000002</v>
      </c>
      <c r="AA75" s="72">
        <f t="shared" si="11"/>
        <v>335.61797000000001</v>
      </c>
      <c r="AB75" s="72">
        <f t="shared" si="11"/>
        <v>339.058671</v>
      </c>
      <c r="AC75" s="72">
        <f t="shared" si="11"/>
        <v>342.51170499999995</v>
      </c>
      <c r="AD75" s="72">
        <f t="shared" si="11"/>
        <v>345.97650200000004</v>
      </c>
      <c r="AE75" s="72">
        <f t="shared" si="11"/>
        <v>348.44051334691585</v>
      </c>
      <c r="AF75" s="72">
        <f t="shared" si="11"/>
        <v>351.00220254099315</v>
      </c>
      <c r="AG75" s="72">
        <f t="shared" si="11"/>
        <v>353.66234053620167</v>
      </c>
      <c r="AH75" s="72">
        <f t="shared" si="11"/>
        <v>356.42175665842166</v>
      </c>
      <c r="AI75" s="72">
        <f t="shared" si="11"/>
        <v>359.28133902345775</v>
      </c>
      <c r="AJ75" s="72">
        <f t="shared" si="11"/>
        <v>362.24203499244936</v>
      </c>
      <c r="AK75" s="72">
        <f t="shared" si="11"/>
        <v>365.30485166491144</v>
      </c>
      <c r="AL75" s="72">
        <f t="shared" si="11"/>
        <v>368.47085640966571</v>
      </c>
      <c r="AM75" s="72">
        <f t="shared" si="11"/>
        <v>371.74117743394476</v>
      </c>
      <c r="AN75" s="72">
        <f t="shared" si="11"/>
        <v>375.1170043909766</v>
      </c>
      <c r="AO75" s="72">
        <f t="shared" si="11"/>
        <v>378.59958902638249</v>
      </c>
      <c r="AP75" s="72">
        <f t="shared" si="11"/>
        <v>382.19024586374422</v>
      </c>
      <c r="AQ75" s="72">
        <f t="shared" si="11"/>
        <v>385.89035292972181</v>
      </c>
      <c r="AR75" s="72">
        <f t="shared" si="11"/>
        <v>389.70135251913052</v>
      </c>
      <c r="AS75" s="72">
        <f t="shared" si="11"/>
        <v>393.62475200040728</v>
      </c>
      <c r="AT75" s="56"/>
      <c r="AU75" s="56"/>
    </row>
    <row r="76" spans="1:47">
      <c r="A76" s="73" t="s">
        <v>2986</v>
      </c>
      <c r="B76" s="72">
        <f>'C Emissions'!B79</f>
        <v>17.923973083496101</v>
      </c>
      <c r="C76" s="72">
        <f>'C Emissions'!C79</f>
        <v>17.203578948974599</v>
      </c>
      <c r="D76" s="72">
        <f>'C Emissions'!D79</f>
        <v>17.4414958953857</v>
      </c>
      <c r="E76" s="72">
        <f>'C Emissions'!E79</f>
        <v>17.392986297607401</v>
      </c>
      <c r="F76" s="72">
        <f>'C Emissions'!F79</f>
        <v>17.516141891479499</v>
      </c>
      <c r="G76" s="72">
        <f>'C Emissions'!G79</f>
        <v>17.596950531005898</v>
      </c>
      <c r="H76" s="72">
        <f>'C Emissions'!H79</f>
        <v>17.6204433441162</v>
      </c>
      <c r="I76" s="72">
        <f>'C Emissions'!I79</f>
        <v>17.710289001464801</v>
      </c>
      <c r="J76" s="72">
        <f>'C Emissions'!J79</f>
        <v>17.737852096557599</v>
      </c>
      <c r="K76" s="72">
        <f>'C Emissions'!K79</f>
        <v>17.834577560424801</v>
      </c>
      <c r="L76" s="72">
        <f>'C Emissions'!L79</f>
        <v>17.933458328247099</v>
      </c>
      <c r="M76" s="72">
        <f>'C Emissions'!M79</f>
        <v>18.008588790893601</v>
      </c>
      <c r="N76" s="72">
        <f>'C Emissions'!N79</f>
        <v>18.0976047515869</v>
      </c>
      <c r="O76" s="72">
        <f>'C Emissions'!O79</f>
        <v>18.181587219238299</v>
      </c>
      <c r="P76" s="72">
        <f>'C Emissions'!P79</f>
        <v>18.274873733520501</v>
      </c>
      <c r="Q76" s="72">
        <f>'C Emissions'!Q79</f>
        <v>18.346128463745099</v>
      </c>
      <c r="R76" s="72">
        <f>'C Emissions'!R79</f>
        <v>18.430315017700199</v>
      </c>
      <c r="S76" s="72">
        <f>'C Emissions'!S79</f>
        <v>18.488336563110401</v>
      </c>
      <c r="T76" s="72">
        <f>'C Emissions'!T79</f>
        <v>18.548244476318398</v>
      </c>
      <c r="U76" s="72">
        <f>'C Emissions'!U79</f>
        <v>18.6164150238037</v>
      </c>
      <c r="V76" s="72">
        <f>'C Emissions'!V79</f>
        <v>18.627950668335</v>
      </c>
      <c r="W76" s="72">
        <f>'C Emissions'!W79</f>
        <v>18.6776447296143</v>
      </c>
      <c r="X76" s="72">
        <f>'C Emissions'!X79</f>
        <v>18.7302436828613</v>
      </c>
      <c r="Y76" s="72">
        <f>'C Emissions'!Y79</f>
        <v>18.7611389160156</v>
      </c>
      <c r="Z76" s="72">
        <f>'C Emissions'!Z79</f>
        <v>18.818330764770501</v>
      </c>
      <c r="AA76" s="72">
        <f>'C Emissions'!AA79</f>
        <v>18.8597202301025</v>
      </c>
      <c r="AB76" s="72">
        <f>'C Emissions'!AB79</f>
        <v>18.896701812744102</v>
      </c>
      <c r="AC76" s="72">
        <f>'C Emissions'!AC79</f>
        <v>18.927661895751999</v>
      </c>
      <c r="AD76" s="72">
        <f>'C Emissions'!AD79</f>
        <v>18.958450317382798</v>
      </c>
      <c r="AE76" s="72">
        <f>'C Emissions'!AE79</f>
        <v>3.6039720260116117E-3</v>
      </c>
      <c r="AF76" s="72">
        <f>'C Emissions'!AF79</f>
        <v>0</v>
      </c>
      <c r="AG76" s="72">
        <f>'C Emissions'!AG79</f>
        <v>0</v>
      </c>
      <c r="AH76" s="72">
        <f>'C Emissions'!AH79</f>
        <v>0</v>
      </c>
      <c r="AI76" s="72">
        <f>'C Emissions'!AI79</f>
        <v>0</v>
      </c>
      <c r="AJ76" s="72">
        <f>'C Emissions'!AJ79</f>
        <v>0</v>
      </c>
      <c r="AK76" s="72">
        <f>'C Emissions'!AK79</f>
        <v>0</v>
      </c>
      <c r="AL76" s="72">
        <f>'C Emissions'!AL79</f>
        <v>0</v>
      </c>
      <c r="AM76" s="72">
        <f>'C Emissions'!AM79</f>
        <v>0</v>
      </c>
      <c r="AN76" s="72">
        <f>'C Emissions'!AN79</f>
        <v>0</v>
      </c>
      <c r="AO76" s="72">
        <f>'C Emissions'!AO79</f>
        <v>0</v>
      </c>
      <c r="AP76" s="72">
        <f>'C Emissions'!AP79</f>
        <v>0</v>
      </c>
      <c r="AQ76" s="72">
        <f>'C Emissions'!AQ79</f>
        <v>0</v>
      </c>
      <c r="AR76" s="72">
        <f>'C Emissions'!AR79</f>
        <v>0</v>
      </c>
      <c r="AS76" s="72">
        <f>'C Emissions'!AS79</f>
        <v>0</v>
      </c>
      <c r="AT76" s="56"/>
      <c r="AU76" s="56"/>
    </row>
    <row r="77" spans="1:47">
      <c r="A77" s="65" t="s">
        <v>699</v>
      </c>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c r="AT77" s="56"/>
      <c r="AU77" s="56"/>
    </row>
    <row r="78" spans="1:47">
      <c r="A78" s="65" t="s">
        <v>2818</v>
      </c>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c r="AS78" s="65"/>
      <c r="AT78" s="56"/>
      <c r="AU78" s="56"/>
    </row>
    <row r="79" spans="1:47">
      <c r="A79" s="65" t="s">
        <v>2819</v>
      </c>
      <c r="B79" s="72">
        <f>'Energy by Mode &amp; Fuel'!C$226</f>
        <v>1.5168200000000001</v>
      </c>
      <c r="C79" s="72">
        <f>'Energy by Mode &amp; Fuel'!D$226</f>
        <v>1.624598</v>
      </c>
      <c r="D79" s="72">
        <f>'Energy by Mode &amp; Fuel'!E$226</f>
        <v>1.506032</v>
      </c>
      <c r="E79" s="72">
        <f>'Energy by Mode &amp; Fuel'!F$226</f>
        <v>1.4999370000000001</v>
      </c>
      <c r="F79" s="72">
        <f>'Energy by Mode &amp; Fuel'!G$226</f>
        <v>1.508249</v>
      </c>
      <c r="G79" s="72">
        <f>'Energy by Mode &amp; Fuel'!H$226</f>
        <v>1.5377110000000001</v>
      </c>
      <c r="H79" s="72">
        <f>'Energy by Mode &amp; Fuel'!I$226</f>
        <v>1.600487</v>
      </c>
      <c r="I79" s="72">
        <f>'Energy by Mode &amp; Fuel'!J$226</f>
        <v>1.6458999999999999</v>
      </c>
      <c r="J79" s="72">
        <f>'Energy by Mode &amp; Fuel'!K$226</f>
        <v>1.67089</v>
      </c>
      <c r="K79" s="72">
        <f>'Energy by Mode &amp; Fuel'!L$226</f>
        <v>1.690939</v>
      </c>
      <c r="L79" s="72">
        <f>'Energy by Mode &amp; Fuel'!M$226</f>
        <v>1.7067129999999999</v>
      </c>
      <c r="M79" s="72">
        <f>'Energy by Mode &amp; Fuel'!N$226</f>
        <v>1.720272</v>
      </c>
      <c r="N79" s="72">
        <f>'Energy by Mode &amp; Fuel'!O$226</f>
        <v>1.72688</v>
      </c>
      <c r="O79" s="72">
        <f>'Energy by Mode &amp; Fuel'!P$226</f>
        <v>1.7304010000000001</v>
      </c>
      <c r="P79" s="72">
        <f>'Energy by Mode &amp; Fuel'!Q$226</f>
        <v>1.7304440000000001</v>
      </c>
      <c r="Q79" s="72">
        <f>'Energy by Mode &amp; Fuel'!R$226</f>
        <v>1.733792</v>
      </c>
      <c r="R79" s="72">
        <f>'Energy by Mode &amp; Fuel'!S$226</f>
        <v>1.737001</v>
      </c>
      <c r="S79" s="72">
        <f>'Energy by Mode &amp; Fuel'!T$226</f>
        <v>1.7369300000000001</v>
      </c>
      <c r="T79" s="72">
        <f>'Energy by Mode &amp; Fuel'!U$226</f>
        <v>1.7409920000000001</v>
      </c>
      <c r="U79" s="72">
        <f>'Energy by Mode &amp; Fuel'!V$226</f>
        <v>1.7467779999999999</v>
      </c>
      <c r="V79" s="72">
        <f>'Energy by Mode &amp; Fuel'!W$226</f>
        <v>1.752316</v>
      </c>
      <c r="W79" s="72">
        <f>'Energy by Mode &amp; Fuel'!X$226</f>
        <v>1.7620960000000001</v>
      </c>
      <c r="X79" s="72">
        <f>'Energy by Mode &amp; Fuel'!Y$226</f>
        <v>1.7733920000000001</v>
      </c>
      <c r="Y79" s="72">
        <f>'Energy by Mode &amp; Fuel'!Z$226</f>
        <v>1.777434</v>
      </c>
      <c r="Z79" s="72">
        <f>'Energy by Mode &amp; Fuel'!AA$226</f>
        <v>1.7864340000000001</v>
      </c>
      <c r="AA79" s="72">
        <f>'Energy by Mode &amp; Fuel'!AB$226</f>
        <v>1.7987139999999999</v>
      </c>
      <c r="AB79" s="72">
        <f>'Energy by Mode &amp; Fuel'!AC$226</f>
        <v>1.8093760000000001</v>
      </c>
      <c r="AC79" s="72">
        <f>'Energy by Mode &amp; Fuel'!AD$226</f>
        <v>1.821995</v>
      </c>
      <c r="AD79" s="72">
        <f>'Energy by Mode &amp; Fuel'!AE$226</f>
        <v>1.838436</v>
      </c>
      <c r="AE79" s="72">
        <f>'Energy by Mode &amp; Fuel'!AF$226</f>
        <v>1.8455321398153721</v>
      </c>
      <c r="AF79" s="72">
        <f>'Energy by Mode &amp; Fuel'!AG$226</f>
        <v>1.8526556698691206</v>
      </c>
      <c r="AG79" s="72">
        <f>'Energy by Mode &amp; Fuel'!AH$226</f>
        <v>1.8598066958842407</v>
      </c>
      <c r="AH79" s="72">
        <f>'Energy by Mode &amp; Fuel'!AI$226</f>
        <v>1.8669853239918062</v>
      </c>
      <c r="AI79" s="72">
        <f>'Energy by Mode &amp; Fuel'!AJ$226</f>
        <v>1.8741916607325433</v>
      </c>
      <c r="AJ79" s="72">
        <f>'Energy by Mode &amp; Fuel'!AK$226</f>
        <v>1.8814258130584132</v>
      </c>
      <c r="AK79" s="72">
        <f>'Energy by Mode &amp; Fuel'!AL$226</f>
        <v>1.888687888334198</v>
      </c>
      <c r="AL79" s="72">
        <f>'Energy by Mode &amp; Fuel'!AM$226</f>
        <v>1.8959779943390955</v>
      </c>
      <c r="AM79" s="72">
        <f>'Energy by Mode &amp; Fuel'!AN$226</f>
        <v>1.9032962392683175</v>
      </c>
      <c r="AN79" s="72">
        <f>'Energy by Mode &amp; Fuel'!AO$226</f>
        <v>1.9106427317346966</v>
      </c>
      <c r="AO79" s="72">
        <f>'Energy by Mode &amp; Fuel'!AP$226</f>
        <v>1.9180175807702975</v>
      </c>
      <c r="AP79" s="72">
        <f>'Energy by Mode &amp; Fuel'!AQ$226</f>
        <v>1.9254208958280357</v>
      </c>
      <c r="AQ79" s="72">
        <f>'Energy by Mode &amp; Fuel'!AR$226</f>
        <v>1.9328527867833014</v>
      </c>
      <c r="AR79" s="72">
        <f>'Energy by Mode &amp; Fuel'!AS$226</f>
        <v>1.9403133639355907</v>
      </c>
      <c r="AS79" s="72">
        <f>'Energy by Mode &amp; Fuel'!AT$226</f>
        <v>1.9478027380101421</v>
      </c>
      <c r="AT79" s="56"/>
      <c r="AU79" s="56"/>
    </row>
    <row r="80" spans="1:47">
      <c r="A80" s="65" t="s">
        <v>2756</v>
      </c>
      <c r="B80" s="72">
        <f>'Energy by Mode &amp; Fuel'!C$227</f>
        <v>14.578034000000001</v>
      </c>
      <c r="C80" s="72">
        <f>'Energy by Mode &amp; Fuel'!D$227</f>
        <v>15.145948000000001</v>
      </c>
      <c r="D80" s="72">
        <f>'Energy by Mode &amp; Fuel'!E$227</f>
        <v>14.165988</v>
      </c>
      <c r="E80" s="72">
        <f>'Energy by Mode &amp; Fuel'!F$227</f>
        <v>14.044316999999999</v>
      </c>
      <c r="F80" s="72">
        <f>'Energy by Mode &amp; Fuel'!G$227</f>
        <v>14.059381</v>
      </c>
      <c r="G80" s="72">
        <f>'Energy by Mode &amp; Fuel'!H$227</f>
        <v>14.336364</v>
      </c>
      <c r="H80" s="72">
        <f>'Energy by Mode &amp; Fuel'!I$227</f>
        <v>14.923944000000001</v>
      </c>
      <c r="I80" s="72">
        <f>'Energy by Mode &amp; Fuel'!J$227</f>
        <v>15.348074</v>
      </c>
      <c r="J80" s="72">
        <f>'Energy by Mode &amp; Fuel'!K$227</f>
        <v>15.581348999999999</v>
      </c>
      <c r="K80" s="72">
        <f>'Energy by Mode &amp; Fuel'!L$227</f>
        <v>15.768608</v>
      </c>
      <c r="L80" s="72">
        <f>'Energy by Mode &amp; Fuel'!M$227</f>
        <v>15.915913</v>
      </c>
      <c r="M80" s="72">
        <f>'Energy by Mode &amp; Fuel'!N$227</f>
        <v>16.042686</v>
      </c>
      <c r="N80" s="72">
        <f>'Energy by Mode &amp; Fuel'!O$227</f>
        <v>16.104513000000001</v>
      </c>
      <c r="O80" s="72">
        <f>'Energy by Mode &amp; Fuel'!P$227</f>
        <v>16.137329000000001</v>
      </c>
      <c r="P80" s="72">
        <f>'Energy by Mode &amp; Fuel'!Q$227</f>
        <v>16.137501</v>
      </c>
      <c r="Q80" s="72">
        <f>'Energy by Mode &amp; Fuel'!R$227</f>
        <v>16.168441999999999</v>
      </c>
      <c r="R80" s="72">
        <f>'Energy by Mode &amp; Fuel'!S$227</f>
        <v>16.198183</v>
      </c>
      <c r="S80" s="72">
        <f>'Energy by Mode &amp; Fuel'!T$227</f>
        <v>16.197362999999999</v>
      </c>
      <c r="T80" s="72">
        <f>'Energy by Mode &amp; Fuel'!U$227</f>
        <v>16.235068999999999</v>
      </c>
      <c r="U80" s="72">
        <f>'Energy by Mode &amp; Fuel'!V$227</f>
        <v>16.288686999999999</v>
      </c>
      <c r="V80" s="72">
        <f>'Energy by Mode &amp; Fuel'!W$227</f>
        <v>16.339931</v>
      </c>
      <c r="W80" s="72">
        <f>'Energy by Mode &amp; Fuel'!X$227</f>
        <v>16.430681</v>
      </c>
      <c r="X80" s="72">
        <f>'Energy by Mode &amp; Fuel'!Y$227</f>
        <v>16.535516999999999</v>
      </c>
      <c r="Y80" s="72">
        <f>'Energy by Mode &amp; Fuel'!Z$227</f>
        <v>16.572717999999998</v>
      </c>
      <c r="Z80" s="72">
        <f>'Energy by Mode &amp; Fuel'!AA$227</f>
        <v>16.656181</v>
      </c>
      <c r="AA80" s="72">
        <f>'Energy by Mode &amp; Fuel'!AB$227</f>
        <v>16.77026</v>
      </c>
      <c r="AB80" s="72">
        <f>'Energy by Mode &amp; Fuel'!AC$227</f>
        <v>16.869308</v>
      </c>
      <c r="AC80" s="72">
        <f>'Energy by Mode &amp; Fuel'!AD$227</f>
        <v>16.986757000000001</v>
      </c>
      <c r="AD80" s="72">
        <f>'Energy by Mode &amp; Fuel'!AE$227</f>
        <v>17.139976999999998</v>
      </c>
      <c r="AE80" s="72">
        <f>'Energy by Mode &amp; Fuel'!AF$227</f>
        <v>17.205960669807524</v>
      </c>
      <c r="AF80" s="72">
        <f>'Energy by Mode &amp; Fuel'!AG$227</f>
        <v>17.272198356565088</v>
      </c>
      <c r="AG80" s="72">
        <f>'Energy by Mode &amp; Fuel'!AH$227</f>
        <v>17.338691038160267</v>
      </c>
      <c r="AH80" s="72">
        <f>'Energy by Mode &amp; Fuel'!AI$227</f>
        <v>17.405439696245203</v>
      </c>
      <c r="AI80" s="72">
        <f>'Energy by Mode &amp; Fuel'!AJ$227</f>
        <v>17.4724453162511</v>
      </c>
      <c r="AJ80" s="72">
        <f>'Energy by Mode &amp; Fuel'!AK$227</f>
        <v>17.539708887402774</v>
      </c>
      <c r="AK80" s="72">
        <f>'Energy by Mode &amp; Fuel'!AL$227</f>
        <v>17.607231402733248</v>
      </c>
      <c r="AL80" s="72">
        <f>'Energy by Mode &amp; Fuel'!AM$227</f>
        <v>17.675013859098424</v>
      </c>
      <c r="AM80" s="72">
        <f>'Energy by Mode &amp; Fuel'!AN$227</f>
        <v>17.743057257191793</v>
      </c>
      <c r="AN80" s="72">
        <f>'Energy by Mode &amp; Fuel'!AO$227</f>
        <v>17.811362601559207</v>
      </c>
      <c r="AO80" s="72">
        <f>'Energy by Mode &amp; Fuel'!AP$227</f>
        <v>17.879930900613715</v>
      </c>
      <c r="AP80" s="72">
        <f>'Energy by Mode &amp; Fuel'!AQ$227</f>
        <v>17.948763166650448</v>
      </c>
      <c r="AQ80" s="72">
        <f>'Energy by Mode &amp; Fuel'!AR$227</f>
        <v>18.017860415861559</v>
      </c>
      <c r="AR80" s="72">
        <f>'Energy by Mode &amp; Fuel'!AS$227</f>
        <v>18.087223668351239</v>
      </c>
      <c r="AS80" s="72">
        <f>'Energy by Mode &amp; Fuel'!AT$227</f>
        <v>18.156853948150758</v>
      </c>
      <c r="AT80" s="56"/>
      <c r="AU80" s="56"/>
    </row>
    <row r="81" spans="1:47">
      <c r="A81" s="65" t="s">
        <v>2820</v>
      </c>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c r="AN81" s="65"/>
      <c r="AO81" s="65"/>
      <c r="AP81" s="65"/>
      <c r="AQ81" s="65"/>
      <c r="AR81" s="65"/>
      <c r="AS81" s="65"/>
      <c r="AT81" s="56"/>
      <c r="AU81" s="56"/>
    </row>
    <row r="82" spans="1:47">
      <c r="A82" s="65" t="s">
        <v>2819</v>
      </c>
      <c r="B82" s="72">
        <f>'Energy by Mode &amp; Fuel'!C$229</f>
        <v>15.168863</v>
      </c>
      <c r="C82" s="72">
        <f>'Energy by Mode &amp; Fuel'!D$229</f>
        <v>15.315912000000001</v>
      </c>
      <c r="D82" s="72">
        <f>'Energy by Mode &amp; Fuel'!E$229</f>
        <v>15.664624999999999</v>
      </c>
      <c r="E82" s="72">
        <f>'Energy by Mode &amp; Fuel'!F$229</f>
        <v>15.644029</v>
      </c>
      <c r="F82" s="72">
        <f>'Energy by Mode &amp; Fuel'!G$229</f>
        <v>15.809162000000001</v>
      </c>
      <c r="G82" s="72">
        <f>'Energy by Mode &amp; Fuel'!H$229</f>
        <v>16.004797</v>
      </c>
      <c r="H82" s="72">
        <f>'Energy by Mode &amp; Fuel'!I$229</f>
        <v>16.127324999999999</v>
      </c>
      <c r="I82" s="72">
        <f>'Energy by Mode &amp; Fuel'!J$229</f>
        <v>16.370152000000001</v>
      </c>
      <c r="J82" s="72">
        <f>'Energy by Mode &amp; Fuel'!K$229</f>
        <v>16.633205</v>
      </c>
      <c r="K82" s="72">
        <f>'Energy by Mode &amp; Fuel'!L$229</f>
        <v>16.888660000000002</v>
      </c>
      <c r="L82" s="72">
        <f>'Energy by Mode &amp; Fuel'!M$229</f>
        <v>17.148319000000001</v>
      </c>
      <c r="M82" s="72">
        <f>'Energy by Mode &amp; Fuel'!N$229</f>
        <v>17.415087</v>
      </c>
      <c r="N82" s="72">
        <f>'Energy by Mode &amp; Fuel'!O$229</f>
        <v>17.70018</v>
      </c>
      <c r="O82" s="72">
        <f>'Energy by Mode &amp; Fuel'!P$229</f>
        <v>18.000809</v>
      </c>
      <c r="P82" s="72">
        <f>'Energy by Mode &amp; Fuel'!Q$229</f>
        <v>18.284994000000001</v>
      </c>
      <c r="Q82" s="72">
        <f>'Energy by Mode &amp; Fuel'!R$229</f>
        <v>18.545223</v>
      </c>
      <c r="R82" s="72">
        <f>'Energy by Mode &amp; Fuel'!S$229</f>
        <v>18.795555</v>
      </c>
      <c r="S82" s="72">
        <f>'Energy by Mode &amp; Fuel'!T$229</f>
        <v>19.048237</v>
      </c>
      <c r="T82" s="72">
        <f>'Energy by Mode &amp; Fuel'!U$229</f>
        <v>19.296455000000002</v>
      </c>
      <c r="U82" s="72">
        <f>'Energy by Mode &amp; Fuel'!V$229</f>
        <v>19.544488999999999</v>
      </c>
      <c r="V82" s="72">
        <f>'Energy by Mode &amp; Fuel'!W$229</f>
        <v>19.797291000000001</v>
      </c>
      <c r="W82" s="72">
        <f>'Energy by Mode &amp; Fuel'!X$229</f>
        <v>20.045235000000002</v>
      </c>
      <c r="X82" s="72">
        <f>'Energy by Mode &amp; Fuel'!Y$229</f>
        <v>20.290538999999999</v>
      </c>
      <c r="Y82" s="72">
        <f>'Energy by Mode &amp; Fuel'!Z$229</f>
        <v>20.537354000000001</v>
      </c>
      <c r="Z82" s="72">
        <f>'Energy by Mode &amp; Fuel'!AA$229</f>
        <v>20.766994</v>
      </c>
      <c r="AA82" s="72">
        <f>'Energy by Mode &amp; Fuel'!AB$229</f>
        <v>20.994883999999999</v>
      </c>
      <c r="AB82" s="72">
        <f>'Energy by Mode &amp; Fuel'!AC$229</f>
        <v>21.226313000000001</v>
      </c>
      <c r="AC82" s="72">
        <f>'Energy by Mode &amp; Fuel'!AD$229</f>
        <v>21.459814000000001</v>
      </c>
      <c r="AD82" s="72">
        <f>'Energy by Mode &amp; Fuel'!AE$229</f>
        <v>21.692153999999999</v>
      </c>
      <c r="AE82" s="72">
        <f>'Energy by Mode &amp; Fuel'!AF$229</f>
        <v>21.828177690590714</v>
      </c>
      <c r="AF82" s="72">
        <f>'Energy by Mode &amp; Fuel'!AG$229</f>
        <v>21.96505433678934</v>
      </c>
      <c r="AG82" s="72">
        <f>'Energy by Mode &amp; Fuel'!AH$229</f>
        <v>22.102789287173508</v>
      </c>
      <c r="AH82" s="72">
        <f>'Energy by Mode &amp; Fuel'!AI$229</f>
        <v>22.241387923859854</v>
      </c>
      <c r="AI82" s="72">
        <f>'Energy by Mode &amp; Fuel'!AJ$229</f>
        <v>22.380855662714335</v>
      </c>
      <c r="AJ82" s="72">
        <f>'Energy by Mode &amp; Fuel'!AK$229</f>
        <v>22.521197953563853</v>
      </c>
      <c r="AK82" s="72">
        <f>'Energy by Mode &amp; Fuel'!AL$229</f>
        <v>22.662420280409211</v>
      </c>
      <c r="AL82" s="72">
        <f>'Energy by Mode &amp; Fuel'!AM$229</f>
        <v>22.804528161639407</v>
      </c>
      <c r="AM82" s="72">
        <f>'Energy by Mode &amp; Fuel'!AN$229</f>
        <v>22.947527150247275</v>
      </c>
      <c r="AN82" s="72">
        <f>'Energy by Mode &amp; Fuel'!AO$229</f>
        <v>23.091422834046462</v>
      </c>
      <c r="AO82" s="72">
        <f>'Energy by Mode &amp; Fuel'!AP$229</f>
        <v>23.236220835889789</v>
      </c>
      <c r="AP82" s="72">
        <f>'Energy by Mode &amp; Fuel'!AQ$229</f>
        <v>23.38192681388896</v>
      </c>
      <c r="AQ82" s="72">
        <f>'Energy by Mode &amp; Fuel'!AR$229</f>
        <v>23.52854646163566</v>
      </c>
      <c r="AR82" s="72">
        <f>'Energy by Mode &amp; Fuel'!AS$229</f>
        <v>23.676085508424045</v>
      </c>
      <c r="AS82" s="72">
        <f>'Energy by Mode &amp; Fuel'!AT$229</f>
        <v>23.824549719474604</v>
      </c>
      <c r="AT82" s="56"/>
      <c r="AU82" s="56"/>
    </row>
    <row r="83" spans="1:47">
      <c r="A83" s="65" t="s">
        <v>2821</v>
      </c>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c r="AQ83" s="65"/>
      <c r="AR83" s="65"/>
      <c r="AS83" s="65"/>
      <c r="AT83" s="56"/>
      <c r="AU83" s="56"/>
    </row>
    <row r="84" spans="1:47">
      <c r="A84" s="65" t="s">
        <v>2819</v>
      </c>
      <c r="B84" s="72">
        <f>'Energy by Mode &amp; Fuel'!C$231</f>
        <v>4.7715230000000002</v>
      </c>
      <c r="C84" s="72">
        <f>'Energy by Mode &amp; Fuel'!D$231</f>
        <v>4.7895539999999999</v>
      </c>
      <c r="D84" s="72">
        <f>'Energy by Mode &amp; Fuel'!E$231</f>
        <v>4.9889010000000003</v>
      </c>
      <c r="E84" s="72">
        <f>'Energy by Mode &amp; Fuel'!F$231</f>
        <v>4.9370599999999998</v>
      </c>
      <c r="F84" s="72">
        <f>'Energy by Mode &amp; Fuel'!G$231</f>
        <v>4.9827349999999999</v>
      </c>
      <c r="G84" s="72">
        <f>'Energy by Mode &amp; Fuel'!H$231</f>
        <v>5.0497889999999996</v>
      </c>
      <c r="H84" s="72">
        <f>'Energy by Mode &amp; Fuel'!I$231</f>
        <v>5.067596</v>
      </c>
      <c r="I84" s="72">
        <f>'Energy by Mode &amp; Fuel'!J$231</f>
        <v>5.1630789999999998</v>
      </c>
      <c r="J84" s="72">
        <f>'Energy by Mode &amp; Fuel'!K$231</f>
        <v>5.2748100000000004</v>
      </c>
      <c r="K84" s="72">
        <f>'Energy by Mode &amp; Fuel'!L$231</f>
        <v>5.3766749999999996</v>
      </c>
      <c r="L84" s="72">
        <f>'Energy by Mode &amp; Fuel'!M$231</f>
        <v>5.4811969999999999</v>
      </c>
      <c r="M84" s="72">
        <f>'Energy by Mode &amp; Fuel'!N$231</f>
        <v>5.5886240000000003</v>
      </c>
      <c r="N84" s="72">
        <f>'Energy by Mode &amp; Fuel'!O$231</f>
        <v>5.7090899999999998</v>
      </c>
      <c r="O84" s="72">
        <f>'Energy by Mode &amp; Fuel'!P$231</f>
        <v>5.8381769999999999</v>
      </c>
      <c r="P84" s="72">
        <f>'Energy by Mode &amp; Fuel'!Q$231</f>
        <v>5.9575979999999999</v>
      </c>
      <c r="Q84" s="72">
        <f>'Energy by Mode &amp; Fuel'!R$231</f>
        <v>6.0620529999999997</v>
      </c>
      <c r="R84" s="72">
        <f>'Energy by Mode &amp; Fuel'!S$231</f>
        <v>6.162077</v>
      </c>
      <c r="S84" s="72">
        <f>'Energy by Mode &amp; Fuel'!T$231</f>
        <v>6.2626809999999997</v>
      </c>
      <c r="T84" s="72">
        <f>'Energy by Mode &amp; Fuel'!U$231</f>
        <v>6.3588449999999996</v>
      </c>
      <c r="U84" s="72">
        <f>'Energy by Mode &amp; Fuel'!V$231</f>
        <v>6.455152</v>
      </c>
      <c r="V84" s="72">
        <f>'Energy by Mode &amp; Fuel'!W$231</f>
        <v>6.5533429999999999</v>
      </c>
      <c r="W84" s="72">
        <f>'Energy by Mode &amp; Fuel'!X$231</f>
        <v>6.6478700000000002</v>
      </c>
      <c r="X84" s="72">
        <f>'Energy by Mode &amp; Fuel'!Y$231</f>
        <v>6.7403740000000001</v>
      </c>
      <c r="Y84" s="72">
        <f>'Energy by Mode &amp; Fuel'!Z$231</f>
        <v>6.8355870000000003</v>
      </c>
      <c r="Z84" s="72">
        <f>'Energy by Mode &amp; Fuel'!AA$231</f>
        <v>6.9192169999999997</v>
      </c>
      <c r="AA84" s="72">
        <f>'Energy by Mode &amp; Fuel'!AB$231</f>
        <v>7.0019790000000004</v>
      </c>
      <c r="AB84" s="72">
        <f>'Energy by Mode &amp; Fuel'!AC$231</f>
        <v>7.0842049999999999</v>
      </c>
      <c r="AC84" s="72">
        <f>'Energy by Mode &amp; Fuel'!AD$231</f>
        <v>7.1680830000000002</v>
      </c>
      <c r="AD84" s="72">
        <f>'Energy by Mode &amp; Fuel'!AE$231</f>
        <v>7.2503469999999997</v>
      </c>
      <c r="AE84" s="72">
        <f>'Energy by Mode &amp; Fuel'!AF$231</f>
        <v>7.2993238922949608</v>
      </c>
      <c r="AF84" s="72">
        <f>'Energy by Mode &amp; Fuel'!AG$231</f>
        <v>7.3486316288900468</v>
      </c>
      <c r="AG84" s="72">
        <f>'Energy by Mode &amp; Fuel'!AH$231</f>
        <v>7.3982724446749319</v>
      </c>
      <c r="AH84" s="72">
        <f>'Energy by Mode &amp; Fuel'!AI$231</f>
        <v>7.4482485896362185</v>
      </c>
      <c r="AI84" s="72">
        <f>'Energy by Mode &amp; Fuel'!AJ$231</f>
        <v>7.4985623289594141</v>
      </c>
      <c r="AJ84" s="72">
        <f>'Energy by Mode &amp; Fuel'!AK$231</f>
        <v>7.549215943131605</v>
      </c>
      <c r="AK84" s="72">
        <f>'Energy by Mode &amp; Fuel'!AL$231</f>
        <v>7.6002117280448189</v>
      </c>
      <c r="AL84" s="72">
        <f>'Energy by Mode &amp; Fuel'!AM$231</f>
        <v>7.6515519951000863</v>
      </c>
      <c r="AM84" s="72">
        <f>'Energy by Mode &amp; Fuel'!AN$231</f>
        <v>7.7032390713122059</v>
      </c>
      <c r="AN84" s="72">
        <f>'Energy by Mode &amp; Fuel'!AO$231</f>
        <v>7.755275299415219</v>
      </c>
      <c r="AO84" s="72">
        <f>'Energy by Mode &amp; Fuel'!AP$231</f>
        <v>7.8076630379685925</v>
      </c>
      <c r="AP84" s="72">
        <f>'Energy by Mode &amp; Fuel'!AQ$231</f>
        <v>7.8604046614641216</v>
      </c>
      <c r="AQ84" s="72">
        <f>'Energy by Mode &amp; Fuel'!AR$231</f>
        <v>7.9135025604335558</v>
      </c>
      <c r="AR84" s="72">
        <f>'Energy by Mode &amp; Fuel'!AS$231</f>
        <v>7.9669591415569503</v>
      </c>
      <c r="AS84" s="72">
        <f>'Energy by Mode &amp; Fuel'!AT$231</f>
        <v>8.0207768277717477</v>
      </c>
      <c r="AT84" s="56"/>
      <c r="AU84" s="56"/>
    </row>
    <row r="85" spans="1:47">
      <c r="A85" s="65" t="s">
        <v>2756</v>
      </c>
      <c r="B85" s="72">
        <f>'Energy by Mode &amp; Fuel'!C$232</f>
        <v>10.3126</v>
      </c>
      <c r="C85" s="72">
        <f>'Energy by Mode &amp; Fuel'!D$232</f>
        <v>9.8545999999999996</v>
      </c>
      <c r="D85" s="72">
        <f>'Energy by Mode &amp; Fuel'!E$232</f>
        <v>10.970367</v>
      </c>
      <c r="E85" s="72">
        <f>'Energy by Mode &amp; Fuel'!F$232</f>
        <v>10.655531999999999</v>
      </c>
      <c r="F85" s="72">
        <f>'Energy by Mode &amp; Fuel'!G$232</f>
        <v>10.703913</v>
      </c>
      <c r="G85" s="72">
        <f>'Energy by Mode &amp; Fuel'!H$232</f>
        <v>10.787082</v>
      </c>
      <c r="H85" s="72">
        <f>'Energy by Mode &amp; Fuel'!I$232</f>
        <v>10.709004</v>
      </c>
      <c r="I85" s="72">
        <f>'Energy by Mode &amp; Fuel'!J$232</f>
        <v>10.894351</v>
      </c>
      <c r="J85" s="72">
        <f>'Energy by Mode &amp; Fuel'!K$232</f>
        <v>11.148514</v>
      </c>
      <c r="K85" s="72">
        <f>'Energy by Mode &amp; Fuel'!L$232</f>
        <v>11.388771</v>
      </c>
      <c r="L85" s="72">
        <f>'Energy by Mode &amp; Fuel'!M$232</f>
        <v>11.636036000000001</v>
      </c>
      <c r="M85" s="72">
        <f>'Energy by Mode &amp; Fuel'!N$232</f>
        <v>11.892950000000001</v>
      </c>
      <c r="N85" s="72">
        <f>'Energy by Mode &amp; Fuel'!O$232</f>
        <v>12.192847</v>
      </c>
      <c r="O85" s="72">
        <f>'Energy by Mode &amp; Fuel'!P$232</f>
        <v>12.510961999999999</v>
      </c>
      <c r="P85" s="72">
        <f>'Energy by Mode &amp; Fuel'!Q$232</f>
        <v>12.819606</v>
      </c>
      <c r="Q85" s="72">
        <f>'Energy by Mode &amp; Fuel'!R$232</f>
        <v>13.080595000000001</v>
      </c>
      <c r="R85" s="72">
        <f>'Energy by Mode &amp; Fuel'!S$232</f>
        <v>13.331887999999999</v>
      </c>
      <c r="S85" s="72">
        <f>'Energy by Mode &amp; Fuel'!T$232</f>
        <v>13.59958</v>
      </c>
      <c r="T85" s="72">
        <f>'Energy by Mode &amp; Fuel'!U$232</f>
        <v>13.840476000000001</v>
      </c>
      <c r="U85" s="72">
        <f>'Energy by Mode &amp; Fuel'!V$232</f>
        <v>14.078362</v>
      </c>
      <c r="V85" s="72">
        <f>'Energy by Mode &amp; Fuel'!W$232</f>
        <v>14.327178</v>
      </c>
      <c r="W85" s="72">
        <f>'Energy by Mode &amp; Fuel'!X$232</f>
        <v>14.552704</v>
      </c>
      <c r="X85" s="72">
        <f>'Energy by Mode &amp; Fuel'!Y$232</f>
        <v>14.777775999999999</v>
      </c>
      <c r="Y85" s="72">
        <f>'Energy by Mode &amp; Fuel'!Z$232</f>
        <v>15.031654</v>
      </c>
      <c r="Z85" s="72">
        <f>'Energy by Mode &amp; Fuel'!AA$232</f>
        <v>15.236511999999999</v>
      </c>
      <c r="AA85" s="72">
        <f>'Energy by Mode &amp; Fuel'!AB$232</f>
        <v>15.432015</v>
      </c>
      <c r="AB85" s="72">
        <f>'Energy by Mode &amp; Fuel'!AC$232</f>
        <v>15.649829</v>
      </c>
      <c r="AC85" s="72">
        <f>'Energy by Mode &amp; Fuel'!AD$232</f>
        <v>15.857383</v>
      </c>
      <c r="AD85" s="72">
        <f>'Energy by Mode &amp; Fuel'!AE$232</f>
        <v>16.052292000000001</v>
      </c>
      <c r="AE85" s="72">
        <f>'Energy by Mode &amp; Fuel'!AF$232</f>
        <v>16.173301589097992</v>
      </c>
      <c r="AF85" s="72">
        <f>'Energy by Mode &amp; Fuel'!AG$232</f>
        <v>16.295223404353695</v>
      </c>
      <c r="AG85" s="72">
        <f>'Energy by Mode &amp; Fuel'!AH$232</f>
        <v>16.418064322549103</v>
      </c>
      <c r="AH85" s="72">
        <f>'Energy by Mode &amp; Fuel'!AI$232</f>
        <v>16.54183127230656</v>
      </c>
      <c r="AI85" s="72">
        <f>'Energy by Mode &amp; Fuel'!AJ$232</f>
        <v>16.666531234479567</v>
      </c>
      <c r="AJ85" s="72">
        <f>'Energy by Mode &amp; Fuel'!AK$232</f>
        <v>16.792171242546527</v>
      </c>
      <c r="AK85" s="72">
        <f>'Energy by Mode &amp; Fuel'!AL$232</f>
        <v>16.918758383007443</v>
      </c>
      <c r="AL85" s="72">
        <f>'Energy by Mode &amp; Fuel'!AM$232</f>
        <v>17.046299795783632</v>
      </c>
      <c r="AM85" s="72">
        <f>'Energy by Mode &amp; Fuel'!AN$232</f>
        <v>17.17480267462043</v>
      </c>
      <c r="AN85" s="72">
        <f>'Energy by Mode &amp; Fuel'!AO$232</f>
        <v>17.304274267492953</v>
      </c>
      <c r="AO85" s="72">
        <f>'Energy by Mode &amp; Fuel'!AP$232</f>
        <v>17.434721877014898</v>
      </c>
      <c r="AP85" s="72">
        <f>'Energy by Mode &amp; Fuel'!AQ$232</f>
        <v>17.566152860850433</v>
      </c>
      <c r="AQ85" s="72">
        <f>'Energy by Mode &amp; Fuel'!AR$232</f>
        <v>17.698574632129201</v>
      </c>
      <c r="AR85" s="72">
        <f>'Energy by Mode &amp; Fuel'!AS$232</f>
        <v>17.831994659864435</v>
      </c>
      <c r="AS85" s="72">
        <f>'Energy by Mode &amp; Fuel'!AT$232</f>
        <v>17.966420469374238</v>
      </c>
      <c r="AT85" s="56"/>
      <c r="AU85" s="56"/>
    </row>
    <row r="86" spans="1:47">
      <c r="A86" s="65" t="s">
        <v>670</v>
      </c>
      <c r="B86" s="72">
        <f>SUM(B79:B85)</f>
        <v>46.347840000000005</v>
      </c>
      <c r="C86" s="72">
        <f t="shared" ref="C86:AS86" si="12">SUM(C79:C85)</f>
        <v>46.730612000000001</v>
      </c>
      <c r="D86" s="72">
        <f t="shared" si="12"/>
        <v>47.295912999999999</v>
      </c>
      <c r="E86" s="72">
        <f t="shared" si="12"/>
        <v>46.780875000000002</v>
      </c>
      <c r="F86" s="72">
        <f t="shared" si="12"/>
        <v>47.06344</v>
      </c>
      <c r="G86" s="72">
        <f t="shared" si="12"/>
        <v>47.715742999999996</v>
      </c>
      <c r="H86" s="72">
        <f t="shared" si="12"/>
        <v>48.428356000000001</v>
      </c>
      <c r="I86" s="72">
        <f t="shared" si="12"/>
        <v>49.421555999999995</v>
      </c>
      <c r="J86" s="72">
        <f t="shared" si="12"/>
        <v>50.308768000000001</v>
      </c>
      <c r="K86" s="72">
        <f t="shared" si="12"/>
        <v>51.113652999999999</v>
      </c>
      <c r="L86" s="72">
        <f t="shared" si="12"/>
        <v>51.888177999999996</v>
      </c>
      <c r="M86" s="72">
        <f t="shared" si="12"/>
        <v>52.659618999999999</v>
      </c>
      <c r="N86" s="72">
        <f t="shared" si="12"/>
        <v>53.433509999999998</v>
      </c>
      <c r="O86" s="72">
        <f t="shared" si="12"/>
        <v>54.217677999999999</v>
      </c>
      <c r="P86" s="72">
        <f t="shared" si="12"/>
        <v>54.930143000000001</v>
      </c>
      <c r="Q86" s="72">
        <f t="shared" si="12"/>
        <v>55.590105000000001</v>
      </c>
      <c r="R86" s="72">
        <f t="shared" si="12"/>
        <v>56.224703999999996</v>
      </c>
      <c r="S86" s="72">
        <f t="shared" si="12"/>
        <v>56.844791000000001</v>
      </c>
      <c r="T86" s="72">
        <f t="shared" si="12"/>
        <v>57.471837000000001</v>
      </c>
      <c r="U86" s="72">
        <f t="shared" si="12"/>
        <v>58.113467999999997</v>
      </c>
      <c r="V86" s="72">
        <f t="shared" si="12"/>
        <v>58.770059000000003</v>
      </c>
      <c r="W86" s="72">
        <f t="shared" si="12"/>
        <v>59.438585999999994</v>
      </c>
      <c r="X86" s="72">
        <f t="shared" si="12"/>
        <v>60.117598000000001</v>
      </c>
      <c r="Y86" s="72">
        <f t="shared" si="12"/>
        <v>60.754747000000009</v>
      </c>
      <c r="Z86" s="72">
        <f t="shared" si="12"/>
        <v>61.365338000000001</v>
      </c>
      <c r="AA86" s="72">
        <f t="shared" si="12"/>
        <v>61.997851999999995</v>
      </c>
      <c r="AB86" s="72">
        <f t="shared" si="12"/>
        <v>62.639031000000003</v>
      </c>
      <c r="AC86" s="72">
        <f t="shared" si="12"/>
        <v>63.294032000000009</v>
      </c>
      <c r="AD86" s="72">
        <f t="shared" si="12"/>
        <v>63.973205999999998</v>
      </c>
      <c r="AE86" s="72">
        <f t="shared" si="12"/>
        <v>64.352295981606559</v>
      </c>
      <c r="AF86" s="72">
        <f t="shared" si="12"/>
        <v>64.733763396467282</v>
      </c>
      <c r="AG86" s="72">
        <f t="shared" si="12"/>
        <v>65.117623788442046</v>
      </c>
      <c r="AH86" s="72">
        <f t="shared" si="12"/>
        <v>65.50389280603963</v>
      </c>
      <c r="AI86" s="72">
        <f t="shared" si="12"/>
        <v>65.892586203136958</v>
      </c>
      <c r="AJ86" s="72">
        <f t="shared" si="12"/>
        <v>66.283719839703167</v>
      </c>
      <c r="AK86" s="72">
        <f t="shared" si="12"/>
        <v>66.677309682528914</v>
      </c>
      <c r="AL86" s="72">
        <f t="shared" si="12"/>
        <v>67.073371805960647</v>
      </c>
      <c r="AM86" s="72">
        <f t="shared" si="12"/>
        <v>67.471922392640025</v>
      </c>
      <c r="AN86" s="72">
        <f t="shared" si="12"/>
        <v>67.872977734248536</v>
      </c>
      <c r="AO86" s="72">
        <f t="shared" si="12"/>
        <v>68.276554232257297</v>
      </c>
      <c r="AP86" s="72">
        <f t="shared" si="12"/>
        <v>68.682668398681997</v>
      </c>
      <c r="AQ86" s="72">
        <f t="shared" si="12"/>
        <v>69.09133685684327</v>
      </c>
      <c r="AR86" s="72">
        <f t="shared" si="12"/>
        <v>69.502576342132258</v>
      </c>
      <c r="AS86" s="72">
        <f t="shared" si="12"/>
        <v>69.916403702781494</v>
      </c>
      <c r="AT86" s="56"/>
      <c r="AU86" s="56"/>
    </row>
    <row r="87" spans="1:4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c r="AQ87" s="65"/>
      <c r="AR87" s="65"/>
      <c r="AS87" s="65"/>
      <c r="AT87" s="56"/>
      <c r="AU87" s="56"/>
    </row>
    <row r="88" spans="1:47">
      <c r="A88" s="65" t="s">
        <v>1634</v>
      </c>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c r="AQ88" s="65"/>
      <c r="AR88" s="65"/>
      <c r="AS88" s="65"/>
      <c r="AT88" s="56"/>
      <c r="AU88" s="56"/>
    </row>
    <row r="89" spans="1:47">
      <c r="A89" s="65" t="s">
        <v>708</v>
      </c>
      <c r="B89" s="72">
        <f>'Energy by Mode &amp; Fuel'!C$236</f>
        <v>205.32084699999999</v>
      </c>
      <c r="C89" s="72">
        <f>'Energy by Mode &amp; Fuel'!D$236</f>
        <v>202.290604</v>
      </c>
      <c r="D89" s="72">
        <f>'Energy by Mode &amp; Fuel'!E$236</f>
        <v>197.66108700000001</v>
      </c>
      <c r="E89" s="72">
        <f>'Energy by Mode &amp; Fuel'!F$236</f>
        <v>202.342941</v>
      </c>
      <c r="F89" s="72">
        <f>'Energy by Mode &amp; Fuel'!G$236</f>
        <v>206.935104</v>
      </c>
      <c r="G89" s="72">
        <f>'Energy by Mode &amp; Fuel'!H$236</f>
        <v>208.04338100000001</v>
      </c>
      <c r="H89" s="72">
        <f>'Energy by Mode &amp; Fuel'!I$236</f>
        <v>208.646072</v>
      </c>
      <c r="I89" s="72">
        <f>'Energy by Mode &amp; Fuel'!J$236</f>
        <v>209.07044999999999</v>
      </c>
      <c r="J89" s="72">
        <f>'Energy by Mode &amp; Fuel'!K$236</f>
        <v>209.467636</v>
      </c>
      <c r="K89" s="72">
        <f>'Energy by Mode &amp; Fuel'!L$236</f>
        <v>209.794678</v>
      </c>
      <c r="L89" s="72">
        <f>'Energy by Mode &amp; Fuel'!M$236</f>
        <v>210.08389299999999</v>
      </c>
      <c r="M89" s="72">
        <f>'Energy by Mode &amp; Fuel'!N$236</f>
        <v>210.323486</v>
      </c>
      <c r="N89" s="72">
        <f>'Energy by Mode &amp; Fuel'!O$236</f>
        <v>210.56778</v>
      </c>
      <c r="O89" s="72">
        <f>'Energy by Mode &amp; Fuel'!P$236</f>
        <v>210.79260300000001</v>
      </c>
      <c r="P89" s="72">
        <f>'Energy by Mode &amp; Fuel'!Q$236</f>
        <v>211.043961</v>
      </c>
      <c r="Q89" s="72">
        <f>'Energy by Mode &amp; Fuel'!R$236</f>
        <v>211.28054800000001</v>
      </c>
      <c r="R89" s="72">
        <f>'Energy by Mode &amp; Fuel'!S$236</f>
        <v>211.53222700000001</v>
      </c>
      <c r="S89" s="72">
        <f>'Energy by Mode &amp; Fuel'!T$236</f>
        <v>211.83766199999999</v>
      </c>
      <c r="T89" s="72">
        <f>'Energy by Mode &amp; Fuel'!U$236</f>
        <v>212.12413000000001</v>
      </c>
      <c r="U89" s="72">
        <f>'Energy by Mode &amp; Fuel'!V$236</f>
        <v>212.39387500000001</v>
      </c>
      <c r="V89" s="72">
        <f>'Energy by Mode &amp; Fuel'!W$236</f>
        <v>212.65747099999999</v>
      </c>
      <c r="W89" s="72">
        <f>'Energy by Mode &amp; Fuel'!X$236</f>
        <v>212.86319</v>
      </c>
      <c r="X89" s="72">
        <f>'Energy by Mode &amp; Fuel'!Y$236</f>
        <v>213.02304100000001</v>
      </c>
      <c r="Y89" s="72">
        <f>'Energy by Mode &amp; Fuel'!Z$236</f>
        <v>213.23825099999999</v>
      </c>
      <c r="Z89" s="72">
        <f>'Energy by Mode &amp; Fuel'!AA$236</f>
        <v>213.42077599999999</v>
      </c>
      <c r="AA89" s="72">
        <f>'Energy by Mode &amp; Fuel'!AB$236</f>
        <v>213.557953</v>
      </c>
      <c r="AB89" s="72">
        <f>'Energy by Mode &amp; Fuel'!AC$236</f>
        <v>213.68926999999999</v>
      </c>
      <c r="AC89" s="72">
        <f>'Energy by Mode &amp; Fuel'!AD$236</f>
        <v>213.776703</v>
      </c>
      <c r="AD89" s="72">
        <f>'Energy by Mode &amp; Fuel'!AE$236</f>
        <v>213.78414900000001</v>
      </c>
      <c r="AE89" s="72">
        <f>'Energy by Mode &amp; Fuel'!AF$236</f>
        <v>213.84647689715558</v>
      </c>
      <c r="AF89" s="72">
        <f>'Energy by Mode &amp; Fuel'!AG$236</f>
        <v>213.90882296575549</v>
      </c>
      <c r="AG89" s="72">
        <f>'Energy by Mode &amp; Fuel'!AH$236</f>
        <v>213.97118721109754</v>
      </c>
      <c r="AH89" s="72">
        <f>'Energy by Mode &amp; Fuel'!AI$236</f>
        <v>214.03356963848108</v>
      </c>
      <c r="AI89" s="72">
        <f>'Energy by Mode &amp; Fuel'!AJ$236</f>
        <v>214.09597025320704</v>
      </c>
      <c r="AJ89" s="72">
        <f>'Energy by Mode &amp; Fuel'!AK$236</f>
        <v>214.15838906057786</v>
      </c>
      <c r="AK89" s="72">
        <f>'Energy by Mode &amp; Fuel'!AL$236</f>
        <v>214.22082606589751</v>
      </c>
      <c r="AL89" s="72">
        <f>'Energy by Mode &amp; Fuel'!AM$236</f>
        <v>214.28328127447153</v>
      </c>
      <c r="AM89" s="72">
        <f>'Energy by Mode &amp; Fuel'!AN$236</f>
        <v>214.34575469160703</v>
      </c>
      <c r="AN89" s="72">
        <f>'Energy by Mode &amp; Fuel'!AO$236</f>
        <v>214.4082463226126</v>
      </c>
      <c r="AO89" s="72">
        <f>'Energy by Mode &amp; Fuel'!AP$236</f>
        <v>214.47075617279845</v>
      </c>
      <c r="AP89" s="72">
        <f>'Energy by Mode &amp; Fuel'!AQ$236</f>
        <v>214.5332842474763</v>
      </c>
      <c r="AQ89" s="72">
        <f>'Energy by Mode &amp; Fuel'!AR$236</f>
        <v>214.59583055195944</v>
      </c>
      <c r="AR89" s="72">
        <f>'Energy by Mode &amp; Fuel'!AS$236</f>
        <v>214.65839509156268</v>
      </c>
      <c r="AS89" s="72">
        <f>'Energy by Mode &amp; Fuel'!AT$236</f>
        <v>214.7209778716024</v>
      </c>
      <c r="AT89" s="56"/>
      <c r="AU89" s="56"/>
    </row>
    <row r="90" spans="1:47">
      <c r="A90" s="65" t="s">
        <v>710</v>
      </c>
      <c r="B90" s="72">
        <f>'Energy by Mode &amp; Fuel'!C$237</f>
        <v>47.627468</v>
      </c>
      <c r="C90" s="72">
        <f>'Energy by Mode &amp; Fuel'!D$237</f>
        <v>44.119450000000001</v>
      </c>
      <c r="D90" s="72">
        <f>'Energy by Mode &amp; Fuel'!E$237</f>
        <v>46.838172999999998</v>
      </c>
      <c r="E90" s="72">
        <f>'Energy by Mode &amp; Fuel'!F$237</f>
        <v>46.446128999999999</v>
      </c>
      <c r="F90" s="72">
        <f>'Energy by Mode &amp; Fuel'!G$237</f>
        <v>46.926654999999997</v>
      </c>
      <c r="G90" s="72">
        <f>'Energy by Mode &amp; Fuel'!H$237</f>
        <v>47.791260000000001</v>
      </c>
      <c r="H90" s="72">
        <f>'Energy by Mode &amp; Fuel'!I$237</f>
        <v>48.404797000000002</v>
      </c>
      <c r="I90" s="72">
        <f>'Energy by Mode &amp; Fuel'!J$237</f>
        <v>49.661655000000003</v>
      </c>
      <c r="J90" s="72">
        <f>'Energy by Mode &amp; Fuel'!K$237</f>
        <v>51.007801000000001</v>
      </c>
      <c r="K90" s="72">
        <f>'Energy by Mode &amp; Fuel'!L$237</f>
        <v>52.312331999999998</v>
      </c>
      <c r="L90" s="72">
        <f>'Energy by Mode &amp; Fuel'!M$237</f>
        <v>53.645598999999997</v>
      </c>
      <c r="M90" s="72">
        <f>'Energy by Mode &amp; Fuel'!N$237</f>
        <v>55.061188000000001</v>
      </c>
      <c r="N90" s="72">
        <f>'Energy by Mode &amp; Fuel'!O$237</f>
        <v>56.632655999999997</v>
      </c>
      <c r="O90" s="72">
        <f>'Energy by Mode &amp; Fuel'!P$237</f>
        <v>58.343612999999998</v>
      </c>
      <c r="P90" s="72">
        <f>'Energy by Mode &amp; Fuel'!Q$237</f>
        <v>59.963687999999998</v>
      </c>
      <c r="Q90" s="72">
        <f>'Energy by Mode &amp; Fuel'!R$237</f>
        <v>61.446227999999998</v>
      </c>
      <c r="R90" s="72">
        <f>'Energy by Mode &amp; Fuel'!S$237</f>
        <v>62.905411000000001</v>
      </c>
      <c r="S90" s="72">
        <f>'Energy by Mode &amp; Fuel'!T$237</f>
        <v>64.380081000000004</v>
      </c>
      <c r="T90" s="72">
        <f>'Energy by Mode &amp; Fuel'!U$237</f>
        <v>65.815787999999998</v>
      </c>
      <c r="U90" s="72">
        <f>'Energy by Mode &amp; Fuel'!V$237</f>
        <v>67.267143000000004</v>
      </c>
      <c r="V90" s="72">
        <f>'Energy by Mode &amp; Fuel'!W$237</f>
        <v>68.728431999999998</v>
      </c>
      <c r="W90" s="72">
        <f>'Energy by Mode &amp; Fuel'!X$237</f>
        <v>70.168289000000001</v>
      </c>
      <c r="X90" s="72">
        <f>'Energy by Mode &amp; Fuel'!Y$237</f>
        <v>71.577393000000001</v>
      </c>
      <c r="Y90" s="72">
        <f>'Energy by Mode &amp; Fuel'!Z$237</f>
        <v>73.018539000000004</v>
      </c>
      <c r="Z90" s="72">
        <f>'Energy by Mode &amp; Fuel'!AA$237</f>
        <v>74.328186000000002</v>
      </c>
      <c r="AA90" s="72">
        <f>'Energy by Mode &amp; Fuel'!AB$237</f>
        <v>75.651955000000001</v>
      </c>
      <c r="AB90" s="72">
        <f>'Energy by Mode &amp; Fuel'!AC$237</f>
        <v>76.996489999999994</v>
      </c>
      <c r="AC90" s="72">
        <f>'Energy by Mode &amp; Fuel'!AD$237</f>
        <v>78.358902</v>
      </c>
      <c r="AD90" s="72">
        <f>'Energy by Mode &amp; Fuel'!AE$237</f>
        <v>79.728026999999997</v>
      </c>
      <c r="AE90" s="72">
        <f>'Energy by Mode &amp; Fuel'!AF$237</f>
        <v>80.534085797204966</v>
      </c>
      <c r="AF90" s="72">
        <f>'Energy by Mode &amp; Fuel'!AG$237</f>
        <v>81.348293934221786</v>
      </c>
      <c r="AG90" s="72">
        <f>'Energy by Mode &amp; Fuel'!AH$237</f>
        <v>82.170733801739075</v>
      </c>
      <c r="AH90" s="72">
        <f>'Energy by Mode &amp; Fuel'!AI$237</f>
        <v>83.001488623424038</v>
      </c>
      <c r="AI90" s="72">
        <f>'Energy by Mode &amp; Fuel'!AJ$237</f>
        <v>83.840642464343986</v>
      </c>
      <c r="AJ90" s="72">
        <f>'Energy by Mode &amp; Fuel'!AK$237</f>
        <v>84.688280239472931</v>
      </c>
      <c r="AK90" s="72">
        <f>'Energy by Mode &amp; Fuel'!AL$237</f>
        <v>85.544487722284302</v>
      </c>
      <c r="AL90" s="72">
        <f>'Energy by Mode &amp; Fuel'!AM$237</f>
        <v>86.409351553430398</v>
      </c>
      <c r="AM90" s="72">
        <f>'Energy by Mode &amp; Fuel'!AN$237</f>
        <v>87.282959249509702</v>
      </c>
      <c r="AN90" s="72">
        <f>'Energy by Mode &amp; Fuel'!AO$237</f>
        <v>88.165399211922789</v>
      </c>
      <c r="AO90" s="72">
        <f>'Energy by Mode &amp; Fuel'!AP$237</f>
        <v>89.056760735817747</v>
      </c>
      <c r="AP90" s="72">
        <f>'Energy by Mode &amp; Fuel'!AQ$237</f>
        <v>89.957134019126059</v>
      </c>
      <c r="AQ90" s="72">
        <f>'Energy by Mode &amp; Fuel'!AR$237</f>
        <v>90.866610171689857</v>
      </c>
      <c r="AR90" s="72">
        <f>'Energy by Mode &amp; Fuel'!AS$237</f>
        <v>91.785281224481423</v>
      </c>
      <c r="AS90" s="72">
        <f>'Energy by Mode &amp; Fuel'!AT$237</f>
        <v>92.713240138915936</v>
      </c>
      <c r="AT90" s="56"/>
      <c r="AU90" s="56"/>
    </row>
    <row r="91" spans="1:47">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65"/>
      <c r="AS91" s="65"/>
      <c r="AT91" s="56"/>
      <c r="AU91" s="56"/>
    </row>
    <row r="92" spans="1:47">
      <c r="A92" s="65" t="s">
        <v>712</v>
      </c>
      <c r="B92" s="72">
        <f>'Energy by Mode &amp; Fuel'!C$239</f>
        <v>152.23100299999999</v>
      </c>
      <c r="C92" s="72">
        <f>'Energy by Mode &amp; Fuel'!D$239</f>
        <v>140.13400300000001</v>
      </c>
      <c r="D92" s="72">
        <f>'Energy by Mode &amp; Fuel'!E$239</f>
        <v>138.02868699999999</v>
      </c>
      <c r="E92" s="72">
        <f>'Energy by Mode &amp; Fuel'!F$239</f>
        <v>137.30242899999999</v>
      </c>
      <c r="F92" s="72">
        <f>'Energy by Mode &amp; Fuel'!G$239</f>
        <v>136.89630099999999</v>
      </c>
      <c r="G92" s="72">
        <f>'Energy by Mode &amp; Fuel'!H$239</f>
        <v>137.61752300000001</v>
      </c>
      <c r="H92" s="72">
        <f>'Energy by Mode &amp; Fuel'!I$239</f>
        <v>139.415085</v>
      </c>
      <c r="I92" s="72">
        <f>'Energy by Mode &amp; Fuel'!J$239</f>
        <v>141.40690599999999</v>
      </c>
      <c r="J92" s="72">
        <f>'Energy by Mode &amp; Fuel'!K$239</f>
        <v>142.87275700000001</v>
      </c>
      <c r="K92" s="72">
        <f>'Energy by Mode &amp; Fuel'!L$239</f>
        <v>143.81433100000001</v>
      </c>
      <c r="L92" s="72">
        <f>'Energy by Mode &amp; Fuel'!M$239</f>
        <v>144.414276</v>
      </c>
      <c r="M92" s="72">
        <f>'Energy by Mode &amp; Fuel'!N$239</f>
        <v>144.86584500000001</v>
      </c>
      <c r="N92" s="72">
        <f>'Energy by Mode &amp; Fuel'!O$239</f>
        <v>145.30387899999999</v>
      </c>
      <c r="O92" s="72">
        <f>'Energy by Mode &amp; Fuel'!P$239</f>
        <v>145.76774599999999</v>
      </c>
      <c r="P92" s="72">
        <f>'Energy by Mode &amp; Fuel'!Q$239</f>
        <v>146.15145899999999</v>
      </c>
      <c r="Q92" s="72">
        <f>'Energy by Mode &amp; Fuel'!R$239</f>
        <v>146.51303100000001</v>
      </c>
      <c r="R92" s="72">
        <f>'Energy by Mode &amp; Fuel'!S$239</f>
        <v>146.94511399999999</v>
      </c>
      <c r="S92" s="72">
        <f>'Energy by Mode &amp; Fuel'!T$239</f>
        <v>147.41825900000001</v>
      </c>
      <c r="T92" s="72">
        <f>'Energy by Mode &amp; Fuel'!U$239</f>
        <v>147.95631399999999</v>
      </c>
      <c r="U92" s="72">
        <f>'Energy by Mode &amp; Fuel'!V$239</f>
        <v>148.540604</v>
      </c>
      <c r="V92" s="72">
        <f>'Energy by Mode &amp; Fuel'!W$239</f>
        <v>149.14080799999999</v>
      </c>
      <c r="W92" s="72">
        <f>'Energy by Mode &amp; Fuel'!X$239</f>
        <v>149.71485899999999</v>
      </c>
      <c r="X92" s="72">
        <f>'Energy by Mode &amp; Fuel'!Y$239</f>
        <v>150.25662199999999</v>
      </c>
      <c r="Y92" s="72">
        <f>'Energy by Mode &amp; Fuel'!Z$239</f>
        <v>150.81274400000001</v>
      </c>
      <c r="Z92" s="72">
        <f>'Energy by Mode &amp; Fuel'!AA$239</f>
        <v>151.326401</v>
      </c>
      <c r="AA92" s="72">
        <f>'Energy by Mode &amp; Fuel'!AB$239</f>
        <v>151.82141100000001</v>
      </c>
      <c r="AB92" s="72">
        <f>'Energy by Mode &amp; Fuel'!AC$239</f>
        <v>152.36094700000001</v>
      </c>
      <c r="AC92" s="72">
        <f>'Energy by Mode &amp; Fuel'!AD$239</f>
        <v>152.91864000000001</v>
      </c>
      <c r="AD92" s="72">
        <f>'Energy by Mode &amp; Fuel'!AE$239</f>
        <v>153.51402300000001</v>
      </c>
      <c r="AE92" s="72">
        <f>'Energy by Mode &amp; Fuel'!AF$239</f>
        <v>153.82526258340656</v>
      </c>
      <c r="AF92" s="72">
        <f>'Energy by Mode &amp; Fuel'!AG$239</f>
        <v>154.13713318459494</v>
      </c>
      <c r="AG92" s="72">
        <f>'Energy by Mode &amp; Fuel'!AH$239</f>
        <v>154.44963608291226</v>
      </c>
      <c r="AH92" s="72">
        <f>'Energy by Mode &amp; Fuel'!AI$239</f>
        <v>154.76277256029934</v>
      </c>
      <c r="AI92" s="72">
        <f>'Energy by Mode &amp; Fuel'!AJ$239</f>
        <v>155.07654390129605</v>
      </c>
      <c r="AJ92" s="72">
        <f>'Energy by Mode &amp; Fuel'!AK$239</f>
        <v>155.39095139304658</v>
      </c>
      <c r="AK92" s="72">
        <f>'Energy by Mode &amp; Fuel'!AL$239</f>
        <v>155.70599632530477</v>
      </c>
      <c r="AL92" s="72">
        <f>'Energy by Mode &amp; Fuel'!AM$239</f>
        <v>156.02167999043931</v>
      </c>
      <c r="AM92" s="72">
        <f>'Energy by Mode &amp; Fuel'!AN$239</f>
        <v>156.33800368343907</v>
      </c>
      <c r="AN92" s="72">
        <f>'Energy by Mode &amp; Fuel'!AO$239</f>
        <v>156.65496870191848</v>
      </c>
      <c r="AO92" s="72">
        <f>'Energy by Mode &amp; Fuel'!AP$239</f>
        <v>156.97257634612274</v>
      </c>
      <c r="AP92" s="72">
        <f>'Energy by Mode &amp; Fuel'!AQ$239</f>
        <v>157.29082791893325</v>
      </c>
      <c r="AQ92" s="72">
        <f>'Energy by Mode &amp; Fuel'!AR$239</f>
        <v>157.60972472587289</v>
      </c>
      <c r="AR92" s="72">
        <f>'Energy by Mode &amp; Fuel'!AS$239</f>
        <v>157.92926807511142</v>
      </c>
      <c r="AS92" s="72">
        <f>'Energy by Mode &amp; Fuel'!AT$239</f>
        <v>158.24945927747081</v>
      </c>
      <c r="AT92" s="56"/>
      <c r="AU92" s="56"/>
    </row>
    <row r="93" spans="1:47">
      <c r="A93" s="65" t="s">
        <v>152</v>
      </c>
      <c r="B93" s="72">
        <f>'Energy by Mode &amp; Fuel'!C$240</f>
        <v>640.33196999999996</v>
      </c>
      <c r="C93" s="72">
        <f>'Energy by Mode &amp; Fuel'!D$240</f>
        <v>644.81811500000003</v>
      </c>
      <c r="D93" s="72">
        <f>'Energy by Mode &amp; Fuel'!E$240</f>
        <v>630.34252900000001</v>
      </c>
      <c r="E93" s="72">
        <f>'Energy by Mode &amp; Fuel'!F$240</f>
        <v>633.88922100000002</v>
      </c>
      <c r="F93" s="72">
        <f>'Energy by Mode &amp; Fuel'!G$240</f>
        <v>617.70599400000003</v>
      </c>
      <c r="G93" s="72">
        <f>'Energy by Mode &amp; Fuel'!H$240</f>
        <v>612.47753899999998</v>
      </c>
      <c r="H93" s="72">
        <f>'Energy by Mode &amp; Fuel'!I$240</f>
        <v>600.38299600000005</v>
      </c>
      <c r="I93" s="72">
        <f>'Energy by Mode &amp; Fuel'!J$240</f>
        <v>602.256348</v>
      </c>
      <c r="J93" s="72">
        <f>'Energy by Mode &amp; Fuel'!K$240</f>
        <v>613.908997</v>
      </c>
      <c r="K93" s="72">
        <f>'Energy by Mode &amp; Fuel'!L$240</f>
        <v>616.28277600000001</v>
      </c>
      <c r="L93" s="72">
        <f>'Energy by Mode &amp; Fuel'!M$240</f>
        <v>620.69842500000004</v>
      </c>
      <c r="M93" s="72">
        <f>'Energy by Mode &amp; Fuel'!N$240</f>
        <v>625.92047100000002</v>
      </c>
      <c r="N93" s="72">
        <f>'Energy by Mode &amp; Fuel'!O$240</f>
        <v>630.71911599999999</v>
      </c>
      <c r="O93" s="72">
        <f>'Energy by Mode &amp; Fuel'!P$240</f>
        <v>634.19824200000005</v>
      </c>
      <c r="P93" s="72">
        <f>'Energy by Mode &amp; Fuel'!Q$240</f>
        <v>631.16937299999995</v>
      </c>
      <c r="Q93" s="72">
        <f>'Energy by Mode &amp; Fuel'!R$240</f>
        <v>634.38861099999997</v>
      </c>
      <c r="R93" s="72">
        <f>'Energy by Mode &amp; Fuel'!S$240</f>
        <v>670.97381600000006</v>
      </c>
      <c r="S93" s="72">
        <f>'Energy by Mode &amp; Fuel'!T$240</f>
        <v>713.08160399999997</v>
      </c>
      <c r="T93" s="72">
        <f>'Energy by Mode &amp; Fuel'!U$240</f>
        <v>717.124146</v>
      </c>
      <c r="U93" s="72">
        <f>'Energy by Mode &amp; Fuel'!V$240</f>
        <v>720.12609899999995</v>
      </c>
      <c r="V93" s="72">
        <f>'Energy by Mode &amp; Fuel'!W$240</f>
        <v>726.46722399999999</v>
      </c>
      <c r="W93" s="72">
        <f>'Energy by Mode &amp; Fuel'!X$240</f>
        <v>732.89855999999997</v>
      </c>
      <c r="X93" s="72">
        <f>'Energy by Mode &amp; Fuel'!Y$240</f>
        <v>733.49798599999997</v>
      </c>
      <c r="Y93" s="72">
        <f>'Energy by Mode &amp; Fuel'!Z$240</f>
        <v>736.69226100000003</v>
      </c>
      <c r="Z93" s="72">
        <f>'Energy by Mode &amp; Fuel'!AA$240</f>
        <v>735.82641599999999</v>
      </c>
      <c r="AA93" s="72">
        <f>'Energy by Mode &amp; Fuel'!AB$240</f>
        <v>740.28186000000005</v>
      </c>
      <c r="AB93" s="72">
        <f>'Energy by Mode &amp; Fuel'!AC$240</f>
        <v>740.02966300000003</v>
      </c>
      <c r="AC93" s="72">
        <f>'Energy by Mode &amp; Fuel'!AD$240</f>
        <v>743.58624299999997</v>
      </c>
      <c r="AD93" s="72">
        <f>'Energy by Mode &amp; Fuel'!AE$240</f>
        <v>744.95050000000003</v>
      </c>
      <c r="AE93" s="72">
        <f>'Energy by Mode &amp; Fuel'!AF$240</f>
        <v>745.89825247051522</v>
      </c>
      <c r="AF93" s="72">
        <f>'Energy by Mode &amp; Fuel'!AG$240</f>
        <v>746.84721070536693</v>
      </c>
      <c r="AG93" s="72">
        <f>'Energy by Mode &amp; Fuel'!AH$240</f>
        <v>747.79737623857136</v>
      </c>
      <c r="AH93" s="72">
        <f>'Energy by Mode &amp; Fuel'!AI$240</f>
        <v>748.74875060609634</v>
      </c>
      <c r="AI93" s="72">
        <f>'Energy by Mode &amp; Fuel'!AJ$240</f>
        <v>749.70133534586375</v>
      </c>
      <c r="AJ93" s="72">
        <f>'Energy by Mode &amp; Fuel'!AK$240</f>
        <v>750.65513199775216</v>
      </c>
      <c r="AK93" s="72">
        <f>'Energy by Mode &amp; Fuel'!AL$240</f>
        <v>751.61014210359917</v>
      </c>
      <c r="AL93" s="72">
        <f>'Energy by Mode &amp; Fuel'!AM$240</f>
        <v>752.56636720720405</v>
      </c>
      <c r="AM93" s="72">
        <f>'Energy by Mode &amp; Fuel'!AN$240</f>
        <v>753.52380885433001</v>
      </c>
      <c r="AN93" s="72">
        <f>'Energy by Mode &amp; Fuel'!AO$240</f>
        <v>754.48246859270694</v>
      </c>
      <c r="AO93" s="72">
        <f>'Energy by Mode &amp; Fuel'!AP$240</f>
        <v>755.44234797203376</v>
      </c>
      <c r="AP93" s="72">
        <f>'Energy by Mode &amp; Fuel'!AQ$240</f>
        <v>756.40344854398097</v>
      </c>
      <c r="AQ93" s="72">
        <f>'Energy by Mode &amp; Fuel'!AR$240</f>
        <v>757.36577186219313</v>
      </c>
      <c r="AR93" s="72">
        <f>'Energy by Mode &amp; Fuel'!AS$240</f>
        <v>758.32931948229145</v>
      </c>
      <c r="AS93" s="72">
        <f>'Energy by Mode &amp; Fuel'!AT$240</f>
        <v>759.29409296187634</v>
      </c>
      <c r="AT93" s="56"/>
      <c r="AU93" s="56"/>
    </row>
    <row r="94" spans="1:47">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5"/>
      <c r="AR94" s="65"/>
      <c r="AS94" s="65"/>
      <c r="AT94" s="56"/>
      <c r="AU94" s="56"/>
    </row>
    <row r="95" spans="1:47">
      <c r="A95" s="65" t="s">
        <v>715</v>
      </c>
      <c r="B95" s="72">
        <f>B93+B92+B90+B89+B86+B75+B54</f>
        <v>2064.9548</v>
      </c>
      <c r="C95" s="72">
        <f t="shared" ref="C95:AS95" si="13">C93+C92+C90+C89+C86+C75+C54</f>
        <v>2040.4027260000003</v>
      </c>
      <c r="D95" s="72">
        <f t="shared" si="13"/>
        <v>2049.7258219999999</v>
      </c>
      <c r="E95" s="72">
        <f t="shared" si="13"/>
        <v>2051.420153</v>
      </c>
      <c r="F95" s="72">
        <f t="shared" si="13"/>
        <v>2006.4828939999998</v>
      </c>
      <c r="G95" s="72">
        <f t="shared" si="13"/>
        <v>1991.37869</v>
      </c>
      <c r="H95" s="72">
        <f t="shared" si="13"/>
        <v>1979.6785580000001</v>
      </c>
      <c r="I95" s="72">
        <f t="shared" si="13"/>
        <v>1987.0496900000001</v>
      </c>
      <c r="J95" s="72">
        <f t="shared" si="13"/>
        <v>2007.219063</v>
      </c>
      <c r="K95" s="72">
        <f t="shared" si="13"/>
        <v>2018.7654490000002</v>
      </c>
      <c r="L95" s="72">
        <f t="shared" si="13"/>
        <v>2032.043623</v>
      </c>
      <c r="M95" s="72">
        <f t="shared" si="13"/>
        <v>2046.0805660000001</v>
      </c>
      <c r="N95" s="72">
        <f t="shared" si="13"/>
        <v>2059.9105980000004</v>
      </c>
      <c r="O95" s="72">
        <f t="shared" si="13"/>
        <v>2072.8145789999999</v>
      </c>
      <c r="P95" s="72">
        <f t="shared" si="13"/>
        <v>2079.0995199999998</v>
      </c>
      <c r="Q95" s="72">
        <f t="shared" si="13"/>
        <v>2091.4288030000002</v>
      </c>
      <c r="R95" s="72">
        <f t="shared" si="13"/>
        <v>2137.186588</v>
      </c>
      <c r="S95" s="72">
        <f t="shared" si="13"/>
        <v>2188.537808</v>
      </c>
      <c r="T95" s="72">
        <f t="shared" si="13"/>
        <v>2201.8455020000001</v>
      </c>
      <c r="U95" s="72">
        <f t="shared" si="13"/>
        <v>2214.1661100000001</v>
      </c>
      <c r="V95" s="72">
        <f t="shared" si="13"/>
        <v>2229.8255199999999</v>
      </c>
      <c r="W95" s="72">
        <f t="shared" si="13"/>
        <v>2245.4737299999997</v>
      </c>
      <c r="X95" s="72">
        <f t="shared" si="13"/>
        <v>2255.1632999999997</v>
      </c>
      <c r="Y95" s="72">
        <f t="shared" si="13"/>
        <v>2267.4906629999996</v>
      </c>
      <c r="Z95" s="72">
        <f t="shared" si="13"/>
        <v>2275.4870690000002</v>
      </c>
      <c r="AA95" s="72">
        <f t="shared" si="13"/>
        <v>2288.7884350000004</v>
      </c>
      <c r="AB95" s="72">
        <f t="shared" si="13"/>
        <v>2297.4325599999997</v>
      </c>
      <c r="AC95" s="72">
        <f t="shared" si="13"/>
        <v>2309.903503</v>
      </c>
      <c r="AD95" s="72">
        <f t="shared" si="13"/>
        <v>2320.1785679999998</v>
      </c>
      <c r="AE95" s="72">
        <f t="shared" si="13"/>
        <v>2326.7689288920492</v>
      </c>
      <c r="AF95" s="72">
        <f t="shared" si="13"/>
        <v>2333.4730027023334</v>
      </c>
      <c r="AG95" s="72">
        <f t="shared" si="13"/>
        <v>2340.2916693775069</v>
      </c>
      <c r="AH95" s="72">
        <f t="shared" si="13"/>
        <v>2347.2258681968942</v>
      </c>
      <c r="AI95" s="72">
        <f t="shared" si="13"/>
        <v>2354.2765981996904</v>
      </c>
      <c r="AJ95" s="72">
        <f t="shared" si="13"/>
        <v>2361.444918649654</v>
      </c>
      <c r="AK95" s="72">
        <f t="shared" si="13"/>
        <v>2368.7319495375177</v>
      </c>
      <c r="AL95" s="72">
        <f t="shared" si="13"/>
        <v>2376.1388721213862</v>
      </c>
      <c r="AM95" s="72">
        <f t="shared" si="13"/>
        <v>2383.6669295053953</v>
      </c>
      <c r="AN95" s="72">
        <f t="shared" si="13"/>
        <v>2391.3174272569468</v>
      </c>
      <c r="AO95" s="72">
        <f t="shared" si="13"/>
        <v>2399.0917340628521</v>
      </c>
      <c r="AP95" s="72">
        <f t="shared" si="13"/>
        <v>2406.9912824247422</v>
      </c>
      <c r="AQ95" s="72">
        <f t="shared" si="13"/>
        <v>2415.0175693941219</v>
      </c>
      <c r="AR95" s="72">
        <f t="shared" si="13"/>
        <v>2423.1721573474829</v>
      </c>
      <c r="AS95" s="72">
        <f t="shared" si="13"/>
        <v>2431.4566748019051</v>
      </c>
      <c r="AT95" s="56"/>
      <c r="AU95" s="56"/>
    </row>
    <row r="96" spans="1:47">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56"/>
      <c r="AU96" s="56"/>
    </row>
    <row r="97" spans="1:47">
      <c r="A97" s="65" t="s">
        <v>154</v>
      </c>
      <c r="B97" s="72">
        <f>B95+B47+B42+B37+B32+B28+B21+B16</f>
        <v>28958.337253000005</v>
      </c>
      <c r="C97" s="72">
        <f t="shared" ref="C97:AS97" si="14">C95+C47+C42+C37+C32+C28+C21+C16</f>
        <v>27849.434626999999</v>
      </c>
      <c r="D97" s="72">
        <f t="shared" si="14"/>
        <v>26949.616437000001</v>
      </c>
      <c r="E97" s="72">
        <f t="shared" si="14"/>
        <v>27294.753516999997</v>
      </c>
      <c r="F97" s="72">
        <f t="shared" si="14"/>
        <v>27868.947522000002</v>
      </c>
      <c r="G97" s="72">
        <f t="shared" si="14"/>
        <v>28143.989741999998</v>
      </c>
      <c r="H97" s="72">
        <f t="shared" si="14"/>
        <v>28260.063187</v>
      </c>
      <c r="I97" s="72">
        <f t="shared" si="14"/>
        <v>28352.017071999999</v>
      </c>
      <c r="J97" s="72">
        <f t="shared" si="14"/>
        <v>28422.310206999995</v>
      </c>
      <c r="K97" s="72">
        <f t="shared" si="14"/>
        <v>28490.267233999999</v>
      </c>
      <c r="L97" s="72">
        <f t="shared" si="14"/>
        <v>28645.660393999999</v>
      </c>
      <c r="M97" s="72">
        <f t="shared" si="14"/>
        <v>28723.634215999999</v>
      </c>
      <c r="N97" s="72">
        <f t="shared" si="14"/>
        <v>28927.619562</v>
      </c>
      <c r="O97" s="72">
        <f t="shared" si="14"/>
        <v>29120.945421</v>
      </c>
      <c r="P97" s="72">
        <f t="shared" si="14"/>
        <v>29292.878650999999</v>
      </c>
      <c r="Q97" s="72">
        <f t="shared" si="14"/>
        <v>29462.755858</v>
      </c>
      <c r="R97" s="72">
        <f t="shared" si="14"/>
        <v>29699.568510000005</v>
      </c>
      <c r="S97" s="72">
        <f t="shared" si="14"/>
        <v>29967.742850999999</v>
      </c>
      <c r="T97" s="72">
        <f t="shared" si="14"/>
        <v>30210.200338999999</v>
      </c>
      <c r="U97" s="72">
        <f t="shared" si="14"/>
        <v>30446.343630000003</v>
      </c>
      <c r="V97" s="72">
        <f t="shared" si="14"/>
        <v>30694.442142999997</v>
      </c>
      <c r="W97" s="72">
        <f t="shared" si="14"/>
        <v>30845.091044000004</v>
      </c>
      <c r="X97" s="72">
        <f t="shared" si="14"/>
        <v>31005.861859999997</v>
      </c>
      <c r="Y97" s="72">
        <f t="shared" si="14"/>
        <v>31302.590954999996</v>
      </c>
      <c r="Z97" s="72">
        <f t="shared" si="14"/>
        <v>31488.221662</v>
      </c>
      <c r="AA97" s="72">
        <f t="shared" si="14"/>
        <v>31690.172277999998</v>
      </c>
      <c r="AB97" s="72">
        <f t="shared" si="14"/>
        <v>32008.853822999998</v>
      </c>
      <c r="AC97" s="72">
        <f t="shared" si="14"/>
        <v>32228.606882</v>
      </c>
      <c r="AD97" s="72">
        <f t="shared" si="14"/>
        <v>32463.083821</v>
      </c>
      <c r="AE97" s="72">
        <f t="shared" si="14"/>
        <v>32660.813131905583</v>
      </c>
      <c r="AF97" s="72">
        <f t="shared" si="14"/>
        <v>32871.614455836359</v>
      </c>
      <c r="AG97" s="72">
        <f t="shared" si="14"/>
        <v>33093.674231176912</v>
      </c>
      <c r="AH97" s="72">
        <f t="shared" si="14"/>
        <v>33325.045021128783</v>
      </c>
      <c r="AI97" s="72">
        <f t="shared" si="14"/>
        <v>33563.674117008813</v>
      </c>
      <c r="AJ97" s="72">
        <f t="shared" si="14"/>
        <v>33807.438427555826</v>
      </c>
      <c r="AK97" s="72">
        <f t="shared" si="14"/>
        <v>34054.184987351495</v>
      </c>
      <c r="AL97" s="72">
        <f t="shared" si="14"/>
        <v>34301.776132841747</v>
      </c>
      <c r="AM97" s="72">
        <f t="shared" si="14"/>
        <v>34548.138128962215</v>
      </c>
      <c r="AN97" s="72">
        <f t="shared" si="14"/>
        <v>34791.311798687988</v>
      </c>
      <c r="AO97" s="72">
        <f t="shared" si="14"/>
        <v>35029.503526954359</v>
      </c>
      <c r="AP97" s="72">
        <f t="shared" si="14"/>
        <v>35261.134892666123</v>
      </c>
      <c r="AQ97" s="72">
        <f t="shared" si="14"/>
        <v>35484.889138588514</v>
      </c>
      <c r="AR97" s="72">
        <f t="shared" si="14"/>
        <v>35699.752725893719</v>
      </c>
      <c r="AS97" s="72">
        <f t="shared" si="14"/>
        <v>35905.050340853035</v>
      </c>
      <c r="AT97" s="56"/>
      <c r="AU97" s="56"/>
    </row>
    <row r="98" spans="1:47">
      <c r="A98" s="65"/>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56"/>
      <c r="AU98" s="56"/>
    </row>
    <row r="99" spans="1:47">
      <c r="A99" s="65" t="s">
        <v>614</v>
      </c>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56"/>
      <c r="AU99" s="56"/>
    </row>
    <row r="100" spans="1:47">
      <c r="AT100" s="56"/>
      <c r="AU100" s="56"/>
    </row>
    <row r="101" spans="1:47">
      <c r="A101" s="60" t="s">
        <v>611</v>
      </c>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56"/>
      <c r="AU101" s="56"/>
    </row>
    <row r="102" spans="1:47">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56"/>
      <c r="AU102" s="56"/>
    </row>
    <row r="103" spans="1:47">
      <c r="A103" s="61" t="s">
        <v>608</v>
      </c>
      <c r="B103" s="61" t="s">
        <v>2668</v>
      </c>
      <c r="C103" s="62">
        <v>0.04</v>
      </c>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56"/>
      <c r="AU103" s="56"/>
    </row>
    <row r="104" spans="1:47">
      <c r="A104" s="61" t="s">
        <v>609</v>
      </c>
      <c r="B104" s="63">
        <f>'C Emissions'!B160</f>
        <v>187.63780219576498</v>
      </c>
      <c r="C104" s="63">
        <f>'C Emissions'!C160</f>
        <v>185.84264429910763</v>
      </c>
      <c r="D104" s="63">
        <f>'C Emissions'!D160</f>
        <v>181.19723499324411</v>
      </c>
      <c r="E104" s="63">
        <f>'C Emissions'!E160</f>
        <v>179.73069110873399</v>
      </c>
      <c r="F104" s="63">
        <f>'C Emissions'!F160</f>
        <v>179.89403866415012</v>
      </c>
      <c r="G104" s="63">
        <f>'C Emissions'!G160</f>
        <v>177.75188380732135</v>
      </c>
      <c r="H104" s="63">
        <f>'C Emissions'!H160</f>
        <v>175.90889462040059</v>
      </c>
      <c r="I104" s="63">
        <f>'C Emissions'!I160</f>
        <v>175.38851637329265</v>
      </c>
      <c r="J104" s="63">
        <f>'C Emissions'!J160</f>
        <v>172.43301475284713</v>
      </c>
      <c r="K104" s="63">
        <f>'C Emissions'!K160</f>
        <v>171.7939700384521</v>
      </c>
      <c r="L104" s="63">
        <f>'C Emissions'!L160</f>
        <v>170.20773679250456</v>
      </c>
      <c r="M104" s="63">
        <f>'C Emissions'!M160</f>
        <v>169.78599200542587</v>
      </c>
      <c r="N104" s="63">
        <f>'C Emissions'!N160</f>
        <v>169.26356787587494</v>
      </c>
      <c r="O104" s="63">
        <f>'C Emissions'!O160</f>
        <v>168.16517566612563</v>
      </c>
      <c r="P104" s="63">
        <f>'C Emissions'!P160</f>
        <v>168.35539119907241</v>
      </c>
      <c r="Q104" s="63">
        <f>'C Emissions'!Q160</f>
        <v>168.15737151917449</v>
      </c>
      <c r="R104" s="63">
        <f>'C Emissions'!R160</f>
        <v>167.56174209761224</v>
      </c>
      <c r="S104" s="63">
        <f>'C Emissions'!S160</f>
        <v>166.23289483090267</v>
      </c>
      <c r="T104" s="63">
        <f>'C Emissions'!T160</f>
        <v>166.93071422977155</v>
      </c>
      <c r="U104" s="63">
        <f>'C Emissions'!U160</f>
        <v>165.85557677264697</v>
      </c>
      <c r="V104" s="63">
        <f>'C Emissions'!V160</f>
        <v>165.73734034582392</v>
      </c>
      <c r="W104" s="63">
        <f>'C Emissions'!W160</f>
        <v>166.10811725092177</v>
      </c>
      <c r="X104" s="63">
        <f>'C Emissions'!X160</f>
        <v>165.01576553203896</v>
      </c>
      <c r="Y104" s="63">
        <f>'C Emissions'!Y160</f>
        <v>165.98636500718254</v>
      </c>
      <c r="Z104" s="63">
        <f>'C Emissions'!Z160</f>
        <v>165.52443046691388</v>
      </c>
      <c r="AA104" s="63">
        <f>'C Emissions'!AA160</f>
        <v>166.05316951818904</v>
      </c>
      <c r="AB104" s="63">
        <f>'C Emissions'!AB160</f>
        <v>164.63252379291006</v>
      </c>
      <c r="AC104" s="63">
        <f>'C Emissions'!AC160</f>
        <v>164.42496366544299</v>
      </c>
      <c r="AD104" s="63">
        <f>'C Emissions'!AD160</f>
        <v>165.6599819981208</v>
      </c>
      <c r="AE104" s="63">
        <v>165.6599819981208</v>
      </c>
      <c r="AF104" s="61">
        <v>165.6599819981208</v>
      </c>
      <c r="AG104" s="61">
        <v>165.6599819981208</v>
      </c>
      <c r="AH104" s="61">
        <v>165.6599819981208</v>
      </c>
      <c r="AI104" s="61">
        <v>165.6599819981208</v>
      </c>
      <c r="AJ104" s="61">
        <v>165.6599819981208</v>
      </c>
      <c r="AK104" s="61">
        <v>165.6599819981208</v>
      </c>
      <c r="AL104" s="61">
        <v>165.6599819981208</v>
      </c>
      <c r="AM104" s="61">
        <v>165.6599819981208</v>
      </c>
      <c r="AN104" s="61">
        <v>165.6599819981208</v>
      </c>
      <c r="AO104" s="61">
        <v>165.6599819981208</v>
      </c>
      <c r="AP104" s="61">
        <v>165.6599819981208</v>
      </c>
      <c r="AQ104" s="61">
        <v>165.6599819981208</v>
      </c>
      <c r="AR104" s="61">
        <v>165.6599819981208</v>
      </c>
      <c r="AS104" s="61">
        <v>165.6599819981208</v>
      </c>
      <c r="AT104" s="56"/>
      <c r="AU104" s="56"/>
    </row>
    <row r="105" spans="1:47">
      <c r="A105" s="61" t="s">
        <v>2811</v>
      </c>
      <c r="B105" s="63">
        <f>B104</f>
        <v>187.63780219576498</v>
      </c>
      <c r="C105" s="63">
        <f>C104</f>
        <v>185.84264429910763</v>
      </c>
      <c r="D105" s="63">
        <f>D104</f>
        <v>181.19723499324411</v>
      </c>
      <c r="E105" s="63">
        <f>E104</f>
        <v>179.73069110873399</v>
      </c>
      <c r="F105" s="63">
        <f>E105*(1-$C$103)</f>
        <v>172.54146346438463</v>
      </c>
      <c r="G105" s="63">
        <f t="shared" ref="G105:AS105" si="15">F105*(1-$C$103)</f>
        <v>165.63980492580924</v>
      </c>
      <c r="H105" s="63">
        <f t="shared" si="15"/>
        <v>159.01421272877687</v>
      </c>
      <c r="I105" s="63">
        <f t="shared" si="15"/>
        <v>152.65364421962579</v>
      </c>
      <c r="J105" s="63">
        <f t="shared" si="15"/>
        <v>146.54749845084075</v>
      </c>
      <c r="K105" s="63">
        <f t="shared" si="15"/>
        <v>140.6855985128071</v>
      </c>
      <c r="L105" s="63">
        <f t="shared" si="15"/>
        <v>135.0581745722948</v>
      </c>
      <c r="M105" s="63">
        <f t="shared" si="15"/>
        <v>129.65584758940301</v>
      </c>
      <c r="N105" s="63">
        <f t="shared" si="15"/>
        <v>124.46961368582689</v>
      </c>
      <c r="O105" s="63">
        <f t="shared" si="15"/>
        <v>119.49082913839381</v>
      </c>
      <c r="P105" s="63">
        <f t="shared" si="15"/>
        <v>114.71119597285805</v>
      </c>
      <c r="Q105" s="63">
        <f t="shared" si="15"/>
        <v>110.12274813394373</v>
      </c>
      <c r="R105" s="63">
        <f t="shared" si="15"/>
        <v>105.71783820858597</v>
      </c>
      <c r="S105" s="63">
        <f t="shared" si="15"/>
        <v>101.48912468024253</v>
      </c>
      <c r="T105" s="63">
        <f t="shared" si="15"/>
        <v>97.429559693032814</v>
      </c>
      <c r="U105" s="63">
        <f t="shared" si="15"/>
        <v>93.532377305311499</v>
      </c>
      <c r="V105" s="63">
        <f t="shared" si="15"/>
        <v>89.791082213099031</v>
      </c>
      <c r="W105" s="63">
        <f t="shared" si="15"/>
        <v>86.199438924575063</v>
      </c>
      <c r="X105" s="63">
        <f t="shared" si="15"/>
        <v>82.751461367592057</v>
      </c>
      <c r="Y105" s="63">
        <f t="shared" si="15"/>
        <v>79.441402912888378</v>
      </c>
      <c r="Z105" s="63">
        <f t="shared" si="15"/>
        <v>76.263746796372843</v>
      </c>
      <c r="AA105" s="63">
        <f t="shared" si="15"/>
        <v>73.213196924517931</v>
      </c>
      <c r="AB105" s="63">
        <f t="shared" si="15"/>
        <v>70.284669047537207</v>
      </c>
      <c r="AC105" s="63">
        <f t="shared" si="15"/>
        <v>67.473282285635719</v>
      </c>
      <c r="AD105" s="63">
        <f t="shared" si="15"/>
        <v>64.774350994210295</v>
      </c>
      <c r="AE105" s="63">
        <f t="shared" si="15"/>
        <v>62.183376954441883</v>
      </c>
      <c r="AF105" s="63">
        <f t="shared" si="15"/>
        <v>59.696041876264204</v>
      </c>
      <c r="AG105" s="63">
        <f t="shared" si="15"/>
        <v>57.30820020121363</v>
      </c>
      <c r="AH105" s="63">
        <f t="shared" si="15"/>
        <v>55.01587219316508</v>
      </c>
      <c r="AI105" s="63">
        <f t="shared" si="15"/>
        <v>52.815237305438473</v>
      </c>
      <c r="AJ105" s="63">
        <f t="shared" si="15"/>
        <v>50.702627813220928</v>
      </c>
      <c r="AK105" s="63">
        <f t="shared" si="15"/>
        <v>48.674522700692087</v>
      </c>
      <c r="AL105" s="63">
        <f t="shared" si="15"/>
        <v>46.727541792664404</v>
      </c>
      <c r="AM105" s="63">
        <f t="shared" si="15"/>
        <v>44.858440120957823</v>
      </c>
      <c r="AN105" s="63">
        <f t="shared" si="15"/>
        <v>43.064102516119512</v>
      </c>
      <c r="AO105" s="63">
        <f t="shared" si="15"/>
        <v>41.34153841547473</v>
      </c>
      <c r="AP105" s="63">
        <f t="shared" si="15"/>
        <v>39.687876878855739</v>
      </c>
      <c r="AQ105" s="63">
        <f t="shared" si="15"/>
        <v>38.10036180370151</v>
      </c>
      <c r="AR105" s="63">
        <f t="shared" si="15"/>
        <v>36.57634733155345</v>
      </c>
      <c r="AS105" s="63">
        <f t="shared" si="15"/>
        <v>35.113293438291308</v>
      </c>
      <c r="AT105" s="56"/>
      <c r="AU105" s="56"/>
    </row>
    <row r="106" spans="1:47">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56"/>
      <c r="AU106" s="56"/>
    </row>
    <row r="107" spans="1:47">
      <c r="A107" s="61" t="s">
        <v>610</v>
      </c>
      <c r="B107" s="61" t="s">
        <v>2662</v>
      </c>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56"/>
      <c r="AU107" s="56"/>
    </row>
    <row r="108" spans="1:47">
      <c r="A108" s="61" t="s">
        <v>609</v>
      </c>
      <c r="B108" s="63">
        <f>B109</f>
        <v>56.701333333333324</v>
      </c>
      <c r="C108" s="63">
        <f t="shared" ref="C108:AS108" si="16">C109</f>
        <v>55.077500554268546</v>
      </c>
      <c r="D108" s="63">
        <f t="shared" si="16"/>
        <v>53.453667775203769</v>
      </c>
      <c r="E108" s="63">
        <f t="shared" si="16"/>
        <v>51.829834996138992</v>
      </c>
      <c r="F108" s="63">
        <f t="shared" si="16"/>
        <v>50.206002217074214</v>
      </c>
      <c r="G108" s="63">
        <f t="shared" si="16"/>
        <v>48.582169438009437</v>
      </c>
      <c r="H108" s="63">
        <f t="shared" si="16"/>
        <v>46.95833665894466</v>
      </c>
      <c r="I108" s="63">
        <f t="shared" si="16"/>
        <v>45.334503879879883</v>
      </c>
      <c r="J108" s="63">
        <f t="shared" si="16"/>
        <v>43.710671100815105</v>
      </c>
      <c r="K108" s="63">
        <f t="shared" si="16"/>
        <v>42.086838321750328</v>
      </c>
      <c r="L108" s="63">
        <f t="shared" si="16"/>
        <v>40.463005542685551</v>
      </c>
      <c r="M108" s="63">
        <f t="shared" si="16"/>
        <v>38.839172763620773</v>
      </c>
      <c r="N108" s="63">
        <f t="shared" si="16"/>
        <v>37.215339984555996</v>
      </c>
      <c r="O108" s="63">
        <f t="shared" si="16"/>
        <v>35.591507205491219</v>
      </c>
      <c r="P108" s="63">
        <f t="shared" si="16"/>
        <v>33.967674426426441</v>
      </c>
      <c r="Q108" s="63">
        <f t="shared" si="16"/>
        <v>32.343841647361643</v>
      </c>
      <c r="R108" s="63">
        <f t="shared" si="16"/>
        <v>32.343841647361643</v>
      </c>
      <c r="S108" s="63">
        <f t="shared" si="16"/>
        <v>32.343841647361643</v>
      </c>
      <c r="T108" s="63">
        <f t="shared" si="16"/>
        <v>32.343841647361643</v>
      </c>
      <c r="U108" s="63">
        <f t="shared" si="16"/>
        <v>32.343841647361643</v>
      </c>
      <c r="V108" s="63">
        <f t="shared" si="16"/>
        <v>32.343841647361643</v>
      </c>
      <c r="W108" s="63">
        <f t="shared" si="16"/>
        <v>32.343841647361643</v>
      </c>
      <c r="X108" s="63">
        <f t="shared" si="16"/>
        <v>32.343841647361643</v>
      </c>
      <c r="Y108" s="63">
        <f t="shared" si="16"/>
        <v>32.343841647361643</v>
      </c>
      <c r="Z108" s="63">
        <f t="shared" si="16"/>
        <v>32.343841647361643</v>
      </c>
      <c r="AA108" s="63">
        <f t="shared" si="16"/>
        <v>32.343841647361643</v>
      </c>
      <c r="AB108" s="63">
        <f t="shared" si="16"/>
        <v>32.343841647361643</v>
      </c>
      <c r="AC108" s="63">
        <f t="shared" si="16"/>
        <v>32.343841647361643</v>
      </c>
      <c r="AD108" s="63">
        <f t="shared" si="16"/>
        <v>32.343841647361643</v>
      </c>
      <c r="AE108" s="63">
        <f t="shared" si="16"/>
        <v>32.343841647361643</v>
      </c>
      <c r="AF108" s="63">
        <f t="shared" si="16"/>
        <v>32.343841647361643</v>
      </c>
      <c r="AG108" s="63">
        <f t="shared" si="16"/>
        <v>32.343841647361643</v>
      </c>
      <c r="AH108" s="63">
        <f t="shared" si="16"/>
        <v>32.343841647361643</v>
      </c>
      <c r="AI108" s="63">
        <f t="shared" si="16"/>
        <v>32.343841647361643</v>
      </c>
      <c r="AJ108" s="63">
        <f t="shared" si="16"/>
        <v>32.343841647361643</v>
      </c>
      <c r="AK108" s="63">
        <f t="shared" si="16"/>
        <v>32.343841647361643</v>
      </c>
      <c r="AL108" s="63">
        <f t="shared" si="16"/>
        <v>32.343841647361643</v>
      </c>
      <c r="AM108" s="63">
        <f t="shared" si="16"/>
        <v>32.343841647361643</v>
      </c>
      <c r="AN108" s="63">
        <f t="shared" si="16"/>
        <v>32.343841647361643</v>
      </c>
      <c r="AO108" s="63">
        <f t="shared" si="16"/>
        <v>32.343841647361643</v>
      </c>
      <c r="AP108" s="63">
        <f t="shared" si="16"/>
        <v>32.343841647361643</v>
      </c>
      <c r="AQ108" s="63">
        <f t="shared" si="16"/>
        <v>32.343841647361643</v>
      </c>
      <c r="AR108" s="63">
        <f t="shared" si="16"/>
        <v>32.343841647361643</v>
      </c>
      <c r="AS108" s="63">
        <f t="shared" si="16"/>
        <v>32.343841647361643</v>
      </c>
      <c r="AT108" s="56"/>
      <c r="AU108" s="56"/>
    </row>
    <row r="109" spans="1:47">
      <c r="A109" s="61" t="s">
        <v>2811</v>
      </c>
      <c r="B109" s="63">
        <f>'C Emissions Factors'!AB6*0.8</f>
        <v>56.701333333333324</v>
      </c>
      <c r="C109" s="63">
        <f>B109-(($B$109-$Q$109)/15)</f>
        <v>55.077500554268546</v>
      </c>
      <c r="D109" s="63">
        <f t="shared" ref="D109:P109" si="17">C109-(($B$109-$Q$109)/15)</f>
        <v>53.453667775203769</v>
      </c>
      <c r="E109" s="63">
        <f t="shared" si="17"/>
        <v>51.829834996138992</v>
      </c>
      <c r="F109" s="63">
        <f t="shared" si="17"/>
        <v>50.206002217074214</v>
      </c>
      <c r="G109" s="63">
        <f t="shared" si="17"/>
        <v>48.582169438009437</v>
      </c>
      <c r="H109" s="63">
        <f t="shared" si="17"/>
        <v>46.95833665894466</v>
      </c>
      <c r="I109" s="63">
        <f t="shared" si="17"/>
        <v>45.334503879879883</v>
      </c>
      <c r="J109" s="63">
        <f t="shared" si="17"/>
        <v>43.710671100815105</v>
      </c>
      <c r="K109" s="63">
        <f t="shared" si="17"/>
        <v>42.086838321750328</v>
      </c>
      <c r="L109" s="63">
        <f t="shared" si="17"/>
        <v>40.463005542685551</v>
      </c>
      <c r="M109" s="63">
        <f t="shared" si="17"/>
        <v>38.839172763620773</v>
      </c>
      <c r="N109" s="63">
        <f t="shared" si="17"/>
        <v>37.215339984555996</v>
      </c>
      <c r="O109" s="63">
        <f t="shared" si="17"/>
        <v>35.591507205491219</v>
      </c>
      <c r="P109" s="63">
        <f t="shared" si="17"/>
        <v>33.967674426426441</v>
      </c>
      <c r="Q109" s="63">
        <f>B109*((16/35)*0.4+(5/37)*0.5+(14/35)*0.8)</f>
        <v>32.343841647361643</v>
      </c>
      <c r="R109" s="63">
        <f>Q109</f>
        <v>32.343841647361643</v>
      </c>
      <c r="S109" s="63">
        <f t="shared" ref="S109:AS109" si="18">R109</f>
        <v>32.343841647361643</v>
      </c>
      <c r="T109" s="63">
        <f t="shared" si="18"/>
        <v>32.343841647361643</v>
      </c>
      <c r="U109" s="63">
        <f t="shared" si="18"/>
        <v>32.343841647361643</v>
      </c>
      <c r="V109" s="63">
        <f t="shared" si="18"/>
        <v>32.343841647361643</v>
      </c>
      <c r="W109" s="63">
        <f t="shared" si="18"/>
        <v>32.343841647361643</v>
      </c>
      <c r="X109" s="63">
        <f t="shared" si="18"/>
        <v>32.343841647361643</v>
      </c>
      <c r="Y109" s="63">
        <f t="shared" si="18"/>
        <v>32.343841647361643</v>
      </c>
      <c r="Z109" s="63">
        <f t="shared" si="18"/>
        <v>32.343841647361643</v>
      </c>
      <c r="AA109" s="63">
        <f t="shared" si="18"/>
        <v>32.343841647361643</v>
      </c>
      <c r="AB109" s="63">
        <f t="shared" si="18"/>
        <v>32.343841647361643</v>
      </c>
      <c r="AC109" s="63">
        <f t="shared" si="18"/>
        <v>32.343841647361643</v>
      </c>
      <c r="AD109" s="63">
        <f t="shared" si="18"/>
        <v>32.343841647361643</v>
      </c>
      <c r="AE109" s="63">
        <f t="shared" si="18"/>
        <v>32.343841647361643</v>
      </c>
      <c r="AF109" s="63">
        <f t="shared" si="18"/>
        <v>32.343841647361643</v>
      </c>
      <c r="AG109" s="63">
        <f t="shared" si="18"/>
        <v>32.343841647361643</v>
      </c>
      <c r="AH109" s="63">
        <f t="shared" si="18"/>
        <v>32.343841647361643</v>
      </c>
      <c r="AI109" s="63">
        <f t="shared" si="18"/>
        <v>32.343841647361643</v>
      </c>
      <c r="AJ109" s="63">
        <f t="shared" si="18"/>
        <v>32.343841647361643</v>
      </c>
      <c r="AK109" s="63">
        <f t="shared" si="18"/>
        <v>32.343841647361643</v>
      </c>
      <c r="AL109" s="63">
        <f t="shared" si="18"/>
        <v>32.343841647361643</v>
      </c>
      <c r="AM109" s="63">
        <f t="shared" si="18"/>
        <v>32.343841647361643</v>
      </c>
      <c r="AN109" s="63">
        <f t="shared" si="18"/>
        <v>32.343841647361643</v>
      </c>
      <c r="AO109" s="63">
        <f t="shared" si="18"/>
        <v>32.343841647361643</v>
      </c>
      <c r="AP109" s="63">
        <f t="shared" si="18"/>
        <v>32.343841647361643</v>
      </c>
      <c r="AQ109" s="63">
        <f t="shared" si="18"/>
        <v>32.343841647361643</v>
      </c>
      <c r="AR109" s="63">
        <f t="shared" si="18"/>
        <v>32.343841647361643</v>
      </c>
      <c r="AS109" s="63">
        <f t="shared" si="18"/>
        <v>32.343841647361643</v>
      </c>
      <c r="AT109" s="56"/>
      <c r="AU109" s="56"/>
    </row>
    <row r="110" spans="1:47">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56"/>
      <c r="AU110" s="56"/>
    </row>
    <row r="111" spans="1:47">
      <c r="A111" s="61" t="s">
        <v>612</v>
      </c>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56"/>
      <c r="AU111" s="56"/>
    </row>
    <row r="112" spans="1:47">
      <c r="A112" s="61" t="s">
        <v>613</v>
      </c>
      <c r="B112" s="61">
        <v>0.05</v>
      </c>
      <c r="C112" s="61">
        <v>0.06</v>
      </c>
      <c r="D112" s="61">
        <v>7.0000000000000007E-2</v>
      </c>
      <c r="E112" s="61">
        <v>0.08</v>
      </c>
      <c r="F112" s="61">
        <v>0.09</v>
      </c>
      <c r="G112" s="61">
        <v>0.1</v>
      </c>
      <c r="H112" s="61">
        <v>0.1</v>
      </c>
      <c r="I112" s="61">
        <v>0.1</v>
      </c>
      <c r="J112" s="61">
        <v>0.1</v>
      </c>
      <c r="K112" s="61">
        <v>0.1</v>
      </c>
      <c r="L112" s="61">
        <v>0.1</v>
      </c>
      <c r="M112" s="61">
        <v>0.1</v>
      </c>
      <c r="N112" s="61">
        <v>0.1</v>
      </c>
      <c r="O112" s="61">
        <v>0.1</v>
      </c>
      <c r="P112" s="61">
        <v>0.1</v>
      </c>
      <c r="Q112" s="61">
        <v>0.1</v>
      </c>
      <c r="R112" s="61">
        <v>0.1</v>
      </c>
      <c r="S112" s="61">
        <v>0.1</v>
      </c>
      <c r="T112" s="61">
        <v>0.1</v>
      </c>
      <c r="U112" s="61">
        <v>0.1</v>
      </c>
      <c r="V112" s="61">
        <v>0.1</v>
      </c>
      <c r="W112" s="61">
        <v>0.1</v>
      </c>
      <c r="X112" s="61">
        <v>0.1</v>
      </c>
      <c r="Y112" s="61">
        <v>0.1</v>
      </c>
      <c r="Z112" s="61">
        <v>0.1</v>
      </c>
      <c r="AA112" s="61">
        <v>0.1</v>
      </c>
      <c r="AB112" s="61">
        <v>0.1</v>
      </c>
      <c r="AC112" s="61">
        <v>0.1</v>
      </c>
      <c r="AD112" s="61">
        <v>0.1</v>
      </c>
      <c r="AE112" s="61">
        <v>0.1</v>
      </c>
      <c r="AF112" s="61">
        <v>0.1</v>
      </c>
      <c r="AG112" s="61">
        <v>0.1</v>
      </c>
      <c r="AH112" s="61">
        <v>0.1</v>
      </c>
      <c r="AI112" s="61">
        <v>0.1</v>
      </c>
      <c r="AJ112" s="61">
        <v>0.1</v>
      </c>
      <c r="AK112" s="61">
        <v>0.1</v>
      </c>
      <c r="AL112" s="61">
        <v>0.1</v>
      </c>
      <c r="AM112" s="61">
        <v>0.1</v>
      </c>
      <c r="AN112" s="61">
        <v>0.1</v>
      </c>
      <c r="AO112" s="61">
        <v>0.1</v>
      </c>
      <c r="AP112" s="61">
        <v>0.1</v>
      </c>
      <c r="AQ112" s="61">
        <v>0.1</v>
      </c>
      <c r="AR112" s="61">
        <v>0.1</v>
      </c>
      <c r="AS112" s="61">
        <v>0.1</v>
      </c>
      <c r="AT112" s="56"/>
      <c r="AU112" s="56"/>
    </row>
    <row r="113" spans="1:47">
      <c r="A113" s="61" t="s">
        <v>2667</v>
      </c>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56"/>
      <c r="AU113" s="56"/>
    </row>
    <row r="114" spans="1:47">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56"/>
      <c r="AU114" s="56"/>
    </row>
    <row r="115" spans="1:47">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56"/>
      <c r="AU115" s="56"/>
    </row>
    <row r="116" spans="1:47">
      <c r="A116" s="61" t="s">
        <v>2663</v>
      </c>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56"/>
      <c r="AU116" s="56"/>
    </row>
    <row r="117" spans="1:47">
      <c r="A117" s="61" t="s">
        <v>2664</v>
      </c>
      <c r="B117" s="61">
        <v>0</v>
      </c>
      <c r="C117" s="61">
        <v>0</v>
      </c>
      <c r="D117" s="61">
        <v>0</v>
      </c>
      <c r="E117" s="61">
        <v>0</v>
      </c>
      <c r="F117" s="61">
        <v>0</v>
      </c>
      <c r="G117" s="61">
        <v>0</v>
      </c>
      <c r="H117" s="61">
        <v>0</v>
      </c>
      <c r="I117" s="61">
        <v>0</v>
      </c>
      <c r="J117" s="61">
        <v>0</v>
      </c>
      <c r="K117" s="61">
        <v>0</v>
      </c>
      <c r="L117" s="61">
        <v>0</v>
      </c>
      <c r="M117" s="61">
        <v>0</v>
      </c>
      <c r="N117" s="61">
        <v>0</v>
      </c>
      <c r="O117" s="61">
        <v>0</v>
      </c>
      <c r="P117" s="61">
        <v>0</v>
      </c>
      <c r="Q117" s="61">
        <v>0</v>
      </c>
      <c r="R117" s="61">
        <v>0</v>
      </c>
      <c r="S117" s="61">
        <v>0</v>
      </c>
      <c r="T117" s="61">
        <v>0</v>
      </c>
      <c r="U117" s="61">
        <v>0</v>
      </c>
      <c r="V117" s="61">
        <v>0</v>
      </c>
      <c r="W117" s="61">
        <v>0</v>
      </c>
      <c r="X117" s="61">
        <v>0</v>
      </c>
      <c r="Y117" s="61">
        <v>0</v>
      </c>
      <c r="Z117" s="61">
        <v>0</v>
      </c>
      <c r="AA117" s="61">
        <v>0</v>
      </c>
      <c r="AB117" s="61">
        <v>0</v>
      </c>
      <c r="AC117" s="61">
        <v>0</v>
      </c>
      <c r="AD117" s="61">
        <v>0</v>
      </c>
      <c r="AE117" s="61">
        <v>0</v>
      </c>
      <c r="AF117" s="61">
        <v>0</v>
      </c>
      <c r="AG117" s="61">
        <v>0</v>
      </c>
      <c r="AH117" s="61">
        <v>0</v>
      </c>
      <c r="AI117" s="61">
        <v>0</v>
      </c>
      <c r="AJ117" s="61">
        <v>0</v>
      </c>
      <c r="AK117" s="61">
        <v>0</v>
      </c>
      <c r="AL117" s="61">
        <v>0</v>
      </c>
      <c r="AM117" s="61">
        <v>0</v>
      </c>
      <c r="AN117" s="61">
        <v>0</v>
      </c>
      <c r="AO117" s="61">
        <v>0</v>
      </c>
      <c r="AP117" s="61">
        <v>0</v>
      </c>
      <c r="AQ117" s="61">
        <v>0</v>
      </c>
      <c r="AR117" s="61">
        <v>0</v>
      </c>
      <c r="AS117" s="61">
        <v>0</v>
      </c>
      <c r="AT117" s="56"/>
      <c r="AU117" s="56"/>
    </row>
    <row r="118" spans="1:47">
      <c r="A118" s="61" t="s">
        <v>2665</v>
      </c>
      <c r="B118" s="61">
        <v>0</v>
      </c>
      <c r="C118" s="61">
        <v>0</v>
      </c>
      <c r="D118" s="61">
        <v>0</v>
      </c>
      <c r="E118" s="61">
        <v>0</v>
      </c>
      <c r="F118" s="61">
        <v>0</v>
      </c>
      <c r="G118" s="61">
        <v>0</v>
      </c>
      <c r="H118" s="61">
        <v>0</v>
      </c>
      <c r="I118" s="61">
        <v>0</v>
      </c>
      <c r="J118" s="61">
        <v>0</v>
      </c>
      <c r="K118" s="61">
        <v>0</v>
      </c>
      <c r="L118" s="61">
        <v>0</v>
      </c>
      <c r="M118" s="61">
        <v>0</v>
      </c>
      <c r="N118" s="61">
        <v>0</v>
      </c>
      <c r="O118" s="61">
        <v>0</v>
      </c>
      <c r="P118" s="61">
        <v>0</v>
      </c>
      <c r="Q118" s="61">
        <v>0</v>
      </c>
      <c r="R118" s="61">
        <v>0</v>
      </c>
      <c r="S118" s="61">
        <v>0</v>
      </c>
      <c r="T118" s="61">
        <v>0</v>
      </c>
      <c r="U118" s="61">
        <v>0</v>
      </c>
      <c r="V118" s="61">
        <v>0</v>
      </c>
      <c r="W118" s="61">
        <v>0</v>
      </c>
      <c r="X118" s="61">
        <v>0</v>
      </c>
      <c r="Y118" s="61">
        <v>0</v>
      </c>
      <c r="Z118" s="61">
        <v>0</v>
      </c>
      <c r="AA118" s="61">
        <v>0</v>
      </c>
      <c r="AB118" s="61">
        <v>0</v>
      </c>
      <c r="AC118" s="61">
        <v>0</v>
      </c>
      <c r="AD118" s="61">
        <v>0</v>
      </c>
      <c r="AE118" s="61">
        <v>0</v>
      </c>
      <c r="AF118" s="61">
        <v>0</v>
      </c>
      <c r="AG118" s="61">
        <v>0</v>
      </c>
      <c r="AH118" s="61">
        <v>0</v>
      </c>
      <c r="AI118" s="61">
        <v>0</v>
      </c>
      <c r="AJ118" s="61">
        <v>0</v>
      </c>
      <c r="AK118" s="61">
        <v>0</v>
      </c>
      <c r="AL118" s="61">
        <v>0</v>
      </c>
      <c r="AM118" s="61">
        <v>0</v>
      </c>
      <c r="AN118" s="61">
        <v>0</v>
      </c>
      <c r="AO118" s="61">
        <v>0</v>
      </c>
      <c r="AP118" s="61">
        <v>0</v>
      </c>
      <c r="AQ118" s="61">
        <v>0</v>
      </c>
      <c r="AR118" s="61">
        <v>0</v>
      </c>
      <c r="AS118" s="61">
        <v>0</v>
      </c>
      <c r="AT118" s="56"/>
      <c r="AU118" s="56"/>
    </row>
    <row r="119" spans="1:47">
      <c r="AT119" s="56"/>
      <c r="AU119" s="56"/>
    </row>
    <row r="120" spans="1:47">
      <c r="AT120" s="56"/>
      <c r="AU120" s="56"/>
    </row>
    <row r="121" spans="1:47">
      <c r="A121" s="66" t="s">
        <v>3335</v>
      </c>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56"/>
      <c r="AU121" s="56"/>
    </row>
    <row r="122" spans="1:47">
      <c r="A122" s="67" t="s">
        <v>2673</v>
      </c>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56"/>
      <c r="AU122" s="56"/>
    </row>
    <row r="123" spans="1:47">
      <c r="A123" s="67" t="str">
        <f>A8</f>
        <v>Light-Duty Vehicle</v>
      </c>
      <c r="B123" s="67"/>
      <c r="C123" s="67"/>
      <c r="D123" s="67"/>
      <c r="E123" s="68">
        <v>0</v>
      </c>
      <c r="F123" s="68">
        <f>'Policy+Scenario'!F91-1</f>
        <v>0</v>
      </c>
      <c r="G123" s="68">
        <f>'Policy+Scenario'!G91-1</f>
        <v>0</v>
      </c>
      <c r="H123" s="68">
        <f>'Policy+Scenario'!H91-1</f>
        <v>0</v>
      </c>
      <c r="I123" s="68">
        <f>'Policy+Scenario'!I91-1</f>
        <v>0</v>
      </c>
      <c r="J123" s="68">
        <f>'Policy+Scenario'!J91-1</f>
        <v>0</v>
      </c>
      <c r="K123" s="68">
        <f>'Policy+Scenario'!K91-1</f>
        <v>0</v>
      </c>
      <c r="L123" s="68">
        <f>'Policy+Scenario'!L91-1</f>
        <v>0</v>
      </c>
      <c r="M123" s="68">
        <f>'Policy+Scenario'!M91-1</f>
        <v>0</v>
      </c>
      <c r="N123" s="68">
        <f>'Policy+Scenario'!N91-1</f>
        <v>0</v>
      </c>
      <c r="O123" s="68">
        <f>'Policy+Scenario'!O91-1</f>
        <v>0</v>
      </c>
      <c r="P123" s="68">
        <f>'Policy+Scenario'!P91-1</f>
        <v>-1.273340142562418E-3</v>
      </c>
      <c r="Q123" s="68">
        <f>'Policy+Scenario'!Q91-1</f>
        <v>-5.093360570249672E-3</v>
      </c>
      <c r="R123" s="68">
        <f>'Policy+Scenario'!R91-1</f>
        <v>-1.1460061283061762E-2</v>
      </c>
      <c r="S123" s="68">
        <f>'Policy+Scenario'!S91-1</f>
        <v>-2.0373442280998688E-2</v>
      </c>
      <c r="T123" s="68">
        <f>'Policy+Scenario'!T91-1</f>
        <v>-3.183350356406045E-2</v>
      </c>
      <c r="U123" s="68">
        <f>'Policy+Scenario'!U91-1</f>
        <v>-4.5840245132247048E-2</v>
      </c>
      <c r="V123" s="68">
        <f>'Policy+Scenario'!V91-1</f>
        <v>-6.2393666985558482E-2</v>
      </c>
      <c r="W123" s="68">
        <f>'Policy+Scenario'!W91-1</f>
        <v>-8.1493769123994753E-2</v>
      </c>
      <c r="X123" s="68">
        <f>'Policy+Scenario'!X91-1</f>
        <v>-0.10314055154755586</v>
      </c>
      <c r="Y123" s="68">
        <f>'Policy+Scenario'!Y91-1</f>
        <v>-0.1273340142562418</v>
      </c>
      <c r="Z123" s="68">
        <f>'Policy+Scenario'!Z91-1</f>
        <v>-0.15407415725005258</v>
      </c>
      <c r="AA123" s="68">
        <f>'Policy+Scenario'!AA91-1</f>
        <v>-0.18336098052898819</v>
      </c>
      <c r="AB123" s="68">
        <f>'Policy+Scenario'!AB91-1</f>
        <v>-0.21519448409304864</v>
      </c>
      <c r="AC123" s="68">
        <f>'Policy+Scenario'!AC91-1</f>
        <v>-0.24957466794223393</v>
      </c>
      <c r="AD123" s="68">
        <f>'Policy+Scenario'!AD91-1</f>
        <v>-0.28650153207654405</v>
      </c>
      <c r="AE123" s="68">
        <f>'Policy+Scenario'!AE91-1</f>
        <v>-0.31522061465050111</v>
      </c>
      <c r="AF123" s="68">
        <f>'Policy+Scenario'!AF91-1</f>
        <v>-0.3439522298365133</v>
      </c>
      <c r="AG123" s="68">
        <f>'Policy+Scenario'!AG91-1</f>
        <v>-0.37269637763458041</v>
      </c>
      <c r="AH123" s="68">
        <f>'Policy+Scenario'!AH91-1</f>
        <v>-0.40145305804470277</v>
      </c>
      <c r="AI123" s="68">
        <f>'Policy+Scenario'!AI91-1</f>
        <v>-0.43022227106688005</v>
      </c>
      <c r="AJ123" s="68">
        <f>'Policy+Scenario'!AJ91-1</f>
        <v>-0.45900401670111235</v>
      </c>
      <c r="AK123" s="68">
        <f>'Policy+Scenario'!AK91-1</f>
        <v>-0.48779829494739979</v>
      </c>
      <c r="AL123" s="68">
        <f>'Policy+Scenario'!AL91-1</f>
        <v>-0.51660510580574215</v>
      </c>
      <c r="AM123" s="68">
        <f>'Policy+Scenario'!AM91-1</f>
        <v>-0.54542444927613953</v>
      </c>
      <c r="AN123" s="68">
        <f>'Policy+Scenario'!AN91-1</f>
        <v>-0.57425632535859206</v>
      </c>
      <c r="AO123" s="68">
        <f>'Policy+Scenario'!AO91-1</f>
        <v>-0.60310073405309961</v>
      </c>
      <c r="AP123" s="68">
        <f>'Policy+Scenario'!AP91-1</f>
        <v>-0.63195767535966219</v>
      </c>
      <c r="AQ123" s="68">
        <f>'Policy+Scenario'!AQ91-1</f>
        <v>-0.66082714927827979</v>
      </c>
      <c r="AR123" s="68">
        <f>'Policy+Scenario'!AR91-1</f>
        <v>-0.68970915580895253</v>
      </c>
      <c r="AS123" s="68">
        <f>'Policy+Scenario'!AS91-1</f>
        <v>-0.71860369495168008</v>
      </c>
      <c r="AT123" s="56"/>
      <c r="AU123" s="56"/>
    </row>
    <row r="124" spans="1:47">
      <c r="A124" s="67" t="str">
        <f>A18</f>
        <v>Commercial Light Trucks 1/</v>
      </c>
      <c r="B124" s="67"/>
      <c r="C124" s="67"/>
      <c r="D124" s="67"/>
      <c r="E124" s="68">
        <v>0</v>
      </c>
      <c r="F124" s="68">
        <f>F123</f>
        <v>0</v>
      </c>
      <c r="G124" s="68">
        <f t="shared" ref="G124:AS124" si="19">G123</f>
        <v>0</v>
      </c>
      <c r="H124" s="68">
        <f t="shared" si="19"/>
        <v>0</v>
      </c>
      <c r="I124" s="68">
        <f t="shared" si="19"/>
        <v>0</v>
      </c>
      <c r="J124" s="68">
        <f t="shared" si="19"/>
        <v>0</v>
      </c>
      <c r="K124" s="68">
        <f t="shared" si="19"/>
        <v>0</v>
      </c>
      <c r="L124" s="68">
        <f t="shared" si="19"/>
        <v>0</v>
      </c>
      <c r="M124" s="68">
        <f t="shared" si="19"/>
        <v>0</v>
      </c>
      <c r="N124" s="68">
        <f t="shared" si="19"/>
        <v>0</v>
      </c>
      <c r="O124" s="68">
        <f t="shared" si="19"/>
        <v>0</v>
      </c>
      <c r="P124" s="68">
        <f t="shared" si="19"/>
        <v>-1.273340142562418E-3</v>
      </c>
      <c r="Q124" s="68">
        <f t="shared" si="19"/>
        <v>-5.093360570249672E-3</v>
      </c>
      <c r="R124" s="68">
        <f t="shared" si="19"/>
        <v>-1.1460061283061762E-2</v>
      </c>
      <c r="S124" s="68">
        <f t="shared" si="19"/>
        <v>-2.0373442280998688E-2</v>
      </c>
      <c r="T124" s="68">
        <f t="shared" si="19"/>
        <v>-3.183350356406045E-2</v>
      </c>
      <c r="U124" s="68">
        <f t="shared" si="19"/>
        <v>-4.5840245132247048E-2</v>
      </c>
      <c r="V124" s="68">
        <f t="shared" si="19"/>
        <v>-6.2393666985558482E-2</v>
      </c>
      <c r="W124" s="68">
        <f t="shared" si="19"/>
        <v>-8.1493769123994753E-2</v>
      </c>
      <c r="X124" s="68">
        <f t="shared" si="19"/>
        <v>-0.10314055154755586</v>
      </c>
      <c r="Y124" s="68">
        <f t="shared" si="19"/>
        <v>-0.1273340142562418</v>
      </c>
      <c r="Z124" s="68">
        <f t="shared" si="19"/>
        <v>-0.15407415725005258</v>
      </c>
      <c r="AA124" s="68">
        <f t="shared" si="19"/>
        <v>-0.18336098052898819</v>
      </c>
      <c r="AB124" s="68">
        <f t="shared" si="19"/>
        <v>-0.21519448409304864</v>
      </c>
      <c r="AC124" s="68">
        <f t="shared" si="19"/>
        <v>-0.24957466794223393</v>
      </c>
      <c r="AD124" s="68">
        <f t="shared" si="19"/>
        <v>-0.28650153207654405</v>
      </c>
      <c r="AE124" s="68">
        <f t="shared" si="19"/>
        <v>-0.31522061465050111</v>
      </c>
      <c r="AF124" s="68">
        <f t="shared" si="19"/>
        <v>-0.3439522298365133</v>
      </c>
      <c r="AG124" s="68">
        <f t="shared" si="19"/>
        <v>-0.37269637763458041</v>
      </c>
      <c r="AH124" s="68">
        <f t="shared" si="19"/>
        <v>-0.40145305804470277</v>
      </c>
      <c r="AI124" s="68">
        <f t="shared" si="19"/>
        <v>-0.43022227106688005</v>
      </c>
      <c r="AJ124" s="68">
        <f t="shared" si="19"/>
        <v>-0.45900401670111235</v>
      </c>
      <c r="AK124" s="68">
        <f t="shared" si="19"/>
        <v>-0.48779829494739979</v>
      </c>
      <c r="AL124" s="68">
        <f t="shared" si="19"/>
        <v>-0.51660510580574215</v>
      </c>
      <c r="AM124" s="68">
        <f t="shared" si="19"/>
        <v>-0.54542444927613953</v>
      </c>
      <c r="AN124" s="68">
        <f t="shared" si="19"/>
        <v>-0.57425632535859206</v>
      </c>
      <c r="AO124" s="68">
        <f t="shared" si="19"/>
        <v>-0.60310073405309961</v>
      </c>
      <c r="AP124" s="68">
        <f t="shared" si="19"/>
        <v>-0.63195767535966219</v>
      </c>
      <c r="AQ124" s="68">
        <f t="shared" si="19"/>
        <v>-0.66082714927827979</v>
      </c>
      <c r="AR124" s="68">
        <f t="shared" si="19"/>
        <v>-0.68970915580895253</v>
      </c>
      <c r="AS124" s="68">
        <f t="shared" si="19"/>
        <v>-0.71860369495168008</v>
      </c>
      <c r="AT124" s="56"/>
      <c r="AU124" s="56"/>
    </row>
    <row r="125" spans="1:47">
      <c r="A125" s="67" t="str">
        <f>A23</f>
        <v>Freight Trucks 2/</v>
      </c>
      <c r="B125" s="67"/>
      <c r="C125" s="67"/>
      <c r="D125" s="67"/>
      <c r="E125" s="68">
        <v>0</v>
      </c>
      <c r="F125" s="68">
        <f>'Policy+Scenario'!F93-1</f>
        <v>0</v>
      </c>
      <c r="G125" s="68">
        <f>'Policy+Scenario'!G93-1</f>
        <v>0</v>
      </c>
      <c r="H125" s="68">
        <f>'Policy+Scenario'!H93-1</f>
        <v>0</v>
      </c>
      <c r="I125" s="68">
        <f>'Policy+Scenario'!I93-1</f>
        <v>0</v>
      </c>
      <c r="J125" s="68">
        <f>'Policy+Scenario'!J93-1</f>
        <v>0</v>
      </c>
      <c r="K125" s="68">
        <f>'Policy+Scenario'!K93-1</f>
        <v>0</v>
      </c>
      <c r="L125" s="68">
        <f>'Policy+Scenario'!L93-1</f>
        <v>0</v>
      </c>
      <c r="M125" s="68">
        <f>'Policy+Scenario'!M93-1</f>
        <v>0</v>
      </c>
      <c r="N125" s="68">
        <f>'Policy+Scenario'!N93-1</f>
        <v>0</v>
      </c>
      <c r="O125" s="68">
        <f>'Policy+Scenario'!O93-1</f>
        <v>0</v>
      </c>
      <c r="P125" s="68">
        <f>'Policy+Scenario'!P93-1</f>
        <v>-4.8977777777781117E-4</v>
      </c>
      <c r="Q125" s="68">
        <f>'Policy+Scenario'!Q93-1</f>
        <v>-1.9591111111111337E-3</v>
      </c>
      <c r="R125" s="68">
        <f>'Policy+Scenario'!R93-1</f>
        <v>-4.4079999999999675E-3</v>
      </c>
      <c r="S125" s="68">
        <f>'Policy+Scenario'!S93-1</f>
        <v>-7.8364444444444237E-3</v>
      </c>
      <c r="T125" s="68">
        <f>'Policy+Scenario'!T93-1</f>
        <v>-1.2244444444444502E-2</v>
      </c>
      <c r="U125" s="68">
        <f>'Policy+Scenario'!U93-1</f>
        <v>-1.7631999999999981E-2</v>
      </c>
      <c r="V125" s="68">
        <f>'Policy+Scenario'!V93-1</f>
        <v>-2.3999111111111082E-2</v>
      </c>
      <c r="W125" s="68">
        <f>'Policy+Scenario'!W93-1</f>
        <v>-3.1345777777777806E-2</v>
      </c>
      <c r="X125" s="68">
        <f>'Policy+Scenario'!X93-1</f>
        <v>-3.9672000000000041E-2</v>
      </c>
      <c r="Y125" s="68">
        <f>'Policy+Scenario'!Y93-1</f>
        <v>-4.8977777777777787E-2</v>
      </c>
      <c r="Z125" s="68">
        <f>'Policy+Scenario'!Z93-1</f>
        <v>-5.9263111111111155E-2</v>
      </c>
      <c r="AA125" s="68">
        <f>'Policy+Scenario'!AA93-1</f>
        <v>-7.0528000000000035E-2</v>
      </c>
      <c r="AB125" s="68">
        <f>'Policy+Scenario'!AB93-1</f>
        <v>-8.2772444444444426E-2</v>
      </c>
      <c r="AC125" s="68">
        <f>'Policy+Scenario'!AC93-1</f>
        <v>-9.599644444444444E-2</v>
      </c>
      <c r="AD125" s="68">
        <f>'Policy+Scenario'!AD93-1</f>
        <v>-0.11020000000000008</v>
      </c>
      <c r="AE125" s="68">
        <f>'Policy+Scenario'!AE93-1</f>
        <v>-0.12139600000000006</v>
      </c>
      <c r="AF125" s="68">
        <f>'Policy+Scenario'!AF93-1</f>
        <v>-0.13262400000000008</v>
      </c>
      <c r="AG125" s="68">
        <f>'Policy+Scenario'!AG93-1</f>
        <v>-0.14388400000000001</v>
      </c>
      <c r="AH125" s="68">
        <f>'Policy+Scenario'!AH93-1</f>
        <v>-0.15517600000000009</v>
      </c>
      <c r="AI125" s="68">
        <f>'Policy+Scenario'!AI93-1</f>
        <v>-0.16650000000000009</v>
      </c>
      <c r="AJ125" s="68">
        <f>'Policy+Scenario'!AJ93-1</f>
        <v>-0.17785600000000001</v>
      </c>
      <c r="AK125" s="68">
        <f>'Policy+Scenario'!AK93-1</f>
        <v>-0.18924400000000008</v>
      </c>
      <c r="AL125" s="68">
        <f>'Policy+Scenario'!AL93-1</f>
        <v>-0.20066400000000006</v>
      </c>
      <c r="AM125" s="68">
        <f>'Policy+Scenario'!AM93-1</f>
        <v>-0.21211600000000008</v>
      </c>
      <c r="AN125" s="68">
        <f>'Policy+Scenario'!AN93-1</f>
        <v>-0.22360000000000002</v>
      </c>
      <c r="AO125" s="68">
        <f>'Policy+Scenario'!AO93-1</f>
        <v>-0.2351160000000001</v>
      </c>
      <c r="AP125" s="68">
        <f>'Policy+Scenario'!AP93-1</f>
        <v>-0.24666400000000011</v>
      </c>
      <c r="AQ125" s="68">
        <f>'Policy+Scenario'!AQ93-1</f>
        <v>-0.25824400000000014</v>
      </c>
      <c r="AR125" s="68">
        <f>'Policy+Scenario'!AR93-1</f>
        <v>-0.2698560000000001</v>
      </c>
      <c r="AS125" s="68">
        <f>'Policy+Scenario'!AS93-1</f>
        <v>-0.28150000000000008</v>
      </c>
      <c r="AT125" s="56"/>
      <c r="AU125" s="56"/>
    </row>
    <row r="126" spans="1:47">
      <c r="A126" s="67" t="str">
        <f>A30</f>
        <v>Freight Rail 3/</v>
      </c>
      <c r="B126" s="67"/>
      <c r="C126" s="67"/>
      <c r="D126" s="67"/>
      <c r="E126" s="68">
        <v>0</v>
      </c>
      <c r="F126" s="68">
        <v>0</v>
      </c>
      <c r="G126" s="68">
        <v>0</v>
      </c>
      <c r="H126" s="68">
        <v>0</v>
      </c>
      <c r="I126" s="68">
        <v>0</v>
      </c>
      <c r="J126" s="68">
        <v>0</v>
      </c>
      <c r="K126" s="68">
        <f>J126+($AD$126-$J$126)/20</f>
        <v>0</v>
      </c>
      <c r="L126" s="68">
        <f t="shared" ref="L126:AC126" si="20">K126+($AD$126-$J$126)/20</f>
        <v>0</v>
      </c>
      <c r="M126" s="68">
        <f t="shared" si="20"/>
        <v>0</v>
      </c>
      <c r="N126" s="68">
        <f t="shared" si="20"/>
        <v>0</v>
      </c>
      <c r="O126" s="68">
        <f t="shared" si="20"/>
        <v>0</v>
      </c>
      <c r="P126" s="68">
        <f t="shared" si="20"/>
        <v>0</v>
      </c>
      <c r="Q126" s="68">
        <f t="shared" si="20"/>
        <v>0</v>
      </c>
      <c r="R126" s="68">
        <f t="shared" si="20"/>
        <v>0</v>
      </c>
      <c r="S126" s="68">
        <f t="shared" si="20"/>
        <v>0</v>
      </c>
      <c r="T126" s="68">
        <f t="shared" si="20"/>
        <v>0</v>
      </c>
      <c r="U126" s="68">
        <f t="shared" si="20"/>
        <v>0</v>
      </c>
      <c r="V126" s="68">
        <f t="shared" si="20"/>
        <v>0</v>
      </c>
      <c r="W126" s="68">
        <f t="shared" si="20"/>
        <v>0</v>
      </c>
      <c r="X126" s="68">
        <f t="shared" si="20"/>
        <v>0</v>
      </c>
      <c r="Y126" s="68">
        <f t="shared" si="20"/>
        <v>0</v>
      </c>
      <c r="Z126" s="68">
        <f t="shared" si="20"/>
        <v>0</v>
      </c>
      <c r="AA126" s="68">
        <f t="shared" si="20"/>
        <v>0</v>
      </c>
      <c r="AB126" s="68">
        <f t="shared" si="20"/>
        <v>0</v>
      </c>
      <c r="AC126" s="68">
        <f t="shared" si="20"/>
        <v>0</v>
      </c>
      <c r="AD126" s="68">
        <f>'Policy+Scenario'!C56</f>
        <v>0</v>
      </c>
      <c r="AE126" s="68">
        <f>AD126+($AS$126-$AD$126)/15</f>
        <v>0</v>
      </c>
      <c r="AF126" s="68">
        <f t="shared" ref="AF126:AR126" si="21">AE126+($AS$126-$AD$126)/15</f>
        <v>0</v>
      </c>
      <c r="AG126" s="68">
        <f t="shared" si="21"/>
        <v>0</v>
      </c>
      <c r="AH126" s="68">
        <f t="shared" si="21"/>
        <v>0</v>
      </c>
      <c r="AI126" s="68">
        <f t="shared" si="21"/>
        <v>0</v>
      </c>
      <c r="AJ126" s="68">
        <f t="shared" si="21"/>
        <v>0</v>
      </c>
      <c r="AK126" s="68">
        <f t="shared" si="21"/>
        <v>0</v>
      </c>
      <c r="AL126" s="68">
        <f t="shared" si="21"/>
        <v>0</v>
      </c>
      <c r="AM126" s="68">
        <f t="shared" si="21"/>
        <v>0</v>
      </c>
      <c r="AN126" s="68">
        <f t="shared" si="21"/>
        <v>0</v>
      </c>
      <c r="AO126" s="68">
        <f t="shared" si="21"/>
        <v>0</v>
      </c>
      <c r="AP126" s="68">
        <f t="shared" si="21"/>
        <v>0</v>
      </c>
      <c r="AQ126" s="68">
        <f t="shared" si="21"/>
        <v>0</v>
      </c>
      <c r="AR126" s="68">
        <f t="shared" si="21"/>
        <v>0</v>
      </c>
      <c r="AS126" s="68">
        <f>'Policy+Scenario'!D56</f>
        <v>0</v>
      </c>
      <c r="AT126" s="56"/>
      <c r="AU126" s="56"/>
    </row>
    <row r="127" spans="1:47">
      <c r="A127" s="67" t="str">
        <f>A34</f>
        <v>Domestic Shipping</v>
      </c>
      <c r="B127" s="67"/>
      <c r="C127" s="67"/>
      <c r="D127" s="67"/>
      <c r="E127" s="68">
        <v>0</v>
      </c>
      <c r="F127" s="68">
        <v>0</v>
      </c>
      <c r="G127" s="68">
        <v>0</v>
      </c>
      <c r="H127" s="68">
        <v>0</v>
      </c>
      <c r="I127" s="68">
        <v>0</v>
      </c>
      <c r="J127" s="68">
        <v>0</v>
      </c>
      <c r="K127" s="68">
        <f>J127+($AD$127-$J$127)/20</f>
        <v>0</v>
      </c>
      <c r="L127" s="68">
        <f t="shared" ref="L127:AC127" si="22">K127+($AD$127-$J$127)/20</f>
        <v>0</v>
      </c>
      <c r="M127" s="68">
        <f t="shared" si="22"/>
        <v>0</v>
      </c>
      <c r="N127" s="68">
        <f t="shared" si="22"/>
        <v>0</v>
      </c>
      <c r="O127" s="68">
        <f t="shared" si="22"/>
        <v>0</v>
      </c>
      <c r="P127" s="68">
        <f t="shared" si="22"/>
        <v>0</v>
      </c>
      <c r="Q127" s="68">
        <f t="shared" si="22"/>
        <v>0</v>
      </c>
      <c r="R127" s="68">
        <f t="shared" si="22"/>
        <v>0</v>
      </c>
      <c r="S127" s="68">
        <f t="shared" si="22"/>
        <v>0</v>
      </c>
      <c r="T127" s="68">
        <f t="shared" si="22"/>
        <v>0</v>
      </c>
      <c r="U127" s="68">
        <f t="shared" si="22"/>
        <v>0</v>
      </c>
      <c r="V127" s="68">
        <f t="shared" si="22"/>
        <v>0</v>
      </c>
      <c r="W127" s="68">
        <f t="shared" si="22"/>
        <v>0</v>
      </c>
      <c r="X127" s="68">
        <f t="shared" si="22"/>
        <v>0</v>
      </c>
      <c r="Y127" s="68">
        <f t="shared" si="22"/>
        <v>0</v>
      </c>
      <c r="Z127" s="68">
        <f t="shared" si="22"/>
        <v>0</v>
      </c>
      <c r="AA127" s="68">
        <f t="shared" si="22"/>
        <v>0</v>
      </c>
      <c r="AB127" s="68">
        <f t="shared" si="22"/>
        <v>0</v>
      </c>
      <c r="AC127" s="68">
        <f t="shared" si="22"/>
        <v>0</v>
      </c>
      <c r="AD127" s="68">
        <f>'Policy+Scenario'!C59</f>
        <v>0</v>
      </c>
      <c r="AE127" s="68">
        <f>AD127+($AS$127-$AD$127)/15</f>
        <v>0</v>
      </c>
      <c r="AF127" s="68">
        <f t="shared" ref="AF127:AR127" si="23">AE127+($AS$127-$AD$127)/15</f>
        <v>0</v>
      </c>
      <c r="AG127" s="68">
        <f t="shared" si="23"/>
        <v>0</v>
      </c>
      <c r="AH127" s="68">
        <f t="shared" si="23"/>
        <v>0</v>
      </c>
      <c r="AI127" s="68">
        <f t="shared" si="23"/>
        <v>0</v>
      </c>
      <c r="AJ127" s="68">
        <f t="shared" si="23"/>
        <v>0</v>
      </c>
      <c r="AK127" s="68">
        <f t="shared" si="23"/>
        <v>0</v>
      </c>
      <c r="AL127" s="68">
        <f t="shared" si="23"/>
        <v>0</v>
      </c>
      <c r="AM127" s="68">
        <f t="shared" si="23"/>
        <v>0</v>
      </c>
      <c r="AN127" s="68">
        <f t="shared" si="23"/>
        <v>0</v>
      </c>
      <c r="AO127" s="68">
        <f t="shared" si="23"/>
        <v>0</v>
      </c>
      <c r="AP127" s="68">
        <f t="shared" si="23"/>
        <v>0</v>
      </c>
      <c r="AQ127" s="68">
        <f t="shared" si="23"/>
        <v>0</v>
      </c>
      <c r="AR127" s="68">
        <f t="shared" si="23"/>
        <v>0</v>
      </c>
      <c r="AS127" s="68">
        <f>'Policy+Scenario'!D59</f>
        <v>0</v>
      </c>
      <c r="AT127" s="56"/>
      <c r="AU127" s="56"/>
    </row>
    <row r="128" spans="1:47">
      <c r="A128" s="67" t="str">
        <f>A39</f>
        <v>International Shipping</v>
      </c>
      <c r="B128" s="67"/>
      <c r="C128" s="67"/>
      <c r="D128" s="67"/>
      <c r="E128" s="68">
        <v>0</v>
      </c>
      <c r="F128" s="68">
        <v>0</v>
      </c>
      <c r="G128" s="68">
        <v>0</v>
      </c>
      <c r="H128" s="68">
        <v>0</v>
      </c>
      <c r="I128" s="68">
        <v>0</v>
      </c>
      <c r="J128" s="68">
        <v>0</v>
      </c>
      <c r="K128" s="68">
        <f>K127</f>
        <v>0</v>
      </c>
      <c r="L128" s="68">
        <f t="shared" ref="L128:AS128" si="24">L127</f>
        <v>0</v>
      </c>
      <c r="M128" s="68">
        <f t="shared" si="24"/>
        <v>0</v>
      </c>
      <c r="N128" s="68">
        <f t="shared" si="24"/>
        <v>0</v>
      </c>
      <c r="O128" s="68">
        <f t="shared" si="24"/>
        <v>0</v>
      </c>
      <c r="P128" s="68">
        <f t="shared" si="24"/>
        <v>0</v>
      </c>
      <c r="Q128" s="68">
        <f t="shared" si="24"/>
        <v>0</v>
      </c>
      <c r="R128" s="68">
        <f t="shared" si="24"/>
        <v>0</v>
      </c>
      <c r="S128" s="68">
        <f t="shared" si="24"/>
        <v>0</v>
      </c>
      <c r="T128" s="68">
        <f t="shared" si="24"/>
        <v>0</v>
      </c>
      <c r="U128" s="68">
        <f t="shared" si="24"/>
        <v>0</v>
      </c>
      <c r="V128" s="68">
        <f t="shared" si="24"/>
        <v>0</v>
      </c>
      <c r="W128" s="68">
        <f t="shared" si="24"/>
        <v>0</v>
      </c>
      <c r="X128" s="68">
        <f t="shared" si="24"/>
        <v>0</v>
      </c>
      <c r="Y128" s="68">
        <f t="shared" si="24"/>
        <v>0</v>
      </c>
      <c r="Z128" s="68">
        <f t="shared" si="24"/>
        <v>0</v>
      </c>
      <c r="AA128" s="68">
        <f t="shared" si="24"/>
        <v>0</v>
      </c>
      <c r="AB128" s="68">
        <f t="shared" si="24"/>
        <v>0</v>
      </c>
      <c r="AC128" s="68">
        <f t="shared" si="24"/>
        <v>0</v>
      </c>
      <c r="AD128" s="68">
        <f t="shared" si="24"/>
        <v>0</v>
      </c>
      <c r="AE128" s="68">
        <f t="shared" si="24"/>
        <v>0</v>
      </c>
      <c r="AF128" s="68">
        <f t="shared" si="24"/>
        <v>0</v>
      </c>
      <c r="AG128" s="68">
        <f t="shared" si="24"/>
        <v>0</v>
      </c>
      <c r="AH128" s="68">
        <f t="shared" si="24"/>
        <v>0</v>
      </c>
      <c r="AI128" s="68">
        <f t="shared" si="24"/>
        <v>0</v>
      </c>
      <c r="AJ128" s="68">
        <f t="shared" si="24"/>
        <v>0</v>
      </c>
      <c r="AK128" s="68">
        <f t="shared" si="24"/>
        <v>0</v>
      </c>
      <c r="AL128" s="68">
        <f t="shared" si="24"/>
        <v>0</v>
      </c>
      <c r="AM128" s="68">
        <f t="shared" si="24"/>
        <v>0</v>
      </c>
      <c r="AN128" s="68">
        <f t="shared" si="24"/>
        <v>0</v>
      </c>
      <c r="AO128" s="68">
        <f t="shared" si="24"/>
        <v>0</v>
      </c>
      <c r="AP128" s="68">
        <f t="shared" si="24"/>
        <v>0</v>
      </c>
      <c r="AQ128" s="68">
        <f t="shared" si="24"/>
        <v>0</v>
      </c>
      <c r="AR128" s="68">
        <f t="shared" si="24"/>
        <v>0</v>
      </c>
      <c r="AS128" s="68">
        <f t="shared" si="24"/>
        <v>0</v>
      </c>
      <c r="AT128" s="56"/>
      <c r="AU128" s="56"/>
    </row>
    <row r="129" spans="1:47">
      <c r="A129" s="67" t="str">
        <f>A44</f>
        <v>Air Transportation</v>
      </c>
      <c r="B129" s="67"/>
      <c r="C129" s="67"/>
      <c r="D129" s="67"/>
      <c r="E129" s="68">
        <v>0</v>
      </c>
      <c r="F129" s="68">
        <v>0</v>
      </c>
      <c r="G129" s="68">
        <v>0</v>
      </c>
      <c r="H129" s="68">
        <v>0</v>
      </c>
      <c r="I129" s="68">
        <v>0</v>
      </c>
      <c r="J129" s="68">
        <v>0</v>
      </c>
      <c r="K129" s="68">
        <f t="shared" ref="K129:AB129" si="25">J129+($AD$129-$J$129)/20</f>
        <v>0</v>
      </c>
      <c r="L129" s="68">
        <f t="shared" si="25"/>
        <v>0</v>
      </c>
      <c r="M129" s="68">
        <f t="shared" si="25"/>
        <v>0</v>
      </c>
      <c r="N129" s="68">
        <f t="shared" si="25"/>
        <v>0</v>
      </c>
      <c r="O129" s="68">
        <f t="shared" si="25"/>
        <v>0</v>
      </c>
      <c r="P129" s="68">
        <f t="shared" si="25"/>
        <v>0</v>
      </c>
      <c r="Q129" s="68">
        <f t="shared" si="25"/>
        <v>0</v>
      </c>
      <c r="R129" s="68">
        <f t="shared" si="25"/>
        <v>0</v>
      </c>
      <c r="S129" s="68">
        <f t="shared" si="25"/>
        <v>0</v>
      </c>
      <c r="T129" s="68">
        <f t="shared" si="25"/>
        <v>0</v>
      </c>
      <c r="U129" s="68">
        <f t="shared" si="25"/>
        <v>0</v>
      </c>
      <c r="V129" s="68">
        <f t="shared" si="25"/>
        <v>0</v>
      </c>
      <c r="W129" s="68">
        <f t="shared" si="25"/>
        <v>0</v>
      </c>
      <c r="X129" s="68">
        <f t="shared" si="25"/>
        <v>0</v>
      </c>
      <c r="Y129" s="68">
        <f t="shared" si="25"/>
        <v>0</v>
      </c>
      <c r="Z129" s="68">
        <f t="shared" si="25"/>
        <v>0</v>
      </c>
      <c r="AA129" s="68">
        <f t="shared" si="25"/>
        <v>0</v>
      </c>
      <c r="AB129" s="68">
        <f t="shared" si="25"/>
        <v>0</v>
      </c>
      <c r="AC129" s="68">
        <f>AB129+($AD$129-$J$129)/20</f>
        <v>0</v>
      </c>
      <c r="AD129" s="68">
        <f>(1+'Policy+Scenario'!$C$47)*(1+'Policy+Scenario'!$C$48)-1</f>
        <v>0</v>
      </c>
      <c r="AE129" s="68">
        <f>AD129+($AS$129-$AD$129)/15</f>
        <v>0</v>
      </c>
      <c r="AF129" s="68">
        <f t="shared" ref="AF129:AR129" si="26">AE129+($AS$129-$AD$129)/15</f>
        <v>0</v>
      </c>
      <c r="AG129" s="68">
        <f t="shared" si="26"/>
        <v>0</v>
      </c>
      <c r="AH129" s="68">
        <f t="shared" si="26"/>
        <v>0</v>
      </c>
      <c r="AI129" s="68">
        <f t="shared" si="26"/>
        <v>0</v>
      </c>
      <c r="AJ129" s="68">
        <f t="shared" si="26"/>
        <v>0</v>
      </c>
      <c r="AK129" s="68">
        <f t="shared" si="26"/>
        <v>0</v>
      </c>
      <c r="AL129" s="68">
        <f t="shared" si="26"/>
        <v>0</v>
      </c>
      <c r="AM129" s="68">
        <f t="shared" si="26"/>
        <v>0</v>
      </c>
      <c r="AN129" s="68">
        <f t="shared" si="26"/>
        <v>0</v>
      </c>
      <c r="AO129" s="68">
        <f t="shared" si="26"/>
        <v>0</v>
      </c>
      <c r="AP129" s="68">
        <f t="shared" si="26"/>
        <v>0</v>
      </c>
      <c r="AQ129" s="68">
        <f t="shared" si="26"/>
        <v>0</v>
      </c>
      <c r="AR129" s="68">
        <f t="shared" si="26"/>
        <v>0</v>
      </c>
      <c r="AS129" s="68">
        <f>(1+'Policy+Scenario'!$D$47)*(1+'Policy+Scenario'!$D$48)-1</f>
        <v>0</v>
      </c>
      <c r="AT129" s="56"/>
      <c r="AU129" s="56"/>
    </row>
    <row r="130" spans="1:47">
      <c r="A130" s="67" t="str">
        <f>A56</f>
        <v xml:space="preserve"> Bus Transportation</v>
      </c>
      <c r="B130" s="67"/>
      <c r="C130" s="67"/>
      <c r="D130" s="67"/>
      <c r="E130" s="68">
        <v>0</v>
      </c>
      <c r="F130" s="68">
        <v>0</v>
      </c>
      <c r="G130" s="68">
        <v>0</v>
      </c>
      <c r="H130" s="68">
        <v>0</v>
      </c>
      <c r="I130" s="68">
        <v>0</v>
      </c>
      <c r="J130" s="68">
        <v>0</v>
      </c>
      <c r="K130" s="68">
        <v>0</v>
      </c>
      <c r="L130" s="68">
        <v>0</v>
      </c>
      <c r="M130" s="68">
        <v>0</v>
      </c>
      <c r="N130" s="68">
        <v>0</v>
      </c>
      <c r="O130" s="68">
        <v>0</v>
      </c>
      <c r="P130" s="68">
        <v>0</v>
      </c>
      <c r="Q130" s="68">
        <v>0</v>
      </c>
      <c r="R130" s="68">
        <v>0</v>
      </c>
      <c r="S130" s="68">
        <v>0</v>
      </c>
      <c r="T130" s="68">
        <v>0</v>
      </c>
      <c r="U130" s="68">
        <v>0</v>
      </c>
      <c r="V130" s="68">
        <v>0</v>
      </c>
      <c r="W130" s="68">
        <v>0</v>
      </c>
      <c r="X130" s="68">
        <v>0</v>
      </c>
      <c r="Y130" s="68">
        <v>0</v>
      </c>
      <c r="Z130" s="68">
        <v>0</v>
      </c>
      <c r="AA130" s="68">
        <v>0</v>
      </c>
      <c r="AB130" s="68">
        <v>0</v>
      </c>
      <c r="AC130" s="68">
        <v>0</v>
      </c>
      <c r="AD130" s="68">
        <v>0</v>
      </c>
      <c r="AE130" s="68">
        <v>0</v>
      </c>
      <c r="AF130" s="68">
        <v>0</v>
      </c>
      <c r="AG130" s="68">
        <v>0</v>
      </c>
      <c r="AH130" s="68">
        <v>0</v>
      </c>
      <c r="AI130" s="68">
        <v>0</v>
      </c>
      <c r="AJ130" s="68">
        <v>0</v>
      </c>
      <c r="AK130" s="68">
        <v>0</v>
      </c>
      <c r="AL130" s="68">
        <v>0</v>
      </c>
      <c r="AM130" s="68">
        <v>0</v>
      </c>
      <c r="AN130" s="68">
        <v>0</v>
      </c>
      <c r="AO130" s="68">
        <v>0</v>
      </c>
      <c r="AP130" s="68">
        <v>0</v>
      </c>
      <c r="AQ130" s="68">
        <v>0</v>
      </c>
      <c r="AR130" s="68">
        <v>0</v>
      </c>
      <c r="AS130" s="68">
        <v>0</v>
      </c>
      <c r="AT130" s="56"/>
      <c r="AU130" s="56"/>
    </row>
    <row r="131" spans="1:47">
      <c r="A131" s="67" t="str">
        <f>A77</f>
        <v xml:space="preserve"> Rail Transportation</v>
      </c>
      <c r="B131" s="67"/>
      <c r="C131" s="67"/>
      <c r="D131" s="67"/>
      <c r="E131" s="68">
        <v>0</v>
      </c>
      <c r="F131" s="68">
        <v>0</v>
      </c>
      <c r="G131" s="68">
        <v>0</v>
      </c>
      <c r="H131" s="68">
        <v>0</v>
      </c>
      <c r="I131" s="68">
        <v>0</v>
      </c>
      <c r="J131" s="68">
        <v>0</v>
      </c>
      <c r="K131" s="68">
        <v>0</v>
      </c>
      <c r="L131" s="68">
        <v>0</v>
      </c>
      <c r="M131" s="68">
        <v>0</v>
      </c>
      <c r="N131" s="68">
        <v>0</v>
      </c>
      <c r="O131" s="68">
        <v>0</v>
      </c>
      <c r="P131" s="68">
        <v>0</v>
      </c>
      <c r="Q131" s="68">
        <v>0</v>
      </c>
      <c r="R131" s="68">
        <v>0</v>
      </c>
      <c r="S131" s="68">
        <v>0</v>
      </c>
      <c r="T131" s="68">
        <v>0</v>
      </c>
      <c r="U131" s="68">
        <v>0</v>
      </c>
      <c r="V131" s="68">
        <v>0</v>
      </c>
      <c r="W131" s="68">
        <v>0</v>
      </c>
      <c r="X131" s="68">
        <v>0</v>
      </c>
      <c r="Y131" s="68">
        <v>0</v>
      </c>
      <c r="Z131" s="68">
        <v>0</v>
      </c>
      <c r="AA131" s="68">
        <v>0</v>
      </c>
      <c r="AB131" s="68">
        <v>0</v>
      </c>
      <c r="AC131" s="68">
        <v>0</v>
      </c>
      <c r="AD131" s="68">
        <v>0</v>
      </c>
      <c r="AE131" s="68">
        <v>0</v>
      </c>
      <c r="AF131" s="68">
        <v>0</v>
      </c>
      <c r="AG131" s="68">
        <v>0</v>
      </c>
      <c r="AH131" s="68">
        <v>0</v>
      </c>
      <c r="AI131" s="68">
        <v>0</v>
      </c>
      <c r="AJ131" s="68">
        <v>0</v>
      </c>
      <c r="AK131" s="68">
        <v>0</v>
      </c>
      <c r="AL131" s="68">
        <v>0</v>
      </c>
      <c r="AM131" s="68">
        <v>0</v>
      </c>
      <c r="AN131" s="68">
        <v>0</v>
      </c>
      <c r="AO131" s="68">
        <v>0</v>
      </c>
      <c r="AP131" s="68">
        <v>0</v>
      </c>
      <c r="AQ131" s="68">
        <v>0</v>
      </c>
      <c r="AR131" s="68">
        <v>0</v>
      </c>
      <c r="AS131" s="68">
        <v>0</v>
      </c>
      <c r="AT131" s="56"/>
      <c r="AU131" s="56"/>
    </row>
    <row r="132" spans="1:47">
      <c r="A132" s="67" t="str">
        <f>A88</f>
        <v xml:space="preserve"> Recreational Boats</v>
      </c>
      <c r="B132" s="67"/>
      <c r="C132" s="67"/>
      <c r="D132" s="67"/>
      <c r="E132" s="68">
        <v>0</v>
      </c>
      <c r="F132" s="68">
        <v>0</v>
      </c>
      <c r="G132" s="68">
        <v>0</v>
      </c>
      <c r="H132" s="68">
        <v>0</v>
      </c>
      <c r="I132" s="68">
        <v>0</v>
      </c>
      <c r="J132" s="68">
        <v>0</v>
      </c>
      <c r="K132" s="68">
        <v>0</v>
      </c>
      <c r="L132" s="68">
        <v>0</v>
      </c>
      <c r="M132" s="68">
        <v>0</v>
      </c>
      <c r="N132" s="68">
        <v>0</v>
      </c>
      <c r="O132" s="68">
        <v>0</v>
      </c>
      <c r="P132" s="68">
        <v>0</v>
      </c>
      <c r="Q132" s="68">
        <v>0</v>
      </c>
      <c r="R132" s="68">
        <v>0</v>
      </c>
      <c r="S132" s="68">
        <v>0</v>
      </c>
      <c r="T132" s="68">
        <v>0</v>
      </c>
      <c r="U132" s="68">
        <v>0</v>
      </c>
      <c r="V132" s="68">
        <v>0</v>
      </c>
      <c r="W132" s="68">
        <v>0</v>
      </c>
      <c r="X132" s="68">
        <v>0</v>
      </c>
      <c r="Y132" s="68">
        <v>0</v>
      </c>
      <c r="Z132" s="68">
        <v>0</v>
      </c>
      <c r="AA132" s="68">
        <v>0</v>
      </c>
      <c r="AB132" s="68">
        <v>0</v>
      </c>
      <c r="AC132" s="68">
        <v>0</v>
      </c>
      <c r="AD132" s="68">
        <v>0</v>
      </c>
      <c r="AE132" s="68">
        <v>0</v>
      </c>
      <c r="AF132" s="68">
        <v>0</v>
      </c>
      <c r="AG132" s="68">
        <v>0</v>
      </c>
      <c r="AH132" s="68">
        <v>0</v>
      </c>
      <c r="AI132" s="68">
        <v>0</v>
      </c>
      <c r="AJ132" s="68">
        <v>0</v>
      </c>
      <c r="AK132" s="68">
        <v>0</v>
      </c>
      <c r="AL132" s="68">
        <v>0</v>
      </c>
      <c r="AM132" s="68">
        <v>0</v>
      </c>
      <c r="AN132" s="68">
        <v>0</v>
      </c>
      <c r="AO132" s="68">
        <v>0</v>
      </c>
      <c r="AP132" s="68">
        <v>0</v>
      </c>
      <c r="AQ132" s="68">
        <v>0</v>
      </c>
      <c r="AR132" s="68">
        <v>0</v>
      </c>
      <c r="AS132" s="68">
        <v>0</v>
      </c>
      <c r="AT132" s="56"/>
      <c r="AU132" s="56"/>
    </row>
    <row r="133" spans="1:47">
      <c r="AT133" s="56"/>
      <c r="AU133" s="56"/>
    </row>
    <row r="134" spans="1:47">
      <c r="AT134" s="56"/>
      <c r="AU134" s="56"/>
    </row>
    <row r="135" spans="1:47">
      <c r="A135" s="69" t="s">
        <v>2671</v>
      </c>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56"/>
      <c r="AU135" s="56"/>
    </row>
    <row r="136" spans="1:47">
      <c r="A136" s="70" t="s">
        <v>2673</v>
      </c>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56"/>
      <c r="AU136" s="56"/>
    </row>
    <row r="137" spans="1:47">
      <c r="A137" s="70" t="str">
        <f>A9</f>
        <v xml:space="preserve"> Motor Gasoline</v>
      </c>
      <c r="B137" s="70"/>
      <c r="C137" s="70"/>
      <c r="D137" s="70"/>
      <c r="E137" s="71">
        <v>0</v>
      </c>
      <c r="F137" s="71">
        <v>0</v>
      </c>
      <c r="G137" s="71">
        <v>0</v>
      </c>
      <c r="H137" s="71">
        <v>0</v>
      </c>
      <c r="I137" s="71">
        <v>0</v>
      </c>
      <c r="J137" s="71">
        <v>0</v>
      </c>
      <c r="K137" s="78">
        <f>J137+($AD$137-$I$137)/20</f>
        <v>0</v>
      </c>
      <c r="L137" s="78">
        <f t="shared" ref="L137:AC137" si="27">K137+($AD$137-$I$137)/20</f>
        <v>0</v>
      </c>
      <c r="M137" s="78">
        <f t="shared" si="27"/>
        <v>0</v>
      </c>
      <c r="N137" s="78">
        <f t="shared" si="27"/>
        <v>0</v>
      </c>
      <c r="O137" s="78">
        <f t="shared" si="27"/>
        <v>0</v>
      </c>
      <c r="P137" s="78">
        <f t="shared" si="27"/>
        <v>0</v>
      </c>
      <c r="Q137" s="78">
        <f t="shared" si="27"/>
        <v>0</v>
      </c>
      <c r="R137" s="78">
        <f t="shared" si="27"/>
        <v>0</v>
      </c>
      <c r="S137" s="78">
        <f t="shared" si="27"/>
        <v>0</v>
      </c>
      <c r="T137" s="78">
        <f t="shared" si="27"/>
        <v>0</v>
      </c>
      <c r="U137" s="78">
        <f t="shared" si="27"/>
        <v>0</v>
      </c>
      <c r="V137" s="78">
        <f t="shared" si="27"/>
        <v>0</v>
      </c>
      <c r="W137" s="78">
        <f t="shared" si="27"/>
        <v>0</v>
      </c>
      <c r="X137" s="78">
        <f t="shared" si="27"/>
        <v>0</v>
      </c>
      <c r="Y137" s="78">
        <f t="shared" si="27"/>
        <v>0</v>
      </c>
      <c r="Z137" s="78">
        <f t="shared" si="27"/>
        <v>0</v>
      </c>
      <c r="AA137" s="78">
        <f t="shared" si="27"/>
        <v>0</v>
      </c>
      <c r="AB137" s="78">
        <f t="shared" si="27"/>
        <v>0</v>
      </c>
      <c r="AC137" s="78">
        <f t="shared" si="27"/>
        <v>0</v>
      </c>
      <c r="AD137" s="71">
        <f>'Policy+Scenario'!C27</f>
        <v>0</v>
      </c>
      <c r="AE137" s="78">
        <f>AD137+($AS$137-$AD$137)/15</f>
        <v>0</v>
      </c>
      <c r="AF137" s="78">
        <f t="shared" ref="AF137:AR137" si="28">AE137+($AS$137-$AD$137)/15</f>
        <v>0</v>
      </c>
      <c r="AG137" s="78">
        <f t="shared" si="28"/>
        <v>0</v>
      </c>
      <c r="AH137" s="78">
        <f t="shared" si="28"/>
        <v>0</v>
      </c>
      <c r="AI137" s="78">
        <f t="shared" si="28"/>
        <v>0</v>
      </c>
      <c r="AJ137" s="78">
        <f t="shared" si="28"/>
        <v>0</v>
      </c>
      <c r="AK137" s="78">
        <f t="shared" si="28"/>
        <v>0</v>
      </c>
      <c r="AL137" s="78">
        <f t="shared" si="28"/>
        <v>0</v>
      </c>
      <c r="AM137" s="78">
        <f t="shared" si="28"/>
        <v>0</v>
      </c>
      <c r="AN137" s="78">
        <f t="shared" si="28"/>
        <v>0</v>
      </c>
      <c r="AO137" s="78">
        <f t="shared" si="28"/>
        <v>0</v>
      </c>
      <c r="AP137" s="78">
        <f t="shared" si="28"/>
        <v>0</v>
      </c>
      <c r="AQ137" s="78">
        <f t="shared" si="28"/>
        <v>0</v>
      </c>
      <c r="AR137" s="78">
        <f t="shared" si="28"/>
        <v>0</v>
      </c>
      <c r="AS137" s="71">
        <f>'Policy+Scenario'!D27</f>
        <v>0</v>
      </c>
      <c r="AT137" s="56"/>
      <c r="AU137" s="56"/>
    </row>
    <row r="138" spans="1:47">
      <c r="A138" s="70" t="str">
        <f t="shared" ref="A138:A143" si="29">A10</f>
        <v xml:space="preserve"> Ethanol</v>
      </c>
      <c r="B138" s="70"/>
      <c r="C138" s="70"/>
      <c r="D138" s="70"/>
      <c r="E138" s="71">
        <v>0</v>
      </c>
      <c r="F138" s="71">
        <v>0</v>
      </c>
      <c r="G138" s="71">
        <v>0</v>
      </c>
      <c r="H138" s="71">
        <v>0</v>
      </c>
      <c r="I138" s="71">
        <v>0</v>
      </c>
      <c r="J138" s="71">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1">
        <v>0</v>
      </c>
      <c r="AE138" s="78">
        <v>0</v>
      </c>
      <c r="AF138" s="78">
        <v>0</v>
      </c>
      <c r="AG138" s="78">
        <v>0</v>
      </c>
      <c r="AH138" s="78">
        <v>0</v>
      </c>
      <c r="AI138" s="78">
        <v>0</v>
      </c>
      <c r="AJ138" s="78">
        <v>0</v>
      </c>
      <c r="AK138" s="78">
        <v>0</v>
      </c>
      <c r="AL138" s="78">
        <v>0</v>
      </c>
      <c r="AM138" s="78">
        <v>0</v>
      </c>
      <c r="AN138" s="78">
        <v>0</v>
      </c>
      <c r="AO138" s="78">
        <v>0</v>
      </c>
      <c r="AP138" s="78">
        <v>0</v>
      </c>
      <c r="AQ138" s="78">
        <v>0</v>
      </c>
      <c r="AR138" s="78">
        <v>0</v>
      </c>
      <c r="AS138" s="71">
        <v>0</v>
      </c>
      <c r="AT138" s="56"/>
      <c r="AU138" s="56"/>
    </row>
    <row r="139" spans="1:47">
      <c r="A139" s="70" t="str">
        <f t="shared" si="29"/>
        <v xml:space="preserve"> Compressed Natural Gas</v>
      </c>
      <c r="B139" s="70"/>
      <c r="C139" s="70"/>
      <c r="D139" s="70"/>
      <c r="E139" s="71">
        <v>0</v>
      </c>
      <c r="F139" s="71">
        <v>0</v>
      </c>
      <c r="G139" s="71">
        <v>0</v>
      </c>
      <c r="H139" s="71">
        <v>0</v>
      </c>
      <c r="I139" s="71">
        <v>0</v>
      </c>
      <c r="J139" s="71">
        <v>0</v>
      </c>
      <c r="K139" s="78">
        <v>0</v>
      </c>
      <c r="L139" s="78">
        <v>0</v>
      </c>
      <c r="M139" s="78">
        <v>0</v>
      </c>
      <c r="N139" s="78">
        <v>0</v>
      </c>
      <c r="O139" s="78">
        <v>0</v>
      </c>
      <c r="P139" s="78">
        <v>0</v>
      </c>
      <c r="Q139" s="78">
        <v>0</v>
      </c>
      <c r="R139" s="78">
        <v>0</v>
      </c>
      <c r="S139" s="78">
        <v>0</v>
      </c>
      <c r="T139" s="78">
        <v>0</v>
      </c>
      <c r="U139" s="78">
        <v>0</v>
      </c>
      <c r="V139" s="78">
        <v>0</v>
      </c>
      <c r="W139" s="78">
        <v>0</v>
      </c>
      <c r="X139" s="78">
        <v>0</v>
      </c>
      <c r="Y139" s="78">
        <v>0</v>
      </c>
      <c r="Z139" s="78">
        <v>0</v>
      </c>
      <c r="AA139" s="78">
        <v>0</v>
      </c>
      <c r="AB139" s="78">
        <v>0</v>
      </c>
      <c r="AC139" s="78">
        <v>0</v>
      </c>
      <c r="AD139" s="71">
        <v>0</v>
      </c>
      <c r="AE139" s="78">
        <v>0</v>
      </c>
      <c r="AF139" s="78">
        <v>0</v>
      </c>
      <c r="AG139" s="78">
        <v>0</v>
      </c>
      <c r="AH139" s="78">
        <v>0</v>
      </c>
      <c r="AI139" s="78">
        <v>0</v>
      </c>
      <c r="AJ139" s="78">
        <v>0</v>
      </c>
      <c r="AK139" s="78">
        <v>0</v>
      </c>
      <c r="AL139" s="78">
        <v>0</v>
      </c>
      <c r="AM139" s="78">
        <v>0</v>
      </c>
      <c r="AN139" s="78">
        <v>0</v>
      </c>
      <c r="AO139" s="78">
        <v>0</v>
      </c>
      <c r="AP139" s="78">
        <v>0</v>
      </c>
      <c r="AQ139" s="78">
        <v>0</v>
      </c>
      <c r="AR139" s="78">
        <v>0</v>
      </c>
      <c r="AS139" s="71">
        <v>0</v>
      </c>
      <c r="AT139" s="56"/>
      <c r="AU139" s="56"/>
    </row>
    <row r="140" spans="1:47">
      <c r="A140" s="70" t="str">
        <f t="shared" si="29"/>
        <v xml:space="preserve"> Liquefied Petroleum Gases</v>
      </c>
      <c r="B140" s="70"/>
      <c r="C140" s="70"/>
      <c r="D140" s="70"/>
      <c r="E140" s="71">
        <v>0</v>
      </c>
      <c r="F140" s="71">
        <v>0</v>
      </c>
      <c r="G140" s="71">
        <v>0</v>
      </c>
      <c r="H140" s="71">
        <v>0</v>
      </c>
      <c r="I140" s="71">
        <v>0</v>
      </c>
      <c r="J140" s="71">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1">
        <v>0</v>
      </c>
      <c r="AE140" s="78">
        <v>0</v>
      </c>
      <c r="AF140" s="78">
        <v>0</v>
      </c>
      <c r="AG140" s="78">
        <v>0</v>
      </c>
      <c r="AH140" s="78">
        <v>0</v>
      </c>
      <c r="AI140" s="78">
        <v>0</v>
      </c>
      <c r="AJ140" s="78">
        <v>0</v>
      </c>
      <c r="AK140" s="78">
        <v>0</v>
      </c>
      <c r="AL140" s="78">
        <v>0</v>
      </c>
      <c r="AM140" s="78">
        <v>0</v>
      </c>
      <c r="AN140" s="78">
        <v>0</v>
      </c>
      <c r="AO140" s="78">
        <v>0</v>
      </c>
      <c r="AP140" s="78">
        <v>0</v>
      </c>
      <c r="AQ140" s="78">
        <v>0</v>
      </c>
      <c r="AR140" s="78">
        <v>0</v>
      </c>
      <c r="AS140" s="71">
        <v>0</v>
      </c>
      <c r="AT140" s="56"/>
      <c r="AU140" s="56"/>
    </row>
    <row r="141" spans="1:47">
      <c r="A141" s="70" t="str">
        <f t="shared" si="29"/>
        <v xml:space="preserve"> Electricity</v>
      </c>
      <c r="B141" s="70"/>
      <c r="C141" s="70"/>
      <c r="D141" s="70"/>
      <c r="E141" s="71">
        <v>0</v>
      </c>
      <c r="F141" s="71">
        <v>0</v>
      </c>
      <c r="G141" s="71">
        <v>0</v>
      </c>
      <c r="H141" s="71">
        <v>0</v>
      </c>
      <c r="I141" s="71">
        <v>0</v>
      </c>
      <c r="J141" s="71">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1">
        <v>0</v>
      </c>
      <c r="AE141" s="78">
        <v>0</v>
      </c>
      <c r="AF141" s="78">
        <v>0</v>
      </c>
      <c r="AG141" s="78">
        <v>0</v>
      </c>
      <c r="AH141" s="78">
        <v>0</v>
      </c>
      <c r="AI141" s="78">
        <v>0</v>
      </c>
      <c r="AJ141" s="78">
        <v>0</v>
      </c>
      <c r="AK141" s="78">
        <v>0</v>
      </c>
      <c r="AL141" s="78">
        <v>0</v>
      </c>
      <c r="AM141" s="78">
        <v>0</v>
      </c>
      <c r="AN141" s="78">
        <v>0</v>
      </c>
      <c r="AO141" s="78">
        <v>0</v>
      </c>
      <c r="AP141" s="78">
        <v>0</v>
      </c>
      <c r="AQ141" s="78">
        <v>0</v>
      </c>
      <c r="AR141" s="78">
        <v>0</v>
      </c>
      <c r="AS141" s="71">
        <v>0</v>
      </c>
      <c r="AT141" s="56"/>
      <c r="AU141" s="56"/>
    </row>
    <row r="142" spans="1:47">
      <c r="A142" s="70" t="str">
        <f t="shared" si="29"/>
        <v xml:space="preserve"> Liquid Hydrogen</v>
      </c>
      <c r="B142" s="70"/>
      <c r="C142" s="70"/>
      <c r="D142" s="70"/>
      <c r="E142" s="71">
        <v>0</v>
      </c>
      <c r="F142" s="71">
        <v>0</v>
      </c>
      <c r="G142" s="71">
        <v>0</v>
      </c>
      <c r="H142" s="71">
        <v>0</v>
      </c>
      <c r="I142" s="71">
        <v>0</v>
      </c>
      <c r="J142" s="71">
        <v>0</v>
      </c>
      <c r="K142" s="78">
        <v>0</v>
      </c>
      <c r="L142" s="78">
        <v>0</v>
      </c>
      <c r="M142" s="78">
        <v>0</v>
      </c>
      <c r="N142" s="78">
        <v>0</v>
      </c>
      <c r="O142" s="78">
        <v>0</v>
      </c>
      <c r="P142" s="78">
        <v>0</v>
      </c>
      <c r="Q142" s="78">
        <v>0</v>
      </c>
      <c r="R142" s="78">
        <v>0</v>
      </c>
      <c r="S142" s="78">
        <v>0</v>
      </c>
      <c r="T142" s="78">
        <v>0</v>
      </c>
      <c r="U142" s="78">
        <v>0</v>
      </c>
      <c r="V142" s="78">
        <v>0</v>
      </c>
      <c r="W142" s="78">
        <v>0</v>
      </c>
      <c r="X142" s="78">
        <v>0</v>
      </c>
      <c r="Y142" s="78">
        <v>0</v>
      </c>
      <c r="Z142" s="78">
        <v>0</v>
      </c>
      <c r="AA142" s="78">
        <v>0</v>
      </c>
      <c r="AB142" s="78">
        <v>0</v>
      </c>
      <c r="AC142" s="78">
        <v>0</v>
      </c>
      <c r="AD142" s="71">
        <v>0</v>
      </c>
      <c r="AE142" s="78">
        <v>0</v>
      </c>
      <c r="AF142" s="78">
        <v>0</v>
      </c>
      <c r="AG142" s="78">
        <v>0</v>
      </c>
      <c r="AH142" s="78">
        <v>0</v>
      </c>
      <c r="AI142" s="78">
        <v>0</v>
      </c>
      <c r="AJ142" s="78">
        <v>0</v>
      </c>
      <c r="AK142" s="78">
        <v>0</v>
      </c>
      <c r="AL142" s="78">
        <v>0</v>
      </c>
      <c r="AM142" s="78">
        <v>0</v>
      </c>
      <c r="AN142" s="78">
        <v>0</v>
      </c>
      <c r="AO142" s="78">
        <v>0</v>
      </c>
      <c r="AP142" s="78">
        <v>0</v>
      </c>
      <c r="AQ142" s="78">
        <v>0</v>
      </c>
      <c r="AR142" s="78">
        <v>0</v>
      </c>
      <c r="AS142" s="71">
        <v>0</v>
      </c>
      <c r="AT142" s="56"/>
      <c r="AU142" s="56"/>
    </row>
    <row r="143" spans="1:47">
      <c r="A143" s="70" t="str">
        <f t="shared" si="29"/>
        <v xml:space="preserve"> Distillate Fuel Oil (diesel)</v>
      </c>
      <c r="B143" s="70"/>
      <c r="C143" s="70"/>
      <c r="D143" s="70"/>
      <c r="E143" s="71">
        <v>0</v>
      </c>
      <c r="F143" s="71">
        <v>0</v>
      </c>
      <c r="G143" s="71">
        <v>0</v>
      </c>
      <c r="H143" s="71">
        <v>0</v>
      </c>
      <c r="I143" s="71">
        <v>0</v>
      </c>
      <c r="J143" s="71">
        <v>0</v>
      </c>
      <c r="K143" s="78">
        <f>J143+($AD$143-$J$143)/20</f>
        <v>0</v>
      </c>
      <c r="L143" s="78">
        <f t="shared" ref="L143:AC143" si="30">K143+($AD$143-$J$143)/20</f>
        <v>0</v>
      </c>
      <c r="M143" s="78">
        <f t="shared" si="30"/>
        <v>0</v>
      </c>
      <c r="N143" s="78">
        <f t="shared" si="30"/>
        <v>0</v>
      </c>
      <c r="O143" s="78">
        <f t="shared" si="30"/>
        <v>0</v>
      </c>
      <c r="P143" s="78">
        <f t="shared" si="30"/>
        <v>0</v>
      </c>
      <c r="Q143" s="78">
        <f t="shared" si="30"/>
        <v>0</v>
      </c>
      <c r="R143" s="78">
        <f t="shared" si="30"/>
        <v>0</v>
      </c>
      <c r="S143" s="78">
        <f t="shared" si="30"/>
        <v>0</v>
      </c>
      <c r="T143" s="78">
        <f t="shared" si="30"/>
        <v>0</v>
      </c>
      <c r="U143" s="78">
        <f t="shared" si="30"/>
        <v>0</v>
      </c>
      <c r="V143" s="78">
        <f t="shared" si="30"/>
        <v>0</v>
      </c>
      <c r="W143" s="78">
        <f t="shared" si="30"/>
        <v>0</v>
      </c>
      <c r="X143" s="78">
        <f t="shared" si="30"/>
        <v>0</v>
      </c>
      <c r="Y143" s="78">
        <f t="shared" si="30"/>
        <v>0</v>
      </c>
      <c r="Z143" s="78">
        <f t="shared" si="30"/>
        <v>0</v>
      </c>
      <c r="AA143" s="78">
        <f t="shared" si="30"/>
        <v>0</v>
      </c>
      <c r="AB143" s="78">
        <f t="shared" si="30"/>
        <v>0</v>
      </c>
      <c r="AC143" s="78">
        <f t="shared" si="30"/>
        <v>0</v>
      </c>
      <c r="AD143" s="71">
        <f>'Policy+Scenario'!C42</f>
        <v>0</v>
      </c>
      <c r="AE143" s="78">
        <f>AD143+($AS$143-$AD$143)/15</f>
        <v>0</v>
      </c>
      <c r="AF143" s="78">
        <f t="shared" ref="AF143:AR143" si="31">AE143+($AS$143-$AD$143)/15</f>
        <v>0</v>
      </c>
      <c r="AG143" s="78">
        <f t="shared" si="31"/>
        <v>0</v>
      </c>
      <c r="AH143" s="78">
        <f t="shared" si="31"/>
        <v>0</v>
      </c>
      <c r="AI143" s="78">
        <f t="shared" si="31"/>
        <v>0</v>
      </c>
      <c r="AJ143" s="78">
        <f t="shared" si="31"/>
        <v>0</v>
      </c>
      <c r="AK143" s="78">
        <f t="shared" si="31"/>
        <v>0</v>
      </c>
      <c r="AL143" s="78">
        <f t="shared" si="31"/>
        <v>0</v>
      </c>
      <c r="AM143" s="78">
        <f t="shared" si="31"/>
        <v>0</v>
      </c>
      <c r="AN143" s="78">
        <f t="shared" si="31"/>
        <v>0</v>
      </c>
      <c r="AO143" s="78">
        <f t="shared" si="31"/>
        <v>0</v>
      </c>
      <c r="AP143" s="78">
        <f t="shared" si="31"/>
        <v>0</v>
      </c>
      <c r="AQ143" s="78">
        <f t="shared" si="31"/>
        <v>0</v>
      </c>
      <c r="AR143" s="78">
        <f t="shared" si="31"/>
        <v>0</v>
      </c>
      <c r="AS143" s="71">
        <f>'Policy+Scenario'!D42</f>
        <v>0</v>
      </c>
      <c r="AT143" s="56"/>
      <c r="AU143" s="56"/>
    </row>
    <row r="144" spans="1:47">
      <c r="A144" s="70" t="str">
        <f>A45</f>
        <v xml:space="preserve"> Jet Fuel</v>
      </c>
      <c r="B144" s="70"/>
      <c r="C144" s="70"/>
      <c r="D144" s="70"/>
      <c r="E144" s="71">
        <v>0</v>
      </c>
      <c r="F144" s="71">
        <v>0</v>
      </c>
      <c r="G144" s="71">
        <v>0</v>
      </c>
      <c r="H144" s="71">
        <v>0</v>
      </c>
      <c r="I144" s="71">
        <v>0</v>
      </c>
      <c r="J144" s="71">
        <v>0</v>
      </c>
      <c r="K144" s="78">
        <f>J144+($AD$144-$J$144)/20</f>
        <v>0</v>
      </c>
      <c r="L144" s="78">
        <f t="shared" ref="L144:AC144" si="32">K144+($AD$144-$J$144)/20</f>
        <v>0</v>
      </c>
      <c r="M144" s="78">
        <f t="shared" si="32"/>
        <v>0</v>
      </c>
      <c r="N144" s="78">
        <f t="shared" si="32"/>
        <v>0</v>
      </c>
      <c r="O144" s="78">
        <f t="shared" si="32"/>
        <v>0</v>
      </c>
      <c r="P144" s="78">
        <f t="shared" si="32"/>
        <v>0</v>
      </c>
      <c r="Q144" s="78">
        <f t="shared" si="32"/>
        <v>0</v>
      </c>
      <c r="R144" s="78">
        <f t="shared" si="32"/>
        <v>0</v>
      </c>
      <c r="S144" s="78">
        <f t="shared" si="32"/>
        <v>0</v>
      </c>
      <c r="T144" s="78">
        <f t="shared" si="32"/>
        <v>0</v>
      </c>
      <c r="U144" s="78">
        <f t="shared" si="32"/>
        <v>0</v>
      </c>
      <c r="V144" s="78">
        <f t="shared" si="32"/>
        <v>0</v>
      </c>
      <c r="W144" s="78">
        <f t="shared" si="32"/>
        <v>0</v>
      </c>
      <c r="X144" s="78">
        <f t="shared" si="32"/>
        <v>0</v>
      </c>
      <c r="Y144" s="78">
        <f t="shared" si="32"/>
        <v>0</v>
      </c>
      <c r="Z144" s="78">
        <f t="shared" si="32"/>
        <v>0</v>
      </c>
      <c r="AA144" s="78">
        <f t="shared" si="32"/>
        <v>0</v>
      </c>
      <c r="AB144" s="78">
        <f t="shared" si="32"/>
        <v>0</v>
      </c>
      <c r="AC144" s="78">
        <f t="shared" si="32"/>
        <v>0</v>
      </c>
      <c r="AD144" s="71">
        <f>'Policy+Scenario'!C50</f>
        <v>0</v>
      </c>
      <c r="AE144" s="78">
        <f>AD144+($AS$144-$AD$144)/15</f>
        <v>0</v>
      </c>
      <c r="AF144" s="78">
        <f t="shared" ref="AF144:AR144" si="33">AE144+($AS$144-$AD$144)/15</f>
        <v>0</v>
      </c>
      <c r="AG144" s="78">
        <f t="shared" si="33"/>
        <v>0</v>
      </c>
      <c r="AH144" s="78">
        <f t="shared" si="33"/>
        <v>0</v>
      </c>
      <c r="AI144" s="78">
        <f t="shared" si="33"/>
        <v>0</v>
      </c>
      <c r="AJ144" s="78">
        <f t="shared" si="33"/>
        <v>0</v>
      </c>
      <c r="AK144" s="78">
        <f t="shared" si="33"/>
        <v>0</v>
      </c>
      <c r="AL144" s="78">
        <f t="shared" si="33"/>
        <v>0</v>
      </c>
      <c r="AM144" s="78">
        <f t="shared" si="33"/>
        <v>0</v>
      </c>
      <c r="AN144" s="78">
        <f t="shared" si="33"/>
        <v>0</v>
      </c>
      <c r="AO144" s="78">
        <f t="shared" si="33"/>
        <v>0</v>
      </c>
      <c r="AP144" s="78">
        <f t="shared" si="33"/>
        <v>0</v>
      </c>
      <c r="AQ144" s="78">
        <f t="shared" si="33"/>
        <v>0</v>
      </c>
      <c r="AR144" s="78">
        <f t="shared" si="33"/>
        <v>0</v>
      </c>
      <c r="AS144" s="71">
        <f>'Policy+Scenario'!D50</f>
        <v>0</v>
      </c>
      <c r="AT144" s="56"/>
      <c r="AU144" s="56"/>
    </row>
    <row r="145" spans="1:47">
      <c r="A145" s="70" t="str">
        <f>A46</f>
        <v xml:space="preserve"> Aviation Gasoline</v>
      </c>
      <c r="B145" s="70"/>
      <c r="C145" s="70"/>
      <c r="D145" s="70"/>
      <c r="E145" s="71">
        <v>0</v>
      </c>
      <c r="F145" s="71">
        <v>0</v>
      </c>
      <c r="G145" s="71">
        <v>0</v>
      </c>
      <c r="H145" s="71">
        <v>0</v>
      </c>
      <c r="I145" s="71">
        <v>0</v>
      </c>
      <c r="J145" s="71">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1">
        <v>0</v>
      </c>
      <c r="AE145" s="78">
        <v>0</v>
      </c>
      <c r="AF145" s="78">
        <v>0</v>
      </c>
      <c r="AG145" s="78">
        <v>0</v>
      </c>
      <c r="AH145" s="78">
        <v>0</v>
      </c>
      <c r="AI145" s="78">
        <v>0</v>
      </c>
      <c r="AJ145" s="78">
        <v>0</v>
      </c>
      <c r="AK145" s="78">
        <v>0</v>
      </c>
      <c r="AL145" s="78">
        <v>0</v>
      </c>
      <c r="AM145" s="78">
        <v>0</v>
      </c>
      <c r="AN145" s="78">
        <v>0</v>
      </c>
      <c r="AO145" s="78">
        <v>0</v>
      </c>
      <c r="AP145" s="78">
        <v>0</v>
      </c>
      <c r="AQ145" s="78">
        <v>0</v>
      </c>
      <c r="AR145" s="78">
        <v>0</v>
      </c>
      <c r="AS145" s="71">
        <v>0</v>
      </c>
      <c r="AT145" s="56"/>
      <c r="AU145" s="56"/>
    </row>
    <row r="146" spans="1:47">
      <c r="A146" s="70" t="str">
        <f>A41</f>
        <v xml:space="preserve"> Residual Oil</v>
      </c>
      <c r="B146" s="70"/>
      <c r="C146" s="70"/>
      <c r="D146" s="70"/>
      <c r="E146" s="71">
        <v>0</v>
      </c>
      <c r="F146" s="71">
        <v>0</v>
      </c>
      <c r="G146" s="71">
        <v>0</v>
      </c>
      <c r="H146" s="71">
        <v>0</v>
      </c>
      <c r="I146" s="71">
        <v>0</v>
      </c>
      <c r="J146" s="71">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0</v>
      </c>
      <c r="AB146" s="78">
        <v>0</v>
      </c>
      <c r="AC146" s="78">
        <v>0</v>
      </c>
      <c r="AD146" s="71">
        <v>0</v>
      </c>
      <c r="AE146" s="78">
        <v>0</v>
      </c>
      <c r="AF146" s="78">
        <v>0</v>
      </c>
      <c r="AG146" s="78">
        <v>0</v>
      </c>
      <c r="AH146" s="78">
        <v>0</v>
      </c>
      <c r="AI146" s="78">
        <v>0</v>
      </c>
      <c r="AJ146" s="78">
        <v>0</v>
      </c>
      <c r="AK146" s="78">
        <v>0</v>
      </c>
      <c r="AL146" s="78">
        <v>0</v>
      </c>
      <c r="AM146" s="78">
        <v>0</v>
      </c>
      <c r="AN146" s="78">
        <v>0</v>
      </c>
      <c r="AO146" s="78">
        <v>0</v>
      </c>
      <c r="AP146" s="78">
        <v>0</v>
      </c>
      <c r="AQ146" s="78">
        <v>0</v>
      </c>
      <c r="AR146" s="78">
        <v>0</v>
      </c>
      <c r="AS146" s="71">
        <v>0</v>
      </c>
      <c r="AT146" s="56"/>
      <c r="AU146" s="56"/>
    </row>
    <row r="147" spans="1:47">
      <c r="AT147" s="56"/>
      <c r="AU147" s="56"/>
    </row>
    <row r="148" spans="1:47">
      <c r="A148" s="47"/>
      <c r="D148" s="47"/>
      <c r="AT148" s="56"/>
      <c r="AU148" s="56"/>
    </row>
    <row r="149" spans="1:47">
      <c r="A149" s="2" t="s">
        <v>2672</v>
      </c>
      <c r="E149" s="79" t="s">
        <v>3270</v>
      </c>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18"/>
      <c r="AT149" s="56"/>
      <c r="AU149" s="56"/>
    </row>
    <row r="150" spans="1:47">
      <c r="A150" t="s">
        <v>2674</v>
      </c>
      <c r="AT150" s="56"/>
      <c r="AU150" s="56"/>
    </row>
    <row r="151" spans="1:47">
      <c r="A151" t="str">
        <f>A123</f>
        <v>Light-Duty Vehicle</v>
      </c>
      <c r="E151" s="79">
        <f>(1+Mitigation!E151)*('Policy+Scenario'!E86)-1</f>
        <v>0</v>
      </c>
      <c r="F151" s="79">
        <f>(1+Mitigation!F151)*('Policy+Scenario'!F86)-1</f>
        <v>0</v>
      </c>
      <c r="G151" s="79">
        <f>(1+Mitigation!G151)*('Policy+Scenario'!G86)-1</f>
        <v>0</v>
      </c>
      <c r="H151" s="79">
        <f>(1+Mitigation!H151)*('Policy+Scenario'!H86)-1</f>
        <v>0</v>
      </c>
      <c r="I151" s="79">
        <f>(1+Mitigation!I151)*('Policy+Scenario'!I86)-1</f>
        <v>0</v>
      </c>
      <c r="J151" s="79">
        <f>(1+Mitigation!J151)*('Policy+Scenario'!J86)-1</f>
        <v>0</v>
      </c>
      <c r="K151" s="79">
        <f>(1+Mitigation!K151)*('Policy+Scenario'!K86)-1</f>
        <v>0</v>
      </c>
      <c r="L151" s="79">
        <f>(1+Mitigation!L151)*('Policy+Scenario'!L86)-1</f>
        <v>0</v>
      </c>
      <c r="M151" s="79">
        <f>(1+Mitigation!M151)*('Policy+Scenario'!M86)-1</f>
        <v>0</v>
      </c>
      <c r="N151" s="79">
        <f>(1+Mitigation!N151)*('Policy+Scenario'!N86)-1</f>
        <v>0</v>
      </c>
      <c r="O151" s="79">
        <f>(1+Mitigation!O151)*('Policy+Scenario'!O86)-1</f>
        <v>0</v>
      </c>
      <c r="P151" s="79">
        <f>(1+Mitigation!P151)*('Policy+Scenario'!P86)-1</f>
        <v>1.7897714263920061E-2</v>
      </c>
      <c r="Q151" s="79">
        <f>(1+Mitigation!Q151)*('Policy+Scenario'!Q86)-1</f>
        <v>3.5795428527840123E-2</v>
      </c>
      <c r="R151" s="79">
        <f>(1+Mitigation!R151)*('Policy+Scenario'!R86)-1</f>
        <v>5.3693142791760184E-2</v>
      </c>
      <c r="S151" s="79">
        <f>(1+Mitigation!S151)*('Policy+Scenario'!S86)-1</f>
        <v>7.1590857055680468E-2</v>
      </c>
      <c r="T151" s="79">
        <f>(1+Mitigation!T151)*('Policy+Scenario'!T86)-1</f>
        <v>8.9488571319600529E-2</v>
      </c>
      <c r="U151" s="79">
        <f>(1+Mitigation!U151)*('Policy+Scenario'!U86)-1</f>
        <v>0.10738628558352059</v>
      </c>
      <c r="V151" s="79">
        <f>(1+Mitigation!V151)*('Policy+Scenario'!V86)-1</f>
        <v>0.12528399984744065</v>
      </c>
      <c r="W151" s="79">
        <f>(1+Mitigation!W151)*('Policy+Scenario'!W86)-1</f>
        <v>0.14318171411136071</v>
      </c>
      <c r="X151" s="79">
        <f>(1+Mitigation!X151)*('Policy+Scenario'!X86)-1</f>
        <v>0.16107942837528078</v>
      </c>
      <c r="Y151" s="79">
        <f>(1+Mitigation!Y151)*('Policy+Scenario'!Y86)-1</f>
        <v>0.17897714263920084</v>
      </c>
      <c r="Z151" s="79">
        <f>(1+Mitigation!Z151)*('Policy+Scenario'!Z86)-1</f>
        <v>0.19687485690312112</v>
      </c>
      <c r="AA151" s="79">
        <f>(1+Mitigation!AA151)*('Policy+Scenario'!AA86)-1</f>
        <v>0.21477257116704118</v>
      </c>
      <c r="AB151" s="79">
        <f>(1+Mitigation!AB151)*('Policy+Scenario'!AB86)-1</f>
        <v>0.23267028543096124</v>
      </c>
      <c r="AC151" s="79">
        <f>(1+Mitigation!AC151)*('Policy+Scenario'!AC86)-1</f>
        <v>0.2505679996948813</v>
      </c>
      <c r="AD151" s="79">
        <f>(1+Mitigation!AD151)*('Policy+Scenario'!AD86)-1</f>
        <v>0.26846571395880137</v>
      </c>
      <c r="AE151" s="79">
        <f>(1+Mitigation!AE151)*('Policy+Scenario'!AE86)-1</f>
        <v>0.29531228535468146</v>
      </c>
      <c r="AF151" s="79">
        <f>(1+Mitigation!AF151)*('Policy+Scenario'!AF86)-1</f>
        <v>0.32215885675056155</v>
      </c>
      <c r="AG151" s="79">
        <f>(1+Mitigation!AG151)*('Policy+Scenario'!AG86)-1</f>
        <v>0.34900542814644187</v>
      </c>
      <c r="AH151" s="79">
        <f>(1+Mitigation!AH151)*('Policy+Scenario'!AH86)-1</f>
        <v>0.37585199954232196</v>
      </c>
      <c r="AI151" s="79">
        <f>(1+Mitigation!AI151)*('Policy+Scenario'!AI86)-1</f>
        <v>0.40269857093820205</v>
      </c>
      <c r="AJ151" s="79">
        <f>(1+Mitigation!AJ151)*('Policy+Scenario'!AJ86)-1</f>
        <v>0.42954514233408214</v>
      </c>
      <c r="AK151" s="79">
        <f>(1+Mitigation!AK151)*('Policy+Scenario'!AK86)-1</f>
        <v>0.45639171372996223</v>
      </c>
      <c r="AL151" s="79">
        <f>(1+Mitigation!AL151)*('Policy+Scenario'!AL86)-1</f>
        <v>0.48323828512584255</v>
      </c>
      <c r="AM151" s="79">
        <f>(1+Mitigation!AM151)*('Policy+Scenario'!AM86)-1</f>
        <v>0.51008485652172264</v>
      </c>
      <c r="AN151" s="79">
        <f>(1+Mitigation!AN151)*('Policy+Scenario'!AN86)-1</f>
        <v>0.53693142791760273</v>
      </c>
      <c r="AO151" s="79">
        <f>(1+Mitigation!AO151)*('Policy+Scenario'!AO86)-1</f>
        <v>0.56377799931348305</v>
      </c>
      <c r="AP151" s="79">
        <f>(1+Mitigation!AP151)*('Policy+Scenario'!AP86)-1</f>
        <v>0.59062457070936292</v>
      </c>
      <c r="AQ151" s="79">
        <f>(1+Mitigation!AQ151)*('Policy+Scenario'!AQ86)-1</f>
        <v>0.61747114210524323</v>
      </c>
      <c r="AR151" s="79">
        <f>(1+Mitigation!AR151)*('Policy+Scenario'!AR86)-1</f>
        <v>0.64431771350112332</v>
      </c>
      <c r="AS151" s="79">
        <f>(1+Mitigation!AS151)*('Policy+Scenario'!AS86)-1</f>
        <v>0.67116428489700342</v>
      </c>
      <c r="AT151" s="56"/>
      <c r="AU151" s="56"/>
    </row>
    <row r="152" spans="1:47">
      <c r="A152" t="str">
        <f t="shared" ref="A152:A159" si="34">A124</f>
        <v>Commercial Light Trucks 1/</v>
      </c>
      <c r="E152">
        <v>0</v>
      </c>
      <c r="F152" s="43">
        <f>F151</f>
        <v>0</v>
      </c>
      <c r="G152" s="43">
        <f t="shared" ref="G152:AS152" si="35">G151</f>
        <v>0</v>
      </c>
      <c r="H152" s="43">
        <f t="shared" si="35"/>
        <v>0</v>
      </c>
      <c r="I152" s="43">
        <f t="shared" si="35"/>
        <v>0</v>
      </c>
      <c r="J152" s="43">
        <f t="shared" si="35"/>
        <v>0</v>
      </c>
      <c r="K152" s="76">
        <f t="shared" si="35"/>
        <v>0</v>
      </c>
      <c r="L152" s="76">
        <f t="shared" si="35"/>
        <v>0</v>
      </c>
      <c r="M152" s="76">
        <f t="shared" si="35"/>
        <v>0</v>
      </c>
      <c r="N152" s="76">
        <f t="shared" si="35"/>
        <v>0</v>
      </c>
      <c r="O152" s="76">
        <f t="shared" si="35"/>
        <v>0</v>
      </c>
      <c r="P152" s="76">
        <f t="shared" si="35"/>
        <v>1.7897714263920061E-2</v>
      </c>
      <c r="Q152" s="76">
        <f t="shared" si="35"/>
        <v>3.5795428527840123E-2</v>
      </c>
      <c r="R152" s="76">
        <f t="shared" si="35"/>
        <v>5.3693142791760184E-2</v>
      </c>
      <c r="S152" s="76">
        <f t="shared" si="35"/>
        <v>7.1590857055680468E-2</v>
      </c>
      <c r="T152" s="76">
        <f t="shared" si="35"/>
        <v>8.9488571319600529E-2</v>
      </c>
      <c r="U152" s="76">
        <f t="shared" si="35"/>
        <v>0.10738628558352059</v>
      </c>
      <c r="V152" s="76">
        <f t="shared" si="35"/>
        <v>0.12528399984744065</v>
      </c>
      <c r="W152" s="76">
        <f t="shared" si="35"/>
        <v>0.14318171411136071</v>
      </c>
      <c r="X152" s="76">
        <f t="shared" si="35"/>
        <v>0.16107942837528078</v>
      </c>
      <c r="Y152" s="76">
        <f t="shared" si="35"/>
        <v>0.17897714263920084</v>
      </c>
      <c r="Z152" s="76">
        <f t="shared" si="35"/>
        <v>0.19687485690312112</v>
      </c>
      <c r="AA152" s="76">
        <f t="shared" si="35"/>
        <v>0.21477257116704118</v>
      </c>
      <c r="AB152" s="76">
        <f t="shared" si="35"/>
        <v>0.23267028543096124</v>
      </c>
      <c r="AC152" s="76">
        <f t="shared" si="35"/>
        <v>0.2505679996948813</v>
      </c>
      <c r="AD152" s="43">
        <f t="shared" si="35"/>
        <v>0.26846571395880137</v>
      </c>
      <c r="AE152" s="76">
        <f t="shared" si="35"/>
        <v>0.29531228535468146</v>
      </c>
      <c r="AF152" s="76">
        <f t="shared" si="35"/>
        <v>0.32215885675056155</v>
      </c>
      <c r="AG152" s="76">
        <f t="shared" si="35"/>
        <v>0.34900542814644187</v>
      </c>
      <c r="AH152" s="76">
        <f t="shared" si="35"/>
        <v>0.37585199954232196</v>
      </c>
      <c r="AI152" s="76">
        <f t="shared" si="35"/>
        <v>0.40269857093820205</v>
      </c>
      <c r="AJ152" s="76">
        <f t="shared" si="35"/>
        <v>0.42954514233408214</v>
      </c>
      <c r="AK152" s="76">
        <f t="shared" si="35"/>
        <v>0.45639171372996223</v>
      </c>
      <c r="AL152" s="76">
        <f t="shared" si="35"/>
        <v>0.48323828512584255</v>
      </c>
      <c r="AM152" s="76">
        <f t="shared" si="35"/>
        <v>0.51008485652172264</v>
      </c>
      <c r="AN152" s="76">
        <f t="shared" si="35"/>
        <v>0.53693142791760273</v>
      </c>
      <c r="AO152" s="76">
        <f t="shared" si="35"/>
        <v>0.56377799931348305</v>
      </c>
      <c r="AP152" s="76">
        <f t="shared" si="35"/>
        <v>0.59062457070936292</v>
      </c>
      <c r="AQ152" s="76">
        <f t="shared" si="35"/>
        <v>0.61747114210524323</v>
      </c>
      <c r="AR152" s="76">
        <f t="shared" si="35"/>
        <v>0.64431771350112332</v>
      </c>
      <c r="AS152" s="43">
        <f t="shared" si="35"/>
        <v>0.67116428489700342</v>
      </c>
      <c r="AT152" s="56"/>
      <c r="AU152" s="56"/>
    </row>
    <row r="153" spans="1:47">
      <c r="A153" t="str">
        <f t="shared" si="34"/>
        <v>Freight Trucks 2/</v>
      </c>
      <c r="E153" s="79">
        <f>(1+Mitigation!E153)*('Policy+Scenario'!E89)-1</f>
        <v>0</v>
      </c>
      <c r="F153" s="79">
        <f>(1+Mitigation!F153)*('Policy+Scenario'!F89)-1</f>
        <v>0</v>
      </c>
      <c r="G153" s="79">
        <f>(1+Mitigation!G153)*('Policy+Scenario'!G89)-1</f>
        <v>0</v>
      </c>
      <c r="H153" s="79">
        <f>(1+Mitigation!H153)*('Policy+Scenario'!H89)-1</f>
        <v>0</v>
      </c>
      <c r="I153" s="79">
        <f>(1+Mitigation!I153)*('Policy+Scenario'!I89)-1</f>
        <v>0</v>
      </c>
      <c r="J153" s="79">
        <f>(1+Mitigation!J153)*('Policy+Scenario'!J89)-1</f>
        <v>0</v>
      </c>
      <c r="K153" s="79">
        <f>(1+Mitigation!K153)*('Policy+Scenario'!K89)-1</f>
        <v>0</v>
      </c>
      <c r="L153" s="79">
        <f>(1+Mitigation!L153)*('Policy+Scenario'!L89)-1</f>
        <v>0</v>
      </c>
      <c r="M153" s="79">
        <f>(1+Mitigation!M153)*('Policy+Scenario'!M89)-1</f>
        <v>0</v>
      </c>
      <c r="N153" s="79">
        <f>(1+Mitigation!N153)*('Policy+Scenario'!N89)-1</f>
        <v>0</v>
      </c>
      <c r="O153" s="79">
        <f>(1+Mitigation!O153)*('Policy+Scenario'!O89)-1</f>
        <v>0</v>
      </c>
      <c r="P153" s="79">
        <f>(1+Mitigation!P153)*('Policy+Scenario'!P89)-1</f>
        <v>1.821164768762018E-2</v>
      </c>
      <c r="Q153" s="79">
        <f>(1+Mitigation!Q153)*('Policy+Scenario'!Q89)-1</f>
        <v>3.6423295375240139E-2</v>
      </c>
      <c r="R153" s="79">
        <f>(1+Mitigation!R153)*('Policy+Scenario'!R89)-1</f>
        <v>5.4634943062860319E-2</v>
      </c>
      <c r="S153" s="79">
        <f>(1+Mitigation!S153)*('Policy+Scenario'!S89)-1</f>
        <v>7.2846590750480278E-2</v>
      </c>
      <c r="T153" s="79">
        <f>(1+Mitigation!T153)*('Policy+Scenario'!T89)-1</f>
        <v>9.1058238438100458E-2</v>
      </c>
      <c r="U153" s="79">
        <f>(1+Mitigation!U153)*('Policy+Scenario'!U89)-1</f>
        <v>0.10926988612572042</v>
      </c>
      <c r="V153" s="79">
        <f>(1+Mitigation!V153)*('Policy+Scenario'!V89)-1</f>
        <v>0.1274815338133406</v>
      </c>
      <c r="W153" s="79">
        <f>(1+Mitigation!W153)*('Policy+Scenario'!W89)-1</f>
        <v>0.14569318150096056</v>
      </c>
      <c r="X153" s="79">
        <f>(1+Mitigation!X153)*('Policy+Scenario'!X89)-1</f>
        <v>0.16390482918858074</v>
      </c>
      <c r="Y153" s="79">
        <f>(1+Mitigation!Y153)*('Policy+Scenario'!Y89)-1</f>
        <v>0.18211647687620069</v>
      </c>
      <c r="Z153" s="79">
        <f>(1+Mitigation!Z153)*('Policy+Scenario'!Z89)-1</f>
        <v>0.20032812456382088</v>
      </c>
      <c r="AA153" s="79">
        <f>(1+Mitigation!AA153)*('Policy+Scenario'!AA89)-1</f>
        <v>0.21853977225144083</v>
      </c>
      <c r="AB153" s="79">
        <f>(1+Mitigation!AB153)*('Policy+Scenario'!AB89)-1</f>
        <v>0.23675141993906101</v>
      </c>
      <c r="AC153" s="79">
        <f>(1+Mitigation!AC153)*('Policy+Scenario'!AC89)-1</f>
        <v>0.25496306762668119</v>
      </c>
      <c r="AD153" s="79">
        <f>(1+Mitigation!AD153)*('Policy+Scenario'!AD89)-1</f>
        <v>0.27317471531430115</v>
      </c>
      <c r="AE153" s="79">
        <f>(1+Mitigation!AE153)*('Policy+Scenario'!AE89)-1</f>
        <v>0.30049218684573131</v>
      </c>
      <c r="AF153" s="79">
        <f>(1+Mitigation!AF153)*('Policy+Scenario'!AF89)-1</f>
        <v>0.32780965837716147</v>
      </c>
      <c r="AG153" s="79">
        <f>(1+Mitigation!AG153)*('Policy+Scenario'!AG89)-1</f>
        <v>0.35512712990859141</v>
      </c>
      <c r="AH153" s="79">
        <f>(1+Mitigation!AH153)*('Policy+Scenario'!AH89)-1</f>
        <v>0.38244460144002157</v>
      </c>
      <c r="AI153" s="79">
        <f>(1+Mitigation!AI153)*('Policy+Scenario'!AI89)-1</f>
        <v>0.40976207297145173</v>
      </c>
      <c r="AJ153" s="79">
        <f>(1+Mitigation!AJ153)*('Policy+Scenario'!AJ89)-1</f>
        <v>0.43707954450288189</v>
      </c>
      <c r="AK153" s="79">
        <f>(1+Mitigation!AK153)*('Policy+Scenario'!AK89)-1</f>
        <v>0.46439701603431205</v>
      </c>
      <c r="AL153" s="79">
        <f>(1+Mitigation!AL153)*('Policy+Scenario'!AL89)-1</f>
        <v>0.49171448756574199</v>
      </c>
      <c r="AM153" s="79">
        <f>(1+Mitigation!AM153)*('Policy+Scenario'!AM89)-1</f>
        <v>0.51903195909717215</v>
      </c>
      <c r="AN153" s="79">
        <f>(1+Mitigation!AN153)*('Policy+Scenario'!AN89)-1</f>
        <v>0.54634943062860231</v>
      </c>
      <c r="AO153" s="79">
        <f>(1+Mitigation!AO153)*('Policy+Scenario'!AO89)-1</f>
        <v>0.57366690216003247</v>
      </c>
      <c r="AP153" s="79">
        <f>(1+Mitigation!AP153)*('Policy+Scenario'!AP89)-1</f>
        <v>0.60098437369146263</v>
      </c>
      <c r="AQ153" s="79">
        <f>(1+Mitigation!AQ153)*('Policy+Scenario'!AQ89)-1</f>
        <v>0.62830184522289256</v>
      </c>
      <c r="AR153" s="79">
        <f>(1+Mitigation!AR153)*('Policy+Scenario'!AR89)-1</f>
        <v>0.65561931675432294</v>
      </c>
      <c r="AS153" s="79">
        <f>(1+Mitigation!AS153)*('Policy+Scenario'!AS89)-1</f>
        <v>0.68293678828575288</v>
      </c>
      <c r="AT153" s="56"/>
      <c r="AU153" s="56"/>
    </row>
    <row r="154" spans="1:47">
      <c r="A154" t="str">
        <f t="shared" si="34"/>
        <v>Freight Rail 3/</v>
      </c>
      <c r="E154">
        <v>0</v>
      </c>
      <c r="F154">
        <v>0</v>
      </c>
      <c r="G154">
        <v>0</v>
      </c>
      <c r="H154">
        <v>0</v>
      </c>
      <c r="I154">
        <v>0</v>
      </c>
      <c r="J154">
        <v>0</v>
      </c>
      <c r="K154" s="5">
        <v>0</v>
      </c>
      <c r="L154" s="5">
        <v>0</v>
      </c>
      <c r="M154" s="5">
        <v>0</v>
      </c>
      <c r="N154" s="5">
        <v>0</v>
      </c>
      <c r="O154" s="5">
        <v>0</v>
      </c>
      <c r="P154" s="5">
        <v>0</v>
      </c>
      <c r="Q154" s="5">
        <v>0</v>
      </c>
      <c r="R154" s="5">
        <v>0</v>
      </c>
      <c r="S154" s="5">
        <v>0</v>
      </c>
      <c r="T154" s="5">
        <v>0</v>
      </c>
      <c r="U154" s="5">
        <v>0</v>
      </c>
      <c r="V154" s="5">
        <v>0</v>
      </c>
      <c r="W154" s="5">
        <v>0</v>
      </c>
      <c r="X154" s="5">
        <v>0</v>
      </c>
      <c r="Y154" s="5">
        <v>0</v>
      </c>
      <c r="Z154" s="5">
        <v>0</v>
      </c>
      <c r="AA154" s="5">
        <v>0</v>
      </c>
      <c r="AB154" s="5">
        <v>0</v>
      </c>
      <c r="AC154" s="5">
        <v>0</v>
      </c>
      <c r="AD154">
        <v>0</v>
      </c>
      <c r="AE154" s="5">
        <v>0</v>
      </c>
      <c r="AF154" s="5">
        <v>0</v>
      </c>
      <c r="AG154" s="5">
        <v>0</v>
      </c>
      <c r="AH154" s="5">
        <v>0</v>
      </c>
      <c r="AI154" s="5">
        <v>0</v>
      </c>
      <c r="AJ154" s="5">
        <v>0</v>
      </c>
      <c r="AK154" s="5">
        <v>0</v>
      </c>
      <c r="AL154" s="5">
        <v>0</v>
      </c>
      <c r="AM154" s="5">
        <v>0</v>
      </c>
      <c r="AN154" s="5">
        <v>0</v>
      </c>
      <c r="AO154" s="5">
        <v>0</v>
      </c>
      <c r="AP154" s="5">
        <v>0</v>
      </c>
      <c r="AQ154" s="5">
        <v>0</v>
      </c>
      <c r="AR154" s="5">
        <v>0</v>
      </c>
      <c r="AS154">
        <v>0</v>
      </c>
      <c r="AT154" s="56"/>
      <c r="AU154" s="56"/>
    </row>
    <row r="155" spans="1:47">
      <c r="A155" t="str">
        <f t="shared" si="34"/>
        <v>Domestic Shipping</v>
      </c>
      <c r="E155">
        <v>0</v>
      </c>
      <c r="F155">
        <v>0</v>
      </c>
      <c r="G155">
        <v>0</v>
      </c>
      <c r="H155">
        <v>0</v>
      </c>
      <c r="I155">
        <v>0</v>
      </c>
      <c r="J155">
        <v>0</v>
      </c>
      <c r="K155" s="5">
        <v>0</v>
      </c>
      <c r="L155" s="5">
        <v>0</v>
      </c>
      <c r="M155" s="5">
        <v>0</v>
      </c>
      <c r="N155" s="5">
        <v>0</v>
      </c>
      <c r="O155" s="5">
        <v>0</v>
      </c>
      <c r="P155" s="5">
        <v>0</v>
      </c>
      <c r="Q155" s="5">
        <v>0</v>
      </c>
      <c r="R155" s="5">
        <v>0</v>
      </c>
      <c r="S155" s="5">
        <v>0</v>
      </c>
      <c r="T155" s="5">
        <v>0</v>
      </c>
      <c r="U155" s="5">
        <v>0</v>
      </c>
      <c r="V155" s="5">
        <v>0</v>
      </c>
      <c r="W155" s="5">
        <v>0</v>
      </c>
      <c r="X155" s="5">
        <v>0</v>
      </c>
      <c r="Y155" s="5">
        <v>0</v>
      </c>
      <c r="Z155" s="5">
        <v>0</v>
      </c>
      <c r="AA155" s="5">
        <v>0</v>
      </c>
      <c r="AB155" s="5">
        <v>0</v>
      </c>
      <c r="AC155" s="5">
        <v>0</v>
      </c>
      <c r="AD155">
        <v>0</v>
      </c>
      <c r="AE155" s="5">
        <v>0</v>
      </c>
      <c r="AF155" s="5">
        <v>0</v>
      </c>
      <c r="AG155" s="5">
        <v>0</v>
      </c>
      <c r="AH155" s="5">
        <v>0</v>
      </c>
      <c r="AI155" s="5">
        <v>0</v>
      </c>
      <c r="AJ155" s="5">
        <v>0</v>
      </c>
      <c r="AK155" s="5">
        <v>0</v>
      </c>
      <c r="AL155" s="5">
        <v>0</v>
      </c>
      <c r="AM155" s="5">
        <v>0</v>
      </c>
      <c r="AN155" s="5">
        <v>0</v>
      </c>
      <c r="AO155" s="5">
        <v>0</v>
      </c>
      <c r="AP155" s="5">
        <v>0</v>
      </c>
      <c r="AQ155" s="5">
        <v>0</v>
      </c>
      <c r="AR155" s="5">
        <v>0</v>
      </c>
      <c r="AS155">
        <v>0</v>
      </c>
      <c r="AT155" s="56"/>
      <c r="AU155" s="56"/>
    </row>
    <row r="156" spans="1:47">
      <c r="A156" t="str">
        <f t="shared" si="34"/>
        <v>International Shipping</v>
      </c>
      <c r="E156">
        <v>0</v>
      </c>
      <c r="F156">
        <v>0</v>
      </c>
      <c r="G156">
        <v>0</v>
      </c>
      <c r="H156">
        <v>0</v>
      </c>
      <c r="I156">
        <v>0</v>
      </c>
      <c r="J156">
        <v>0</v>
      </c>
      <c r="K156" s="5">
        <v>0</v>
      </c>
      <c r="L156" s="5">
        <v>0</v>
      </c>
      <c r="M156" s="5">
        <v>0</v>
      </c>
      <c r="N156" s="5">
        <v>0</v>
      </c>
      <c r="O156" s="5">
        <v>0</v>
      </c>
      <c r="P156" s="5">
        <v>0</v>
      </c>
      <c r="Q156" s="5">
        <v>0</v>
      </c>
      <c r="R156" s="5">
        <v>0</v>
      </c>
      <c r="S156" s="5">
        <v>0</v>
      </c>
      <c r="T156" s="5">
        <v>0</v>
      </c>
      <c r="U156" s="5">
        <v>0</v>
      </c>
      <c r="V156" s="5">
        <v>0</v>
      </c>
      <c r="W156" s="5">
        <v>0</v>
      </c>
      <c r="X156" s="5">
        <v>0</v>
      </c>
      <c r="Y156" s="5">
        <v>0</v>
      </c>
      <c r="Z156" s="5">
        <v>0</v>
      </c>
      <c r="AA156" s="5">
        <v>0</v>
      </c>
      <c r="AB156" s="5">
        <v>0</v>
      </c>
      <c r="AC156" s="5">
        <v>0</v>
      </c>
      <c r="AD156">
        <v>0</v>
      </c>
      <c r="AE156" s="5">
        <v>0</v>
      </c>
      <c r="AF156" s="5">
        <v>0</v>
      </c>
      <c r="AG156" s="5">
        <v>0</v>
      </c>
      <c r="AH156" s="5">
        <v>0</v>
      </c>
      <c r="AI156" s="5">
        <v>0</v>
      </c>
      <c r="AJ156" s="5">
        <v>0</v>
      </c>
      <c r="AK156" s="5">
        <v>0</v>
      </c>
      <c r="AL156" s="5">
        <v>0</v>
      </c>
      <c r="AM156" s="5">
        <v>0</v>
      </c>
      <c r="AN156" s="5">
        <v>0</v>
      </c>
      <c r="AO156" s="5">
        <v>0</v>
      </c>
      <c r="AP156" s="5">
        <v>0</v>
      </c>
      <c r="AQ156" s="5">
        <v>0</v>
      </c>
      <c r="AR156" s="5">
        <v>0</v>
      </c>
      <c r="AS156">
        <v>0</v>
      </c>
      <c r="AT156" s="56"/>
      <c r="AU156" s="56"/>
    </row>
    <row r="157" spans="1:47">
      <c r="A157" t="str">
        <f t="shared" si="34"/>
        <v>Air Transportation</v>
      </c>
      <c r="E157">
        <v>0</v>
      </c>
      <c r="F157">
        <v>0</v>
      </c>
      <c r="G157">
        <v>0</v>
      </c>
      <c r="H157">
        <v>0</v>
      </c>
      <c r="I157">
        <v>0</v>
      </c>
      <c r="J157">
        <v>0</v>
      </c>
      <c r="K157" s="77">
        <f>J157+($O$157-$J$157)/5</f>
        <v>0</v>
      </c>
      <c r="L157" s="77">
        <f>K157+($O$157-$J$157)/5</f>
        <v>0</v>
      </c>
      <c r="M157" s="77">
        <f>L157+($O$157-$J$157)/5</f>
        <v>0</v>
      </c>
      <c r="N157" s="77">
        <f>M157+($O$157-$J$157)/5</f>
        <v>0</v>
      </c>
      <c r="O157" s="77">
        <f>'Policy+Scenario'!C53</f>
        <v>0</v>
      </c>
      <c r="P157" s="77">
        <f>O157+($AD$157-$O$157)/15</f>
        <v>0</v>
      </c>
      <c r="Q157" s="77">
        <f t="shared" ref="Q157:AC157" si="36">P157+($AD$157-$O$157)/15</f>
        <v>0</v>
      </c>
      <c r="R157" s="77">
        <f t="shared" si="36"/>
        <v>0</v>
      </c>
      <c r="S157" s="77">
        <f t="shared" si="36"/>
        <v>0</v>
      </c>
      <c r="T157" s="77">
        <f t="shared" si="36"/>
        <v>0</v>
      </c>
      <c r="U157" s="77">
        <f t="shared" si="36"/>
        <v>0</v>
      </c>
      <c r="V157" s="77">
        <f t="shared" si="36"/>
        <v>0</v>
      </c>
      <c r="W157" s="77">
        <f t="shared" si="36"/>
        <v>0</v>
      </c>
      <c r="X157" s="77">
        <f t="shared" si="36"/>
        <v>0</v>
      </c>
      <c r="Y157" s="77">
        <f t="shared" si="36"/>
        <v>0</v>
      </c>
      <c r="Z157" s="77">
        <f t="shared" si="36"/>
        <v>0</v>
      </c>
      <c r="AA157" s="77">
        <f t="shared" si="36"/>
        <v>0</v>
      </c>
      <c r="AB157" s="77">
        <f t="shared" si="36"/>
        <v>0</v>
      </c>
      <c r="AC157" s="77">
        <f t="shared" si="36"/>
        <v>0</v>
      </c>
      <c r="AD157" s="18">
        <f>'Policy+Scenario'!C53</f>
        <v>0</v>
      </c>
      <c r="AE157" s="77">
        <f>AD157+($AS$157-$AD$157)/15</f>
        <v>0</v>
      </c>
      <c r="AF157" s="77">
        <f t="shared" ref="AF157:AR157" si="37">AE157+($AS$157-$AD$157)/15</f>
        <v>0</v>
      </c>
      <c r="AG157" s="77">
        <f t="shared" si="37"/>
        <v>0</v>
      </c>
      <c r="AH157" s="77">
        <f t="shared" si="37"/>
        <v>0</v>
      </c>
      <c r="AI157" s="77">
        <f t="shared" si="37"/>
        <v>0</v>
      </c>
      <c r="AJ157" s="77">
        <f t="shared" si="37"/>
        <v>0</v>
      </c>
      <c r="AK157" s="77">
        <f t="shared" si="37"/>
        <v>0</v>
      </c>
      <c r="AL157" s="77">
        <f t="shared" si="37"/>
        <v>0</v>
      </c>
      <c r="AM157" s="77">
        <f t="shared" si="37"/>
        <v>0</v>
      </c>
      <c r="AN157" s="77">
        <f t="shared" si="37"/>
        <v>0</v>
      </c>
      <c r="AO157" s="77">
        <f t="shared" si="37"/>
        <v>0</v>
      </c>
      <c r="AP157" s="77">
        <f t="shared" si="37"/>
        <v>0</v>
      </c>
      <c r="AQ157" s="77">
        <f t="shared" si="37"/>
        <v>0</v>
      </c>
      <c r="AR157" s="77">
        <f t="shared" si="37"/>
        <v>0</v>
      </c>
      <c r="AS157" s="18">
        <f>'Policy+Scenario'!D53</f>
        <v>0</v>
      </c>
      <c r="AT157" s="56"/>
      <c r="AU157" s="56"/>
    </row>
    <row r="158" spans="1:47">
      <c r="A158" t="str">
        <f t="shared" si="34"/>
        <v xml:space="preserve"> Bus Transportation</v>
      </c>
      <c r="E158">
        <v>0</v>
      </c>
      <c r="F158">
        <v>0</v>
      </c>
      <c r="G158">
        <v>0</v>
      </c>
      <c r="H158">
        <v>0</v>
      </c>
      <c r="I158">
        <v>0</v>
      </c>
      <c r="J158">
        <v>0</v>
      </c>
      <c r="K158" s="5">
        <v>0</v>
      </c>
      <c r="L158" s="5">
        <v>0</v>
      </c>
      <c r="M158" s="5">
        <v>0</v>
      </c>
      <c r="N158" s="5">
        <v>0</v>
      </c>
      <c r="O158" s="5">
        <v>0</v>
      </c>
      <c r="P158" s="5">
        <v>0</v>
      </c>
      <c r="Q158" s="5">
        <v>0</v>
      </c>
      <c r="R158" s="5">
        <v>0</v>
      </c>
      <c r="S158" s="5">
        <v>0</v>
      </c>
      <c r="T158" s="5">
        <v>0</v>
      </c>
      <c r="U158" s="5">
        <v>0</v>
      </c>
      <c r="V158" s="5">
        <v>0</v>
      </c>
      <c r="W158" s="5">
        <v>0</v>
      </c>
      <c r="X158" s="5">
        <v>0</v>
      </c>
      <c r="Y158" s="5">
        <v>0</v>
      </c>
      <c r="Z158" s="5">
        <v>0</v>
      </c>
      <c r="AA158" s="5">
        <v>0</v>
      </c>
      <c r="AB158" s="5">
        <v>0</v>
      </c>
      <c r="AC158" s="5">
        <v>0</v>
      </c>
      <c r="AD158">
        <v>0</v>
      </c>
      <c r="AE158" s="5">
        <v>0</v>
      </c>
      <c r="AF158" s="5">
        <v>0</v>
      </c>
      <c r="AG158" s="5">
        <v>0</v>
      </c>
      <c r="AH158" s="5">
        <v>0</v>
      </c>
      <c r="AI158" s="5">
        <v>0</v>
      </c>
      <c r="AJ158" s="5">
        <v>0</v>
      </c>
      <c r="AK158" s="5">
        <v>0</v>
      </c>
      <c r="AL158" s="5">
        <v>0</v>
      </c>
      <c r="AM158" s="5">
        <v>0</v>
      </c>
      <c r="AN158" s="5">
        <v>0</v>
      </c>
      <c r="AO158" s="5">
        <v>0</v>
      </c>
      <c r="AP158" s="5">
        <v>0</v>
      </c>
      <c r="AQ158" s="5">
        <v>0</v>
      </c>
      <c r="AR158" s="5">
        <v>0</v>
      </c>
      <c r="AS158">
        <v>0</v>
      </c>
      <c r="AT158" s="56"/>
      <c r="AU158" s="56"/>
    </row>
    <row r="159" spans="1:47">
      <c r="A159" t="str">
        <f t="shared" si="34"/>
        <v xml:space="preserve"> Rail Transportation</v>
      </c>
      <c r="E159">
        <v>0</v>
      </c>
      <c r="F159">
        <v>0</v>
      </c>
      <c r="G159">
        <v>0</v>
      </c>
      <c r="H159">
        <v>0</v>
      </c>
      <c r="I159">
        <v>0</v>
      </c>
      <c r="J159">
        <v>0</v>
      </c>
      <c r="K159" s="5">
        <v>0</v>
      </c>
      <c r="L159" s="5">
        <v>0</v>
      </c>
      <c r="M159" s="5">
        <v>0</v>
      </c>
      <c r="N159" s="5">
        <v>0</v>
      </c>
      <c r="O159" s="5">
        <v>0</v>
      </c>
      <c r="P159" s="5">
        <v>0</v>
      </c>
      <c r="Q159" s="5">
        <v>0</v>
      </c>
      <c r="R159" s="5">
        <v>0</v>
      </c>
      <c r="S159" s="5">
        <v>0</v>
      </c>
      <c r="T159" s="5">
        <v>0</v>
      </c>
      <c r="U159" s="5">
        <v>0</v>
      </c>
      <c r="V159" s="5">
        <v>0</v>
      </c>
      <c r="W159" s="5">
        <v>0</v>
      </c>
      <c r="X159" s="5">
        <v>0</v>
      </c>
      <c r="Y159" s="5">
        <v>0</v>
      </c>
      <c r="Z159" s="5">
        <v>0</v>
      </c>
      <c r="AA159" s="5">
        <v>0</v>
      </c>
      <c r="AB159" s="5">
        <v>0</v>
      </c>
      <c r="AC159" s="5">
        <v>0</v>
      </c>
      <c r="AD159">
        <v>0</v>
      </c>
      <c r="AE159" s="5">
        <v>0</v>
      </c>
      <c r="AF159" s="5">
        <v>0</v>
      </c>
      <c r="AG159" s="5">
        <v>0</v>
      </c>
      <c r="AH159" s="5">
        <v>0</v>
      </c>
      <c r="AI159" s="5">
        <v>0</v>
      </c>
      <c r="AJ159" s="5">
        <v>0</v>
      </c>
      <c r="AK159" s="5">
        <v>0</v>
      </c>
      <c r="AL159" s="5">
        <v>0</v>
      </c>
      <c r="AM159" s="5">
        <v>0</v>
      </c>
      <c r="AN159" s="5">
        <v>0</v>
      </c>
      <c r="AO159" s="5">
        <v>0</v>
      </c>
      <c r="AP159" s="5">
        <v>0</v>
      </c>
      <c r="AQ159" s="5">
        <v>0</v>
      </c>
      <c r="AR159" s="5">
        <v>0</v>
      </c>
      <c r="AS159">
        <v>0</v>
      </c>
      <c r="AT159" s="56"/>
      <c r="AU159" s="56"/>
    </row>
    <row r="160" spans="1:47">
      <c r="A160" t="str">
        <f>A132</f>
        <v xml:space="preserve"> Recreational Boats</v>
      </c>
      <c r="E160">
        <v>0</v>
      </c>
      <c r="F160">
        <v>0</v>
      </c>
      <c r="G160">
        <v>0</v>
      </c>
      <c r="H160">
        <v>0</v>
      </c>
      <c r="I160">
        <v>0</v>
      </c>
      <c r="J160">
        <v>0</v>
      </c>
      <c r="K160" s="5">
        <v>0</v>
      </c>
      <c r="L160" s="5">
        <v>0</v>
      </c>
      <c r="M160" s="5">
        <v>0</v>
      </c>
      <c r="N160" s="5">
        <v>0</v>
      </c>
      <c r="O160" s="5">
        <v>0</v>
      </c>
      <c r="P160" s="5">
        <v>0</v>
      </c>
      <c r="Q160" s="5">
        <v>0</v>
      </c>
      <c r="R160" s="5">
        <v>0</v>
      </c>
      <c r="S160" s="5">
        <v>0</v>
      </c>
      <c r="T160" s="5">
        <v>0</v>
      </c>
      <c r="U160" s="5">
        <v>0</v>
      </c>
      <c r="V160" s="5">
        <v>0</v>
      </c>
      <c r="W160" s="5">
        <v>0</v>
      </c>
      <c r="X160" s="5">
        <v>0</v>
      </c>
      <c r="Y160" s="5">
        <v>0</v>
      </c>
      <c r="Z160" s="5">
        <v>0</v>
      </c>
      <c r="AA160" s="5">
        <v>0</v>
      </c>
      <c r="AB160" s="5">
        <v>0</v>
      </c>
      <c r="AC160" s="5">
        <v>0</v>
      </c>
      <c r="AD160">
        <v>0</v>
      </c>
      <c r="AE160" s="5">
        <v>0</v>
      </c>
      <c r="AF160" s="5">
        <v>0</v>
      </c>
      <c r="AG160" s="5">
        <v>0</v>
      </c>
      <c r="AH160" s="5">
        <v>0</v>
      </c>
      <c r="AI160" s="5">
        <v>0</v>
      </c>
      <c r="AJ160" s="5">
        <v>0</v>
      </c>
      <c r="AK160" s="5">
        <v>0</v>
      </c>
      <c r="AL160" s="5">
        <v>0</v>
      </c>
      <c r="AM160" s="5">
        <v>0</v>
      </c>
      <c r="AN160" s="5">
        <v>0</v>
      </c>
      <c r="AO160" s="5">
        <v>0</v>
      </c>
      <c r="AP160" s="5">
        <v>0</v>
      </c>
      <c r="AQ160" s="5">
        <v>0</v>
      </c>
      <c r="AR160" s="5">
        <v>0</v>
      </c>
      <c r="AS160">
        <v>0</v>
      </c>
      <c r="AT160" s="56"/>
      <c r="AU160" s="56"/>
    </row>
    <row r="161" spans="1:47">
      <c r="AT161" s="56"/>
      <c r="AU161" s="56"/>
    </row>
    <row r="162" spans="1:47">
      <c r="AT162" s="56"/>
      <c r="AU162" s="56"/>
    </row>
    <row r="163" spans="1:47">
      <c r="A163" s="2" t="s">
        <v>2675</v>
      </c>
      <c r="B163" s="38" t="s">
        <v>878</v>
      </c>
      <c r="AT163" s="56"/>
      <c r="AU163" s="56"/>
    </row>
    <row r="164" spans="1:47">
      <c r="A164" t="s">
        <v>2676</v>
      </c>
      <c r="AT164" s="56"/>
      <c r="AU164" s="56"/>
    </row>
    <row r="165" spans="1:47">
      <c r="A165" t="str">
        <f>A151</f>
        <v>Light-Duty Vehicle</v>
      </c>
      <c r="F165" s="79">
        <v>1</v>
      </c>
      <c r="G165" s="79">
        <v>1</v>
      </c>
      <c r="H165" s="79">
        <v>1</v>
      </c>
      <c r="I165" s="79">
        <v>1</v>
      </c>
      <c r="J165" s="79">
        <v>1</v>
      </c>
      <c r="K165" s="79">
        <v>1</v>
      </c>
      <c r="L165" s="79">
        <v>1</v>
      </c>
      <c r="M165" s="79">
        <v>1</v>
      </c>
      <c r="N165" s="79">
        <v>1</v>
      </c>
      <c r="O165" s="79">
        <v>1</v>
      </c>
      <c r="P165" s="79">
        <v>1</v>
      </c>
      <c r="Q165" s="79">
        <v>1</v>
      </c>
      <c r="R165" s="79">
        <v>1</v>
      </c>
      <c r="S165" s="79">
        <v>1</v>
      </c>
      <c r="T165" s="79">
        <v>1</v>
      </c>
      <c r="U165" s="79">
        <v>1</v>
      </c>
      <c r="V165" s="79">
        <v>1</v>
      </c>
      <c r="W165" s="79">
        <v>1</v>
      </c>
      <c r="X165" s="79">
        <v>1</v>
      </c>
      <c r="Y165" s="79">
        <v>1</v>
      </c>
      <c r="Z165" s="79">
        <v>1</v>
      </c>
      <c r="AA165" s="79">
        <v>1</v>
      </c>
      <c r="AB165" s="79">
        <v>1</v>
      </c>
      <c r="AC165" s="79">
        <v>1</v>
      </c>
      <c r="AD165" s="79">
        <v>1</v>
      </c>
      <c r="AE165" s="79">
        <v>1</v>
      </c>
      <c r="AF165" s="79">
        <v>1</v>
      </c>
      <c r="AG165" s="79">
        <v>1</v>
      </c>
      <c r="AH165" s="79">
        <v>1</v>
      </c>
      <c r="AI165" s="79">
        <v>1</v>
      </c>
      <c r="AJ165" s="79">
        <v>1</v>
      </c>
      <c r="AK165" s="79">
        <v>1</v>
      </c>
      <c r="AL165" s="79">
        <v>1</v>
      </c>
      <c r="AM165" s="79">
        <v>1</v>
      </c>
      <c r="AN165" s="79">
        <v>1</v>
      </c>
      <c r="AO165" s="79">
        <v>1</v>
      </c>
      <c r="AP165" s="79">
        <v>1</v>
      </c>
      <c r="AQ165" s="79">
        <v>1</v>
      </c>
      <c r="AR165" s="79">
        <v>1</v>
      </c>
      <c r="AS165" s="79">
        <v>1</v>
      </c>
      <c r="AT165" s="56"/>
      <c r="AU165" s="56"/>
    </row>
    <row r="166" spans="1:47">
      <c r="A166" t="str">
        <f t="shared" ref="A166:A174" si="38">A152</f>
        <v>Commercial Light Trucks 1/</v>
      </c>
      <c r="F166" s="79">
        <v>1</v>
      </c>
      <c r="G166" s="79">
        <v>1</v>
      </c>
      <c r="H166" s="79">
        <v>1</v>
      </c>
      <c r="I166" s="79">
        <v>1</v>
      </c>
      <c r="J166" s="79">
        <v>1</v>
      </c>
      <c r="K166" s="79">
        <v>1</v>
      </c>
      <c r="L166" s="79">
        <v>1</v>
      </c>
      <c r="M166" s="79">
        <v>1</v>
      </c>
      <c r="N166" s="79">
        <v>1</v>
      </c>
      <c r="O166" s="79">
        <v>1</v>
      </c>
      <c r="P166" s="79">
        <v>1</v>
      </c>
      <c r="Q166" s="79">
        <v>1</v>
      </c>
      <c r="R166" s="79">
        <v>1</v>
      </c>
      <c r="S166" s="79">
        <v>1</v>
      </c>
      <c r="T166" s="79">
        <v>1</v>
      </c>
      <c r="U166" s="79">
        <v>1</v>
      </c>
      <c r="V166" s="79">
        <v>1</v>
      </c>
      <c r="W166" s="79">
        <v>1</v>
      </c>
      <c r="X166" s="79">
        <v>1</v>
      </c>
      <c r="Y166" s="79">
        <v>1</v>
      </c>
      <c r="Z166" s="79">
        <v>1</v>
      </c>
      <c r="AA166" s="79">
        <v>1</v>
      </c>
      <c r="AB166" s="79">
        <v>1</v>
      </c>
      <c r="AC166" s="79">
        <v>1</v>
      </c>
      <c r="AD166" s="79">
        <v>1</v>
      </c>
      <c r="AE166" s="79">
        <v>1</v>
      </c>
      <c r="AF166" s="79">
        <v>1</v>
      </c>
      <c r="AG166" s="79">
        <v>1</v>
      </c>
      <c r="AH166" s="79">
        <v>1</v>
      </c>
      <c r="AI166" s="79">
        <v>1</v>
      </c>
      <c r="AJ166" s="79">
        <v>1</v>
      </c>
      <c r="AK166" s="79">
        <v>1</v>
      </c>
      <c r="AL166" s="79">
        <v>1</v>
      </c>
      <c r="AM166" s="79">
        <v>1</v>
      </c>
      <c r="AN166" s="79">
        <v>1</v>
      </c>
      <c r="AO166" s="79">
        <v>1</v>
      </c>
      <c r="AP166" s="79">
        <v>1</v>
      </c>
      <c r="AQ166" s="79">
        <v>1</v>
      </c>
      <c r="AR166" s="79">
        <v>1</v>
      </c>
      <c r="AS166" s="79">
        <v>1</v>
      </c>
      <c r="AT166" s="56"/>
      <c r="AU166" s="56"/>
    </row>
    <row r="167" spans="1:47">
      <c r="A167" t="str">
        <f t="shared" si="38"/>
        <v>Freight Trucks 2/</v>
      </c>
      <c r="F167" s="79">
        <v>1</v>
      </c>
      <c r="G167" s="79">
        <v>1</v>
      </c>
      <c r="H167" s="79">
        <v>1</v>
      </c>
      <c r="I167" s="79">
        <v>1</v>
      </c>
      <c r="J167" s="79">
        <v>1</v>
      </c>
      <c r="K167" s="79">
        <v>1</v>
      </c>
      <c r="L167" s="79">
        <v>1</v>
      </c>
      <c r="M167" s="79">
        <v>1</v>
      </c>
      <c r="N167" s="79">
        <v>1</v>
      </c>
      <c r="O167" s="79">
        <v>1</v>
      </c>
      <c r="P167" s="79">
        <v>1</v>
      </c>
      <c r="Q167" s="79">
        <v>1</v>
      </c>
      <c r="R167" s="79">
        <v>1</v>
      </c>
      <c r="S167" s="79">
        <v>1</v>
      </c>
      <c r="T167" s="79">
        <v>1</v>
      </c>
      <c r="U167" s="79">
        <v>1</v>
      </c>
      <c r="V167" s="79">
        <v>1</v>
      </c>
      <c r="W167" s="79">
        <v>1</v>
      </c>
      <c r="X167" s="79">
        <v>1</v>
      </c>
      <c r="Y167" s="79">
        <v>1</v>
      </c>
      <c r="Z167" s="79">
        <v>1</v>
      </c>
      <c r="AA167" s="79">
        <v>1</v>
      </c>
      <c r="AB167" s="79">
        <v>1</v>
      </c>
      <c r="AC167" s="79">
        <v>1</v>
      </c>
      <c r="AD167" s="79">
        <v>1</v>
      </c>
      <c r="AE167" s="79">
        <v>1</v>
      </c>
      <c r="AF167" s="79">
        <v>1</v>
      </c>
      <c r="AG167" s="79">
        <v>1</v>
      </c>
      <c r="AH167" s="79">
        <v>1</v>
      </c>
      <c r="AI167" s="79">
        <v>1</v>
      </c>
      <c r="AJ167" s="79">
        <v>1</v>
      </c>
      <c r="AK167" s="79">
        <v>1</v>
      </c>
      <c r="AL167" s="79">
        <v>1</v>
      </c>
      <c r="AM167" s="79">
        <v>1</v>
      </c>
      <c r="AN167" s="79">
        <v>1</v>
      </c>
      <c r="AO167" s="79">
        <v>1</v>
      </c>
      <c r="AP167" s="79">
        <v>1</v>
      </c>
      <c r="AQ167" s="79">
        <v>1</v>
      </c>
      <c r="AR167" s="79">
        <v>1</v>
      </c>
      <c r="AS167" s="79">
        <v>1</v>
      </c>
      <c r="AT167" s="56"/>
      <c r="AU167" s="56"/>
    </row>
    <row r="168" spans="1:47">
      <c r="A168" t="str">
        <f t="shared" si="38"/>
        <v>Freight Rail 3/</v>
      </c>
      <c r="F168">
        <v>0.9</v>
      </c>
      <c r="G168">
        <v>0.9</v>
      </c>
      <c r="H168">
        <v>0.9</v>
      </c>
      <c r="I168">
        <v>0.9</v>
      </c>
      <c r="J168">
        <v>0.9</v>
      </c>
      <c r="K168">
        <v>0.9</v>
      </c>
      <c r="L168">
        <v>0.9</v>
      </c>
      <c r="M168">
        <v>0.9</v>
      </c>
      <c r="N168">
        <v>0.9</v>
      </c>
      <c r="O168">
        <v>0.9</v>
      </c>
      <c r="P168">
        <v>0.9</v>
      </c>
      <c r="Q168">
        <v>0.9</v>
      </c>
      <c r="R168">
        <v>0.9</v>
      </c>
      <c r="S168">
        <v>0.9</v>
      </c>
      <c r="T168">
        <v>0.9</v>
      </c>
      <c r="U168">
        <v>0.9</v>
      </c>
      <c r="V168">
        <v>0.9</v>
      </c>
      <c r="W168">
        <v>0.9</v>
      </c>
      <c r="X168">
        <v>0.9</v>
      </c>
      <c r="Y168">
        <v>0.9</v>
      </c>
      <c r="Z168">
        <v>0.9</v>
      </c>
      <c r="AA168">
        <v>0.9</v>
      </c>
      <c r="AB168">
        <v>0.9</v>
      </c>
      <c r="AC168">
        <v>0.9</v>
      </c>
      <c r="AD168">
        <v>0.9</v>
      </c>
      <c r="AE168">
        <v>0.9</v>
      </c>
      <c r="AF168">
        <v>0.9</v>
      </c>
      <c r="AG168">
        <v>0.9</v>
      </c>
      <c r="AH168">
        <v>0.9</v>
      </c>
      <c r="AI168">
        <v>0.9</v>
      </c>
      <c r="AJ168">
        <v>0.9</v>
      </c>
      <c r="AK168">
        <v>0.9</v>
      </c>
      <c r="AL168">
        <v>0.9</v>
      </c>
      <c r="AM168">
        <v>0.9</v>
      </c>
      <c r="AN168">
        <v>0.9</v>
      </c>
      <c r="AO168">
        <v>0.9</v>
      </c>
      <c r="AP168">
        <v>0.9</v>
      </c>
      <c r="AQ168">
        <v>0.9</v>
      </c>
      <c r="AR168">
        <v>0.9</v>
      </c>
      <c r="AS168">
        <v>0.9</v>
      </c>
      <c r="AT168" s="56"/>
      <c r="AU168" s="56"/>
    </row>
    <row r="169" spans="1:47">
      <c r="A169" t="str">
        <f t="shared" si="38"/>
        <v>Domestic Shipping</v>
      </c>
      <c r="F169">
        <v>0.9</v>
      </c>
      <c r="G169">
        <v>0.9</v>
      </c>
      <c r="H169">
        <v>0.9</v>
      </c>
      <c r="I169">
        <v>0.9</v>
      </c>
      <c r="J169">
        <v>0.9</v>
      </c>
      <c r="K169">
        <v>0.9</v>
      </c>
      <c r="L169">
        <v>0.9</v>
      </c>
      <c r="M169">
        <v>0.9</v>
      </c>
      <c r="N169">
        <v>0.9</v>
      </c>
      <c r="O169">
        <v>0.9</v>
      </c>
      <c r="P169">
        <v>0.9</v>
      </c>
      <c r="Q169">
        <v>0.9</v>
      </c>
      <c r="R169">
        <v>0.9</v>
      </c>
      <c r="S169">
        <v>0.9</v>
      </c>
      <c r="T169">
        <v>0.9</v>
      </c>
      <c r="U169">
        <v>0.9</v>
      </c>
      <c r="V169">
        <v>0.9</v>
      </c>
      <c r="W169">
        <v>0.9</v>
      </c>
      <c r="X169">
        <v>0.9</v>
      </c>
      <c r="Y169">
        <v>0.9</v>
      </c>
      <c r="Z169">
        <v>0.9</v>
      </c>
      <c r="AA169">
        <v>0.9</v>
      </c>
      <c r="AB169">
        <v>0.9</v>
      </c>
      <c r="AC169">
        <v>0.9</v>
      </c>
      <c r="AD169">
        <v>0.9</v>
      </c>
      <c r="AE169">
        <v>0.9</v>
      </c>
      <c r="AF169">
        <v>0.9</v>
      </c>
      <c r="AG169">
        <v>0.9</v>
      </c>
      <c r="AH169">
        <v>0.9</v>
      </c>
      <c r="AI169">
        <v>0.9</v>
      </c>
      <c r="AJ169">
        <v>0.9</v>
      </c>
      <c r="AK169">
        <v>0.9</v>
      </c>
      <c r="AL169">
        <v>0.9</v>
      </c>
      <c r="AM169">
        <v>0.9</v>
      </c>
      <c r="AN169">
        <v>0.9</v>
      </c>
      <c r="AO169">
        <v>0.9</v>
      </c>
      <c r="AP169">
        <v>0.9</v>
      </c>
      <c r="AQ169">
        <v>0.9</v>
      </c>
      <c r="AR169">
        <v>0.9</v>
      </c>
      <c r="AS169">
        <v>0.9</v>
      </c>
      <c r="AT169" s="56"/>
      <c r="AU169" s="56"/>
    </row>
    <row r="170" spans="1:47">
      <c r="A170" t="str">
        <f t="shared" si="38"/>
        <v>International Shipping</v>
      </c>
      <c r="F170">
        <v>0.9</v>
      </c>
      <c r="G170">
        <v>0.9</v>
      </c>
      <c r="H170">
        <v>0.9</v>
      </c>
      <c r="I170">
        <v>0.9</v>
      </c>
      <c r="J170">
        <v>0.9</v>
      </c>
      <c r="K170">
        <v>0.9</v>
      </c>
      <c r="L170">
        <v>0.9</v>
      </c>
      <c r="M170">
        <v>0.9</v>
      </c>
      <c r="N170">
        <v>0.9</v>
      </c>
      <c r="O170">
        <v>0.9</v>
      </c>
      <c r="P170">
        <v>0.9</v>
      </c>
      <c r="Q170">
        <v>0.9</v>
      </c>
      <c r="R170">
        <v>0.9</v>
      </c>
      <c r="S170">
        <v>0.9</v>
      </c>
      <c r="T170">
        <v>0.9</v>
      </c>
      <c r="U170">
        <v>0.9</v>
      </c>
      <c r="V170">
        <v>0.9</v>
      </c>
      <c r="W170">
        <v>0.9</v>
      </c>
      <c r="X170">
        <v>0.9</v>
      </c>
      <c r="Y170">
        <v>0.9</v>
      </c>
      <c r="Z170">
        <v>0.9</v>
      </c>
      <c r="AA170">
        <v>0.9</v>
      </c>
      <c r="AB170">
        <v>0.9</v>
      </c>
      <c r="AC170">
        <v>0.9</v>
      </c>
      <c r="AD170">
        <v>0.9</v>
      </c>
      <c r="AE170">
        <v>0.9</v>
      </c>
      <c r="AF170">
        <v>0.9</v>
      </c>
      <c r="AG170">
        <v>0.9</v>
      </c>
      <c r="AH170">
        <v>0.9</v>
      </c>
      <c r="AI170">
        <v>0.9</v>
      </c>
      <c r="AJ170">
        <v>0.9</v>
      </c>
      <c r="AK170">
        <v>0.9</v>
      </c>
      <c r="AL170">
        <v>0.9</v>
      </c>
      <c r="AM170">
        <v>0.9</v>
      </c>
      <c r="AN170">
        <v>0.9</v>
      </c>
      <c r="AO170">
        <v>0.9</v>
      </c>
      <c r="AP170">
        <v>0.9</v>
      </c>
      <c r="AQ170">
        <v>0.9</v>
      </c>
      <c r="AR170">
        <v>0.9</v>
      </c>
      <c r="AS170">
        <v>0.9</v>
      </c>
      <c r="AT170" s="56"/>
      <c r="AU170" s="56"/>
    </row>
    <row r="171" spans="1:47">
      <c r="A171" t="str">
        <f t="shared" si="38"/>
        <v>Air Transportation</v>
      </c>
      <c r="F171">
        <v>0.9</v>
      </c>
      <c r="G171">
        <v>0.9</v>
      </c>
      <c r="H171">
        <v>0.9</v>
      </c>
      <c r="I171">
        <v>0.9</v>
      </c>
      <c r="J171">
        <v>0.9</v>
      </c>
      <c r="K171">
        <v>0.9</v>
      </c>
      <c r="L171">
        <v>0.9</v>
      </c>
      <c r="M171">
        <v>0.9</v>
      </c>
      <c r="N171">
        <v>0.9</v>
      </c>
      <c r="O171">
        <v>0.9</v>
      </c>
      <c r="P171">
        <v>0.9</v>
      </c>
      <c r="Q171">
        <v>0.9</v>
      </c>
      <c r="R171">
        <v>0.9</v>
      </c>
      <c r="S171">
        <v>0.9</v>
      </c>
      <c r="T171">
        <v>0.9</v>
      </c>
      <c r="U171">
        <v>0.9</v>
      </c>
      <c r="V171">
        <v>0.9</v>
      </c>
      <c r="W171">
        <v>0.9</v>
      </c>
      <c r="X171">
        <v>0.9</v>
      </c>
      <c r="Y171">
        <v>0.9</v>
      </c>
      <c r="Z171">
        <v>0.9</v>
      </c>
      <c r="AA171">
        <v>0.9</v>
      </c>
      <c r="AB171">
        <v>0.9</v>
      </c>
      <c r="AC171">
        <v>0.9</v>
      </c>
      <c r="AD171">
        <v>0.9</v>
      </c>
      <c r="AE171">
        <v>0.9</v>
      </c>
      <c r="AF171">
        <v>0.9</v>
      </c>
      <c r="AG171">
        <v>0.9</v>
      </c>
      <c r="AH171">
        <v>0.9</v>
      </c>
      <c r="AI171">
        <v>0.9</v>
      </c>
      <c r="AJ171">
        <v>0.9</v>
      </c>
      <c r="AK171">
        <v>0.9</v>
      </c>
      <c r="AL171">
        <v>0.9</v>
      </c>
      <c r="AM171">
        <v>0.9</v>
      </c>
      <c r="AN171">
        <v>0.9</v>
      </c>
      <c r="AO171">
        <v>0.9</v>
      </c>
      <c r="AP171">
        <v>0.9</v>
      </c>
      <c r="AQ171">
        <v>0.9</v>
      </c>
      <c r="AR171">
        <v>0.9</v>
      </c>
      <c r="AS171">
        <v>0.9</v>
      </c>
      <c r="AT171" s="56"/>
      <c r="AU171" s="56"/>
    </row>
    <row r="172" spans="1:47">
      <c r="A172" t="str">
        <f t="shared" si="38"/>
        <v xml:space="preserve"> Bus Transportation</v>
      </c>
      <c r="F172">
        <v>0.9</v>
      </c>
      <c r="G172">
        <v>0.9</v>
      </c>
      <c r="H172">
        <v>0.9</v>
      </c>
      <c r="I172">
        <v>0.9</v>
      </c>
      <c r="J172">
        <v>0.9</v>
      </c>
      <c r="K172">
        <v>0.9</v>
      </c>
      <c r="L172">
        <v>0.9</v>
      </c>
      <c r="M172">
        <v>0.9</v>
      </c>
      <c r="N172">
        <v>0.9</v>
      </c>
      <c r="O172">
        <v>0.9</v>
      </c>
      <c r="P172">
        <v>0.9</v>
      </c>
      <c r="Q172">
        <v>0.9</v>
      </c>
      <c r="R172">
        <v>0.9</v>
      </c>
      <c r="S172">
        <v>0.9</v>
      </c>
      <c r="T172">
        <v>0.9</v>
      </c>
      <c r="U172">
        <v>0.9</v>
      </c>
      <c r="V172">
        <v>0.9</v>
      </c>
      <c r="W172">
        <v>0.9</v>
      </c>
      <c r="X172">
        <v>0.9</v>
      </c>
      <c r="Y172">
        <v>0.9</v>
      </c>
      <c r="Z172">
        <v>0.9</v>
      </c>
      <c r="AA172">
        <v>0.9</v>
      </c>
      <c r="AB172">
        <v>0.9</v>
      </c>
      <c r="AC172">
        <v>0.9</v>
      </c>
      <c r="AD172">
        <v>0.9</v>
      </c>
      <c r="AE172">
        <v>0.9</v>
      </c>
      <c r="AF172">
        <v>0.9</v>
      </c>
      <c r="AG172">
        <v>0.9</v>
      </c>
      <c r="AH172">
        <v>0.9</v>
      </c>
      <c r="AI172">
        <v>0.9</v>
      </c>
      <c r="AJ172">
        <v>0.9</v>
      </c>
      <c r="AK172">
        <v>0.9</v>
      </c>
      <c r="AL172">
        <v>0.9</v>
      </c>
      <c r="AM172">
        <v>0.9</v>
      </c>
      <c r="AN172">
        <v>0.9</v>
      </c>
      <c r="AO172">
        <v>0.9</v>
      </c>
      <c r="AP172">
        <v>0.9</v>
      </c>
      <c r="AQ172">
        <v>0.9</v>
      </c>
      <c r="AR172">
        <v>0.9</v>
      </c>
      <c r="AS172">
        <v>0.9</v>
      </c>
      <c r="AT172" s="56"/>
      <c r="AU172" s="56"/>
    </row>
    <row r="173" spans="1:47">
      <c r="A173" t="str">
        <f t="shared" si="38"/>
        <v xml:space="preserve"> Rail Transportation</v>
      </c>
      <c r="F173">
        <v>0.9</v>
      </c>
      <c r="G173">
        <v>0.9</v>
      </c>
      <c r="H173">
        <v>0.9</v>
      </c>
      <c r="I173">
        <v>0.9</v>
      </c>
      <c r="J173">
        <v>0.9</v>
      </c>
      <c r="K173">
        <v>0.9</v>
      </c>
      <c r="L173">
        <v>0.9</v>
      </c>
      <c r="M173">
        <v>0.9</v>
      </c>
      <c r="N173">
        <v>0.9</v>
      </c>
      <c r="O173">
        <v>0.9</v>
      </c>
      <c r="P173">
        <v>0.9</v>
      </c>
      <c r="Q173">
        <v>0.9</v>
      </c>
      <c r="R173">
        <v>0.9</v>
      </c>
      <c r="S173">
        <v>0.9</v>
      </c>
      <c r="T173">
        <v>0.9</v>
      </c>
      <c r="U173">
        <v>0.9</v>
      </c>
      <c r="V173">
        <v>0.9</v>
      </c>
      <c r="W173">
        <v>0.9</v>
      </c>
      <c r="X173">
        <v>0.9</v>
      </c>
      <c r="Y173">
        <v>0.9</v>
      </c>
      <c r="Z173">
        <v>0.9</v>
      </c>
      <c r="AA173">
        <v>0.9</v>
      </c>
      <c r="AB173">
        <v>0.9</v>
      </c>
      <c r="AC173">
        <v>0.9</v>
      </c>
      <c r="AD173">
        <v>0.9</v>
      </c>
      <c r="AE173">
        <v>0.9</v>
      </c>
      <c r="AF173">
        <v>0.9</v>
      </c>
      <c r="AG173">
        <v>0.9</v>
      </c>
      <c r="AH173">
        <v>0.9</v>
      </c>
      <c r="AI173">
        <v>0.9</v>
      </c>
      <c r="AJ173">
        <v>0.9</v>
      </c>
      <c r="AK173">
        <v>0.9</v>
      </c>
      <c r="AL173">
        <v>0.9</v>
      </c>
      <c r="AM173">
        <v>0.9</v>
      </c>
      <c r="AN173">
        <v>0.9</v>
      </c>
      <c r="AO173">
        <v>0.9</v>
      </c>
      <c r="AP173">
        <v>0.9</v>
      </c>
      <c r="AQ173">
        <v>0.9</v>
      </c>
      <c r="AR173">
        <v>0.9</v>
      </c>
      <c r="AS173">
        <v>0.9</v>
      </c>
      <c r="AT173" s="56"/>
      <c r="AU173" s="56"/>
    </row>
    <row r="174" spans="1:47">
      <c r="A174" t="str">
        <f t="shared" si="38"/>
        <v xml:space="preserve"> Recreational Boats</v>
      </c>
      <c r="F174">
        <v>0.9</v>
      </c>
      <c r="G174">
        <v>0.9</v>
      </c>
      <c r="H174">
        <v>0.9</v>
      </c>
      <c r="I174">
        <v>0.9</v>
      </c>
      <c r="J174">
        <v>0.9</v>
      </c>
      <c r="K174">
        <v>0.9</v>
      </c>
      <c r="L174">
        <v>0.9</v>
      </c>
      <c r="M174">
        <v>0.9</v>
      </c>
      <c r="N174">
        <v>0.9</v>
      </c>
      <c r="O174">
        <v>0.9</v>
      </c>
      <c r="P174">
        <v>0.9</v>
      </c>
      <c r="Q174">
        <v>0.9</v>
      </c>
      <c r="R174">
        <v>0.9</v>
      </c>
      <c r="S174">
        <v>0.9</v>
      </c>
      <c r="T174">
        <v>0.9</v>
      </c>
      <c r="U174">
        <v>0.9</v>
      </c>
      <c r="V174">
        <v>0.9</v>
      </c>
      <c r="W174">
        <v>0.9</v>
      </c>
      <c r="X174">
        <v>0.9</v>
      </c>
      <c r="Y174">
        <v>0.9</v>
      </c>
      <c r="Z174">
        <v>0.9</v>
      </c>
      <c r="AA174">
        <v>0.9</v>
      </c>
      <c r="AB174">
        <v>0.9</v>
      </c>
      <c r="AC174">
        <v>0.9</v>
      </c>
      <c r="AD174">
        <v>0.9</v>
      </c>
      <c r="AE174">
        <v>0.9</v>
      </c>
      <c r="AF174">
        <v>0.9</v>
      </c>
      <c r="AG174">
        <v>0.9</v>
      </c>
      <c r="AH174">
        <v>0.9</v>
      </c>
      <c r="AI174">
        <v>0.9</v>
      </c>
      <c r="AJ174">
        <v>0.9</v>
      </c>
      <c r="AK174">
        <v>0.9</v>
      </c>
      <c r="AL174">
        <v>0.9</v>
      </c>
      <c r="AM174">
        <v>0.9</v>
      </c>
      <c r="AN174">
        <v>0.9</v>
      </c>
      <c r="AO174">
        <v>0.9</v>
      </c>
      <c r="AP174">
        <v>0.9</v>
      </c>
      <c r="AQ174">
        <v>0.9</v>
      </c>
      <c r="AR174">
        <v>0.9</v>
      </c>
      <c r="AS174">
        <v>0.9</v>
      </c>
      <c r="AT174" s="56"/>
      <c r="AU174" s="56"/>
    </row>
    <row r="175" spans="1:47">
      <c r="AT175" s="56"/>
      <c r="AU175" s="56"/>
    </row>
    <row r="176" spans="1:47">
      <c r="AT176" s="56"/>
      <c r="AU176" s="56"/>
    </row>
    <row r="177" spans="1:47">
      <c r="A177" s="57" t="s">
        <v>3336</v>
      </c>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6"/>
      <c r="AU177" s="56"/>
    </row>
    <row r="178" spans="1:47">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6" t="str">
        <f>A177&amp;" = "&amp;A7&amp;"*((1+"&amp;A$121&amp;")^"&amp;A$163&amp;")*(1+"&amp;A135&amp;")*(1+"&amp;A$149&amp;")"</f>
        <v>Transportation Energy Use - Estimated Automated Vehicle Scenario = RefEnergyUse*((1+Modal Efficiency Factors)^Rebound Elasticities)*(1+Fuel Carbon Intensities)*(1+Modal Shares/Activity Factors)</v>
      </c>
      <c r="AU178" s="56"/>
    </row>
    <row r="179" spans="1:47">
      <c r="A179" s="58" t="s">
        <v>621</v>
      </c>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6"/>
      <c r="AU179" s="56"/>
    </row>
    <row r="180" spans="1:47">
      <c r="A180" s="58" t="s">
        <v>623</v>
      </c>
      <c r="B180" s="59">
        <f>B9</f>
        <v>16365.452148</v>
      </c>
      <c r="C180" s="59">
        <f t="shared" ref="C180:E180" si="39">C9</f>
        <v>15834.216796999999</v>
      </c>
      <c r="D180" s="59">
        <f t="shared" si="39"/>
        <v>15605.107421999999</v>
      </c>
      <c r="E180" s="59">
        <f t="shared" si="39"/>
        <v>15948.181640999999</v>
      </c>
      <c r="F180" s="59">
        <f>F9*((1+F$123)^F$165)*(1+F137)*(1+F$151)</f>
        <v>16256.883789</v>
      </c>
      <c r="G180" s="59">
        <f t="shared" ref="F180:AS186" si="40">G9*((1+G$123)^G$165)*(1+G137)*(1+G$151)</f>
        <v>16266.618164</v>
      </c>
      <c r="H180" s="59">
        <f t="shared" si="40"/>
        <v>16205.217773</v>
      </c>
      <c r="I180" s="59">
        <f t="shared" si="40"/>
        <v>16145.420898</v>
      </c>
      <c r="J180" s="59">
        <f t="shared" si="40"/>
        <v>16089.853515999999</v>
      </c>
      <c r="K180" s="59">
        <f t="shared" si="40"/>
        <v>15951.041015999999</v>
      </c>
      <c r="L180" s="59">
        <f t="shared" si="40"/>
        <v>15951.847656</v>
      </c>
      <c r="M180" s="59">
        <f t="shared" si="40"/>
        <v>15856.655273</v>
      </c>
      <c r="N180" s="59">
        <f t="shared" si="40"/>
        <v>15856.800781</v>
      </c>
      <c r="O180" s="59">
        <f t="shared" si="40"/>
        <v>15843.538086</v>
      </c>
      <c r="P180" s="59">
        <f>P9*((1+P$123)^P$165)*(1+P137)*(1+P$151)</f>
        <v>16086.655815867118</v>
      </c>
      <c r="Q180" s="59">
        <f t="shared" si="40"/>
        <v>16099.458815844608</v>
      </c>
      <c r="R180" s="59">
        <f>R9*((1+R$123)^R$165)*(1+R137)*(1+R$151)</f>
        <v>16432.02359793822</v>
      </c>
      <c r="S180" s="59">
        <f t="shared" si="40"/>
        <v>16689.134057414518</v>
      </c>
      <c r="T180" s="59">
        <f t="shared" si="40"/>
        <v>16840.036670489262</v>
      </c>
      <c r="U180" s="59">
        <f t="shared" si="40"/>
        <v>16894.379831035672</v>
      </c>
      <c r="V180" s="59">
        <f t="shared" si="40"/>
        <v>16897.971161455564</v>
      </c>
      <c r="W180" s="59">
        <f t="shared" si="40"/>
        <v>16771.08108498509</v>
      </c>
      <c r="X180" s="59">
        <f t="shared" si="40"/>
        <v>16552.099720457649</v>
      </c>
      <c r="Y180" s="59">
        <f t="shared" si="40"/>
        <v>16441.865670912375</v>
      </c>
      <c r="Z180" s="59">
        <f t="shared" si="40"/>
        <v>16002.110093544239</v>
      </c>
      <c r="AA180" s="59">
        <f t="shared" si="40"/>
        <v>15590.411240870397</v>
      </c>
      <c r="AB180" s="59">
        <f t="shared" si="40"/>
        <v>15237.471446860542</v>
      </c>
      <c r="AC180" s="59">
        <f t="shared" si="40"/>
        <v>14618.894939167796</v>
      </c>
      <c r="AD180" s="59">
        <f>AD9*((1+AD$123)^AD$165)*(1+AD137)*(1+AD$151)</f>
        <v>13944.402428616246</v>
      </c>
      <c r="AE180" s="59">
        <f t="shared" si="40"/>
        <v>13618.837934103512</v>
      </c>
      <c r="AF180" s="59">
        <f t="shared" si="40"/>
        <v>13280.474605987363</v>
      </c>
      <c r="AG180" s="59">
        <f t="shared" si="40"/>
        <v>12928.800608134288</v>
      </c>
      <c r="AH180" s="59">
        <f t="shared" si="40"/>
        <v>12563.232086488599</v>
      </c>
      <c r="AI180" s="59">
        <f>AI9*((1+AI$123)^AI$165)*(1+AI137)*(1+AI$151)</f>
        <v>12183.111732234887</v>
      </c>
      <c r="AJ180" s="59">
        <f t="shared" si="40"/>
        <v>11787.706944464268</v>
      </c>
      <c r="AK180" s="59">
        <f>AK9*((1+AK$123)^AK$165)*(1+AK137)*(1+AK$151)</f>
        <v>11376.207585940099</v>
      </c>
      <c r="AL180" s="59">
        <f t="shared" si="40"/>
        <v>10947.723322917642</v>
      </c>
      <c r="AM180" s="59">
        <f t="shared" si="40"/>
        <v>10501.280537288247</v>
      </c>
      <c r="AN180" s="59">
        <f t="shared" si="40"/>
        <v>10035.818796571994</v>
      </c>
      <c r="AO180" s="59">
        <f t="shared" si="40"/>
        <v>9550.1868644511542</v>
      </c>
      <c r="AP180" s="59">
        <f t="shared" si="40"/>
        <v>9043.1382316000545</v>
      </c>
      <c r="AQ180" s="59">
        <f t="shared" si="40"/>
        <v>8513.326143501532</v>
      </c>
      <c r="AR180" s="59">
        <f t="shared" si="40"/>
        <v>7959.2980987233805</v>
      </c>
      <c r="AS180" s="59">
        <f t="shared" si="40"/>
        <v>7379.4897877353906</v>
      </c>
      <c r="AT180" s="56" t="str">
        <f>A9&amp;"*((1+"&amp;A$123&amp;")^"&amp;A$165&amp;")*(1+"&amp;A137&amp;")*(1+"&amp;A$151&amp;")"</f>
        <v xml:space="preserve"> Motor Gasoline*((1+Light-Duty Vehicle)^Light-Duty Vehicle)*(1+ Motor Gasoline)*(1+Light-Duty Vehicle)</v>
      </c>
      <c r="AU180" s="56"/>
    </row>
    <row r="181" spans="1:47">
      <c r="A181" s="58" t="s">
        <v>625</v>
      </c>
      <c r="B181" s="59">
        <f t="shared" ref="B181:E181" si="41">B10</f>
        <v>1.6642459999999999</v>
      </c>
      <c r="C181" s="59">
        <f t="shared" si="41"/>
        <v>6.1867210000000004</v>
      </c>
      <c r="D181" s="59">
        <f t="shared" si="41"/>
        <v>1.7645390000000001</v>
      </c>
      <c r="E181" s="59">
        <f t="shared" si="41"/>
        <v>4.4180739999999998</v>
      </c>
      <c r="F181" s="59">
        <f t="shared" si="40"/>
        <v>5.0133910000000004</v>
      </c>
      <c r="G181" s="59">
        <f t="shared" si="40"/>
        <v>5.6662100000000004</v>
      </c>
      <c r="H181" s="59">
        <f t="shared" si="40"/>
        <v>6.1990439999999998</v>
      </c>
      <c r="I181" s="59">
        <f t="shared" si="40"/>
        <v>6.5876989999999997</v>
      </c>
      <c r="J181" s="59">
        <f t="shared" si="40"/>
        <v>8.2810380000000006</v>
      </c>
      <c r="K181" s="59">
        <f t="shared" si="40"/>
        <v>93.183921999999995</v>
      </c>
      <c r="L181" s="59">
        <f t="shared" si="40"/>
        <v>121.554451</v>
      </c>
      <c r="M181" s="59">
        <f t="shared" si="40"/>
        <v>150.85987900000001</v>
      </c>
      <c r="N181" s="59">
        <f t="shared" si="40"/>
        <v>198.87501499999999</v>
      </c>
      <c r="O181" s="59">
        <f t="shared" si="40"/>
        <v>264.13519300000002</v>
      </c>
      <c r="P181" s="59">
        <f t="shared" si="40"/>
        <v>356.72480767171032</v>
      </c>
      <c r="Q181" s="59">
        <f t="shared" si="40"/>
        <v>644.31756655239724</v>
      </c>
      <c r="R181" s="59">
        <f t="shared" si="40"/>
        <v>572.67926773378883</v>
      </c>
      <c r="S181" s="59">
        <f t="shared" si="40"/>
        <v>534.34331081678079</v>
      </c>
      <c r="T181" s="59">
        <f t="shared" si="40"/>
        <v>550.38067738050881</v>
      </c>
      <c r="U181" s="59">
        <f t="shared" si="40"/>
        <v>613.90337046083368</v>
      </c>
      <c r="V181" s="59">
        <f t="shared" si="40"/>
        <v>677.94171772218829</v>
      </c>
      <c r="W181" s="59">
        <f t="shared" si="40"/>
        <v>719.23081938736823</v>
      </c>
      <c r="X181" s="59">
        <f t="shared" si="40"/>
        <v>809.32280356727722</v>
      </c>
      <c r="Y181" s="59">
        <f t="shared" si="40"/>
        <v>841.07145632957679</v>
      </c>
      <c r="Z181" s="59">
        <f t="shared" si="40"/>
        <v>1046.7262669069139</v>
      </c>
      <c r="AA181" s="59">
        <f t="shared" si="40"/>
        <v>1164.9806705332933</v>
      </c>
      <c r="AB181" s="59">
        <f t="shared" si="40"/>
        <v>1251.5083915621342</v>
      </c>
      <c r="AC181" s="59">
        <f t="shared" si="40"/>
        <v>1427.8693175527947</v>
      </c>
      <c r="AD181" s="59">
        <f>AD10*((1+AD$123)^AD$165)*(1+AD138)*(1+AD$151)</f>
        <v>1584.0405349603523</v>
      </c>
      <c r="AE181" s="59">
        <f t="shared" si="40"/>
        <v>1688.8965622192054</v>
      </c>
      <c r="AF181" s="59">
        <f t="shared" si="40"/>
        <v>1787.0518341859358</v>
      </c>
      <c r="AG181" s="59">
        <f t="shared" si="40"/>
        <v>1876.2632334806131</v>
      </c>
      <c r="AH181" s="59">
        <f t="shared" si="40"/>
        <v>1954.2839277297339</v>
      </c>
      <c r="AI181" s="59">
        <f t="shared" si="40"/>
        <v>2018.9298421972487</v>
      </c>
      <c r="AJ181" s="59">
        <f t="shared" si="40"/>
        <v>2068.1502719353348</v>
      </c>
      <c r="AK181" s="59">
        <f t="shared" si="40"/>
        <v>2100.1000474489383</v>
      </c>
      <c r="AL181" s="59">
        <f t="shared" si="40"/>
        <v>2113.2103427480947</v>
      </c>
      <c r="AM181" s="59">
        <f t="shared" si="40"/>
        <v>2106.2550169930955</v>
      </c>
      <c r="AN181" s="59">
        <f t="shared" si="40"/>
        <v>2078.4093350004655</v>
      </c>
      <c r="AO181" s="59">
        <f t="shared" si="40"/>
        <v>2029.2980341702564</v>
      </c>
      <c r="AP181" s="59">
        <f t="shared" si="40"/>
        <v>1959.0300026836971</v>
      </c>
      <c r="AQ181" s="59">
        <f t="shared" si="40"/>
        <v>1868.2173017713926</v>
      </c>
      <c r="AR181" s="59">
        <f t="shared" si="40"/>
        <v>1757.9768874149065</v>
      </c>
      <c r="AS181" s="59">
        <f t="shared" si="40"/>
        <v>1629.9141365033097</v>
      </c>
      <c r="AT181" s="56"/>
      <c r="AU181" s="56"/>
    </row>
    <row r="182" spans="1:47">
      <c r="A182" s="58" t="s">
        <v>148</v>
      </c>
      <c r="B182" s="59">
        <f t="shared" ref="B182:E182" si="42">B11</f>
        <v>12.187737</v>
      </c>
      <c r="C182" s="59">
        <f t="shared" si="42"/>
        <v>12.675566</v>
      </c>
      <c r="D182" s="59">
        <f t="shared" si="42"/>
        <v>12.559013</v>
      </c>
      <c r="E182" s="59">
        <f t="shared" si="42"/>
        <v>12.661918999999999</v>
      </c>
      <c r="F182" s="59">
        <f t="shared" si="40"/>
        <v>12.755234</v>
      </c>
      <c r="G182" s="59">
        <f t="shared" si="40"/>
        <v>12.761862000000001</v>
      </c>
      <c r="H182" s="59">
        <f t="shared" si="40"/>
        <v>12.834469</v>
      </c>
      <c r="I182" s="59">
        <f t="shared" si="40"/>
        <v>12.862099000000001</v>
      </c>
      <c r="J182" s="59">
        <f t="shared" si="40"/>
        <v>12.75413</v>
      </c>
      <c r="K182" s="59">
        <f t="shared" si="40"/>
        <v>12.623640999999999</v>
      </c>
      <c r="L182" s="59">
        <f t="shared" si="40"/>
        <v>12.523275</v>
      </c>
      <c r="M182" s="59">
        <f t="shared" si="40"/>
        <v>12.393376999999999</v>
      </c>
      <c r="N182" s="59">
        <f t="shared" si="40"/>
        <v>12.26037</v>
      </c>
      <c r="O182" s="59">
        <f t="shared" si="40"/>
        <v>12.14594</v>
      </c>
      <c r="P182" s="59">
        <f t="shared" si="40"/>
        <v>12.21418440284155</v>
      </c>
      <c r="Q182" s="59">
        <f t="shared" si="40"/>
        <v>12.267749184274672</v>
      </c>
      <c r="R182" s="59">
        <f t="shared" si="40"/>
        <v>12.327875279290112</v>
      </c>
      <c r="S182" s="59">
        <f t="shared" si="40"/>
        <v>12.395266065182367</v>
      </c>
      <c r="T182" s="59">
        <f t="shared" si="40"/>
        <v>12.432024441617928</v>
      </c>
      <c r="U182" s="59">
        <f t="shared" si="40"/>
        <v>12.426790685660498</v>
      </c>
      <c r="V182" s="59">
        <f t="shared" si="40"/>
        <v>12.390775734318584</v>
      </c>
      <c r="W182" s="59">
        <f t="shared" si="40"/>
        <v>12.298975326640301</v>
      </c>
      <c r="X182" s="59">
        <f t="shared" si="40"/>
        <v>12.17720313559572</v>
      </c>
      <c r="Y182" s="59">
        <f t="shared" si="40"/>
        <v>12.047264538187791</v>
      </c>
      <c r="Z182" s="59">
        <f t="shared" si="40"/>
        <v>11.862929339991783</v>
      </c>
      <c r="AA182" s="59">
        <f t="shared" si="40"/>
        <v>11.644404552655844</v>
      </c>
      <c r="AB182" s="59">
        <f t="shared" si="40"/>
        <v>11.409009166437347</v>
      </c>
      <c r="AC182" s="59">
        <f t="shared" si="40"/>
        <v>11.103412581301631</v>
      </c>
      <c r="AD182" s="59">
        <f t="shared" si="40"/>
        <v>10.747456319722817</v>
      </c>
      <c r="AE182" s="59">
        <f t="shared" si="40"/>
        <v>10.553095975428088</v>
      </c>
      <c r="AF182" s="59">
        <f t="shared" si="40"/>
        <v>10.342361806439598</v>
      </c>
      <c r="AG182" s="59">
        <f t="shared" si="40"/>
        <v>10.114934252154418</v>
      </c>
      <c r="AH182" s="59">
        <f t="shared" si="40"/>
        <v>9.8704616804993801</v>
      </c>
      <c r="AI182" s="59">
        <f t="shared" si="40"/>
        <v>9.6085596710004637</v>
      </c>
      <c r="AJ182" s="59">
        <f t="shared" si="40"/>
        <v>9.3288102236841191</v>
      </c>
      <c r="AK182" s="59">
        <f t="shared" si="40"/>
        <v>9.0307608917630997</v>
      </c>
      <c r="AL182" s="59">
        <f t="shared" si="40"/>
        <v>8.7139238358475613</v>
      </c>
      <c r="AM182" s="59">
        <f t="shared" si="40"/>
        <v>8.3777747972032923</v>
      </c>
      <c r="AN182" s="59">
        <f t="shared" si="40"/>
        <v>8.0217519873524523</v>
      </c>
      <c r="AO182" s="59">
        <f t="shared" si="40"/>
        <v>7.6452548910766982</v>
      </c>
      <c r="AP182" s="59">
        <f t="shared" si="40"/>
        <v>7.247642979638087</v>
      </c>
      <c r="AQ182" s="59">
        <f t="shared" si="40"/>
        <v>6.8282343307782041</v>
      </c>
      <c r="AR182" s="59">
        <f t="shared" si="40"/>
        <v>6.3863041517900037</v>
      </c>
      <c r="AS182" s="59">
        <f t="shared" si="40"/>
        <v>5.9210832016789823</v>
      </c>
      <c r="AT182" s="56"/>
      <c r="AU182" s="56"/>
    </row>
    <row r="183" spans="1:47">
      <c r="A183" s="58" t="s">
        <v>628</v>
      </c>
      <c r="B183" s="59">
        <f t="shared" ref="B183:E183" si="43">B12</f>
        <v>7.231306</v>
      </c>
      <c r="C183" s="59">
        <f t="shared" si="43"/>
        <v>4.1494650000000002</v>
      </c>
      <c r="D183" s="59">
        <f t="shared" si="43"/>
        <v>3.386971</v>
      </c>
      <c r="E183" s="59">
        <f t="shared" si="43"/>
        <v>3.4217840000000002</v>
      </c>
      <c r="F183" s="59">
        <f t="shared" si="40"/>
        <v>3.0470259999999998</v>
      </c>
      <c r="G183" s="59">
        <f t="shared" si="40"/>
        <v>2.6764030000000001</v>
      </c>
      <c r="H183" s="59">
        <f t="shared" si="40"/>
        <v>2.7009919999999998</v>
      </c>
      <c r="I183" s="59">
        <f t="shared" si="40"/>
        <v>2.3613279999999999</v>
      </c>
      <c r="J183" s="59">
        <f t="shared" si="40"/>
        <v>2.0970529999999998</v>
      </c>
      <c r="K183" s="59">
        <f t="shared" si="40"/>
        <v>1.815741</v>
      </c>
      <c r="L183" s="59">
        <f t="shared" si="40"/>
        <v>1.6238669999999999</v>
      </c>
      <c r="M183" s="59">
        <f t="shared" si="40"/>
        <v>1.448086</v>
      </c>
      <c r="N183" s="59">
        <f t="shared" si="40"/>
        <v>1.3736079999999999</v>
      </c>
      <c r="O183" s="59">
        <f t="shared" si="40"/>
        <v>1.3475539999999999</v>
      </c>
      <c r="P183" s="59">
        <f t="shared" si="40"/>
        <v>1.2620610533604606</v>
      </c>
      <c r="Q183" s="59">
        <f t="shared" si="40"/>
        <v>1.2208866316340368</v>
      </c>
      <c r="R183" s="59">
        <f t="shared" si="40"/>
        <v>1.1582633190733069</v>
      </c>
      <c r="S183" s="59">
        <f t="shared" si="40"/>
        <v>1.0645709601316231</v>
      </c>
      <c r="T183" s="59">
        <f t="shared" si="40"/>
        <v>1.0206938961922265</v>
      </c>
      <c r="U183" s="59">
        <f t="shared" si="40"/>
        <v>0.99968199032623173</v>
      </c>
      <c r="V183" s="59">
        <f t="shared" si="40"/>
        <v>0.94687035167810374</v>
      </c>
      <c r="W183" s="59">
        <f t="shared" si="40"/>
        <v>0.92361187660503141</v>
      </c>
      <c r="X183" s="59">
        <f t="shared" si="40"/>
        <v>0.87378626752378152</v>
      </c>
      <c r="Y183" s="59">
        <f t="shared" si="40"/>
        <v>0.81604112863507849</v>
      </c>
      <c r="Z183" s="59">
        <f t="shared" si="40"/>
        <v>0.77002699743165226</v>
      </c>
      <c r="AA183" s="59">
        <f t="shared" si="40"/>
        <v>0.73275552656927945</v>
      </c>
      <c r="AB183" s="59">
        <f t="shared" si="40"/>
        <v>0.68004803057090057</v>
      </c>
      <c r="AC183" s="59">
        <f t="shared" si="40"/>
        <v>0.63887211204579608</v>
      </c>
      <c r="AD183" s="59">
        <f t="shared" si="40"/>
        <v>0.60314865242902738</v>
      </c>
      <c r="AE183" s="59">
        <f t="shared" si="40"/>
        <v>0.58059562238448059</v>
      </c>
      <c r="AF183" s="59">
        <f t="shared" si="40"/>
        <v>0.55861537891374824</v>
      </c>
      <c r="AG183" s="59">
        <f t="shared" si="40"/>
        <v>0.53712870142647617</v>
      </c>
      <c r="AH183" s="59">
        <f t="shared" si="40"/>
        <v>0.51605559203990459</v>
      </c>
      <c r="AI183" s="59">
        <f t="shared" si="40"/>
        <v>0.49531489306464038</v>
      </c>
      <c r="AJ183" s="59">
        <f t="shared" si="40"/>
        <v>0.47482385813562206</v>
      </c>
      <c r="AK183" s="59">
        <f t="shared" si="40"/>
        <v>0.45449767554213816</v>
      </c>
      <c r="AL183" s="59">
        <f t="shared" si="40"/>
        <v>0.43424894122737645</v>
      </c>
      <c r="AM183" s="59">
        <f t="shared" si="40"/>
        <v>0.4139870778623419</v>
      </c>
      <c r="AN183" s="59">
        <f t="shared" si="40"/>
        <v>0.39361769532599733</v>
      </c>
      <c r="AO183" s="59">
        <f t="shared" si="40"/>
        <v>0.37304188681897887</v>
      </c>
      <c r="AP183" s="59">
        <f t="shared" si="40"/>
        <v>0.35215545367834084</v>
      </c>
      <c r="AQ183" s="59">
        <f t="shared" si="40"/>
        <v>0.33084805072128864</v>
      </c>
      <c r="AR183" s="59">
        <f t="shared" si="40"/>
        <v>0.30900224260162978</v>
      </c>
      <c r="AS183" s="59">
        <f t="shared" si="40"/>
        <v>0.2864924601871367</v>
      </c>
      <c r="AT183" s="56"/>
      <c r="AU183" s="56"/>
    </row>
    <row r="184" spans="1:47">
      <c r="A184" s="58" t="s">
        <v>146</v>
      </c>
      <c r="B184" s="59">
        <f t="shared" ref="B184:E184" si="44">B13</f>
        <v>0.698044</v>
      </c>
      <c r="C184" s="59">
        <f t="shared" si="44"/>
        <v>0.66072900000000001</v>
      </c>
      <c r="D184" s="59">
        <f t="shared" si="44"/>
        <v>0.65471400000000002</v>
      </c>
      <c r="E184" s="59">
        <f t="shared" si="44"/>
        <v>0.63800100000000004</v>
      </c>
      <c r="F184" s="59">
        <f t="shared" si="40"/>
        <v>0.71360599999999996</v>
      </c>
      <c r="G184" s="59">
        <f t="shared" si="40"/>
        <v>0.81550199999999995</v>
      </c>
      <c r="H184" s="59">
        <f t="shared" si="40"/>
        <v>0.95446399999999998</v>
      </c>
      <c r="I184" s="59">
        <f t="shared" si="40"/>
        <v>1.1594450000000001</v>
      </c>
      <c r="J184" s="59">
        <f t="shared" si="40"/>
        <v>1.527482</v>
      </c>
      <c r="K184" s="59">
        <f t="shared" si="40"/>
        <v>1.882871</v>
      </c>
      <c r="L184" s="59">
        <f t="shared" si="40"/>
        <v>2.2984550000000001</v>
      </c>
      <c r="M184" s="59">
        <f t="shared" si="40"/>
        <v>2.7725550000000001</v>
      </c>
      <c r="N184" s="59">
        <f t="shared" si="40"/>
        <v>3.317777</v>
      </c>
      <c r="O184" s="59">
        <f t="shared" si="40"/>
        <v>3.95174</v>
      </c>
      <c r="P184" s="59">
        <f t="shared" si="40"/>
        <v>4.7497649053000801</v>
      </c>
      <c r="Q184" s="59">
        <f t="shared" si="40"/>
        <v>5.7093463137056304</v>
      </c>
      <c r="R184" s="59">
        <f t="shared" si="40"/>
        <v>7.1685915051822278</v>
      </c>
      <c r="S184" s="59">
        <f t="shared" si="40"/>
        <v>8.266898281971125</v>
      </c>
      <c r="T184" s="59">
        <f t="shared" si="40"/>
        <v>9.5666630793396941</v>
      </c>
      <c r="U184" s="59">
        <f t="shared" si="40"/>
        <v>10.996076074347551</v>
      </c>
      <c r="V184" s="59">
        <f t="shared" si="40"/>
        <v>12.515441097670745</v>
      </c>
      <c r="W184" s="59">
        <f t="shared" si="40"/>
        <v>14.02036368966305</v>
      </c>
      <c r="X184" s="59">
        <f t="shared" si="40"/>
        <v>15.537453916644957</v>
      </c>
      <c r="Y184" s="59">
        <f t="shared" si="40"/>
        <v>17.149878694953586</v>
      </c>
      <c r="Z184" s="59">
        <f t="shared" si="40"/>
        <v>18.566829161063612</v>
      </c>
      <c r="AA184" s="59">
        <f t="shared" si="40"/>
        <v>19.865107857517053</v>
      </c>
      <c r="AB184" s="59">
        <f t="shared" si="40"/>
        <v>21.137445670959956</v>
      </c>
      <c r="AC184" s="59">
        <f t="shared" si="40"/>
        <v>22.094437320644801</v>
      </c>
      <c r="AD184" s="59">
        <f t="shared" si="40"/>
        <v>22.843668173767593</v>
      </c>
      <c r="AE184" s="59">
        <f t="shared" si="40"/>
        <v>23.427542234342447</v>
      </c>
      <c r="AF184" s="59">
        <f t="shared" si="40"/>
        <v>23.90705892214546</v>
      </c>
      <c r="AG184" s="59">
        <f t="shared" si="40"/>
        <v>24.27161470731221</v>
      </c>
      <c r="AH184" s="59">
        <f t="shared" si="40"/>
        <v>24.511423269318708</v>
      </c>
      <c r="AI184" s="59">
        <f t="shared" si="40"/>
        <v>24.617715696097918</v>
      </c>
      <c r="AJ184" s="59">
        <f t="shared" si="40"/>
        <v>24.582933135084634</v>
      </c>
      <c r="AK184" s="59">
        <f t="shared" si="40"/>
        <v>24.400907286853148</v>
      </c>
      <c r="AL184" s="59">
        <f t="shared" si="40"/>
        <v>24.067024174521137</v>
      </c>
      <c r="AM184" s="59">
        <f t="shared" si="40"/>
        <v>23.578366793474032</v>
      </c>
      <c r="AN184" s="59">
        <f t="shared" si="40"/>
        <v>22.933832548035749</v>
      </c>
      <c r="AO184" s="59">
        <f t="shared" si="40"/>
        <v>22.13422181199531</v>
      </c>
      <c r="AP184" s="59">
        <f t="shared" si="40"/>
        <v>21.18229450147825</v>
      </c>
      <c r="AQ184" s="59">
        <f t="shared" si="40"/>
        <v>20.082792210195485</v>
      </c>
      <c r="AR184" s="59">
        <f t="shared" si="40"/>
        <v>18.842424213069261</v>
      </c>
      <c r="AS184" s="59">
        <f t="shared" si="40"/>
        <v>17.469816475252383</v>
      </c>
      <c r="AT184" s="56"/>
      <c r="AU184" s="56"/>
    </row>
    <row r="185" spans="1:47">
      <c r="A185" s="58" t="s">
        <v>150</v>
      </c>
      <c r="B185" s="59">
        <f t="shared" ref="B185:E185" si="45">B14</f>
        <v>0</v>
      </c>
      <c r="C185" s="59">
        <f t="shared" si="45"/>
        <v>0</v>
      </c>
      <c r="D185" s="59">
        <f t="shared" si="45"/>
        <v>0</v>
      </c>
      <c r="E185" s="59">
        <f t="shared" si="45"/>
        <v>0</v>
      </c>
      <c r="F185" s="59">
        <f t="shared" si="40"/>
        <v>0</v>
      </c>
      <c r="G185" s="59">
        <f t="shared" si="40"/>
        <v>0</v>
      </c>
      <c r="H185" s="59">
        <f t="shared" si="40"/>
        <v>3.0000000000000001E-6</v>
      </c>
      <c r="I185" s="59">
        <f t="shared" si="40"/>
        <v>9.0000000000000002E-6</v>
      </c>
      <c r="J185" s="59">
        <f t="shared" si="40"/>
        <v>0.100441</v>
      </c>
      <c r="K185" s="59">
        <f t="shared" si="40"/>
        <v>0.20308300000000001</v>
      </c>
      <c r="L185" s="59">
        <f t="shared" si="40"/>
        <v>0.30438700000000002</v>
      </c>
      <c r="M185" s="59">
        <f t="shared" si="40"/>
        <v>0.51736400000000005</v>
      </c>
      <c r="N185" s="59">
        <f t="shared" si="40"/>
        <v>0.73409400000000002</v>
      </c>
      <c r="O185" s="59">
        <f t="shared" si="40"/>
        <v>0.95465699999999998</v>
      </c>
      <c r="P185" s="59">
        <f t="shared" si="40"/>
        <v>1.2080042807199058</v>
      </c>
      <c r="Q185" s="59">
        <f t="shared" si="40"/>
        <v>1.4608318194559249</v>
      </c>
      <c r="R185" s="59">
        <f t="shared" si="40"/>
        <v>1.7107186271006083</v>
      </c>
      <c r="S185" s="59">
        <f t="shared" si="40"/>
        <v>1.9951087086889536</v>
      </c>
      <c r="T185" s="59">
        <f t="shared" si="40"/>
        <v>2.2708345399706036</v>
      </c>
      <c r="U185" s="59">
        <f t="shared" si="40"/>
        <v>2.5395278390289788</v>
      </c>
      <c r="V185" s="59">
        <f t="shared" si="40"/>
        <v>2.8088396295986766</v>
      </c>
      <c r="W185" s="59">
        <f t="shared" si="40"/>
        <v>3.045582689344156</v>
      </c>
      <c r="X185" s="59">
        <f t="shared" si="40"/>
        <v>3.2646352731059363</v>
      </c>
      <c r="Y185" s="59">
        <f t="shared" si="40"/>
        <v>3.4848175268767556</v>
      </c>
      <c r="Z185" s="59">
        <f t="shared" si="40"/>
        <v>3.6599065425041726</v>
      </c>
      <c r="AA185" s="59">
        <f t="shared" si="40"/>
        <v>3.807176659873178</v>
      </c>
      <c r="AB185" s="59">
        <f t="shared" si="40"/>
        <v>3.9464571766125287</v>
      </c>
      <c r="AC185" s="59">
        <f t="shared" si="40"/>
        <v>4.0256503275779369</v>
      </c>
      <c r="AD185" s="59">
        <f t="shared" si="40"/>
        <v>4.0683769339981319</v>
      </c>
      <c r="AE185" s="59">
        <f t="shared" si="40"/>
        <v>4.1123789891861469</v>
      </c>
      <c r="AF185" s="59">
        <f t="shared" si="40"/>
        <v>4.1403739924661167</v>
      </c>
      <c r="AG185" s="59">
        <f t="shared" si="40"/>
        <v>4.1514235621252684</v>
      </c>
      <c r="AH185" s="59">
        <f t="shared" si="40"/>
        <v>4.1446875577850033</v>
      </c>
      <c r="AI185" s="59">
        <f t="shared" si="40"/>
        <v>4.1194369103420874</v>
      </c>
      <c r="AJ185" s="59">
        <f t="shared" si="40"/>
        <v>4.0750656485813934</v>
      </c>
      <c r="AK185" s="59">
        <f t="shared" si="40"/>
        <v>4.0111019215287911</v>
      </c>
      <c r="AL185" s="59">
        <f t="shared" si="40"/>
        <v>3.9272178234441619</v>
      </c>
      <c r="AM185" s="59">
        <f t="shared" si="40"/>
        <v>3.8232378399117648</v>
      </c>
      <c r="AN185" s="59">
        <f t="shared" si="40"/>
        <v>3.699145748687291</v>
      </c>
      <c r="AO185" s="59">
        <f t="shared" si="40"/>
        <v>3.555089827645471</v>
      </c>
      <c r="AP185" s="59">
        <f t="shared" si="40"/>
        <v>3.3913862440966471</v>
      </c>
      <c r="AQ185" s="59">
        <f t="shared" si="40"/>
        <v>3.2085205245848409</v>
      </c>
      <c r="AR185" s="59">
        <f t="shared" si="40"/>
        <v>3.0071470316504518</v>
      </c>
      <c r="AS185" s="59">
        <f t="shared" si="40"/>
        <v>2.7880864034785469</v>
      </c>
      <c r="AT185" s="56"/>
      <c r="AU185" s="56"/>
    </row>
    <row r="186" spans="1:47">
      <c r="A186" s="58" t="s">
        <v>632</v>
      </c>
      <c r="B186" s="59">
        <f t="shared" ref="B186:E186" si="46">B15</f>
        <v>229.060654</v>
      </c>
      <c r="C186" s="59">
        <f t="shared" si="46"/>
        <v>206.51419100000001</v>
      </c>
      <c r="D186" s="59">
        <f t="shared" si="46"/>
        <v>204.034637</v>
      </c>
      <c r="E186" s="59">
        <f t="shared" si="46"/>
        <v>194.93485999999999</v>
      </c>
      <c r="F186" s="59">
        <f t="shared" si="40"/>
        <v>183.47895800000001</v>
      </c>
      <c r="G186" s="59">
        <f t="shared" si="40"/>
        <v>171.47073399999999</v>
      </c>
      <c r="H186" s="59">
        <f t="shared" si="40"/>
        <v>163.46421799999999</v>
      </c>
      <c r="I186" s="59">
        <f t="shared" si="40"/>
        <v>157.21708699999999</v>
      </c>
      <c r="J186" s="59">
        <f t="shared" si="40"/>
        <v>152.42984000000001</v>
      </c>
      <c r="K186" s="59">
        <f t="shared" si="40"/>
        <v>149.44563299999999</v>
      </c>
      <c r="L186" s="59">
        <f t="shared" si="40"/>
        <v>148.60029599999999</v>
      </c>
      <c r="M186" s="59">
        <f t="shared" si="40"/>
        <v>148.07714799999999</v>
      </c>
      <c r="N186" s="59">
        <f t="shared" si="40"/>
        <v>151.07351700000001</v>
      </c>
      <c r="O186" s="59">
        <f t="shared" si="40"/>
        <v>157.27220199999999</v>
      </c>
      <c r="P186" s="59">
        <f t="shared" si="40"/>
        <v>169.30370449513279</v>
      </c>
      <c r="Q186" s="59">
        <f t="shared" si="40"/>
        <v>184.158797805148</v>
      </c>
      <c r="R186" s="59">
        <f t="shared" si="40"/>
        <v>202.50655432087154</v>
      </c>
      <c r="S186" s="59">
        <f t="shared" si="40"/>
        <v>224.18609958531198</v>
      </c>
      <c r="T186" s="59">
        <f t="shared" si="40"/>
        <v>248.65889203845043</v>
      </c>
      <c r="U186" s="59">
        <f t="shared" si="40"/>
        <v>275.79019355073871</v>
      </c>
      <c r="V186" s="59">
        <f t="shared" si="40"/>
        <v>304.70737589286455</v>
      </c>
      <c r="W186" s="59">
        <f t="shared" si="40"/>
        <v>333.103602098002</v>
      </c>
      <c r="X186" s="59">
        <f t="shared" ref="X186:AS186" si="47">X15*((1+X$123)^X$165)*(1+X143)*(1+X$151)</f>
        <v>361.64938236424257</v>
      </c>
      <c r="Y186" s="59">
        <f t="shared" si="47"/>
        <v>391.57423810994692</v>
      </c>
      <c r="Z186" s="59">
        <f t="shared" si="47"/>
        <v>416.59723209111996</v>
      </c>
      <c r="AA186" s="59">
        <f t="shared" si="47"/>
        <v>438.51452622522481</v>
      </c>
      <c r="AB186" s="59">
        <f t="shared" si="47"/>
        <v>459.00040431924918</v>
      </c>
      <c r="AC186" s="59">
        <f t="shared" si="47"/>
        <v>471.43877383268352</v>
      </c>
      <c r="AD186" s="59">
        <f t="shared" si="47"/>
        <v>477.99771402607377</v>
      </c>
      <c r="AE186" s="59">
        <f t="shared" si="47"/>
        <v>485.53076771997581</v>
      </c>
      <c r="AF186" s="59">
        <f t="shared" si="47"/>
        <v>491.0600878201443</v>
      </c>
      <c r="AG186" s="59">
        <f t="shared" si="47"/>
        <v>494.44208858657083</v>
      </c>
      <c r="AH186" s="59">
        <f t="shared" si="47"/>
        <v>495.54695233257775</v>
      </c>
      <c r="AI186" s="59">
        <f t="shared" si="47"/>
        <v>494.26085894203112</v>
      </c>
      <c r="AJ186" s="59">
        <f t="shared" si="47"/>
        <v>490.48809161668731</v>
      </c>
      <c r="AK186" s="59">
        <f t="shared" si="47"/>
        <v>484.15297818591267</v>
      </c>
      <c r="AL186" s="59">
        <f t="shared" si="47"/>
        <v>475.20162855451792</v>
      </c>
      <c r="AM186" s="59">
        <f t="shared" si="47"/>
        <v>463.60343099462256</v>
      </c>
      <c r="AN186" s="59">
        <f t="shared" si="47"/>
        <v>449.35227299401242</v>
      </c>
      <c r="AO186" s="59">
        <f t="shared" si="47"/>
        <v>432.46745622321237</v>
      </c>
      <c r="AP186" s="59">
        <f t="shared" si="47"/>
        <v>412.99427982046512</v>
      </c>
      <c r="AQ186" s="59">
        <f t="shared" si="47"/>
        <v>391.0042715396666</v>
      </c>
      <c r="AR186" s="59">
        <f t="shared" si="47"/>
        <v>366.59505226176441</v>
      </c>
      <c r="AS186" s="59">
        <f t="shared" si="47"/>
        <v>339.88982581691749</v>
      </c>
      <c r="AT186" s="56"/>
      <c r="AU186" s="56"/>
    </row>
    <row r="187" spans="1:47">
      <c r="A187" s="451" t="s">
        <v>3454</v>
      </c>
      <c r="B187" s="59">
        <f t="shared" ref="B187:E187" si="48">B16</f>
        <v>16616.294135000004</v>
      </c>
      <c r="C187" s="59">
        <f t="shared" si="48"/>
        <v>16064.403468999999</v>
      </c>
      <c r="D187" s="59">
        <f t="shared" si="48"/>
        <v>15827.507296</v>
      </c>
      <c r="E187" s="59">
        <f t="shared" si="48"/>
        <v>16164.256278999997</v>
      </c>
      <c r="F187" s="59">
        <f t="shared" ref="F187:AS187" si="49">F16*((1+F$123)^F$165)*(1+F144)*(1+F$151)</f>
        <v>16461.892004000001</v>
      </c>
      <c r="G187" s="59">
        <f t="shared" si="49"/>
        <v>16460.008874999996</v>
      </c>
      <c r="H187" s="59">
        <f t="shared" si="49"/>
        <v>16391.370963000001</v>
      </c>
      <c r="I187" s="59">
        <f t="shared" si="49"/>
        <v>16325.608564999999</v>
      </c>
      <c r="J187" s="59">
        <f t="shared" si="49"/>
        <v>16267.043499999998</v>
      </c>
      <c r="K187" s="59">
        <f t="shared" si="49"/>
        <v>16210.195906999999</v>
      </c>
      <c r="L187" s="59">
        <f t="shared" si="49"/>
        <v>16238.752387</v>
      </c>
      <c r="M187" s="59">
        <f t="shared" si="49"/>
        <v>16172.723682</v>
      </c>
      <c r="N187" s="59">
        <f t="shared" si="49"/>
        <v>16224.435162</v>
      </c>
      <c r="O187" s="59">
        <f t="shared" si="49"/>
        <v>16283.345372000002</v>
      </c>
      <c r="P187" s="59">
        <f t="shared" si="49"/>
        <v>16632.118342676182</v>
      </c>
      <c r="Q187" s="59">
        <f t="shared" si="49"/>
        <v>16948.593994151222</v>
      </c>
      <c r="R187" s="59">
        <f t="shared" si="49"/>
        <v>17229.574868723528</v>
      </c>
      <c r="S187" s="59">
        <f t="shared" si="49"/>
        <v>17471.385311832582</v>
      </c>
      <c r="T187" s="59">
        <f t="shared" si="49"/>
        <v>17664.36645586534</v>
      </c>
      <c r="U187" s="59">
        <f t="shared" si="49"/>
        <v>17811.035471636606</v>
      </c>
      <c r="V187" s="59">
        <f t="shared" si="49"/>
        <v>17909.282181883878</v>
      </c>
      <c r="W187" s="59">
        <f t="shared" si="49"/>
        <v>17853.704040052722</v>
      </c>
      <c r="X187" s="59">
        <f t="shared" si="49"/>
        <v>17754.924984982037</v>
      </c>
      <c r="Y187" s="59">
        <f t="shared" si="49"/>
        <v>17708.009367240549</v>
      </c>
      <c r="Z187" s="59">
        <f t="shared" si="49"/>
        <v>17500.293284583262</v>
      </c>
      <c r="AA187" s="59">
        <f t="shared" si="49"/>
        <v>17229.955882225531</v>
      </c>
      <c r="AB187" s="59">
        <f t="shared" si="49"/>
        <v>16985.153202786503</v>
      </c>
      <c r="AC187" s="59">
        <f t="shared" si="49"/>
        <v>16556.065402894845</v>
      </c>
      <c r="AD187" s="59">
        <f t="shared" si="49"/>
        <v>16044.70332768259</v>
      </c>
      <c r="AE187" s="59">
        <f t="shared" si="49"/>
        <v>15831.938876864035</v>
      </c>
      <c r="AF187" s="59">
        <f t="shared" si="49"/>
        <v>15597.534938093404</v>
      </c>
      <c r="AG187" s="59">
        <f t="shared" si="49"/>
        <v>15338.581031424494</v>
      </c>
      <c r="AH187" s="59">
        <f t="shared" si="49"/>
        <v>15052.105594650548</v>
      </c>
      <c r="AI187" s="59">
        <f t="shared" si="49"/>
        <v>14735.14346054467</v>
      </c>
      <c r="AJ187" s="59">
        <f t="shared" si="49"/>
        <v>14384.806940881774</v>
      </c>
      <c r="AK187" s="59">
        <f t="shared" si="49"/>
        <v>13998.357879350635</v>
      </c>
      <c r="AL187" s="59">
        <f t="shared" si="49"/>
        <v>13573.277708995292</v>
      </c>
      <c r="AM187" s="59">
        <f t="shared" si="49"/>
        <v>13107.332351784416</v>
      </c>
      <c r="AN187" s="59">
        <f t="shared" si="49"/>
        <v>12598.628752545872</v>
      </c>
      <c r="AO187" s="59">
        <f t="shared" si="49"/>
        <v>12045.659963262158</v>
      </c>
      <c r="AP187" s="59">
        <f t="shared" si="49"/>
        <v>11447.335993283106</v>
      </c>
      <c r="AQ187" s="59">
        <f t="shared" si="49"/>
        <v>10802.998111928868</v>
      </c>
      <c r="AR187" s="59">
        <f t="shared" si="49"/>
        <v>10112.414916039161</v>
      </c>
      <c r="AS187" s="59">
        <f t="shared" si="49"/>
        <v>9375.7592285962146</v>
      </c>
      <c r="AT187" s="56" t="str">
        <f>A187&amp;" = "&amp;A16&amp;"*((1+"&amp;A$123&amp;")^"&amp;A$165&amp;")*(1+"&amp;A144&amp;")*(1+"&amp;A$151&amp;")"</f>
        <v>LDV Total Energy = LDV Total Energy Ref*((1+Light-Duty Vehicle)^Light-Duty Vehicle)*(1+ Jet Fuel)*(1+Light-Duty Vehicle)</v>
      </c>
      <c r="AU187" s="56"/>
    </row>
    <row r="188" spans="1:47">
      <c r="A188" s="58"/>
      <c r="B188" s="59">
        <f t="shared" ref="B188:E188" si="50">B17</f>
        <v>1150.4033203125</v>
      </c>
      <c r="C188" s="59">
        <f t="shared" si="50"/>
        <v>1098.07153320313</v>
      </c>
      <c r="D188" s="59">
        <f t="shared" si="50"/>
        <v>1061.08154296875</v>
      </c>
      <c r="E188" s="59">
        <f t="shared" si="50"/>
        <v>1071.25744628906</v>
      </c>
      <c r="F188" s="59"/>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6"/>
      <c r="AU188" s="56"/>
    </row>
    <row r="189" spans="1:47">
      <c r="A189" s="58" t="s">
        <v>635</v>
      </c>
      <c r="B189" s="59"/>
      <c r="C189" s="59"/>
      <c r="D189" s="59"/>
      <c r="E189" s="59"/>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6"/>
      <c r="AU189" s="56"/>
    </row>
    <row r="190" spans="1:47">
      <c r="A190" s="58" t="s">
        <v>623</v>
      </c>
      <c r="B190" s="59">
        <f t="shared" ref="B190:E190" si="51">B19</f>
        <v>382.138306</v>
      </c>
      <c r="C190" s="59">
        <f t="shared" si="51"/>
        <v>361.07843000000003</v>
      </c>
      <c r="D190" s="59">
        <f t="shared" si="51"/>
        <v>322.22808800000001</v>
      </c>
      <c r="E190" s="59">
        <f t="shared" si="51"/>
        <v>323.15164199999998</v>
      </c>
      <c r="F190" s="59">
        <f>F19*((1+F$124)^F$166)*(1+F137)*(1+F$152)</f>
        <v>337.430542</v>
      </c>
      <c r="G190" s="59">
        <f t="shared" ref="G190:AS191" si="52">G19*((1+G$124)^G$166)*(1+G137)*(1+G$152)</f>
        <v>346.27453600000001</v>
      </c>
      <c r="H190" s="59">
        <f t="shared" si="52"/>
        <v>351.19372600000003</v>
      </c>
      <c r="I190" s="59">
        <f t="shared" si="52"/>
        <v>353.42163099999999</v>
      </c>
      <c r="J190" s="59">
        <f t="shared" si="52"/>
        <v>354.16162100000003</v>
      </c>
      <c r="K190" s="59">
        <f t="shared" si="52"/>
        <v>354.69500699999998</v>
      </c>
      <c r="L190" s="59">
        <f t="shared" si="52"/>
        <v>355.78231799999998</v>
      </c>
      <c r="M190" s="59">
        <f t="shared" si="52"/>
        <v>356.79840100000001</v>
      </c>
      <c r="N190" s="59">
        <f t="shared" si="52"/>
        <v>359.45471199999997</v>
      </c>
      <c r="O190" s="59">
        <f t="shared" si="52"/>
        <v>361.01190200000002</v>
      </c>
      <c r="P190" s="59">
        <f>P19*((1+P$124)^P$166)*(1+P137)*(1+P$152)</f>
        <v>366.80355233454259</v>
      </c>
      <c r="Q190" s="59">
        <f t="shared" si="52"/>
        <v>371.40720511373104</v>
      </c>
      <c r="R190" s="59">
        <f t="shared" si="52"/>
        <v>376.40581134662807</v>
      </c>
      <c r="S190" s="59">
        <f t="shared" si="52"/>
        <v>381.55101754309464</v>
      </c>
      <c r="T190" s="59">
        <f t="shared" si="52"/>
        <v>386.57248579198097</v>
      </c>
      <c r="U190" s="59">
        <f t="shared" si="52"/>
        <v>390.64407700448226</v>
      </c>
      <c r="V190" s="59">
        <f t="shared" si="52"/>
        <v>393.3019550998045</v>
      </c>
      <c r="W190" s="59">
        <f t="shared" si="52"/>
        <v>393.50129127657681</v>
      </c>
      <c r="X190" s="59">
        <f t="shared" si="52"/>
        <v>392.20455757293615</v>
      </c>
      <c r="Y190" s="59">
        <f t="shared" si="52"/>
        <v>390.89305597880809</v>
      </c>
      <c r="Z190" s="59">
        <f t="shared" si="52"/>
        <v>386.60100098161041</v>
      </c>
      <c r="AA190" s="59">
        <f t="shared" si="52"/>
        <v>380.35827112799956</v>
      </c>
      <c r="AB190" s="59">
        <f t="shared" si="52"/>
        <v>373.64792388165108</v>
      </c>
      <c r="AC190" s="59">
        <f t="shared" si="52"/>
        <v>364.51379951638569</v>
      </c>
      <c r="AD190" s="59">
        <f t="shared" si="52"/>
        <v>354.06149621291132</v>
      </c>
      <c r="AE190" s="59">
        <f t="shared" si="52"/>
        <v>348.16248968462509</v>
      </c>
      <c r="AF190" s="59">
        <f t="shared" si="52"/>
        <v>341.60625444289479</v>
      </c>
      <c r="AG190" s="59">
        <f t="shared" si="52"/>
        <v>334.38600929895944</v>
      </c>
      <c r="AH190" s="59">
        <f t="shared" si="52"/>
        <v>326.49492552823938</v>
      </c>
      <c r="AI190" s="59">
        <f t="shared" si="52"/>
        <v>317.92612659190723</v>
      </c>
      <c r="AJ190" s="59">
        <f t="shared" si="52"/>
        <v>308.67268785699025</v>
      </c>
      <c r="AK190" s="59">
        <f t="shared" si="52"/>
        <v>298.72763631500021</v>
      </c>
      <c r="AL190" s="59">
        <f t="shared" si="52"/>
        <v>288.08395029908064</v>
      </c>
      <c r="AM190" s="59">
        <f t="shared" si="52"/>
        <v>276.73455919966574</v>
      </c>
      <c r="AN190" s="59">
        <f t="shared" si="52"/>
        <v>264.67234317864336</v>
      </c>
      <c r="AO190" s="59">
        <f t="shared" si="52"/>
        <v>251.89013288201446</v>
      </c>
      <c r="AP190" s="59">
        <f t="shared" si="52"/>
        <v>238.3807091510416</v>
      </c>
      <c r="AQ190" s="59">
        <f t="shared" si="52"/>
        <v>224.13680273187995</v>
      </c>
      <c r="AR190" s="59">
        <f t="shared" si="52"/>
        <v>209.15109398368156</v>
      </c>
      <c r="AS190" s="59">
        <f t="shared" si="52"/>
        <v>193.41621258516821</v>
      </c>
      <c r="AT190" s="56" t="str">
        <f>A189&amp;" "&amp;A190&amp;" = "&amp;A19&amp;"*((1+"&amp;A$124&amp;")^"&amp;A$166&amp;")*(1+"&amp;A137&amp;")*(1+"&amp;A$152&amp;")"</f>
        <v>Commercial Light Trucks 1/  Motor Gasoline =  Motor Gasoline*((1+Commercial Light Trucks 1/)^Commercial Light Trucks 1/)*(1+ Motor Gasoline)*(1+Commercial Light Trucks 1/)</v>
      </c>
      <c r="AU190" s="56"/>
    </row>
    <row r="191" spans="1:47">
      <c r="A191" s="58" t="s">
        <v>632</v>
      </c>
      <c r="B191" s="59">
        <f t="shared" ref="B191:E191" si="53">B20</f>
        <v>268.19912699999998</v>
      </c>
      <c r="C191" s="59">
        <f t="shared" si="53"/>
        <v>249.19750999999999</v>
      </c>
      <c r="D191" s="59">
        <f t="shared" si="53"/>
        <v>237.90679900000001</v>
      </c>
      <c r="E191" s="59">
        <f t="shared" si="53"/>
        <v>243.146591</v>
      </c>
      <c r="F191" s="59">
        <f>F20*((1+F$124)^F$166)*(1+F138)*(1+F$152)</f>
        <v>256.95953400000002</v>
      </c>
      <c r="G191" s="59">
        <f t="shared" si="52"/>
        <v>270.03836100000001</v>
      </c>
      <c r="H191" s="59">
        <f t="shared" si="52"/>
        <v>278.68771400000003</v>
      </c>
      <c r="I191" s="59">
        <f t="shared" si="52"/>
        <v>282.88653599999998</v>
      </c>
      <c r="J191" s="59">
        <f t="shared" si="52"/>
        <v>285.19662499999998</v>
      </c>
      <c r="K191" s="59">
        <f t="shared" si="52"/>
        <v>287.31582600000002</v>
      </c>
      <c r="L191" s="59">
        <f t="shared" si="52"/>
        <v>289.56738300000001</v>
      </c>
      <c r="M191" s="59">
        <f t="shared" si="52"/>
        <v>291.17593399999998</v>
      </c>
      <c r="N191" s="59">
        <f t="shared" si="52"/>
        <v>293.59646600000002</v>
      </c>
      <c r="O191" s="59">
        <f t="shared" si="52"/>
        <v>295.47640999999999</v>
      </c>
      <c r="P191" s="59">
        <f t="shared" si="52"/>
        <v>300.79803809760512</v>
      </c>
      <c r="Q191" s="59">
        <f t="shared" si="52"/>
        <v>304.73114905737253</v>
      </c>
      <c r="R191" s="59">
        <f t="shared" si="52"/>
        <v>308.71931578335119</v>
      </c>
      <c r="S191" s="59">
        <f t="shared" si="52"/>
        <v>312.45200510024728</v>
      </c>
      <c r="T191" s="59">
        <f t="shared" si="52"/>
        <v>315.57678993837396</v>
      </c>
      <c r="U191" s="59">
        <f t="shared" si="52"/>
        <v>317.71971185549415</v>
      </c>
      <c r="V191" s="59">
        <f t="shared" si="52"/>
        <v>318.56870555313571</v>
      </c>
      <c r="W191" s="59">
        <f t="shared" si="52"/>
        <v>317.57906023481991</v>
      </c>
      <c r="X191" s="59">
        <f t="shared" si="52"/>
        <v>315.85202199978465</v>
      </c>
      <c r="Y191" s="59">
        <f t="shared" si="52"/>
        <v>314.48716963347431</v>
      </c>
      <c r="Z191" s="59">
        <f t="shared" si="52"/>
        <v>310.99637187139723</v>
      </c>
      <c r="AA191" s="59">
        <f t="shared" si="52"/>
        <v>306.20685458246516</v>
      </c>
      <c r="AB191" s="59">
        <f t="shared" si="52"/>
        <v>301.20421507408685</v>
      </c>
      <c r="AC191" s="59">
        <f t="shared" si="52"/>
        <v>294.34969383547855</v>
      </c>
      <c r="AD191" s="59">
        <f t="shared" si="52"/>
        <v>286.57990701155205</v>
      </c>
      <c r="AE191" s="59">
        <f t="shared" si="52"/>
        <v>281.99977412022179</v>
      </c>
      <c r="AF191" s="59">
        <f t="shared" si="52"/>
        <v>276.88047971151462</v>
      </c>
      <c r="AG191" s="59">
        <f t="shared" si="52"/>
        <v>271.21541355966997</v>
      </c>
      <c r="AH191" s="59">
        <f t="shared" si="52"/>
        <v>264.99791013725257</v>
      </c>
      <c r="AI191" s="59">
        <f t="shared" si="52"/>
        <v>258.22124822784394</v>
      </c>
      <c r="AJ191" s="59">
        <f t="shared" si="52"/>
        <v>250.87865053628937</v>
      </c>
      <c r="AK191" s="59">
        <f t="shared" si="52"/>
        <v>242.96328329648824</v>
      </c>
      <c r="AL191" s="59">
        <f t="shared" si="52"/>
        <v>234.46825587671256</v>
      </c>
      <c r="AM191" s="59">
        <f t="shared" si="52"/>
        <v>225.38662038243857</v>
      </c>
      <c r="AN191" s="59">
        <f t="shared" si="52"/>
        <v>215.71137125667761</v>
      </c>
      <c r="AO191" s="59">
        <f t="shared" si="52"/>
        <v>205.4354448777917</v>
      </c>
      <c r="AP191" s="59">
        <f t="shared" si="52"/>
        <v>194.55171915477754</v>
      </c>
      <c r="AQ191" s="59">
        <f t="shared" si="52"/>
        <v>183.05301312000643</v>
      </c>
      <c r="AR191" s="59">
        <f t="shared" si="52"/>
        <v>170.9320865194023</v>
      </c>
      <c r="AS191" s="59">
        <f t="shared" si="52"/>
        <v>158.18163940004635</v>
      </c>
      <c r="AT191" s="56" t="str">
        <f>A189&amp;" "&amp;A191&amp;" = "&amp;A20&amp;"*((1+"&amp;A$124&amp;")^"&amp;A$166&amp;")*(1+"&amp;A138&amp;")*(1+"&amp;A$152&amp;")"</f>
        <v>Commercial Light Trucks 1/  Distillate Fuel Oil (diesel) =  Distillate Fuel Oil (diesel)*((1+Commercial Light Trucks 1/)^Commercial Light Trucks 1/)*(1+ Ethanol)*(1+Commercial Light Trucks 1/)</v>
      </c>
      <c r="AU191" s="56"/>
    </row>
    <row r="192" spans="1:47">
      <c r="A192" s="451" t="s">
        <v>3455</v>
      </c>
      <c r="B192" s="59">
        <f t="shared" ref="B192:E192" si="54">B21</f>
        <v>650.33743299999992</v>
      </c>
      <c r="C192" s="59">
        <f t="shared" si="54"/>
        <v>610.27593999999999</v>
      </c>
      <c r="D192" s="59">
        <f t="shared" si="54"/>
        <v>560.13488700000005</v>
      </c>
      <c r="E192" s="59">
        <f t="shared" si="54"/>
        <v>566.29823299999998</v>
      </c>
      <c r="F192" s="59">
        <f t="shared" ref="F192:AS192" si="55">F190+F191</f>
        <v>594.39007600000002</v>
      </c>
      <c r="G192" s="59">
        <f t="shared" si="55"/>
        <v>616.31289700000002</v>
      </c>
      <c r="H192" s="59">
        <f t="shared" si="55"/>
        <v>629.88144000000011</v>
      </c>
      <c r="I192" s="59">
        <f t="shared" si="55"/>
        <v>636.30816699999991</v>
      </c>
      <c r="J192" s="59">
        <f t="shared" si="55"/>
        <v>639.35824600000001</v>
      </c>
      <c r="K192" s="59">
        <f t="shared" si="55"/>
        <v>642.01083300000005</v>
      </c>
      <c r="L192" s="59">
        <f t="shared" si="55"/>
        <v>645.34970099999998</v>
      </c>
      <c r="M192" s="59">
        <f t="shared" si="55"/>
        <v>647.974335</v>
      </c>
      <c r="N192" s="59">
        <f t="shared" si="55"/>
        <v>653.05117799999994</v>
      </c>
      <c r="O192" s="59">
        <f t="shared" si="55"/>
        <v>656.48831199999995</v>
      </c>
      <c r="P192" s="59">
        <f t="shared" si="55"/>
        <v>667.60159043214776</v>
      </c>
      <c r="Q192" s="59">
        <f t="shared" si="55"/>
        <v>676.13835417110363</v>
      </c>
      <c r="R192" s="59">
        <f t="shared" si="55"/>
        <v>685.12512712997932</v>
      </c>
      <c r="S192" s="59">
        <f t="shared" si="55"/>
        <v>694.00302264334186</v>
      </c>
      <c r="T192" s="59">
        <f t="shared" si="55"/>
        <v>702.14927573035493</v>
      </c>
      <c r="U192" s="59">
        <f t="shared" si="55"/>
        <v>708.36378885997647</v>
      </c>
      <c r="V192" s="59">
        <f t="shared" si="55"/>
        <v>711.87066065294016</v>
      </c>
      <c r="W192" s="59">
        <f t="shared" si="55"/>
        <v>711.08035151139666</v>
      </c>
      <c r="X192" s="59">
        <f t="shared" si="55"/>
        <v>708.05657957272081</v>
      </c>
      <c r="Y192" s="59">
        <f t="shared" si="55"/>
        <v>705.3802256122824</v>
      </c>
      <c r="Z192" s="59">
        <f t="shared" si="55"/>
        <v>697.59737285300764</v>
      </c>
      <c r="AA192" s="59">
        <f t="shared" si="55"/>
        <v>686.56512571046471</v>
      </c>
      <c r="AB192" s="59">
        <f t="shared" si="55"/>
        <v>674.85213895573793</v>
      </c>
      <c r="AC192" s="59">
        <f t="shared" si="55"/>
        <v>658.86349335186424</v>
      </c>
      <c r="AD192" s="59">
        <f t="shared" si="55"/>
        <v>640.64140322446337</v>
      </c>
      <c r="AE192" s="59">
        <f t="shared" si="55"/>
        <v>630.16226380484682</v>
      </c>
      <c r="AF192" s="59">
        <f t="shared" si="55"/>
        <v>618.48673415440942</v>
      </c>
      <c r="AG192" s="59">
        <f t="shared" si="55"/>
        <v>605.60142285862935</v>
      </c>
      <c r="AH192" s="59">
        <f t="shared" si="55"/>
        <v>591.49283566549195</v>
      </c>
      <c r="AI192" s="59">
        <f t="shared" si="55"/>
        <v>576.14737481975112</v>
      </c>
      <c r="AJ192" s="59">
        <f t="shared" si="55"/>
        <v>559.55133839327959</v>
      </c>
      <c r="AK192" s="59">
        <f t="shared" si="55"/>
        <v>541.69091961148843</v>
      </c>
      <c r="AL192" s="59">
        <f t="shared" si="55"/>
        <v>522.55220617579323</v>
      </c>
      <c r="AM192" s="59">
        <f t="shared" si="55"/>
        <v>502.12117958210433</v>
      </c>
      <c r="AN192" s="59">
        <f t="shared" si="55"/>
        <v>480.38371443532094</v>
      </c>
      <c r="AO192" s="59">
        <f t="shared" si="55"/>
        <v>457.32557775980615</v>
      </c>
      <c r="AP192" s="59">
        <f t="shared" si="55"/>
        <v>432.93242830581914</v>
      </c>
      <c r="AQ192" s="59">
        <f t="shared" si="55"/>
        <v>407.18981585188635</v>
      </c>
      <c r="AR192" s="59">
        <f t="shared" si="55"/>
        <v>380.0831805030839</v>
      </c>
      <c r="AS192" s="59">
        <f t="shared" si="55"/>
        <v>351.59785198521456</v>
      </c>
      <c r="AT192" s="56" t="str">
        <f>A192&amp;" = "&amp;A190&amp;"+"&amp;A191</f>
        <v>CLT Total Energy =  Motor Gasoline+ Distillate Fuel Oil (diesel)</v>
      </c>
      <c r="AU192" s="56"/>
    </row>
    <row r="193" spans="1:47">
      <c r="A193" s="58"/>
      <c r="B193" s="59">
        <f t="shared" ref="B193:E193" si="56">B22</f>
        <v>45.873298645019503</v>
      </c>
      <c r="C193" s="59">
        <f t="shared" si="56"/>
        <v>42.635143280029297</v>
      </c>
      <c r="D193" s="59">
        <f t="shared" si="56"/>
        <v>38.751461029052699</v>
      </c>
      <c r="E193" s="59">
        <f t="shared" si="56"/>
        <v>38.8254203796387</v>
      </c>
      <c r="F193" s="59"/>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6"/>
      <c r="AU193" s="56"/>
    </row>
    <row r="194" spans="1:47">
      <c r="A194" s="58" t="s">
        <v>639</v>
      </c>
      <c r="B194" s="59"/>
      <c r="C194" s="59"/>
      <c r="D194" s="59"/>
      <c r="E194" s="59"/>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6"/>
      <c r="AU194" s="56"/>
    </row>
    <row r="195" spans="1:47">
      <c r="A195" s="58" t="s">
        <v>623</v>
      </c>
      <c r="B195" s="59">
        <f t="shared" ref="B195:E195" si="57">B24</f>
        <v>352.51333599999998</v>
      </c>
      <c r="C195" s="59">
        <f t="shared" si="57"/>
        <v>351.29846199999997</v>
      </c>
      <c r="D195" s="59">
        <f t="shared" si="57"/>
        <v>306.46392800000001</v>
      </c>
      <c r="E195" s="59">
        <f t="shared" si="57"/>
        <v>318.71038800000002</v>
      </c>
      <c r="F195" s="59">
        <f>F24*((1+F$125)^F$167)*(1+F137)*(1+F$153)</f>
        <v>340.40655500000003</v>
      </c>
      <c r="G195" s="59">
        <f t="shared" ref="G195:AS195" si="58">G24*((1+G$125)^G$167)*(1+G137)*(1+G$153)</f>
        <v>349.104218</v>
      </c>
      <c r="H195" s="59">
        <f t="shared" si="58"/>
        <v>349.78274499999998</v>
      </c>
      <c r="I195" s="59">
        <f t="shared" si="58"/>
        <v>346.97695900000002</v>
      </c>
      <c r="J195" s="59">
        <f t="shared" si="58"/>
        <v>345.69827299999997</v>
      </c>
      <c r="K195" s="59">
        <f t="shared" si="58"/>
        <v>344.73181199999999</v>
      </c>
      <c r="L195" s="59">
        <f t="shared" si="58"/>
        <v>343.75698899999998</v>
      </c>
      <c r="M195" s="59">
        <f t="shared" si="58"/>
        <v>342.81042500000001</v>
      </c>
      <c r="N195" s="59">
        <f t="shared" si="58"/>
        <v>341.90460200000001</v>
      </c>
      <c r="O195" s="59">
        <f t="shared" si="58"/>
        <v>341.45742799999999</v>
      </c>
      <c r="P195" s="59">
        <f t="shared" si="58"/>
        <v>346.68586745822068</v>
      </c>
      <c r="Q195" s="59">
        <f t="shared" si="58"/>
        <v>352.61143999264539</v>
      </c>
      <c r="R195" s="59">
        <f t="shared" si="58"/>
        <v>360.52529891926599</v>
      </c>
      <c r="S195" s="59">
        <f t="shared" si="58"/>
        <v>369.4260183782273</v>
      </c>
      <c r="T195" s="59">
        <f t="shared" si="58"/>
        <v>378.44087925669663</v>
      </c>
      <c r="U195" s="59">
        <f t="shared" si="58"/>
        <v>387.44173026362023</v>
      </c>
      <c r="V195" s="59">
        <f t="shared" si="58"/>
        <v>395.73333378360104</v>
      </c>
      <c r="W195" s="59">
        <f t="shared" si="58"/>
        <v>404.05331950676282</v>
      </c>
      <c r="X195" s="59">
        <f t="shared" si="58"/>
        <v>412.26490347234488</v>
      </c>
      <c r="Y195" s="59">
        <f t="shared" si="58"/>
        <v>420.92702000349948</v>
      </c>
      <c r="Z195" s="59">
        <f t="shared" si="58"/>
        <v>428.68896321879117</v>
      </c>
      <c r="AA195" s="59">
        <f t="shared" si="58"/>
        <v>436.41386854145969</v>
      </c>
      <c r="AB195" s="59">
        <f t="shared" si="58"/>
        <v>444.99216586480446</v>
      </c>
      <c r="AC195" s="59">
        <f t="shared" si="58"/>
        <v>453.01535907817282</v>
      </c>
      <c r="AD195" s="59">
        <f t="shared" si="58"/>
        <v>461.32079350417155</v>
      </c>
      <c r="AE195" s="59">
        <f t="shared" si="58"/>
        <v>469.78133264798095</v>
      </c>
      <c r="AF195" s="59">
        <f t="shared" si="58"/>
        <v>478.09066597297044</v>
      </c>
      <c r="AG195" s="59">
        <f t="shared" si="58"/>
        <v>486.24136532079069</v>
      </c>
      <c r="AH195" s="59">
        <f t="shared" si="58"/>
        <v>494.22582668742763</v>
      </c>
      <c r="AI195" s="59">
        <f t="shared" si="58"/>
        <v>502.03626696891644</v>
      </c>
      <c r="AJ195" s="59">
        <f t="shared" si="58"/>
        <v>509.66472065429929</v>
      </c>
      <c r="AK195" s="59">
        <f t="shared" si="58"/>
        <v>517.10303646504303</v>
      </c>
      <c r="AL195" s="59">
        <f t="shared" si="58"/>
        <v>524.34287394011915</v>
      </c>
      <c r="AM195" s="59">
        <f t="shared" si="58"/>
        <v>531.37569996593743</v>
      </c>
      <c r="AN195" s="59">
        <f t="shared" si="58"/>
        <v>538.19278525031552</v>
      </c>
      <c r="AO195" s="59">
        <f t="shared" si="58"/>
        <v>544.78520073965285</v>
      </c>
      <c r="AP195" s="59">
        <f t="shared" si="58"/>
        <v>551.14381397846591</v>
      </c>
      <c r="AQ195" s="59">
        <f t="shared" si="58"/>
        <v>557.25928541043208</v>
      </c>
      <c r="AR195" s="59">
        <f t="shared" si="58"/>
        <v>563.12206462007532</v>
      </c>
      <c r="AS195" s="59">
        <f t="shared" si="58"/>
        <v>568.72238651421412</v>
      </c>
      <c r="AT195" s="56" t="str">
        <f>A$194&amp;" "&amp;A195&amp;" = "&amp;A24&amp;"*((1+"&amp;A$125&amp;")^"&amp;A$167&amp;")*(1+"&amp;A137&amp;")*(1+"&amp;A$153&amp;")"</f>
        <v>Freight Trucks 2/  Motor Gasoline =  Motor Gasoline*((1+Freight Trucks 2/)^Freight Trucks 2/)*(1+ Motor Gasoline)*(1+Freight Trucks 2/)</v>
      </c>
      <c r="AU195" s="56"/>
    </row>
    <row r="196" spans="1:47">
      <c r="A196" s="58" t="s">
        <v>632</v>
      </c>
      <c r="B196" s="59">
        <f t="shared" ref="B196:E196" si="59">B25</f>
        <v>4629.5581050000001</v>
      </c>
      <c r="C196" s="59">
        <f t="shared" si="59"/>
        <v>4341.4072269999997</v>
      </c>
      <c r="D196" s="59">
        <f t="shared" si="59"/>
        <v>3891.2539059999999</v>
      </c>
      <c r="E196" s="59">
        <f t="shared" si="59"/>
        <v>3900.3452149999998</v>
      </c>
      <c r="F196" s="59">
        <f>F25*((1+F$125)^F$167)*(1+F143)*(1+F$153)</f>
        <v>4087.0173340000001</v>
      </c>
      <c r="G196" s="59">
        <f t="shared" ref="G196:AS196" si="60">G25*((1+G$125)^G$167)*(1+G143)*(1+G$153)</f>
        <v>4285.4853519999997</v>
      </c>
      <c r="H196" s="59">
        <f t="shared" si="60"/>
        <v>4420.1118159999996</v>
      </c>
      <c r="I196" s="59">
        <f t="shared" si="60"/>
        <v>4501.533203</v>
      </c>
      <c r="J196" s="59">
        <f t="shared" si="60"/>
        <v>4561.1489259999998</v>
      </c>
      <c r="K196" s="59">
        <f t="shared" si="60"/>
        <v>4615.6015619999998</v>
      </c>
      <c r="L196" s="59">
        <f t="shared" si="60"/>
        <v>4670.9370120000003</v>
      </c>
      <c r="M196" s="59">
        <f t="shared" si="60"/>
        <v>4739.7460940000001</v>
      </c>
      <c r="N196" s="59">
        <f t="shared" si="60"/>
        <v>4816.341797</v>
      </c>
      <c r="O196" s="59">
        <f t="shared" si="60"/>
        <v>4883.8564450000003</v>
      </c>
      <c r="P196" s="59">
        <f t="shared" si="60"/>
        <v>5012.6894797681298</v>
      </c>
      <c r="Q196" s="59">
        <f t="shared" si="60"/>
        <v>5131.3834096071623</v>
      </c>
      <c r="R196" s="59">
        <f t="shared" si="60"/>
        <v>5266.8831203441569</v>
      </c>
      <c r="S196" s="59">
        <f t="shared" si="60"/>
        <v>5417.8338152083834</v>
      </c>
      <c r="T196" s="59">
        <f t="shared" si="60"/>
        <v>5569.6991381822527</v>
      </c>
      <c r="U196" s="59">
        <f t="shared" si="60"/>
        <v>5716.8082000903587</v>
      </c>
      <c r="V196" s="59">
        <f t="shared" si="60"/>
        <v>5854.0922781638028</v>
      </c>
      <c r="W196" s="59">
        <f t="shared" si="60"/>
        <v>5980.442583696029</v>
      </c>
      <c r="X196" s="59">
        <f t="shared" si="60"/>
        <v>6101.3185684470118</v>
      </c>
      <c r="Y196" s="59">
        <f t="shared" si="60"/>
        <v>6224.2782311631208</v>
      </c>
      <c r="Z196" s="59">
        <f t="shared" si="60"/>
        <v>6334.9576821773317</v>
      </c>
      <c r="AA196" s="59">
        <f t="shared" si="60"/>
        <v>6434.4120960632899</v>
      </c>
      <c r="AB196" s="59">
        <f t="shared" si="60"/>
        <v>6536.1412588733374</v>
      </c>
      <c r="AC196" s="59">
        <f t="shared" si="60"/>
        <v>6631.7800321201003</v>
      </c>
      <c r="AD196" s="59">
        <f t="shared" si="60"/>
        <v>6728.5338105134015</v>
      </c>
      <c r="AE196" s="59">
        <f t="shared" si="60"/>
        <v>6841.1431020393184</v>
      </c>
      <c r="AF196" s="59">
        <f t="shared" si="60"/>
        <v>6951.1825677590523</v>
      </c>
      <c r="AG196" s="59">
        <f t="shared" si="60"/>
        <v>7058.5556534562274</v>
      </c>
      <c r="AH196" s="59">
        <f t="shared" si="60"/>
        <v>7163.1639009347355</v>
      </c>
      <c r="AI196" s="59">
        <f t="shared" si="60"/>
        <v>7264.90691841033</v>
      </c>
      <c r="AJ196" s="59">
        <f t="shared" si="60"/>
        <v>7363.6823504984022</v>
      </c>
      <c r="AK196" s="59">
        <f t="shared" si="60"/>
        <v>7459.3858477928425</v>
      </c>
      <c r="AL196" s="59">
        <f t="shared" si="60"/>
        <v>7551.9110360309169</v>
      </c>
      <c r="AM196" s="59">
        <f t="shared" si="60"/>
        <v>7641.1494848389466</v>
      </c>
      <c r="AN196" s="59">
        <f t="shared" si="60"/>
        <v>7726.9906760535396</v>
      </c>
      <c r="AO196" s="59">
        <f t="shared" si="60"/>
        <v>7809.3219716131225</v>
      </c>
      <c r="AP196" s="59">
        <f t="shared" si="60"/>
        <v>7888.028581014356</v>
      </c>
      <c r="AQ196" s="59">
        <f t="shared" si="60"/>
        <v>7962.993528328032</v>
      </c>
      <c r="AR196" s="59">
        <f t="shared" si="60"/>
        <v>8034.0976187689703</v>
      </c>
      <c r="AS196" s="59">
        <f t="shared" si="60"/>
        <v>8101.2194048143147</v>
      </c>
      <c r="AT196" s="56" t="str">
        <f t="shared" ref="AT196:AT198" si="61">A$194&amp;" "&amp;A196&amp;" = "&amp;A25&amp;"*((1+"&amp;A$125&amp;")^"&amp;A$167&amp;")*(1+"&amp;A138&amp;")*(1+"&amp;A$153&amp;")"</f>
        <v>Freight Trucks 2/  Distillate Fuel Oil (diesel) =  Distillate Fuel Oil (diesel)*((1+Freight Trucks 2/)^Freight Trucks 2/)*(1+ Ethanol)*(1+Freight Trucks 2/)</v>
      </c>
      <c r="AU196" s="56"/>
    </row>
    <row r="197" spans="1:47">
      <c r="A197" s="58" t="s">
        <v>148</v>
      </c>
      <c r="B197" s="59">
        <f t="shared" ref="B197:E197" si="62">B26</f>
        <v>7.8377850000000002</v>
      </c>
      <c r="C197" s="59">
        <f t="shared" si="62"/>
        <v>7.8000509999999998</v>
      </c>
      <c r="D197" s="59">
        <f t="shared" si="62"/>
        <v>6.9058590000000004</v>
      </c>
      <c r="E197" s="59">
        <f t="shared" si="62"/>
        <v>7.0300729999999998</v>
      </c>
      <c r="F197" s="59">
        <f>F26*((1+F$125)^F$167)*(1+F139)*(1+F$153)</f>
        <v>7.0836420000000002</v>
      </c>
      <c r="G197" s="59">
        <f t="shared" ref="G197:AS198" si="63">G26*((1+G$125)^G$167)*(1+G139)*(1+G$153)</f>
        <v>7.0016220000000002</v>
      </c>
      <c r="H197" s="59">
        <f t="shared" si="63"/>
        <v>6.8600050000000001</v>
      </c>
      <c r="I197" s="59">
        <f t="shared" si="63"/>
        <v>7.1455359999999999</v>
      </c>
      <c r="J197" s="59">
        <f t="shared" si="63"/>
        <v>7.5694249999999998</v>
      </c>
      <c r="K197" s="59">
        <f t="shared" si="63"/>
        <v>9.3399110000000007</v>
      </c>
      <c r="L197" s="59">
        <f t="shared" si="63"/>
        <v>12.013699000000001</v>
      </c>
      <c r="M197" s="59">
        <f t="shared" si="63"/>
        <v>15.094742</v>
      </c>
      <c r="N197" s="59">
        <f t="shared" si="63"/>
        <v>18.506454000000002</v>
      </c>
      <c r="O197" s="59">
        <f t="shared" si="63"/>
        <v>22.073124</v>
      </c>
      <c r="P197" s="59">
        <f t="shared" si="63"/>
        <v>26.070334366519102</v>
      </c>
      <c r="Q197" s="59">
        <f t="shared" si="63"/>
        <v>30.062187383537172</v>
      </c>
      <c r="R197" s="59">
        <f t="shared" si="63"/>
        <v>34.159571984359445</v>
      </c>
      <c r="S197" s="59">
        <f t="shared" si="63"/>
        <v>38.444950916749313</v>
      </c>
      <c r="T197" s="59">
        <f t="shared" si="63"/>
        <v>42.843528193864991</v>
      </c>
      <c r="U197" s="59">
        <f t="shared" si="63"/>
        <v>47.296824104637793</v>
      </c>
      <c r="V197" s="59">
        <f t="shared" si="63"/>
        <v>52.758486741109166</v>
      </c>
      <c r="W197" s="59">
        <f t="shared" si="63"/>
        <v>58.181323392046266</v>
      </c>
      <c r="X197" s="59">
        <f t="shared" si="63"/>
        <v>63.583324243419945</v>
      </c>
      <c r="Y197" s="59">
        <f t="shared" si="63"/>
        <v>68.910603496312376</v>
      </c>
      <c r="Z197" s="59">
        <f t="shared" si="63"/>
        <v>73.98563982616993</v>
      </c>
      <c r="AA197" s="59">
        <f t="shared" si="63"/>
        <v>78.811915431069011</v>
      </c>
      <c r="AB197" s="59">
        <f t="shared" si="63"/>
        <v>83.598281826014187</v>
      </c>
      <c r="AC197" s="59">
        <f t="shared" si="63"/>
        <v>89.366454307613779</v>
      </c>
      <c r="AD197" s="59">
        <f t="shared" si="63"/>
        <v>95.03176493482492</v>
      </c>
      <c r="AE197" s="59">
        <f t="shared" si="63"/>
        <v>99.387344484136719</v>
      </c>
      <c r="AF197" s="59">
        <f t="shared" si="63"/>
        <v>103.87598687258209</v>
      </c>
      <c r="AG197" s="59">
        <f t="shared" si="63"/>
        <v>108.49915774435364</v>
      </c>
      <c r="AH197" s="59">
        <f t="shared" si="63"/>
        <v>113.25815115254301</v>
      </c>
      <c r="AI197" s="59">
        <f t="shared" si="63"/>
        <v>118.15407092501118</v>
      </c>
      <c r="AJ197" s="59">
        <f t="shared" si="63"/>
        <v>123.18781072954663</v>
      </c>
      <c r="AK197" s="59">
        <f t="shared" si="63"/>
        <v>128.36003276135676</v>
      </c>
      <c r="AL197" s="59">
        <f t="shared" si="63"/>
        <v>133.67114497178082</v>
      </c>
      <c r="AM197" s="59">
        <f t="shared" si="63"/>
        <v>139.12127675273973</v>
      </c>
      <c r="AN197" s="59">
        <f t="shared" si="63"/>
        <v>144.71025298684685</v>
      </c>
      <c r="AO197" s="59">
        <f t="shared" si="63"/>
        <v>150.43756636827575</v>
      </c>
      <c r="AP197" s="59">
        <f t="shared" si="63"/>
        <v>156.3023478944105</v>
      </c>
      <c r="AQ197" s="59">
        <f t="shared" si="63"/>
        <v>162.30333542297635</v>
      </c>
      <c r="AR197" s="59">
        <f t="shared" si="63"/>
        <v>168.43884018375124</v>
      </c>
      <c r="AS197" s="59">
        <f t="shared" si="63"/>
        <v>174.70671112808049</v>
      </c>
      <c r="AT197" s="56" t="str">
        <f t="shared" si="61"/>
        <v>Freight Trucks 2/  Compressed Natural Gas =  Compressed Natural Gas*((1+Freight Trucks 2/)^Freight Trucks 2/)*(1+ Compressed Natural Gas)*(1+Freight Trucks 2/)</v>
      </c>
      <c r="AU197" s="56"/>
    </row>
    <row r="198" spans="1:47">
      <c r="A198" s="58" t="s">
        <v>628</v>
      </c>
      <c r="B198" s="59">
        <f t="shared" ref="B198:E198" si="64">B27</f>
        <v>22.895313000000002</v>
      </c>
      <c r="C198" s="59">
        <f t="shared" si="64"/>
        <v>19.451018999999999</v>
      </c>
      <c r="D198" s="59">
        <f t="shared" si="64"/>
        <v>16.562602999999999</v>
      </c>
      <c r="E198" s="59">
        <f t="shared" si="64"/>
        <v>15.962581999999999</v>
      </c>
      <c r="F198" s="59">
        <f>F27*((1+F$125)^F$167)*(1+F140)*(1+F$153)</f>
        <v>15.721266</v>
      </c>
      <c r="G198" s="59">
        <f t="shared" si="63"/>
        <v>15.327375</v>
      </c>
      <c r="H198" s="59">
        <f t="shared" si="63"/>
        <v>14.876896</v>
      </c>
      <c r="I198" s="59">
        <f t="shared" si="63"/>
        <v>14.561915000000001</v>
      </c>
      <c r="J198" s="59">
        <f t="shared" si="63"/>
        <v>14.418733</v>
      </c>
      <c r="K198" s="59">
        <f t="shared" si="63"/>
        <v>14.452481000000001</v>
      </c>
      <c r="L198" s="59">
        <f t="shared" si="63"/>
        <v>14.611269</v>
      </c>
      <c r="M198" s="59">
        <f t="shared" si="63"/>
        <v>14.888226</v>
      </c>
      <c r="N198" s="59">
        <f t="shared" si="63"/>
        <v>15.265974</v>
      </c>
      <c r="O198" s="59">
        <f t="shared" si="63"/>
        <v>15.741974000000001</v>
      </c>
      <c r="P198" s="59">
        <f t="shared" si="63"/>
        <v>16.632364691225487</v>
      </c>
      <c r="Q198" s="59">
        <f t="shared" si="63"/>
        <v>17.627315731012931</v>
      </c>
      <c r="R198" s="59">
        <f t="shared" si="63"/>
        <v>18.537910106127754</v>
      </c>
      <c r="S198" s="59">
        <f t="shared" si="63"/>
        <v>19.549990121814897</v>
      </c>
      <c r="T198" s="59">
        <f t="shared" si="63"/>
        <v>20.619257274916848</v>
      </c>
      <c r="U198" s="59">
        <f t="shared" si="63"/>
        <v>21.779561635432408</v>
      </c>
      <c r="V198" s="59">
        <f t="shared" si="63"/>
        <v>22.886441961920184</v>
      </c>
      <c r="W198" s="59">
        <f t="shared" si="63"/>
        <v>23.985536939470347</v>
      </c>
      <c r="X198" s="59">
        <f t="shared" si="63"/>
        <v>25.084648782070911</v>
      </c>
      <c r="Y198" s="59">
        <f t="shared" si="63"/>
        <v>26.218957726728487</v>
      </c>
      <c r="Z198" s="59">
        <f t="shared" si="63"/>
        <v>27.343817073484136</v>
      </c>
      <c r="AA198" s="59">
        <f t="shared" si="63"/>
        <v>28.390306571269271</v>
      </c>
      <c r="AB198" s="59">
        <f t="shared" si="63"/>
        <v>29.442389110224607</v>
      </c>
      <c r="AC198" s="59">
        <f t="shared" si="63"/>
        <v>30.449122161414461</v>
      </c>
      <c r="AD198" s="59">
        <f t="shared" si="63"/>
        <v>31.468830152389099</v>
      </c>
      <c r="AE198" s="59">
        <f t="shared" si="63"/>
        <v>32.383423641938279</v>
      </c>
      <c r="AF198" s="59">
        <f t="shared" si="63"/>
        <v>33.303256966422765</v>
      </c>
      <c r="AG198" s="59">
        <f t="shared" si="63"/>
        <v>34.227705258937995</v>
      </c>
      <c r="AH198" s="59">
        <f t="shared" si="63"/>
        <v>35.156105222079518</v>
      </c>
      <c r="AI198" s="59">
        <f t="shared" si="63"/>
        <v>36.087753572505434</v>
      </c>
      <c r="AJ198" s="59">
        <f t="shared" si="63"/>
        <v>37.021905432421299</v>
      </c>
      <c r="AK198" s="59">
        <f t="shared" si="63"/>
        <v>37.957772666343473</v>
      </c>
      <c r="AL198" s="59">
        <f t="shared" si="63"/>
        <v>38.894522161449459</v>
      </c>
      <c r="AM198" s="59">
        <f t="shared" si="63"/>
        <v>39.8312740497744</v>
      </c>
      <c r="AN198" s="59">
        <f t="shared" si="63"/>
        <v>40.767099870462872</v>
      </c>
      <c r="AO198" s="59">
        <f t="shared" si="63"/>
        <v>41.70102067023268</v>
      </c>
      <c r="AP198" s="59">
        <f t="shared" si="63"/>
        <v>42.632005040154695</v>
      </c>
      <c r="AQ198" s="59">
        <f t="shared" si="63"/>
        <v>43.558967086797516</v>
      </c>
      <c r="AR198" s="59">
        <f t="shared" si="63"/>
        <v>44.48076433572983</v>
      </c>
      <c r="AS198" s="59">
        <f t="shared" si="63"/>
        <v>45.396195565315125</v>
      </c>
      <c r="AT198" s="56" t="str">
        <f t="shared" si="61"/>
        <v>Freight Trucks 2/  Liquefied Petroleum Gases =  Liquefied Petroleum Gases*((1+Freight Trucks 2/)^Freight Trucks 2/)*(1+ Liquefied Petroleum Gases)*(1+Freight Trucks 2/)</v>
      </c>
      <c r="AU198" s="56"/>
    </row>
    <row r="199" spans="1:47">
      <c r="A199" s="451" t="s">
        <v>3456</v>
      </c>
      <c r="B199" s="59">
        <f t="shared" ref="B199:E199" si="65">B28</f>
        <v>5012.8045389999997</v>
      </c>
      <c r="C199" s="59">
        <f t="shared" si="65"/>
        <v>4719.9567589999997</v>
      </c>
      <c r="D199" s="59">
        <f t="shared" si="65"/>
        <v>4221.1862960000008</v>
      </c>
      <c r="E199" s="59">
        <f t="shared" si="65"/>
        <v>4242.0482579999998</v>
      </c>
      <c r="F199" s="59">
        <f t="shared" ref="F199:AS199" si="66">SUM(F195:F198)</f>
        <v>4450.2287969999988</v>
      </c>
      <c r="G199" s="59">
        <f t="shared" si="66"/>
        <v>4656.9185669999997</v>
      </c>
      <c r="H199" s="59">
        <f t="shared" si="66"/>
        <v>4791.6314619999985</v>
      </c>
      <c r="I199" s="59">
        <f t="shared" si="66"/>
        <v>4870.2176129999998</v>
      </c>
      <c r="J199" s="59">
        <f t="shared" si="66"/>
        <v>4928.8353569999999</v>
      </c>
      <c r="K199" s="59">
        <f t="shared" si="66"/>
        <v>4984.1257660000001</v>
      </c>
      <c r="L199" s="59">
        <f t="shared" si="66"/>
        <v>5041.3189689999999</v>
      </c>
      <c r="M199" s="59">
        <f t="shared" si="66"/>
        <v>5112.539487</v>
      </c>
      <c r="N199" s="59">
        <f t="shared" si="66"/>
        <v>5192.0188269999999</v>
      </c>
      <c r="O199" s="59">
        <f t="shared" si="66"/>
        <v>5263.1289709999992</v>
      </c>
      <c r="P199" s="59">
        <f t="shared" si="66"/>
        <v>5402.0780462840949</v>
      </c>
      <c r="Q199" s="59">
        <f t="shared" si="66"/>
        <v>5531.6843527143583</v>
      </c>
      <c r="R199" s="59">
        <f t="shared" si="66"/>
        <v>5680.1059013539107</v>
      </c>
      <c r="S199" s="59">
        <f t="shared" si="66"/>
        <v>5845.2547746251739</v>
      </c>
      <c r="T199" s="59">
        <f t="shared" si="66"/>
        <v>6011.6028029077306</v>
      </c>
      <c r="U199" s="59">
        <f t="shared" si="66"/>
        <v>6173.3263160940487</v>
      </c>
      <c r="V199" s="59">
        <f t="shared" si="66"/>
        <v>6325.4705406504327</v>
      </c>
      <c r="W199" s="59">
        <f t="shared" si="66"/>
        <v>6466.6627635343084</v>
      </c>
      <c r="X199" s="59">
        <f t="shared" si="66"/>
        <v>6602.2514449448472</v>
      </c>
      <c r="Y199" s="59">
        <f t="shared" si="66"/>
        <v>6740.3348123896612</v>
      </c>
      <c r="Z199" s="59">
        <f t="shared" si="66"/>
        <v>6864.9761022957773</v>
      </c>
      <c r="AA199" s="59">
        <f t="shared" si="66"/>
        <v>6978.0281866070882</v>
      </c>
      <c r="AB199" s="59">
        <f t="shared" si="66"/>
        <v>7094.1740956743806</v>
      </c>
      <c r="AC199" s="59">
        <f t="shared" si="66"/>
        <v>7204.6109676673013</v>
      </c>
      <c r="AD199" s="59">
        <f t="shared" si="66"/>
        <v>7316.355199104788</v>
      </c>
      <c r="AE199" s="59">
        <f t="shared" si="66"/>
        <v>7442.6952028133737</v>
      </c>
      <c r="AF199" s="59">
        <f t="shared" si="66"/>
        <v>7566.4524775710279</v>
      </c>
      <c r="AG199" s="59">
        <f t="shared" si="66"/>
        <v>7687.5238817803092</v>
      </c>
      <c r="AH199" s="59">
        <f t="shared" si="66"/>
        <v>7805.803983996786</v>
      </c>
      <c r="AI199" s="59">
        <f t="shared" si="66"/>
        <v>7921.1850098767636</v>
      </c>
      <c r="AJ199" s="59">
        <f t="shared" si="66"/>
        <v>8033.5567873146701</v>
      </c>
      <c r="AK199" s="59">
        <f t="shared" si="66"/>
        <v>8142.8066896855862</v>
      </c>
      <c r="AL199" s="59">
        <f t="shared" si="66"/>
        <v>8248.8195771042665</v>
      </c>
      <c r="AM199" s="59">
        <f t="shared" si="66"/>
        <v>8351.4777356073992</v>
      </c>
      <c r="AN199" s="59">
        <f t="shared" si="66"/>
        <v>8450.660814161165</v>
      </c>
      <c r="AO199" s="59">
        <f t="shared" si="66"/>
        <v>8546.2457593912823</v>
      </c>
      <c r="AP199" s="59">
        <f t="shared" si="66"/>
        <v>8638.1067479273879</v>
      </c>
      <c r="AQ199" s="59">
        <f t="shared" si="66"/>
        <v>8726.1151162482365</v>
      </c>
      <c r="AR199" s="59">
        <f t="shared" si="66"/>
        <v>8810.1392879085251</v>
      </c>
      <c r="AS199" s="59">
        <f t="shared" si="66"/>
        <v>8890.0446980219258</v>
      </c>
      <c r="AT199" s="56" t="str">
        <f>A199&amp;" = "&amp;A195&amp;"+"&amp;A196&amp;"+"&amp;A197&amp;"+"&amp;A198</f>
        <v>HDV Total Energy =  Motor Gasoline+ Distillate Fuel Oil (diesel)+ Compressed Natural Gas+ Liquefied Petroleum Gases</v>
      </c>
      <c r="AU199" s="56"/>
    </row>
    <row r="200" spans="1:47">
      <c r="A200" s="58"/>
      <c r="B200" s="59">
        <f t="shared" ref="B200:E200" si="67">B29</f>
        <v>361.61605834960898</v>
      </c>
      <c r="C200" s="59">
        <f t="shared" si="67"/>
        <v>338.57046508789102</v>
      </c>
      <c r="D200" s="59">
        <f t="shared" si="67"/>
        <v>302.72253417968801</v>
      </c>
      <c r="E200" s="59">
        <f t="shared" si="67"/>
        <v>301.99386596679699</v>
      </c>
      <c r="F200" s="59"/>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6"/>
      <c r="AU200" s="56"/>
    </row>
    <row r="201" spans="1:47">
      <c r="A201" s="58" t="s">
        <v>645</v>
      </c>
      <c r="B201" s="59"/>
      <c r="C201" s="59"/>
      <c r="D201" s="59"/>
      <c r="E201" s="59"/>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6"/>
      <c r="AU201" s="56"/>
    </row>
    <row r="202" spans="1:47">
      <c r="A202" s="58" t="s">
        <v>632</v>
      </c>
      <c r="B202" s="59">
        <f t="shared" ref="B202:E202" si="68">B31</f>
        <v>605.03375200000005</v>
      </c>
      <c r="C202" s="59">
        <f t="shared" si="68"/>
        <v>577.45819100000006</v>
      </c>
      <c r="D202" s="59">
        <f t="shared" si="68"/>
        <v>529.03851299999997</v>
      </c>
      <c r="E202" s="59">
        <f t="shared" si="68"/>
        <v>526.12683100000004</v>
      </c>
      <c r="F202" s="59">
        <f>F31*((1+F$126)^F$168)*(1+F143)*(1+F$154)</f>
        <v>554.07891800000004</v>
      </c>
      <c r="G202" s="59">
        <f t="shared" ref="G202:AS202" si="69">G31*((1+G$126)^G$168)*(1+G143)*(1+G$154)</f>
        <v>573.69720500000005</v>
      </c>
      <c r="H202" s="59">
        <f t="shared" si="69"/>
        <v>585.13324</v>
      </c>
      <c r="I202" s="59">
        <f t="shared" si="69"/>
        <v>596.92608600000005</v>
      </c>
      <c r="J202" s="59">
        <f t="shared" si="69"/>
        <v>597.37085000000002</v>
      </c>
      <c r="K202" s="59">
        <f t="shared" si="69"/>
        <v>608.71356200000002</v>
      </c>
      <c r="L202" s="59">
        <f t="shared" si="69"/>
        <v>614.45922900000005</v>
      </c>
      <c r="M202" s="59">
        <f t="shared" si="69"/>
        <v>623.85369900000001</v>
      </c>
      <c r="N202" s="59">
        <f t="shared" si="69"/>
        <v>631.55761700000005</v>
      </c>
      <c r="O202" s="59">
        <f t="shared" si="69"/>
        <v>635.34466599999996</v>
      </c>
      <c r="P202" s="59">
        <f t="shared" si="69"/>
        <v>643.48388699999998</v>
      </c>
      <c r="Q202" s="59">
        <f t="shared" si="69"/>
        <v>646.135132</v>
      </c>
      <c r="R202" s="59">
        <f t="shared" si="69"/>
        <v>650.853882</v>
      </c>
      <c r="S202" s="59">
        <f t="shared" si="69"/>
        <v>652.967896</v>
      </c>
      <c r="T202" s="59">
        <f t="shared" si="69"/>
        <v>662.82763699999998</v>
      </c>
      <c r="U202" s="59">
        <f t="shared" si="69"/>
        <v>662.877747</v>
      </c>
      <c r="V202" s="59">
        <f t="shared" si="69"/>
        <v>669.29626499999995</v>
      </c>
      <c r="W202" s="59">
        <f t="shared" si="69"/>
        <v>674.01141399999995</v>
      </c>
      <c r="X202" s="59">
        <f t="shared" si="69"/>
        <v>675.74273700000003</v>
      </c>
      <c r="Y202" s="59">
        <f t="shared" si="69"/>
        <v>684.14807099999996</v>
      </c>
      <c r="Z202" s="59">
        <f t="shared" si="69"/>
        <v>684.59844999999996</v>
      </c>
      <c r="AA202" s="59">
        <f t="shared" si="69"/>
        <v>689.13525400000003</v>
      </c>
      <c r="AB202" s="59">
        <f t="shared" si="69"/>
        <v>691.90924099999995</v>
      </c>
      <c r="AC202" s="59">
        <f t="shared" si="69"/>
        <v>695.35632299999997</v>
      </c>
      <c r="AD202" s="59">
        <f t="shared" si="69"/>
        <v>702.31414800000005</v>
      </c>
      <c r="AE202" s="59">
        <f t="shared" si="69"/>
        <v>704.41784340267589</v>
      </c>
      <c r="AF202" s="59">
        <f t="shared" si="69"/>
        <v>706.52784016544797</v>
      </c>
      <c r="AG202" s="59">
        <f t="shared" si="69"/>
        <v>708.64415716326323</v>
      </c>
      <c r="AH202" s="59">
        <f t="shared" si="69"/>
        <v>710.7668133276062</v>
      </c>
      <c r="AI202" s="59">
        <f t="shared" si="69"/>
        <v>712.89582764666818</v>
      </c>
      <c r="AJ202" s="59">
        <f t="shared" si="69"/>
        <v>715.03121916551754</v>
      </c>
      <c r="AK202" s="59">
        <f t="shared" si="69"/>
        <v>717.17300698626957</v>
      </c>
      <c r="AL202" s="59">
        <f t="shared" si="69"/>
        <v>719.32121026825757</v>
      </c>
      <c r="AM202" s="59">
        <f t="shared" si="69"/>
        <v>721.47584822820443</v>
      </c>
      <c r="AN202" s="59">
        <f t="shared" si="69"/>
        <v>723.63694014039436</v>
      </c>
      <c r="AO202" s="59">
        <f t="shared" si="69"/>
        <v>725.80450533684507</v>
      </c>
      <c r="AP202" s="59">
        <f t="shared" si="69"/>
        <v>727.97856320748122</v>
      </c>
      <c r="AQ202" s="59">
        <f t="shared" si="69"/>
        <v>730.15913320030745</v>
      </c>
      <c r="AR202" s="59">
        <f t="shared" si="69"/>
        <v>732.34623482158258</v>
      </c>
      <c r="AS202" s="59">
        <f t="shared" si="69"/>
        <v>734.53988763599398</v>
      </c>
      <c r="AT202" s="56"/>
      <c r="AU202" s="56"/>
    </row>
    <row r="203" spans="1:47">
      <c r="A203" s="58" t="s">
        <v>634</v>
      </c>
      <c r="B203" s="59">
        <f t="shared" ref="B203:E203" si="70">B32</f>
        <v>605.03375200000005</v>
      </c>
      <c r="C203" s="59">
        <f t="shared" si="70"/>
        <v>577.45819100000006</v>
      </c>
      <c r="D203" s="59">
        <f t="shared" si="70"/>
        <v>529.03851299999997</v>
      </c>
      <c r="E203" s="59">
        <f t="shared" si="70"/>
        <v>526.12683100000004</v>
      </c>
      <c r="F203" s="59">
        <f t="shared" ref="F203:AS203" si="71">F202</f>
        <v>554.07891800000004</v>
      </c>
      <c r="G203" s="59">
        <f t="shared" si="71"/>
        <v>573.69720500000005</v>
      </c>
      <c r="H203" s="59">
        <f t="shared" si="71"/>
        <v>585.13324</v>
      </c>
      <c r="I203" s="59">
        <f t="shared" si="71"/>
        <v>596.92608600000005</v>
      </c>
      <c r="J203" s="59">
        <f t="shared" si="71"/>
        <v>597.37085000000002</v>
      </c>
      <c r="K203" s="59">
        <f t="shared" si="71"/>
        <v>608.71356200000002</v>
      </c>
      <c r="L203" s="59">
        <f t="shared" si="71"/>
        <v>614.45922900000005</v>
      </c>
      <c r="M203" s="59">
        <f t="shared" si="71"/>
        <v>623.85369900000001</v>
      </c>
      <c r="N203" s="59">
        <f t="shared" si="71"/>
        <v>631.55761700000005</v>
      </c>
      <c r="O203" s="59">
        <f t="shared" si="71"/>
        <v>635.34466599999996</v>
      </c>
      <c r="P203" s="59">
        <f t="shared" si="71"/>
        <v>643.48388699999998</v>
      </c>
      <c r="Q203" s="59">
        <f t="shared" si="71"/>
        <v>646.135132</v>
      </c>
      <c r="R203" s="59">
        <f t="shared" si="71"/>
        <v>650.853882</v>
      </c>
      <c r="S203" s="59">
        <f t="shared" si="71"/>
        <v>652.967896</v>
      </c>
      <c r="T203" s="59">
        <f t="shared" si="71"/>
        <v>662.82763699999998</v>
      </c>
      <c r="U203" s="59">
        <f t="shared" si="71"/>
        <v>662.877747</v>
      </c>
      <c r="V203" s="59">
        <f t="shared" si="71"/>
        <v>669.29626499999995</v>
      </c>
      <c r="W203" s="59">
        <f t="shared" si="71"/>
        <v>674.01141399999995</v>
      </c>
      <c r="X203" s="59">
        <f t="shared" si="71"/>
        <v>675.74273700000003</v>
      </c>
      <c r="Y203" s="59">
        <f t="shared" si="71"/>
        <v>684.14807099999996</v>
      </c>
      <c r="Z203" s="59">
        <f t="shared" si="71"/>
        <v>684.59844999999996</v>
      </c>
      <c r="AA203" s="59">
        <f t="shared" si="71"/>
        <v>689.13525400000003</v>
      </c>
      <c r="AB203" s="59">
        <f t="shared" si="71"/>
        <v>691.90924099999995</v>
      </c>
      <c r="AC203" s="59">
        <f t="shared" si="71"/>
        <v>695.35632299999997</v>
      </c>
      <c r="AD203" s="59">
        <f t="shared" si="71"/>
        <v>702.31414800000005</v>
      </c>
      <c r="AE203" s="59">
        <f t="shared" si="71"/>
        <v>704.41784340267589</v>
      </c>
      <c r="AF203" s="59">
        <f t="shared" si="71"/>
        <v>706.52784016544797</v>
      </c>
      <c r="AG203" s="59">
        <f t="shared" si="71"/>
        <v>708.64415716326323</v>
      </c>
      <c r="AH203" s="59">
        <f t="shared" si="71"/>
        <v>710.7668133276062</v>
      </c>
      <c r="AI203" s="59">
        <f t="shared" si="71"/>
        <v>712.89582764666818</v>
      </c>
      <c r="AJ203" s="59">
        <f t="shared" si="71"/>
        <v>715.03121916551754</v>
      </c>
      <c r="AK203" s="59">
        <f t="shared" si="71"/>
        <v>717.17300698626957</v>
      </c>
      <c r="AL203" s="59">
        <f t="shared" si="71"/>
        <v>719.32121026825757</v>
      </c>
      <c r="AM203" s="59">
        <f t="shared" si="71"/>
        <v>721.47584822820443</v>
      </c>
      <c r="AN203" s="59">
        <f t="shared" si="71"/>
        <v>723.63694014039436</v>
      </c>
      <c r="AO203" s="59">
        <f t="shared" si="71"/>
        <v>725.80450533684507</v>
      </c>
      <c r="AP203" s="59">
        <f t="shared" si="71"/>
        <v>727.97856320748122</v>
      </c>
      <c r="AQ203" s="59">
        <f t="shared" si="71"/>
        <v>730.15913320030745</v>
      </c>
      <c r="AR203" s="59">
        <f t="shared" si="71"/>
        <v>732.34623482158258</v>
      </c>
      <c r="AS203" s="59">
        <f t="shared" si="71"/>
        <v>734.53988763599398</v>
      </c>
      <c r="AT203" s="56"/>
      <c r="AU203" s="56"/>
    </row>
    <row r="204" spans="1:47">
      <c r="A204" s="58"/>
      <c r="B204" s="59">
        <f t="shared" ref="B204:E204" si="72">B33</f>
        <v>43.828357696533203</v>
      </c>
      <c r="C204" s="59">
        <f t="shared" si="72"/>
        <v>41.6229057312012</v>
      </c>
      <c r="D204" s="59">
        <f t="shared" si="72"/>
        <v>38.174228668212898</v>
      </c>
      <c r="E204" s="59">
        <f t="shared" si="72"/>
        <v>37.703567504882798</v>
      </c>
      <c r="F204" s="59"/>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c r="AT204" s="56"/>
      <c r="AU204" s="56"/>
    </row>
    <row r="205" spans="1:47">
      <c r="A205" s="58" t="s">
        <v>648</v>
      </c>
      <c r="B205" s="59"/>
      <c r="C205" s="59"/>
      <c r="D205" s="59"/>
      <c r="E205" s="59"/>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c r="AI205" s="58"/>
      <c r="AJ205" s="58"/>
      <c r="AK205" s="58"/>
      <c r="AL205" s="58"/>
      <c r="AM205" s="58"/>
      <c r="AN205" s="58"/>
      <c r="AO205" s="58"/>
      <c r="AP205" s="58"/>
      <c r="AQ205" s="58"/>
      <c r="AR205" s="58"/>
      <c r="AS205" s="58"/>
      <c r="AT205" s="56"/>
      <c r="AU205" s="56"/>
    </row>
    <row r="206" spans="1:47">
      <c r="A206" s="58" t="s">
        <v>632</v>
      </c>
      <c r="B206" s="59">
        <f t="shared" ref="B206:E206" si="73">B35</f>
        <v>214.572586</v>
      </c>
      <c r="C206" s="59">
        <f t="shared" si="73"/>
        <v>213.44682299999999</v>
      </c>
      <c r="D206" s="59">
        <f t="shared" si="73"/>
        <v>209.959915</v>
      </c>
      <c r="E206" s="59">
        <f t="shared" si="73"/>
        <v>207.039444</v>
      </c>
      <c r="F206" s="59">
        <f>F35*((1+F$127)^F$169)*(1+F143)*(1+F$155)</f>
        <v>206.34423799999999</v>
      </c>
      <c r="G206" s="59">
        <f t="shared" ref="G206:AS206" si="74">G35*((1+G$127)^G$169)*(1+G143)*(1+G$155)</f>
        <v>208.932007</v>
      </c>
      <c r="H206" s="59">
        <f t="shared" si="74"/>
        <v>210.84648100000001</v>
      </c>
      <c r="I206" s="59">
        <f t="shared" si="74"/>
        <v>212.42872600000001</v>
      </c>
      <c r="J206" s="59">
        <f t="shared" si="74"/>
        <v>214.64439400000001</v>
      </c>
      <c r="K206" s="59">
        <f t="shared" si="74"/>
        <v>215.333282</v>
      </c>
      <c r="L206" s="59">
        <f t="shared" si="74"/>
        <v>216.948578</v>
      </c>
      <c r="M206" s="59">
        <f t="shared" si="74"/>
        <v>219.21980300000001</v>
      </c>
      <c r="N206" s="59">
        <f t="shared" si="74"/>
        <v>221.74314899999999</v>
      </c>
      <c r="O206" s="59">
        <f t="shared" si="74"/>
        <v>223.37150600000001</v>
      </c>
      <c r="P206" s="59">
        <f t="shared" si="74"/>
        <v>223.89115899999999</v>
      </c>
      <c r="Q206" s="59">
        <f t="shared" si="74"/>
        <v>224.18182400000001</v>
      </c>
      <c r="R206" s="59">
        <f t="shared" si="74"/>
        <v>225.72184799999999</v>
      </c>
      <c r="S206" s="59">
        <f t="shared" si="74"/>
        <v>228.16377299999999</v>
      </c>
      <c r="T206" s="59">
        <f t="shared" si="74"/>
        <v>230.200851</v>
      </c>
      <c r="U206" s="59">
        <f t="shared" si="74"/>
        <v>232.03379799999999</v>
      </c>
      <c r="V206" s="59">
        <f t="shared" si="74"/>
        <v>233.97970599999999</v>
      </c>
      <c r="W206" s="59">
        <f t="shared" si="74"/>
        <v>234.86450199999999</v>
      </c>
      <c r="X206" s="59">
        <f t="shared" si="74"/>
        <v>235.899002</v>
      </c>
      <c r="Y206" s="59">
        <f t="shared" si="74"/>
        <v>236.53762800000001</v>
      </c>
      <c r="Z206" s="59">
        <f t="shared" si="74"/>
        <v>237.36488299999999</v>
      </c>
      <c r="AA206" s="59">
        <f t="shared" si="74"/>
        <v>238.532532</v>
      </c>
      <c r="AB206" s="59">
        <f t="shared" si="74"/>
        <v>240.69259600000001</v>
      </c>
      <c r="AC206" s="59">
        <f t="shared" si="74"/>
        <v>241.82450900000001</v>
      </c>
      <c r="AD206" s="59">
        <f t="shared" si="74"/>
        <v>242.44223</v>
      </c>
      <c r="AE206" s="59">
        <f t="shared" si="74"/>
        <v>243.12537003794185</v>
      </c>
      <c r="AF206" s="59">
        <f t="shared" si="74"/>
        <v>243.81043498934221</v>
      </c>
      <c r="AG206" s="59">
        <f t="shared" si="74"/>
        <v>244.49743027811365</v>
      </c>
      <c r="AH206" s="59">
        <f t="shared" si="74"/>
        <v>245.18636134345189</v>
      </c>
      <c r="AI206" s="59">
        <f t="shared" si="74"/>
        <v>245.87723363987894</v>
      </c>
      <c r="AJ206" s="59">
        <f t="shared" si="74"/>
        <v>246.57005263728621</v>
      </c>
      <c r="AK206" s="59">
        <f t="shared" si="74"/>
        <v>247.26482382097794</v>
      </c>
      <c r="AL206" s="59">
        <f t="shared" si="74"/>
        <v>247.96155269171447</v>
      </c>
      <c r="AM206" s="59">
        <f t="shared" si="74"/>
        <v>248.66024476575595</v>
      </c>
      <c r="AN206" s="59">
        <f t="shared" si="74"/>
        <v>249.36090557490587</v>
      </c>
      <c r="AO206" s="59">
        <f t="shared" si="74"/>
        <v>250.06354066655496</v>
      </c>
      <c r="AP206" s="59">
        <f t="shared" si="74"/>
        <v>250.76815560372503</v>
      </c>
      <c r="AQ206" s="59">
        <f t="shared" si="74"/>
        <v>251.47475596511313</v>
      </c>
      <c r="AR206" s="59">
        <f t="shared" si="74"/>
        <v>252.18334734513562</v>
      </c>
      <c r="AS206" s="59">
        <f t="shared" si="74"/>
        <v>252.89393535397244</v>
      </c>
      <c r="AT206" s="56"/>
      <c r="AU206" s="56"/>
    </row>
    <row r="207" spans="1:47">
      <c r="A207" s="58" t="s">
        <v>651</v>
      </c>
      <c r="B207" s="59">
        <f t="shared" ref="B207:E207" si="75">B36</f>
        <v>84.744011</v>
      </c>
      <c r="C207" s="59">
        <f t="shared" si="75"/>
        <v>81.205933000000002</v>
      </c>
      <c r="D207" s="59">
        <f t="shared" si="75"/>
        <v>72.688216999999995</v>
      </c>
      <c r="E207" s="59">
        <f t="shared" si="75"/>
        <v>75.214584000000002</v>
      </c>
      <c r="F207" s="59">
        <f>F36*((1+F$127)^F$169)*(1+F146)*(1+F$155)</f>
        <v>78.515358000000006</v>
      </c>
      <c r="G207" s="59">
        <f t="shared" ref="G207:AS207" si="76">G36*((1+G$127)^G$169)*(1+G146)*(1+G$155)</f>
        <v>79.490875000000003</v>
      </c>
      <c r="H207" s="59">
        <f t="shared" si="76"/>
        <v>80.209311999999997</v>
      </c>
      <c r="I207" s="59">
        <f t="shared" si="76"/>
        <v>80.807998999999995</v>
      </c>
      <c r="J207" s="59">
        <f t="shared" si="76"/>
        <v>81.648994000000002</v>
      </c>
      <c r="K207" s="59">
        <f t="shared" si="76"/>
        <v>81.908707000000007</v>
      </c>
      <c r="L207" s="59">
        <f t="shared" si="76"/>
        <v>82.521332000000001</v>
      </c>
      <c r="M207" s="59">
        <f t="shared" si="76"/>
        <v>83.382842999999994</v>
      </c>
      <c r="N207" s="59">
        <f t="shared" si="76"/>
        <v>84.340851000000001</v>
      </c>
      <c r="O207" s="59">
        <f t="shared" si="76"/>
        <v>84.959487999999993</v>
      </c>
      <c r="P207" s="59">
        <f t="shared" si="76"/>
        <v>85.157348999999996</v>
      </c>
      <c r="Q207" s="59">
        <f t="shared" si="76"/>
        <v>85.268585000000002</v>
      </c>
      <c r="R207" s="59">
        <f t="shared" si="76"/>
        <v>85.854636999999997</v>
      </c>
      <c r="S207" s="59">
        <f t="shared" si="76"/>
        <v>86.783737000000002</v>
      </c>
      <c r="T207" s="59">
        <f t="shared" si="76"/>
        <v>87.558944999999994</v>
      </c>
      <c r="U207" s="59">
        <f t="shared" si="76"/>
        <v>88.257407999999998</v>
      </c>
      <c r="V207" s="59">
        <f t="shared" si="76"/>
        <v>88.999222000000003</v>
      </c>
      <c r="W207" s="59">
        <f t="shared" si="76"/>
        <v>89.337554999999995</v>
      </c>
      <c r="X207" s="59">
        <f t="shared" si="76"/>
        <v>89.733153999999999</v>
      </c>
      <c r="Y207" s="59">
        <f t="shared" si="76"/>
        <v>89.978165000000004</v>
      </c>
      <c r="Z207" s="59">
        <f t="shared" si="76"/>
        <v>90.294724000000002</v>
      </c>
      <c r="AA207" s="59">
        <f t="shared" si="76"/>
        <v>90.740561999999997</v>
      </c>
      <c r="AB207" s="59">
        <f t="shared" si="76"/>
        <v>91.563873000000001</v>
      </c>
      <c r="AC207" s="59">
        <f t="shared" si="76"/>
        <v>91.995033000000006</v>
      </c>
      <c r="AD207" s="59">
        <f t="shared" si="76"/>
        <v>92.229759000000001</v>
      </c>
      <c r="AE207" s="59">
        <f t="shared" si="76"/>
        <v>92.490269172973711</v>
      </c>
      <c r="AF207" s="59">
        <f t="shared" si="76"/>
        <v>92.751515177320698</v>
      </c>
      <c r="AG207" s="59">
        <f t="shared" si="76"/>
        <v>93.013499091454278</v>
      </c>
      <c r="AH207" s="59">
        <f t="shared" si="76"/>
        <v>93.276222999658401</v>
      </c>
      <c r="AI207" s="59">
        <f t="shared" si="76"/>
        <v>93.539688992104232</v>
      </c>
      <c r="AJ207" s="59">
        <f t="shared" si="76"/>
        <v>93.803899164866792</v>
      </c>
      <c r="AK207" s="59">
        <f t="shared" si="76"/>
        <v>94.068855619941644</v>
      </c>
      <c r="AL207" s="59">
        <f t="shared" si="76"/>
        <v>94.334560465261575</v>
      </c>
      <c r="AM207" s="59">
        <f t="shared" si="76"/>
        <v>94.601015814713421</v>
      </c>
      <c r="AN207" s="59">
        <f t="shared" si="76"/>
        <v>94.868223788154822</v>
      </c>
      <c r="AO207" s="59">
        <f t="shared" si="76"/>
        <v>95.136186511431163</v>
      </c>
      <c r="AP207" s="59">
        <f t="shared" si="76"/>
        <v>95.404906116392425</v>
      </c>
      <c r="AQ207" s="59">
        <f t="shared" si="76"/>
        <v>95.674384740910156</v>
      </c>
      <c r="AR207" s="59">
        <f t="shared" si="76"/>
        <v>95.944624528894508</v>
      </c>
      <c r="AS207" s="59">
        <f t="shared" si="76"/>
        <v>96.215627630311261</v>
      </c>
      <c r="AT207" s="56"/>
      <c r="AU207" s="56"/>
    </row>
    <row r="208" spans="1:47">
      <c r="A208" s="58" t="s">
        <v>634</v>
      </c>
      <c r="B208" s="59">
        <f t="shared" ref="B208:E208" si="77">B37</f>
        <v>299.316597</v>
      </c>
      <c r="C208" s="59">
        <f t="shared" si="77"/>
        <v>294.65275600000001</v>
      </c>
      <c r="D208" s="59">
        <f t="shared" si="77"/>
        <v>282.64813199999998</v>
      </c>
      <c r="E208" s="59">
        <f t="shared" si="77"/>
        <v>282.25402800000001</v>
      </c>
      <c r="F208" s="59">
        <f t="shared" ref="F208:AS208" si="78">F206+F207</f>
        <v>284.85959600000001</v>
      </c>
      <c r="G208" s="59">
        <f t="shared" si="78"/>
        <v>288.42288200000002</v>
      </c>
      <c r="H208" s="59">
        <f t="shared" si="78"/>
        <v>291.05579299999999</v>
      </c>
      <c r="I208" s="59">
        <f t="shared" si="78"/>
        <v>293.23672499999998</v>
      </c>
      <c r="J208" s="59">
        <f t="shared" si="78"/>
        <v>296.29338799999999</v>
      </c>
      <c r="K208" s="59">
        <f t="shared" si="78"/>
        <v>297.24198899999999</v>
      </c>
      <c r="L208" s="59">
        <f t="shared" si="78"/>
        <v>299.46991000000003</v>
      </c>
      <c r="M208" s="59">
        <f t="shared" si="78"/>
        <v>302.60264599999999</v>
      </c>
      <c r="N208" s="59">
        <f t="shared" si="78"/>
        <v>306.084</v>
      </c>
      <c r="O208" s="59">
        <f t="shared" si="78"/>
        <v>308.33099400000003</v>
      </c>
      <c r="P208" s="59">
        <f t="shared" si="78"/>
        <v>309.04850799999997</v>
      </c>
      <c r="Q208" s="59">
        <f t="shared" si="78"/>
        <v>309.45040900000004</v>
      </c>
      <c r="R208" s="59">
        <f t="shared" si="78"/>
        <v>311.57648499999999</v>
      </c>
      <c r="S208" s="59">
        <f t="shared" si="78"/>
        <v>314.94750999999997</v>
      </c>
      <c r="T208" s="59">
        <f t="shared" si="78"/>
        <v>317.75979599999999</v>
      </c>
      <c r="U208" s="59">
        <f t="shared" si="78"/>
        <v>320.29120599999999</v>
      </c>
      <c r="V208" s="59">
        <f t="shared" si="78"/>
        <v>322.978928</v>
      </c>
      <c r="W208" s="59">
        <f t="shared" si="78"/>
        <v>324.20205699999997</v>
      </c>
      <c r="X208" s="59">
        <f t="shared" si="78"/>
        <v>325.63215600000001</v>
      </c>
      <c r="Y208" s="59">
        <f t="shared" si="78"/>
        <v>326.51579300000003</v>
      </c>
      <c r="Z208" s="59">
        <f t="shared" si="78"/>
        <v>327.65960699999999</v>
      </c>
      <c r="AA208" s="59">
        <f t="shared" si="78"/>
        <v>329.27309400000001</v>
      </c>
      <c r="AB208" s="59">
        <f t="shared" si="78"/>
        <v>332.25646900000004</v>
      </c>
      <c r="AC208" s="59">
        <f t="shared" si="78"/>
        <v>333.81954200000001</v>
      </c>
      <c r="AD208" s="59">
        <f t="shared" si="78"/>
        <v>334.671989</v>
      </c>
      <c r="AE208" s="59">
        <f t="shared" si="78"/>
        <v>335.61563921091556</v>
      </c>
      <c r="AF208" s="59">
        <f t="shared" si="78"/>
        <v>336.56195016666288</v>
      </c>
      <c r="AG208" s="59">
        <f t="shared" si="78"/>
        <v>337.51092936956792</v>
      </c>
      <c r="AH208" s="59">
        <f t="shared" si="78"/>
        <v>338.46258434311028</v>
      </c>
      <c r="AI208" s="59">
        <f t="shared" si="78"/>
        <v>339.4169226319832</v>
      </c>
      <c r="AJ208" s="59">
        <f t="shared" si="78"/>
        <v>340.37395180215299</v>
      </c>
      <c r="AK208" s="59">
        <f t="shared" si="78"/>
        <v>341.33367944091958</v>
      </c>
      <c r="AL208" s="59">
        <f t="shared" si="78"/>
        <v>342.29611315697605</v>
      </c>
      <c r="AM208" s="59">
        <f t="shared" si="78"/>
        <v>343.26126058046935</v>
      </c>
      <c r="AN208" s="59">
        <f t="shared" si="78"/>
        <v>344.22912936306068</v>
      </c>
      <c r="AO208" s="59">
        <f t="shared" si="78"/>
        <v>345.19972717798612</v>
      </c>
      <c r="AP208" s="59">
        <f t="shared" si="78"/>
        <v>346.17306172011746</v>
      </c>
      <c r="AQ208" s="59">
        <f t="shared" si="78"/>
        <v>347.14914070602327</v>
      </c>
      <c r="AR208" s="59">
        <f t="shared" si="78"/>
        <v>348.1279718740301</v>
      </c>
      <c r="AS208" s="59">
        <f t="shared" si="78"/>
        <v>349.10956298428368</v>
      </c>
      <c r="AT208" s="56"/>
      <c r="AU208" s="56"/>
    </row>
    <row r="209" spans="1:47">
      <c r="A209" s="58"/>
      <c r="B209" s="59">
        <f t="shared" ref="B209:E209" si="79">B38</f>
        <v>22.2210807800293</v>
      </c>
      <c r="C209" s="59">
        <f t="shared" si="79"/>
        <v>21.783899307251001</v>
      </c>
      <c r="D209" s="59">
        <f t="shared" si="79"/>
        <v>20.877824783325199</v>
      </c>
      <c r="E209" s="59">
        <f t="shared" si="79"/>
        <v>20.763626098632798</v>
      </c>
      <c r="F209" s="59"/>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c r="AT209" s="56"/>
      <c r="AU209" s="56"/>
    </row>
    <row r="210" spans="1:47">
      <c r="A210" s="58" t="s">
        <v>653</v>
      </c>
      <c r="B210" s="59"/>
      <c r="C210" s="59"/>
      <c r="D210" s="59"/>
      <c r="E210" s="59"/>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c r="AJ210" s="58"/>
      <c r="AK210" s="58"/>
      <c r="AL210" s="58"/>
      <c r="AM210" s="58"/>
      <c r="AN210" s="58"/>
      <c r="AO210" s="58"/>
      <c r="AP210" s="58"/>
      <c r="AQ210" s="58"/>
      <c r="AR210" s="58"/>
      <c r="AS210" s="58"/>
      <c r="AT210" s="56"/>
      <c r="AU210" s="56"/>
    </row>
    <row r="211" spans="1:47">
      <c r="A211" s="58" t="s">
        <v>632</v>
      </c>
      <c r="B211" s="59">
        <f t="shared" ref="B211:E211" si="80">B40</f>
        <v>65.409744000000003</v>
      </c>
      <c r="C211" s="59">
        <f t="shared" si="80"/>
        <v>63.458824</v>
      </c>
      <c r="D211" s="59">
        <f t="shared" si="80"/>
        <v>63.787094000000003</v>
      </c>
      <c r="E211" s="59">
        <f t="shared" si="80"/>
        <v>63.584178999999999</v>
      </c>
      <c r="F211" s="59">
        <f>F40*((1+F$128)^F$170)*(1+F143)*(1+F$156)</f>
        <v>63.423423999999997</v>
      </c>
      <c r="G211" s="59">
        <f t="shared" ref="G211:AS211" si="81">G40*((1+G$128)^G$170)*(1+G143)*(1+G$156)</f>
        <v>63.558453</v>
      </c>
      <c r="H211" s="59">
        <f t="shared" si="81"/>
        <v>63.670647000000002</v>
      </c>
      <c r="I211" s="59">
        <f t="shared" si="81"/>
        <v>63.763294000000002</v>
      </c>
      <c r="J211" s="59">
        <f t="shared" si="81"/>
        <v>63.855404</v>
      </c>
      <c r="K211" s="59">
        <f t="shared" si="81"/>
        <v>63.950797999999999</v>
      </c>
      <c r="L211" s="59">
        <f t="shared" si="81"/>
        <v>64.044471999999999</v>
      </c>
      <c r="M211" s="59">
        <f t="shared" si="81"/>
        <v>64.140144000000006</v>
      </c>
      <c r="N211" s="59">
        <f t="shared" si="81"/>
        <v>64.237174999999993</v>
      </c>
      <c r="O211" s="59">
        <f t="shared" si="81"/>
        <v>64.336143000000007</v>
      </c>
      <c r="P211" s="59">
        <f t="shared" si="81"/>
        <v>64.423477000000005</v>
      </c>
      <c r="Q211" s="59">
        <f t="shared" si="81"/>
        <v>64.505713999999998</v>
      </c>
      <c r="R211" s="59">
        <f t="shared" si="81"/>
        <v>64.590705999999997</v>
      </c>
      <c r="S211" s="59">
        <f t="shared" si="81"/>
        <v>64.67765</v>
      </c>
      <c r="T211" s="59">
        <f t="shared" si="81"/>
        <v>64.763565</v>
      </c>
      <c r="U211" s="59">
        <f t="shared" si="81"/>
        <v>64.847922999999994</v>
      </c>
      <c r="V211" s="59">
        <f t="shared" si="81"/>
        <v>64.930015999999995</v>
      </c>
      <c r="W211" s="59">
        <f t="shared" si="81"/>
        <v>65.013007999999999</v>
      </c>
      <c r="X211" s="59">
        <f t="shared" si="81"/>
        <v>65.094925000000003</v>
      </c>
      <c r="Y211" s="59">
        <f t="shared" si="81"/>
        <v>65.178107999999995</v>
      </c>
      <c r="Z211" s="59">
        <f t="shared" si="81"/>
        <v>65.259422000000001</v>
      </c>
      <c r="AA211" s="59">
        <f t="shared" si="81"/>
        <v>65.339432000000002</v>
      </c>
      <c r="AB211" s="59">
        <f t="shared" si="81"/>
        <v>65.419196999999997</v>
      </c>
      <c r="AC211" s="59">
        <f t="shared" si="81"/>
        <v>65.500595000000004</v>
      </c>
      <c r="AD211" s="59">
        <f t="shared" si="81"/>
        <v>65.581078000000005</v>
      </c>
      <c r="AE211" s="59">
        <f t="shared" si="81"/>
        <v>65.627186711668941</v>
      </c>
      <c r="AF211" s="59">
        <f t="shared" si="81"/>
        <v>65.67332784142792</v>
      </c>
      <c r="AG211" s="59">
        <f t="shared" si="81"/>
        <v>65.719501412069434</v>
      </c>
      <c r="AH211" s="59">
        <f t="shared" si="81"/>
        <v>65.765707446402004</v>
      </c>
      <c r="AI211" s="59">
        <f t="shared" si="81"/>
        <v>65.811945967250182</v>
      </c>
      <c r="AJ211" s="59">
        <f t="shared" si="81"/>
        <v>65.858216997454576</v>
      </c>
      <c r="AK211" s="59">
        <f t="shared" si="81"/>
        <v>65.904520559871855</v>
      </c>
      <c r="AL211" s="59">
        <f t="shared" si="81"/>
        <v>65.950856677374745</v>
      </c>
      <c r="AM211" s="59">
        <f t="shared" si="81"/>
        <v>65.997225372852057</v>
      </c>
      <c r="AN211" s="59">
        <f t="shared" si="81"/>
        <v>66.043626669208706</v>
      </c>
      <c r="AO211" s="59">
        <f t="shared" si="81"/>
        <v>66.090060589365692</v>
      </c>
      <c r="AP211" s="59">
        <f t="shared" si="81"/>
        <v>66.136527156260144</v>
      </c>
      <c r="AQ211" s="59">
        <f t="shared" si="81"/>
        <v>66.183026392845306</v>
      </c>
      <c r="AR211" s="59">
        <f t="shared" si="81"/>
        <v>66.229558322090583</v>
      </c>
      <c r="AS211" s="59">
        <f t="shared" si="81"/>
        <v>66.276122966981504</v>
      </c>
      <c r="AT211" s="56"/>
      <c r="AU211" s="56"/>
    </row>
    <row r="212" spans="1:47">
      <c r="A212" s="58" t="s">
        <v>651</v>
      </c>
      <c r="B212" s="59">
        <f t="shared" ref="B212:E212" si="82">B41</f>
        <v>895.03619400000002</v>
      </c>
      <c r="C212" s="59">
        <f t="shared" si="82"/>
        <v>836.47595200000001</v>
      </c>
      <c r="D212" s="59">
        <f t="shared" si="82"/>
        <v>765.10980199999995</v>
      </c>
      <c r="E212" s="59">
        <f t="shared" si="82"/>
        <v>800.31585700000005</v>
      </c>
      <c r="F212" s="59">
        <f>F41*((1+F$128)^F$170)*(1+F146)*(1+F$156)</f>
        <v>836.13287400000002</v>
      </c>
      <c r="G212" s="59">
        <f t="shared" ref="G212:AS212" si="83">G41*((1+G$128)^G$170)*(1+G146)*(1+G$156)</f>
        <v>837.81664999999998</v>
      </c>
      <c r="H212" s="59">
        <f t="shared" si="83"/>
        <v>839.19140600000003</v>
      </c>
      <c r="I212" s="59">
        <f t="shared" si="83"/>
        <v>840.37902799999995</v>
      </c>
      <c r="J212" s="59">
        <f t="shared" si="83"/>
        <v>841.57403599999998</v>
      </c>
      <c r="K212" s="59">
        <f t="shared" si="83"/>
        <v>842.80712900000003</v>
      </c>
      <c r="L212" s="59">
        <f t="shared" si="83"/>
        <v>844.02319299999999</v>
      </c>
      <c r="M212" s="59">
        <f t="shared" si="83"/>
        <v>845.25976600000001</v>
      </c>
      <c r="N212" s="59">
        <f t="shared" si="83"/>
        <v>846.52062999999998</v>
      </c>
      <c r="O212" s="59">
        <f t="shared" si="83"/>
        <v>847.81768799999998</v>
      </c>
      <c r="P212" s="59">
        <f t="shared" si="83"/>
        <v>848.97070299999996</v>
      </c>
      <c r="Q212" s="59">
        <f t="shared" si="83"/>
        <v>850.06127900000001</v>
      </c>
      <c r="R212" s="59">
        <f t="shared" si="83"/>
        <v>851.18420400000002</v>
      </c>
      <c r="S212" s="59">
        <f t="shared" si="83"/>
        <v>852.33282499999996</v>
      </c>
      <c r="T212" s="59">
        <f t="shared" si="83"/>
        <v>853.46887200000003</v>
      </c>
      <c r="U212" s="59">
        <f t="shared" si="83"/>
        <v>854.59301800000003</v>
      </c>
      <c r="V212" s="59">
        <f t="shared" si="83"/>
        <v>855.69085700000005</v>
      </c>
      <c r="W212" s="59">
        <f t="shared" si="83"/>
        <v>856.80163600000003</v>
      </c>
      <c r="X212" s="59">
        <f t="shared" si="83"/>
        <v>857.90136700000005</v>
      </c>
      <c r="Y212" s="59">
        <f t="shared" si="83"/>
        <v>859.01745600000004</v>
      </c>
      <c r="Z212" s="59">
        <f t="shared" si="83"/>
        <v>860.10699499999998</v>
      </c>
      <c r="AA212" s="59">
        <f t="shared" si="83"/>
        <v>861.17730700000004</v>
      </c>
      <c r="AB212" s="59">
        <f t="shared" si="83"/>
        <v>862.243469</v>
      </c>
      <c r="AC212" s="59">
        <f t="shared" si="83"/>
        <v>863.321777</v>
      </c>
      <c r="AD212" s="59">
        <f t="shared" si="83"/>
        <v>864.38000499999998</v>
      </c>
      <c r="AE212" s="59">
        <f t="shared" si="83"/>
        <v>864.99362158013105</v>
      </c>
      <c r="AF212" s="59">
        <f t="shared" si="83"/>
        <v>865.60767376185549</v>
      </c>
      <c r="AG212" s="59">
        <f t="shared" si="83"/>
        <v>866.22216185440334</v>
      </c>
      <c r="AH212" s="59">
        <f t="shared" si="83"/>
        <v>866.83708616722436</v>
      </c>
      <c r="AI212" s="59">
        <f t="shared" si="83"/>
        <v>867.45244700998785</v>
      </c>
      <c r="AJ212" s="59">
        <f t="shared" si="83"/>
        <v>868.06824469258299</v>
      </c>
      <c r="AK212" s="59">
        <f t="shared" si="83"/>
        <v>868.68447952511906</v>
      </c>
      <c r="AL212" s="59">
        <f t="shared" si="83"/>
        <v>869.30115181792519</v>
      </c>
      <c r="AM212" s="59">
        <f t="shared" si="83"/>
        <v>869.91826188155108</v>
      </c>
      <c r="AN212" s="59">
        <f t="shared" si="83"/>
        <v>870.53581002676685</v>
      </c>
      <c r="AO212" s="59">
        <f t="shared" si="83"/>
        <v>871.15379656456309</v>
      </c>
      <c r="AP212" s="59">
        <f t="shared" si="83"/>
        <v>871.77222180615138</v>
      </c>
      <c r="AQ212" s="59">
        <f t="shared" si="83"/>
        <v>872.39108606296395</v>
      </c>
      <c r="AR212" s="59">
        <f t="shared" si="83"/>
        <v>873.01038964665429</v>
      </c>
      <c r="AS212" s="59">
        <f t="shared" si="83"/>
        <v>873.63013286909722</v>
      </c>
      <c r="AT212" s="56"/>
      <c r="AU212" s="56"/>
    </row>
    <row r="213" spans="1:47">
      <c r="A213" s="58" t="s">
        <v>634</v>
      </c>
      <c r="B213" s="59">
        <f t="shared" ref="B213:E213" si="84">B42</f>
        <v>960.44593800000007</v>
      </c>
      <c r="C213" s="59">
        <f t="shared" si="84"/>
        <v>899.93477600000006</v>
      </c>
      <c r="D213" s="59">
        <f t="shared" si="84"/>
        <v>828.89689599999997</v>
      </c>
      <c r="E213" s="59">
        <f t="shared" si="84"/>
        <v>863.900036</v>
      </c>
      <c r="F213" s="59">
        <f t="shared" ref="F213:AS213" si="85">F211+F212</f>
        <v>899.55629799999997</v>
      </c>
      <c r="G213" s="59">
        <f t="shared" si="85"/>
        <v>901.37510299999997</v>
      </c>
      <c r="H213" s="59">
        <f t="shared" si="85"/>
        <v>902.86205300000006</v>
      </c>
      <c r="I213" s="59">
        <f t="shared" si="85"/>
        <v>904.14232199999992</v>
      </c>
      <c r="J213" s="59">
        <f t="shared" si="85"/>
        <v>905.42944</v>
      </c>
      <c r="K213" s="59">
        <f t="shared" si="85"/>
        <v>906.757927</v>
      </c>
      <c r="L213" s="59">
        <f t="shared" si="85"/>
        <v>908.06766500000003</v>
      </c>
      <c r="M213" s="59">
        <f t="shared" si="85"/>
        <v>909.39990999999998</v>
      </c>
      <c r="N213" s="59">
        <f t="shared" si="85"/>
        <v>910.75780499999996</v>
      </c>
      <c r="O213" s="59">
        <f t="shared" si="85"/>
        <v>912.15383099999997</v>
      </c>
      <c r="P213" s="59">
        <f t="shared" si="85"/>
        <v>913.39418000000001</v>
      </c>
      <c r="Q213" s="59">
        <f t="shared" si="85"/>
        <v>914.56699300000002</v>
      </c>
      <c r="R213" s="59">
        <f t="shared" si="85"/>
        <v>915.77490999999998</v>
      </c>
      <c r="S213" s="59">
        <f t="shared" si="85"/>
        <v>917.01047499999993</v>
      </c>
      <c r="T213" s="59">
        <f t="shared" si="85"/>
        <v>918.232437</v>
      </c>
      <c r="U213" s="59">
        <f t="shared" si="85"/>
        <v>919.44094100000007</v>
      </c>
      <c r="V213" s="59">
        <f t="shared" si="85"/>
        <v>920.62087300000007</v>
      </c>
      <c r="W213" s="59">
        <f t="shared" si="85"/>
        <v>921.81464400000004</v>
      </c>
      <c r="X213" s="59">
        <f t="shared" si="85"/>
        <v>922.99629200000004</v>
      </c>
      <c r="Y213" s="59">
        <f t="shared" si="85"/>
        <v>924.19556399999999</v>
      </c>
      <c r="Z213" s="59">
        <f t="shared" si="85"/>
        <v>925.36641699999996</v>
      </c>
      <c r="AA213" s="59">
        <f t="shared" si="85"/>
        <v>926.51673900000003</v>
      </c>
      <c r="AB213" s="59">
        <f t="shared" si="85"/>
        <v>927.66266599999994</v>
      </c>
      <c r="AC213" s="59">
        <f t="shared" si="85"/>
        <v>928.82237199999997</v>
      </c>
      <c r="AD213" s="59">
        <f t="shared" si="85"/>
        <v>929.96108300000003</v>
      </c>
      <c r="AE213" s="59">
        <f t="shared" si="85"/>
        <v>930.62080829180002</v>
      </c>
      <c r="AF213" s="59">
        <f t="shared" si="85"/>
        <v>931.28100160328336</v>
      </c>
      <c r="AG213" s="59">
        <f t="shared" si="85"/>
        <v>931.9416632664728</v>
      </c>
      <c r="AH213" s="59">
        <f t="shared" si="85"/>
        <v>932.60279361362632</v>
      </c>
      <c r="AI213" s="59">
        <f t="shared" si="85"/>
        <v>933.264392977238</v>
      </c>
      <c r="AJ213" s="59">
        <f t="shared" si="85"/>
        <v>933.92646169003751</v>
      </c>
      <c r="AK213" s="59">
        <f t="shared" si="85"/>
        <v>934.58900008499086</v>
      </c>
      <c r="AL213" s="59">
        <f t="shared" si="85"/>
        <v>935.25200849529995</v>
      </c>
      <c r="AM213" s="59">
        <f t="shared" si="85"/>
        <v>935.91548725440316</v>
      </c>
      <c r="AN213" s="59">
        <f t="shared" si="85"/>
        <v>936.57943669597557</v>
      </c>
      <c r="AO213" s="59">
        <f t="shared" si="85"/>
        <v>937.24385715392873</v>
      </c>
      <c r="AP213" s="59">
        <f t="shared" si="85"/>
        <v>937.90874896241155</v>
      </c>
      <c r="AQ213" s="59">
        <f t="shared" si="85"/>
        <v>938.5741124558092</v>
      </c>
      <c r="AR213" s="59">
        <f t="shared" si="85"/>
        <v>939.2399479687449</v>
      </c>
      <c r="AS213" s="59">
        <f t="shared" si="85"/>
        <v>939.90625583607869</v>
      </c>
      <c r="AT213" s="56"/>
      <c r="AU213" s="56"/>
    </row>
    <row r="214" spans="1:47">
      <c r="A214" s="58"/>
      <c r="B214" s="59">
        <f t="shared" ref="B214:E214" si="86">B43</f>
        <v>75.264129638671903</v>
      </c>
      <c r="C214" s="59">
        <f t="shared" si="86"/>
        <v>70.485603332519503</v>
      </c>
      <c r="D214" s="59">
        <f t="shared" si="86"/>
        <v>64.890838623046903</v>
      </c>
      <c r="E214" s="59">
        <f t="shared" si="86"/>
        <v>67.618827819824205</v>
      </c>
      <c r="F214" s="59"/>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c r="AT214" s="56"/>
      <c r="AU214" s="56"/>
    </row>
    <row r="215" spans="1:47">
      <c r="A215" s="58" t="s">
        <v>657</v>
      </c>
      <c r="B215" s="59"/>
      <c r="C215" s="59"/>
      <c r="D215" s="59"/>
      <c r="E215" s="59"/>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c r="AT215" s="56"/>
      <c r="AU215" s="56"/>
    </row>
    <row r="216" spans="1:47">
      <c r="A216" s="58" t="s">
        <v>659</v>
      </c>
      <c r="B216" s="59">
        <f t="shared" ref="B216:E216" si="87">B45</f>
        <v>2717.5600589999999</v>
      </c>
      <c r="C216" s="59">
        <f t="shared" si="87"/>
        <v>2610.76001</v>
      </c>
      <c r="D216" s="59">
        <f t="shared" si="87"/>
        <v>2618.141357</v>
      </c>
      <c r="E216" s="59">
        <f t="shared" si="87"/>
        <v>2566.2414549999999</v>
      </c>
      <c r="F216" s="59">
        <f>F45*((1+F$129)^F$171)*(1+F144)*(1+F$157)</f>
        <v>2585.357422</v>
      </c>
      <c r="G216" s="59">
        <f t="shared" ref="G216:AS217" si="88">G45*((1+G$129)^G$171)*(1+G144)*(1+G$157)</f>
        <v>2623.8623050000001</v>
      </c>
      <c r="H216" s="59">
        <f t="shared" si="88"/>
        <v>2656.5095209999999</v>
      </c>
      <c r="I216" s="59">
        <f t="shared" si="88"/>
        <v>2706.648193</v>
      </c>
      <c r="J216" s="59">
        <f t="shared" si="88"/>
        <v>2748.930664</v>
      </c>
      <c r="K216" s="59">
        <f t="shared" si="88"/>
        <v>2790.6674800000001</v>
      </c>
      <c r="L216" s="59">
        <f t="shared" si="88"/>
        <v>2834.4448240000002</v>
      </c>
      <c r="M216" s="59">
        <f t="shared" si="88"/>
        <v>2876.7341310000002</v>
      </c>
      <c r="N216" s="59">
        <f t="shared" si="88"/>
        <v>2918.1020509999998</v>
      </c>
      <c r="O216" s="59">
        <f t="shared" si="88"/>
        <v>2957.6557619999999</v>
      </c>
      <c r="P216" s="59">
        <f t="shared" si="88"/>
        <v>2990.9216310000002</v>
      </c>
      <c r="Q216" s="59">
        <f t="shared" si="88"/>
        <v>3019.000732</v>
      </c>
      <c r="R216" s="59">
        <f t="shared" si="88"/>
        <v>3043.9182129999999</v>
      </c>
      <c r="S216" s="59">
        <f t="shared" si="88"/>
        <v>3066.9084469999998</v>
      </c>
      <c r="T216" s="59">
        <f t="shared" si="88"/>
        <v>3087.5085450000001</v>
      </c>
      <c r="U216" s="59">
        <f t="shared" si="88"/>
        <v>3105.8823240000002</v>
      </c>
      <c r="V216" s="59">
        <f t="shared" si="88"/>
        <v>3122.7346189999998</v>
      </c>
      <c r="W216" s="59">
        <f t="shared" si="88"/>
        <v>3140.586182</v>
      </c>
      <c r="X216" s="59">
        <f t="shared" si="88"/>
        <v>3157.6064449999999</v>
      </c>
      <c r="Y216" s="59">
        <f t="shared" si="88"/>
        <v>3176.063232</v>
      </c>
      <c r="Z216" s="59">
        <f t="shared" si="88"/>
        <v>3190.161865</v>
      </c>
      <c r="AA216" s="59">
        <f t="shared" si="88"/>
        <v>3203.3308109999998</v>
      </c>
      <c r="AB216" s="59">
        <f t="shared" si="88"/>
        <v>3219.218018</v>
      </c>
      <c r="AC216" s="59">
        <f t="shared" si="88"/>
        <v>3234.7385250000002</v>
      </c>
      <c r="AD216" s="59">
        <f t="shared" si="88"/>
        <v>3250.2595209999999</v>
      </c>
      <c r="AE216" s="59">
        <f t="shared" si="88"/>
        <v>3258.8357251647481</v>
      </c>
      <c r="AF216" s="59">
        <f t="shared" si="88"/>
        <v>3267.4345586849063</v>
      </c>
      <c r="AG216" s="59">
        <f t="shared" si="88"/>
        <v>3276.0560812707745</v>
      </c>
      <c r="AH216" s="59">
        <f t="shared" si="88"/>
        <v>3284.7003527902066</v>
      </c>
      <c r="AI216" s="59">
        <f t="shared" si="88"/>
        <v>3293.3674332690239</v>
      </c>
      <c r="AJ216" s="59">
        <f t="shared" si="88"/>
        <v>3302.0573828914335</v>
      </c>
      <c r="AK216" s="59">
        <f t="shared" si="88"/>
        <v>3310.7702620004461</v>
      </c>
      <c r="AL216" s="59">
        <f t="shared" si="88"/>
        <v>3319.5061310982946</v>
      </c>
      <c r="AM216" s="59">
        <f t="shared" si="88"/>
        <v>3328.2650508468546</v>
      </c>
      <c r="AN216" s="59">
        <f t="shared" si="88"/>
        <v>3337.0470820680648</v>
      </c>
      <c r="AO216" s="59">
        <f t="shared" si="88"/>
        <v>3345.8522857443509</v>
      </c>
      <c r="AP216" s="59">
        <f t="shared" si="88"/>
        <v>3354.680723019047</v>
      </c>
      <c r="AQ216" s="59">
        <f t="shared" si="88"/>
        <v>3363.5324551968224</v>
      </c>
      <c r="AR216" s="59">
        <f t="shared" si="88"/>
        <v>3372.4075437441052</v>
      </c>
      <c r="AS216" s="59">
        <f t="shared" si="88"/>
        <v>3381.3060502895109</v>
      </c>
      <c r="AT216" s="56"/>
      <c r="AU216" s="56"/>
    </row>
    <row r="217" spans="1:47">
      <c r="A217" s="58" t="s">
        <v>661</v>
      </c>
      <c r="B217" s="59">
        <f t="shared" ref="B217:E217" si="89">B46</f>
        <v>31.59</v>
      </c>
      <c r="C217" s="59">
        <f t="shared" si="89"/>
        <v>31.59</v>
      </c>
      <c r="D217" s="59">
        <f t="shared" si="89"/>
        <v>32.337237999999999</v>
      </c>
      <c r="E217" s="59">
        <f t="shared" si="89"/>
        <v>32.208244000000001</v>
      </c>
      <c r="F217" s="59">
        <f>F46*((1+F$129)^F$171)*(1+F145)*(1+F$157)</f>
        <v>32.101517000000001</v>
      </c>
      <c r="G217" s="59">
        <f t="shared" si="88"/>
        <v>32.013218000000002</v>
      </c>
      <c r="H217" s="59">
        <f t="shared" si="88"/>
        <v>31.940156999999999</v>
      </c>
      <c r="I217" s="59">
        <f t="shared" si="88"/>
        <v>31.879711</v>
      </c>
      <c r="J217" s="59">
        <f t="shared" si="88"/>
        <v>31.829699000000002</v>
      </c>
      <c r="K217" s="59">
        <f t="shared" si="88"/>
        <v>31.788321</v>
      </c>
      <c r="L217" s="59">
        <f t="shared" si="88"/>
        <v>31.754086000000001</v>
      </c>
      <c r="M217" s="59">
        <f t="shared" si="88"/>
        <v>31.725760000000001</v>
      </c>
      <c r="N217" s="59">
        <f t="shared" si="88"/>
        <v>31.702324000000001</v>
      </c>
      <c r="O217" s="59">
        <f t="shared" si="88"/>
        <v>31.682933999999999</v>
      </c>
      <c r="P217" s="59">
        <f t="shared" si="88"/>
        <v>31.666891</v>
      </c>
      <c r="Q217" s="59">
        <f t="shared" si="88"/>
        <v>31.653618000000002</v>
      </c>
      <c r="R217" s="59">
        <f t="shared" si="88"/>
        <v>31.642634999999999</v>
      </c>
      <c r="S217" s="59">
        <f t="shared" si="88"/>
        <v>31.633548999999999</v>
      </c>
      <c r="T217" s="59">
        <f t="shared" si="88"/>
        <v>31.626031999999999</v>
      </c>
      <c r="U217" s="59">
        <f t="shared" si="88"/>
        <v>31.619812</v>
      </c>
      <c r="V217" s="59">
        <f t="shared" si="88"/>
        <v>31.614666</v>
      </c>
      <c r="W217" s="59">
        <f t="shared" si="88"/>
        <v>31.610406999999999</v>
      </c>
      <c r="X217" s="59">
        <f t="shared" si="88"/>
        <v>31.606884000000001</v>
      </c>
      <c r="Y217" s="59">
        <f t="shared" si="88"/>
        <v>31.60397</v>
      </c>
      <c r="Z217" s="59">
        <f t="shared" si="88"/>
        <v>31.601559000000002</v>
      </c>
      <c r="AA217" s="59">
        <f t="shared" si="88"/>
        <v>31.599564000000001</v>
      </c>
      <c r="AB217" s="59">
        <f t="shared" si="88"/>
        <v>31.597912000000001</v>
      </c>
      <c r="AC217" s="59">
        <f t="shared" si="88"/>
        <v>31.596546</v>
      </c>
      <c r="AD217" s="59">
        <f t="shared" si="88"/>
        <v>31.595417000000001</v>
      </c>
      <c r="AE217" s="59">
        <f t="shared" si="88"/>
        <v>31.594442116337124</v>
      </c>
      <c r="AF217" s="59">
        <f t="shared" si="88"/>
        <v>31.593467262754501</v>
      </c>
      <c r="AG217" s="59">
        <f t="shared" si="88"/>
        <v>31.592492439251203</v>
      </c>
      <c r="AH217" s="59">
        <f t="shared" si="88"/>
        <v>31.591517645826304</v>
      </c>
      <c r="AI217" s="59">
        <f t="shared" si="88"/>
        <v>31.590542882478875</v>
      </c>
      <c r="AJ217" s="59">
        <f t="shared" si="88"/>
        <v>31.589568149207985</v>
      </c>
      <c r="AK217" s="59">
        <f t="shared" si="88"/>
        <v>31.588593446012709</v>
      </c>
      <c r="AL217" s="59">
        <f t="shared" si="88"/>
        <v>31.587618772892117</v>
      </c>
      <c r="AM217" s="59">
        <f t="shared" si="88"/>
        <v>31.586644129845283</v>
      </c>
      <c r="AN217" s="59">
        <f t="shared" si="88"/>
        <v>31.585669516871278</v>
      </c>
      <c r="AO217" s="59">
        <f t="shared" si="88"/>
        <v>31.584694933969175</v>
      </c>
      <c r="AP217" s="59">
        <f t="shared" si="88"/>
        <v>31.583720381138047</v>
      </c>
      <c r="AQ217" s="59">
        <f t="shared" si="88"/>
        <v>31.582745858376963</v>
      </c>
      <c r="AR217" s="59">
        <f t="shared" si="88"/>
        <v>31.581771365684997</v>
      </c>
      <c r="AS217" s="59">
        <f t="shared" si="88"/>
        <v>31.58079690306122</v>
      </c>
      <c r="AT217" s="56"/>
      <c r="AU217" s="56"/>
    </row>
    <row r="218" spans="1:47">
      <c r="A218" s="58" t="s">
        <v>634</v>
      </c>
      <c r="B218" s="59">
        <f t="shared" ref="B218:E218" si="90">B47</f>
        <v>2749.1500590000001</v>
      </c>
      <c r="C218" s="59">
        <f t="shared" si="90"/>
        <v>2642.3500100000001</v>
      </c>
      <c r="D218" s="59">
        <f t="shared" si="90"/>
        <v>2650.478595</v>
      </c>
      <c r="E218" s="59">
        <f t="shared" si="90"/>
        <v>2598.4496989999998</v>
      </c>
      <c r="F218" s="59">
        <f t="shared" ref="F218:AS218" si="91">F216+F217</f>
        <v>2617.4589390000001</v>
      </c>
      <c r="G218" s="59">
        <f t="shared" si="91"/>
        <v>2655.8755230000002</v>
      </c>
      <c r="H218" s="59">
        <f t="shared" si="91"/>
        <v>2688.4496779999999</v>
      </c>
      <c r="I218" s="59">
        <f t="shared" si="91"/>
        <v>2738.527904</v>
      </c>
      <c r="J218" s="59">
        <f t="shared" si="91"/>
        <v>2780.7603629999999</v>
      </c>
      <c r="K218" s="59">
        <f t="shared" si="91"/>
        <v>2822.4558010000001</v>
      </c>
      <c r="L218" s="59">
        <f t="shared" si="91"/>
        <v>2866.1989100000001</v>
      </c>
      <c r="M218" s="59">
        <f t="shared" si="91"/>
        <v>2908.459891</v>
      </c>
      <c r="N218" s="59">
        <f t="shared" si="91"/>
        <v>2949.8043749999997</v>
      </c>
      <c r="O218" s="59">
        <f t="shared" si="91"/>
        <v>2989.3386959999998</v>
      </c>
      <c r="P218" s="59">
        <f t="shared" si="91"/>
        <v>3022.588522</v>
      </c>
      <c r="Q218" s="59">
        <f t="shared" si="91"/>
        <v>3050.6543499999998</v>
      </c>
      <c r="R218" s="59">
        <f t="shared" si="91"/>
        <v>3075.5608480000001</v>
      </c>
      <c r="S218" s="59">
        <f t="shared" si="91"/>
        <v>3098.5419959999999</v>
      </c>
      <c r="T218" s="59">
        <f t="shared" si="91"/>
        <v>3119.1345770000003</v>
      </c>
      <c r="U218" s="59">
        <f t="shared" si="91"/>
        <v>3137.5021360000001</v>
      </c>
      <c r="V218" s="59">
        <f t="shared" si="91"/>
        <v>3154.3492849999998</v>
      </c>
      <c r="W218" s="59">
        <f t="shared" si="91"/>
        <v>3172.1965890000001</v>
      </c>
      <c r="X218" s="59">
        <f t="shared" si="91"/>
        <v>3189.2133289999997</v>
      </c>
      <c r="Y218" s="59">
        <f t="shared" si="91"/>
        <v>3207.6672020000001</v>
      </c>
      <c r="Z218" s="59">
        <f t="shared" si="91"/>
        <v>3221.7634240000002</v>
      </c>
      <c r="AA218" s="59">
        <f t="shared" si="91"/>
        <v>3234.9303749999999</v>
      </c>
      <c r="AB218" s="59">
        <f t="shared" si="91"/>
        <v>3250.8159300000002</v>
      </c>
      <c r="AC218" s="59">
        <f t="shared" si="91"/>
        <v>3266.3350710000004</v>
      </c>
      <c r="AD218" s="59">
        <f t="shared" si="91"/>
        <v>3281.8549379999999</v>
      </c>
      <c r="AE218" s="59">
        <f t="shared" si="91"/>
        <v>3290.4301672810852</v>
      </c>
      <c r="AF218" s="59">
        <f t="shared" si="91"/>
        <v>3299.0280259476608</v>
      </c>
      <c r="AG218" s="59">
        <f t="shared" si="91"/>
        <v>3307.6485737100256</v>
      </c>
      <c r="AH218" s="59">
        <f t="shared" si="91"/>
        <v>3316.2918704360327</v>
      </c>
      <c r="AI218" s="59">
        <f t="shared" si="91"/>
        <v>3324.9579761515029</v>
      </c>
      <c r="AJ218" s="59">
        <f t="shared" si="91"/>
        <v>3333.6469510406414</v>
      </c>
      <c r="AK218" s="59">
        <f t="shared" si="91"/>
        <v>3342.3588554464586</v>
      </c>
      <c r="AL218" s="59">
        <f t="shared" si="91"/>
        <v>3351.0937498711869</v>
      </c>
      <c r="AM218" s="59">
        <f t="shared" si="91"/>
        <v>3359.8516949766999</v>
      </c>
      <c r="AN218" s="59">
        <f t="shared" si="91"/>
        <v>3368.6327515849362</v>
      </c>
      <c r="AO218" s="59">
        <f t="shared" si="91"/>
        <v>3377.4369806783202</v>
      </c>
      <c r="AP218" s="59">
        <f t="shared" si="91"/>
        <v>3386.264443400185</v>
      </c>
      <c r="AQ218" s="59">
        <f t="shared" si="91"/>
        <v>3395.1152010551996</v>
      </c>
      <c r="AR218" s="59">
        <f t="shared" si="91"/>
        <v>3403.9893151097904</v>
      </c>
      <c r="AS218" s="59">
        <f t="shared" si="91"/>
        <v>3412.8868471925721</v>
      </c>
      <c r="AT218" s="56"/>
      <c r="AU218" s="56"/>
    </row>
    <row r="219" spans="1:47">
      <c r="A219" s="58"/>
      <c r="B219" s="59">
        <f t="shared" ref="B219:E219" si="92">B48</f>
        <v>194.85061645507801</v>
      </c>
      <c r="C219" s="59">
        <f t="shared" si="92"/>
        <v>187.28099060058599</v>
      </c>
      <c r="D219" s="59">
        <f t="shared" si="92"/>
        <v>187.85710144043</v>
      </c>
      <c r="E219" s="59">
        <f t="shared" si="92"/>
        <v>184.16947937011699</v>
      </c>
      <c r="F219" s="59"/>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c r="AP219" s="58"/>
      <c r="AQ219" s="58"/>
      <c r="AR219" s="58"/>
      <c r="AS219" s="58"/>
      <c r="AT219" s="56"/>
      <c r="AU219" s="56"/>
    </row>
    <row r="220" spans="1:47">
      <c r="A220" s="58" t="s">
        <v>663</v>
      </c>
      <c r="B220" s="59"/>
      <c r="C220" s="59"/>
      <c r="D220" s="59"/>
      <c r="E220" s="59"/>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6"/>
      <c r="AU220" s="56"/>
    </row>
    <row r="221" spans="1:47">
      <c r="A221" s="58" t="s">
        <v>117</v>
      </c>
      <c r="B221" s="59"/>
      <c r="C221" s="59"/>
      <c r="D221" s="59"/>
      <c r="E221" s="59"/>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c r="AT221" s="56"/>
      <c r="AU221" s="56"/>
    </row>
    <row r="222" spans="1:47">
      <c r="A222" s="58" t="s">
        <v>665</v>
      </c>
      <c r="B222" s="59">
        <f t="shared" ref="B222:E222" si="93">B51</f>
        <v>550.44928000000004</v>
      </c>
      <c r="C222" s="59">
        <f t="shared" si="93"/>
        <v>541.21283000000005</v>
      </c>
      <c r="D222" s="59">
        <f t="shared" si="93"/>
        <v>558.73120100000006</v>
      </c>
      <c r="E222" s="59">
        <f t="shared" si="93"/>
        <v>553.169983</v>
      </c>
      <c r="F222" s="59">
        <f>F51</f>
        <v>525.48577899999998</v>
      </c>
      <c r="G222" s="59">
        <f t="shared" ref="G222:AS225" si="94">G51</f>
        <v>512.93768299999999</v>
      </c>
      <c r="H222" s="59">
        <f t="shared" si="94"/>
        <v>507.95812999999998</v>
      </c>
      <c r="I222" s="59">
        <f t="shared" si="94"/>
        <v>506.16409299999998</v>
      </c>
      <c r="J222" s="59">
        <f t="shared" si="94"/>
        <v>507.105255</v>
      </c>
      <c r="K222" s="59">
        <f t="shared" si="94"/>
        <v>509.08193999999997</v>
      </c>
      <c r="L222" s="59">
        <f t="shared" si="94"/>
        <v>511.09722900000003</v>
      </c>
      <c r="M222" s="59">
        <f t="shared" si="94"/>
        <v>513.15039100000001</v>
      </c>
      <c r="N222" s="59">
        <f t="shared" si="94"/>
        <v>515.24035600000002</v>
      </c>
      <c r="O222" s="59">
        <f t="shared" si="94"/>
        <v>517.49920699999996</v>
      </c>
      <c r="P222" s="59">
        <f t="shared" si="94"/>
        <v>519.82665999999995</v>
      </c>
      <c r="Q222" s="59">
        <f t="shared" si="94"/>
        <v>522.16015600000003</v>
      </c>
      <c r="R222" s="59">
        <f t="shared" si="94"/>
        <v>524.502747</v>
      </c>
      <c r="S222" s="59">
        <f t="shared" si="94"/>
        <v>526.81823699999995</v>
      </c>
      <c r="T222" s="59">
        <f t="shared" si="94"/>
        <v>529.13281199999994</v>
      </c>
      <c r="U222" s="59">
        <f t="shared" si="94"/>
        <v>531.43609600000002</v>
      </c>
      <c r="V222" s="59">
        <f t="shared" si="94"/>
        <v>533.70617700000003</v>
      </c>
      <c r="W222" s="59">
        <f t="shared" si="94"/>
        <v>535.963257</v>
      </c>
      <c r="X222" s="59">
        <f t="shared" si="94"/>
        <v>538.19238299999995</v>
      </c>
      <c r="Y222" s="59">
        <f t="shared" si="94"/>
        <v>540.399902</v>
      </c>
      <c r="Z222" s="59">
        <f t="shared" si="94"/>
        <v>542.56970200000001</v>
      </c>
      <c r="AA222" s="59">
        <f t="shared" si="94"/>
        <v>544.74133300000005</v>
      </c>
      <c r="AB222" s="59">
        <f t="shared" si="94"/>
        <v>546.89190699999995</v>
      </c>
      <c r="AC222" s="59">
        <f t="shared" si="94"/>
        <v>549.04113800000005</v>
      </c>
      <c r="AD222" s="59">
        <f t="shared" si="94"/>
        <v>551.18633999999997</v>
      </c>
      <c r="AE222" s="59">
        <f t="shared" si="94"/>
        <v>552.43064265597548</v>
      </c>
      <c r="AF222" s="59">
        <f t="shared" si="94"/>
        <v>553.67775432405324</v>
      </c>
      <c r="AG222" s="59">
        <f t="shared" si="94"/>
        <v>554.92768134557548</v>
      </c>
      <c r="AH222" s="59">
        <f t="shared" si="94"/>
        <v>556.18043007620008</v>
      </c>
      <c r="AI222" s="59">
        <f t="shared" si="94"/>
        <v>557.43600688593278</v>
      </c>
      <c r="AJ222" s="59">
        <f t="shared" si="94"/>
        <v>558.69441815915945</v>
      </c>
      <c r="AK222" s="59">
        <f t="shared" si="94"/>
        <v>559.95567029467884</v>
      </c>
      <c r="AL222" s="59">
        <f t="shared" si="94"/>
        <v>561.21976970573508</v>
      </c>
      <c r="AM222" s="59">
        <f t="shared" si="94"/>
        <v>562.48672282004998</v>
      </c>
      <c r="AN222" s="59">
        <f t="shared" si="94"/>
        <v>563.75653607985601</v>
      </c>
      <c r="AO222" s="59">
        <f t="shared" si="94"/>
        <v>565.02921594192901</v>
      </c>
      <c r="AP222" s="59">
        <f t="shared" si="94"/>
        <v>566.30476887762097</v>
      </c>
      <c r="AQ222" s="59">
        <f t="shared" si="94"/>
        <v>567.58320137289297</v>
      </c>
      <c r="AR222" s="59">
        <f t="shared" si="94"/>
        <v>568.86451992834805</v>
      </c>
      <c r="AS222" s="59">
        <f t="shared" si="94"/>
        <v>570.14873105926449</v>
      </c>
      <c r="AT222" s="56"/>
      <c r="AU222" s="56"/>
    </row>
    <row r="223" spans="1:47">
      <c r="A223" s="58" t="s">
        <v>121</v>
      </c>
      <c r="B223" s="59">
        <f t="shared" ref="B223:E223" si="95">B52</f>
        <v>13.859866</v>
      </c>
      <c r="C223" s="59">
        <f t="shared" si="95"/>
        <v>17.112492</v>
      </c>
      <c r="D223" s="59">
        <f t="shared" si="95"/>
        <v>16.219570000000001</v>
      </c>
      <c r="E223" s="59">
        <f t="shared" si="95"/>
        <v>16.773806</v>
      </c>
      <c r="F223" s="59">
        <f>F52</f>
        <v>16.615470999999999</v>
      </c>
      <c r="G223" s="59">
        <f t="shared" si="94"/>
        <v>16.219498000000002</v>
      </c>
      <c r="H223" s="59">
        <f t="shared" si="94"/>
        <v>16.062539999999998</v>
      </c>
      <c r="I223" s="59">
        <f t="shared" si="94"/>
        <v>16.005866999999999</v>
      </c>
      <c r="J223" s="59">
        <f t="shared" si="94"/>
        <v>16.035515</v>
      </c>
      <c r="K223" s="59">
        <f t="shared" si="94"/>
        <v>16.097867999999998</v>
      </c>
      <c r="L223" s="59">
        <f t="shared" si="94"/>
        <v>16.161448</v>
      </c>
      <c r="M223" s="59">
        <f t="shared" si="94"/>
        <v>16.226236</v>
      </c>
      <c r="N223" s="59">
        <f t="shared" si="94"/>
        <v>16.292185</v>
      </c>
      <c r="O223" s="59">
        <f t="shared" si="94"/>
        <v>16.363451000000001</v>
      </c>
      <c r="P223" s="59">
        <f t="shared" si="94"/>
        <v>16.436862999999999</v>
      </c>
      <c r="Q223" s="59">
        <f t="shared" si="94"/>
        <v>16.510475</v>
      </c>
      <c r="R223" s="59">
        <f t="shared" si="94"/>
        <v>16.584419</v>
      </c>
      <c r="S223" s="59">
        <f t="shared" si="94"/>
        <v>16.657533999999998</v>
      </c>
      <c r="T223" s="59">
        <f t="shared" si="94"/>
        <v>16.730620999999999</v>
      </c>
      <c r="U223" s="59">
        <f t="shared" si="94"/>
        <v>16.803345</v>
      </c>
      <c r="V223" s="59">
        <f t="shared" si="94"/>
        <v>16.875021</v>
      </c>
      <c r="W223" s="59">
        <f t="shared" si="94"/>
        <v>16.946266000000001</v>
      </c>
      <c r="X223" s="59">
        <f t="shared" si="94"/>
        <v>17.016639999999999</v>
      </c>
      <c r="Y223" s="59">
        <f t="shared" si="94"/>
        <v>17.086328999999999</v>
      </c>
      <c r="Z223" s="59">
        <f t="shared" si="94"/>
        <v>17.154831000000001</v>
      </c>
      <c r="AA223" s="59">
        <f t="shared" si="94"/>
        <v>17.223386999999999</v>
      </c>
      <c r="AB223" s="59">
        <f t="shared" si="94"/>
        <v>17.2913</v>
      </c>
      <c r="AC223" s="59">
        <f t="shared" si="94"/>
        <v>17.359148000000001</v>
      </c>
      <c r="AD223" s="59">
        <f t="shared" si="94"/>
        <v>17.426874000000002</v>
      </c>
      <c r="AE223" s="59">
        <f t="shared" si="94"/>
        <v>17.466157939169996</v>
      </c>
      <c r="AF223" s="59">
        <f t="shared" si="94"/>
        <v>17.505530432826394</v>
      </c>
      <c r="AG223" s="59">
        <f t="shared" si="94"/>
        <v>17.544991680590144</v>
      </c>
      <c r="AH223" s="59">
        <f t="shared" si="94"/>
        <v>17.584541882532175</v>
      </c>
      <c r="AI223" s="59">
        <f t="shared" si="94"/>
        <v>17.62418123917443</v>
      </c>
      <c r="AJ223" s="59">
        <f t="shared" si="94"/>
        <v>17.663909951490862</v>
      </c>
      <c r="AK223" s="59">
        <f t="shared" si="94"/>
        <v>17.703728220908463</v>
      </c>
      <c r="AL223" s="59">
        <f t="shared" si="94"/>
        <v>17.743636249308295</v>
      </c>
      <c r="AM223" s="59">
        <f t="shared" si="94"/>
        <v>17.783634239026494</v>
      </c>
      <c r="AN223" s="59">
        <f t="shared" si="94"/>
        <v>17.823722392855306</v>
      </c>
      <c r="AO223" s="59">
        <f t="shared" si="94"/>
        <v>17.86390091404412</v>
      </c>
      <c r="AP223" s="59">
        <f t="shared" si="94"/>
        <v>17.90417000630049</v>
      </c>
      <c r="AQ223" s="59">
        <f t="shared" si="94"/>
        <v>17.944529873791168</v>
      </c>
      <c r="AR223" s="59">
        <f t="shared" si="94"/>
        <v>17.984980721143145</v>
      </c>
      <c r="AS223" s="59">
        <f t="shared" si="94"/>
        <v>18.025522753444687</v>
      </c>
      <c r="AT223" s="56"/>
      <c r="AU223" s="56"/>
    </row>
    <row r="224" spans="1:47">
      <c r="A224" s="58" t="s">
        <v>668</v>
      </c>
      <c r="B224" s="59">
        <f t="shared" ref="B224:E224" si="96">B53</f>
        <v>144.475098</v>
      </c>
      <c r="C224" s="59">
        <f t="shared" si="96"/>
        <v>146.927536</v>
      </c>
      <c r="D224" s="59">
        <f t="shared" si="96"/>
        <v>153.03817699999999</v>
      </c>
      <c r="E224" s="59">
        <f t="shared" si="96"/>
        <v>150.82408100000001</v>
      </c>
      <c r="F224" s="59">
        <f>F53</f>
        <v>142.63905299999999</v>
      </c>
      <c r="G224" s="59">
        <f t="shared" si="94"/>
        <v>139.25576799999999</v>
      </c>
      <c r="H224" s="59">
        <f t="shared" si="94"/>
        <v>137.92527799999999</v>
      </c>
      <c r="I224" s="59">
        <f t="shared" si="94"/>
        <v>137.444107</v>
      </c>
      <c r="J224" s="59">
        <f t="shared" si="94"/>
        <v>137.70181299999999</v>
      </c>
      <c r="K224" s="59">
        <f t="shared" si="94"/>
        <v>138.241196</v>
      </c>
      <c r="L224" s="59">
        <f t="shared" si="94"/>
        <v>138.790268</v>
      </c>
      <c r="M224" s="59">
        <f t="shared" si="94"/>
        <v>139.35063199999999</v>
      </c>
      <c r="N224" s="59">
        <f t="shared" si="94"/>
        <v>139.91996800000001</v>
      </c>
      <c r="O224" s="59">
        <f t="shared" si="94"/>
        <v>140.53317300000001</v>
      </c>
      <c r="P224" s="59">
        <f t="shared" si="94"/>
        <v>141.16329999999999</v>
      </c>
      <c r="Q224" s="59">
        <f t="shared" si="94"/>
        <v>141.79437300000001</v>
      </c>
      <c r="R224" s="59">
        <f t="shared" si="94"/>
        <v>142.42892499999999</v>
      </c>
      <c r="S224" s="59">
        <f t="shared" si="94"/>
        <v>143.056366</v>
      </c>
      <c r="T224" s="59">
        <f t="shared" si="94"/>
        <v>143.68341100000001</v>
      </c>
      <c r="U224" s="59">
        <f t="shared" si="94"/>
        <v>144.305847</v>
      </c>
      <c r="V224" s="59">
        <f t="shared" si="94"/>
        <v>144.91867099999999</v>
      </c>
      <c r="W224" s="59">
        <f t="shared" si="94"/>
        <v>145.527603</v>
      </c>
      <c r="X224" s="59">
        <f t="shared" si="94"/>
        <v>146.12851000000001</v>
      </c>
      <c r="Y224" s="59">
        <f t="shared" si="94"/>
        <v>146.72357199999999</v>
      </c>
      <c r="Z224" s="59">
        <f t="shared" si="94"/>
        <v>147.308716</v>
      </c>
      <c r="AA224" s="59">
        <f t="shared" si="94"/>
        <v>147.89471399999999</v>
      </c>
      <c r="AB224" s="59">
        <f t="shared" si="94"/>
        <v>148.475281</v>
      </c>
      <c r="AC224" s="59">
        <f t="shared" si="94"/>
        <v>149.05699200000001</v>
      </c>
      <c r="AD224" s="59">
        <f t="shared" si="94"/>
        <v>149.638947</v>
      </c>
      <c r="AE224" s="59">
        <f t="shared" si="94"/>
        <v>149.97524122009912</v>
      </c>
      <c r="AF224" s="59">
        <f t="shared" si="94"/>
        <v>150.31229121805382</v>
      </c>
      <c r="AG224" s="59">
        <f t="shared" si="94"/>
        <v>150.65009869237724</v>
      </c>
      <c r="AH224" s="59">
        <f t="shared" si="94"/>
        <v>150.9886653453998</v>
      </c>
      <c r="AI224" s="59">
        <f t="shared" si="94"/>
        <v>151.3279928832776</v>
      </c>
      <c r="AJ224" s="59">
        <f t="shared" si="94"/>
        <v>151.66808301600119</v>
      </c>
      <c r="AK224" s="59">
        <f t="shared" si="94"/>
        <v>152.00893745740404</v>
      </c>
      <c r="AL224" s="59">
        <f t="shared" si="94"/>
        <v>152.35055792517127</v>
      </c>
      <c r="AM224" s="59">
        <f t="shared" si="94"/>
        <v>152.69294614084825</v>
      </c>
      <c r="AN224" s="59">
        <f t="shared" si="94"/>
        <v>153.03610382984931</v>
      </c>
      <c r="AO224" s="59">
        <f t="shared" si="94"/>
        <v>153.38003272146645</v>
      </c>
      <c r="AP224" s="59">
        <f t="shared" si="94"/>
        <v>153.72473454887802</v>
      </c>
      <c r="AQ224" s="59">
        <f t="shared" si="94"/>
        <v>154.07021104915745</v>
      </c>
      <c r="AR224" s="59">
        <f t="shared" si="94"/>
        <v>154.41646396328204</v>
      </c>
      <c r="AS224" s="59">
        <f t="shared" si="94"/>
        <v>154.76349503614168</v>
      </c>
      <c r="AT224" s="56"/>
      <c r="AU224" s="56"/>
    </row>
    <row r="225" spans="1:47">
      <c r="A225" s="58" t="s">
        <v>670</v>
      </c>
      <c r="B225" s="59">
        <f t="shared" ref="B225:E225" si="97">B54</f>
        <v>708.78424400000006</v>
      </c>
      <c r="C225" s="59">
        <f t="shared" si="97"/>
        <v>705.25285800000006</v>
      </c>
      <c r="D225" s="59">
        <f t="shared" si="97"/>
        <v>727.98894800000005</v>
      </c>
      <c r="E225" s="59">
        <f t="shared" si="97"/>
        <v>720.76787000000002</v>
      </c>
      <c r="F225" s="59">
        <f>F54</f>
        <v>684.74030299999993</v>
      </c>
      <c r="G225" s="59">
        <f t="shared" si="94"/>
        <v>668.41294900000003</v>
      </c>
      <c r="H225" s="59">
        <f t="shared" si="94"/>
        <v>661.94594800000004</v>
      </c>
      <c r="I225" s="59">
        <f t="shared" si="94"/>
        <v>659.61406699999998</v>
      </c>
      <c r="J225" s="59">
        <f t="shared" si="94"/>
        <v>660.84258299999999</v>
      </c>
      <c r="K225" s="59">
        <f t="shared" si="94"/>
        <v>663.42100400000004</v>
      </c>
      <c r="L225" s="59">
        <f t="shared" si="94"/>
        <v>666.048945</v>
      </c>
      <c r="M225" s="59">
        <f t="shared" si="94"/>
        <v>668.727259</v>
      </c>
      <c r="N225" s="59">
        <f t="shared" si="94"/>
        <v>671.45250900000008</v>
      </c>
      <c r="O225" s="59">
        <f t="shared" si="94"/>
        <v>674.39583100000004</v>
      </c>
      <c r="P225" s="59">
        <f t="shared" si="94"/>
        <v>677.42682300000001</v>
      </c>
      <c r="Q225" s="59">
        <f t="shared" si="94"/>
        <v>680.46500400000014</v>
      </c>
      <c r="R225" s="59">
        <f t="shared" si="94"/>
        <v>683.51609099999996</v>
      </c>
      <c r="S225" s="59">
        <f t="shared" si="94"/>
        <v>686.53213699999992</v>
      </c>
      <c r="T225" s="59">
        <f t="shared" si="94"/>
        <v>689.54684399999996</v>
      </c>
      <c r="U225" s="59">
        <f t="shared" si="94"/>
        <v>692.54528800000003</v>
      </c>
      <c r="V225" s="59">
        <f t="shared" si="94"/>
        <v>695.49986899999999</v>
      </c>
      <c r="W225" s="59">
        <f t="shared" si="94"/>
        <v>698.43712600000003</v>
      </c>
      <c r="X225" s="59">
        <f t="shared" si="94"/>
        <v>701.33753300000001</v>
      </c>
      <c r="Y225" s="59">
        <f t="shared" si="94"/>
        <v>704.20980299999997</v>
      </c>
      <c r="Z225" s="59">
        <f t="shared" si="94"/>
        <v>707.03324900000007</v>
      </c>
      <c r="AA225" s="59">
        <f t="shared" si="94"/>
        <v>709.85943400000008</v>
      </c>
      <c r="AB225" s="59">
        <f t="shared" si="94"/>
        <v>712.65848799999992</v>
      </c>
      <c r="AC225" s="59">
        <f t="shared" si="94"/>
        <v>715.45727800000009</v>
      </c>
      <c r="AD225" s="59">
        <f t="shared" si="94"/>
        <v>718.252161</v>
      </c>
      <c r="AE225" s="59">
        <f t="shared" si="94"/>
        <v>719.87204181524453</v>
      </c>
      <c r="AF225" s="59">
        <f t="shared" si="94"/>
        <v>721.49557597493344</v>
      </c>
      <c r="AG225" s="59">
        <f t="shared" si="94"/>
        <v>723.12277171854282</v>
      </c>
      <c r="AH225" s="59">
        <f t="shared" si="94"/>
        <v>724.7536373041321</v>
      </c>
      <c r="AI225" s="59">
        <f t="shared" si="94"/>
        <v>726.38818100838478</v>
      </c>
      <c r="AJ225" s="59">
        <f t="shared" si="94"/>
        <v>728.02641112665151</v>
      </c>
      <c r="AK225" s="59">
        <f t="shared" si="94"/>
        <v>729.66833597299137</v>
      </c>
      <c r="AL225" s="59">
        <f t="shared" si="94"/>
        <v>731.31396388021471</v>
      </c>
      <c r="AM225" s="59">
        <f t="shared" si="94"/>
        <v>732.96330319992467</v>
      </c>
      <c r="AN225" s="59">
        <f t="shared" si="94"/>
        <v>734.61636230256067</v>
      </c>
      <c r="AO225" s="59">
        <f t="shared" si="94"/>
        <v>736.27314957743965</v>
      </c>
      <c r="AP225" s="59">
        <f t="shared" si="94"/>
        <v>737.93367343279954</v>
      </c>
      <c r="AQ225" s="59">
        <f t="shared" si="94"/>
        <v>739.59794229584168</v>
      </c>
      <c r="AR225" s="59">
        <f t="shared" si="94"/>
        <v>741.26596461277325</v>
      </c>
      <c r="AS225" s="59">
        <f t="shared" si="94"/>
        <v>742.93774884885079</v>
      </c>
      <c r="AT225" s="56"/>
      <c r="AU225" s="56"/>
    </row>
    <row r="226" spans="1:47">
      <c r="A226" s="58"/>
      <c r="B226" s="59">
        <f t="shared" ref="B226:E226" si="98">B55</f>
        <v>50.571826934814503</v>
      </c>
      <c r="C226" s="59">
        <f t="shared" si="98"/>
        <v>50.2982368469238</v>
      </c>
      <c r="D226" s="59">
        <f t="shared" si="98"/>
        <v>51.921943664550803</v>
      </c>
      <c r="E226" s="59">
        <f t="shared" si="98"/>
        <v>51.337001800537102</v>
      </c>
      <c r="F226" s="59"/>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c r="AT226" s="56"/>
      <c r="AU226" s="56"/>
    </row>
    <row r="227" spans="1:47">
      <c r="A227" s="58" t="s">
        <v>671</v>
      </c>
      <c r="B227" s="59"/>
      <c r="C227" s="59"/>
      <c r="D227" s="59"/>
      <c r="E227" s="59"/>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c r="AI227" s="58"/>
      <c r="AJ227" s="58"/>
      <c r="AK227" s="58"/>
      <c r="AL227" s="58"/>
      <c r="AM227" s="58"/>
      <c r="AN227" s="58"/>
      <c r="AO227" s="58"/>
      <c r="AP227" s="58"/>
      <c r="AQ227" s="58"/>
      <c r="AR227" s="58"/>
      <c r="AS227" s="58"/>
      <c r="AT227" s="56"/>
      <c r="AU227" s="56"/>
    </row>
    <row r="228" spans="1:47">
      <c r="A228" s="58" t="s">
        <v>672</v>
      </c>
      <c r="B228" s="59"/>
      <c r="C228" s="59"/>
      <c r="D228" s="59"/>
      <c r="E228" s="59"/>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c r="AT228" s="56"/>
      <c r="AU228" s="56"/>
    </row>
    <row r="229" spans="1:47">
      <c r="A229" s="58" t="s">
        <v>674</v>
      </c>
      <c r="B229" s="59">
        <f t="shared" ref="B229:E229" si="99">B58</f>
        <v>2.440204</v>
      </c>
      <c r="C229" s="59">
        <f t="shared" si="99"/>
        <v>2.4377279999999999</v>
      </c>
      <c r="D229" s="59">
        <f t="shared" si="99"/>
        <v>2.3883230000000002</v>
      </c>
      <c r="E229" s="59">
        <f t="shared" si="99"/>
        <v>2.4556969999999998</v>
      </c>
      <c r="F229" s="59">
        <f>F58*((1+F$130)^F$172)*(1+F137)*(1+F$158)</f>
        <v>2.5239790000000002</v>
      </c>
      <c r="G229" s="59">
        <f t="shared" ref="G229:AS229" si="100">G58*((1+G$130)^G$172)*(1+G137)*(1+G$158)</f>
        <v>2.553318</v>
      </c>
      <c r="H229" s="59">
        <f t="shared" si="100"/>
        <v>2.5830060000000001</v>
      </c>
      <c r="I229" s="59">
        <f t="shared" si="100"/>
        <v>2.613013</v>
      </c>
      <c r="J229" s="59">
        <f t="shared" si="100"/>
        <v>2.6433119999999999</v>
      </c>
      <c r="K229" s="59">
        <f t="shared" si="100"/>
        <v>2.6738770000000001</v>
      </c>
      <c r="L229" s="59">
        <f t="shared" si="100"/>
        <v>2.704688</v>
      </c>
      <c r="M229" s="59">
        <f t="shared" si="100"/>
        <v>2.735725</v>
      </c>
      <c r="N229" s="59">
        <f t="shared" si="100"/>
        <v>2.7669700000000002</v>
      </c>
      <c r="O229" s="59">
        <f t="shared" si="100"/>
        <v>2.798403</v>
      </c>
      <c r="P229" s="59">
        <f t="shared" si="100"/>
        <v>2.830006</v>
      </c>
      <c r="Q229" s="59">
        <f t="shared" si="100"/>
        <v>2.8617599999999999</v>
      </c>
      <c r="R229" s="59">
        <f t="shared" si="100"/>
        <v>2.8936449999999998</v>
      </c>
      <c r="S229" s="59">
        <f t="shared" si="100"/>
        <v>2.9256410000000002</v>
      </c>
      <c r="T229" s="59">
        <f t="shared" si="100"/>
        <v>2.9577339999999999</v>
      </c>
      <c r="U229" s="59">
        <f t="shared" si="100"/>
        <v>2.989916</v>
      </c>
      <c r="V229" s="59">
        <f t="shared" si="100"/>
        <v>3.0221779999999998</v>
      </c>
      <c r="W229" s="59">
        <f t="shared" si="100"/>
        <v>3.054522</v>
      </c>
      <c r="X229" s="59">
        <f t="shared" si="100"/>
        <v>3.0869430000000002</v>
      </c>
      <c r="Y229" s="59">
        <f t="shared" si="100"/>
        <v>3.1194480000000002</v>
      </c>
      <c r="Z229" s="59">
        <f t="shared" si="100"/>
        <v>3.152047</v>
      </c>
      <c r="AA229" s="59">
        <f t="shared" si="100"/>
        <v>3.1847400000000001</v>
      </c>
      <c r="AB229" s="59">
        <f t="shared" si="100"/>
        <v>3.2175340000000001</v>
      </c>
      <c r="AC229" s="59">
        <f t="shared" si="100"/>
        <v>3.250445</v>
      </c>
      <c r="AD229" s="59">
        <f t="shared" si="100"/>
        <v>3.2834789999999998</v>
      </c>
      <c r="AE229" s="59">
        <f t="shared" si="100"/>
        <v>3.3027604218677338</v>
      </c>
      <c r="AF229" s="59">
        <f t="shared" si="100"/>
        <v>3.3221550691373181</v>
      </c>
      <c r="AG229" s="59">
        <f t="shared" si="100"/>
        <v>3.3416636066970429</v>
      </c>
      <c r="AH229" s="59">
        <f t="shared" si="100"/>
        <v>3.3612867033395917</v>
      </c>
      <c r="AI229" s="59">
        <f t="shared" si="100"/>
        <v>3.3810250317849682</v>
      </c>
      <c r="AJ229" s="59">
        <f t="shared" si="100"/>
        <v>3.4008792687035583</v>
      </c>
      <c r="AK229" s="59">
        <f t="shared" si="100"/>
        <v>3.4208500947393286</v>
      </c>
      <c r="AL229" s="59">
        <f t="shared" si="100"/>
        <v>3.440938194533159</v>
      </c>
      <c r="AM229" s="59">
        <f t="shared" si="100"/>
        <v>3.4611442567463158</v>
      </c>
      <c r="AN229" s="59">
        <f t="shared" si="100"/>
        <v>3.4814689740840574</v>
      </c>
      <c r="AO229" s="59">
        <f t="shared" si="100"/>
        <v>3.5019130433193846</v>
      </c>
      <c r="AP229" s="59">
        <f t="shared" si="100"/>
        <v>3.5224771653169249</v>
      </c>
      <c r="AQ229" s="59">
        <f t="shared" si="100"/>
        <v>3.5431620450569614</v>
      </c>
      <c r="AR229" s="59">
        <f t="shared" si="100"/>
        <v>3.5639683916596003</v>
      </c>
      <c r="AS229" s="59">
        <f t="shared" si="100"/>
        <v>3.5848969184090813</v>
      </c>
      <c r="AT229" s="56"/>
      <c r="AU229" s="56"/>
    </row>
    <row r="230" spans="1:47">
      <c r="A230" s="58" t="s">
        <v>676</v>
      </c>
      <c r="B230" s="59">
        <f t="shared" ref="B230:E230" si="101">B59</f>
        <v>86.575530999999998</v>
      </c>
      <c r="C230" s="59">
        <f t="shared" si="101"/>
        <v>83.376396</v>
      </c>
      <c r="D230" s="59">
        <f t="shared" si="101"/>
        <v>83.859200000000001</v>
      </c>
      <c r="E230" s="59">
        <f t="shared" si="101"/>
        <v>83.141814999999994</v>
      </c>
      <c r="F230" s="59">
        <f>F59*((1+F$130)^F$172)*(1+F143)*(1+F$158)</f>
        <v>82.662903</v>
      </c>
      <c r="G230" s="59">
        <f t="shared" ref="G230:AS230" si="102">G59*((1+G$130)^G$172)*(1+G143)*(1+G$158)</f>
        <v>82.436760000000007</v>
      </c>
      <c r="H230" s="59">
        <f t="shared" si="102"/>
        <v>81.984504999999999</v>
      </c>
      <c r="I230" s="59">
        <f t="shared" si="102"/>
        <v>81.353966</v>
      </c>
      <c r="J230" s="59">
        <f t="shared" si="102"/>
        <v>80.608031999999994</v>
      </c>
      <c r="K230" s="59">
        <f t="shared" si="102"/>
        <v>79.708611000000005</v>
      </c>
      <c r="L230" s="59">
        <f t="shared" si="102"/>
        <v>78.636475000000004</v>
      </c>
      <c r="M230" s="59">
        <f t="shared" si="102"/>
        <v>77.420424999999994</v>
      </c>
      <c r="N230" s="59">
        <f t="shared" si="102"/>
        <v>76.092651000000004</v>
      </c>
      <c r="O230" s="59">
        <f t="shared" si="102"/>
        <v>74.684898000000004</v>
      </c>
      <c r="P230" s="59">
        <f t="shared" si="102"/>
        <v>73.201614000000006</v>
      </c>
      <c r="Q230" s="59">
        <f t="shared" si="102"/>
        <v>71.650290999999996</v>
      </c>
      <c r="R230" s="59">
        <f t="shared" si="102"/>
        <v>70.004906000000005</v>
      </c>
      <c r="S230" s="59">
        <f t="shared" si="102"/>
        <v>68.243904000000001</v>
      </c>
      <c r="T230" s="59">
        <f t="shared" si="102"/>
        <v>66.383826999999997</v>
      </c>
      <c r="U230" s="59">
        <f t="shared" si="102"/>
        <v>64.465698000000003</v>
      </c>
      <c r="V230" s="59">
        <f t="shared" si="102"/>
        <v>62.488078999999999</v>
      </c>
      <c r="W230" s="59">
        <f t="shared" si="102"/>
        <v>60.460532999999998</v>
      </c>
      <c r="X230" s="59">
        <f t="shared" si="102"/>
        <v>58.370502000000002</v>
      </c>
      <c r="Y230" s="59">
        <f t="shared" si="102"/>
        <v>56.270820999999998</v>
      </c>
      <c r="Z230" s="59">
        <f t="shared" si="102"/>
        <v>54.132537999999997</v>
      </c>
      <c r="AA230" s="59">
        <f t="shared" si="102"/>
        <v>51.891029000000003</v>
      </c>
      <c r="AB230" s="59">
        <f t="shared" si="102"/>
        <v>49.535514999999997</v>
      </c>
      <c r="AC230" s="59">
        <f t="shared" si="102"/>
        <v>47.10474</v>
      </c>
      <c r="AD230" s="59">
        <f t="shared" si="102"/>
        <v>44.559081999999997</v>
      </c>
      <c r="AE230" s="59">
        <f t="shared" si="102"/>
        <v>43.400911606617278</v>
      </c>
      <c r="AF230" s="59">
        <f t="shared" si="102"/>
        <v>42.272844137260428</v>
      </c>
      <c r="AG230" s="59">
        <f t="shared" si="102"/>
        <v>41.174097162987998</v>
      </c>
      <c r="AH230" s="59">
        <f t="shared" si="102"/>
        <v>40.103908591588883</v>
      </c>
      <c r="AI230" s="59">
        <f t="shared" si="102"/>
        <v>39.061536138994256</v>
      </c>
      <c r="AJ230" s="59">
        <f t="shared" si="102"/>
        <v>38.046256814428453</v>
      </c>
      <c r="AK230" s="59">
        <f t="shared" si="102"/>
        <v>37.057366418941704</v>
      </c>
      <c r="AL230" s="59">
        <f t="shared" si="102"/>
        <v>36.094179056976905</v>
      </c>
      <c r="AM230" s="59">
        <f t="shared" si="102"/>
        <v>35.156026660631639</v>
      </c>
      <c r="AN230" s="59">
        <f t="shared" si="102"/>
        <v>34.242258526285489</v>
      </c>
      <c r="AO230" s="59">
        <f t="shared" si="102"/>
        <v>33.352240863271234</v>
      </c>
      <c r="AP230" s="59">
        <f t="shared" si="102"/>
        <v>32.48535635427686</v>
      </c>
      <c r="AQ230" s="59">
        <f t="shared" si="102"/>
        <v>31.64100372717358</v>
      </c>
      <c r="AR230" s="59">
        <f t="shared" si="102"/>
        <v>30.818597337972729</v>
      </c>
      <c r="AS230" s="59">
        <f t="shared" si="102"/>
        <v>30.017566764622423</v>
      </c>
      <c r="AT230" s="56"/>
      <c r="AU230" s="56"/>
    </row>
    <row r="231" spans="1:47">
      <c r="A231" s="58" t="s">
        <v>678</v>
      </c>
      <c r="B231" s="59">
        <f t="shared" ref="B231:E231" si="103">B60</f>
        <v>19.177256</v>
      </c>
      <c r="C231" s="59">
        <f t="shared" si="103"/>
        <v>20.938521999999999</v>
      </c>
      <c r="D231" s="59">
        <f t="shared" si="103"/>
        <v>22.382256000000002</v>
      </c>
      <c r="E231" s="59">
        <f t="shared" si="103"/>
        <v>23.920871999999999</v>
      </c>
      <c r="F231" s="59">
        <f>F60*((1+F$130)^F$172)*(1+F139)*(1+F$158)</f>
        <v>25.232071000000001</v>
      </c>
      <c r="G231" s="59">
        <f t="shared" ref="G231:AS232" si="104">G60*((1+G$130)^G$172)*(1+G139)*(1+G$158)</f>
        <v>26.671264999999998</v>
      </c>
      <c r="H231" s="59">
        <f t="shared" si="104"/>
        <v>28.34329</v>
      </c>
      <c r="I231" s="59">
        <f t="shared" si="104"/>
        <v>30.200686999999999</v>
      </c>
      <c r="J231" s="59">
        <f t="shared" si="104"/>
        <v>32.181624999999997</v>
      </c>
      <c r="K231" s="59">
        <f t="shared" si="104"/>
        <v>34.321838</v>
      </c>
      <c r="L231" s="59">
        <f t="shared" si="104"/>
        <v>36.638992000000002</v>
      </c>
      <c r="M231" s="59">
        <f t="shared" si="104"/>
        <v>39.104484999999997</v>
      </c>
      <c r="N231" s="59">
        <f t="shared" si="104"/>
        <v>41.686478000000001</v>
      </c>
      <c r="O231" s="59">
        <f t="shared" si="104"/>
        <v>44.353523000000003</v>
      </c>
      <c r="P231" s="59">
        <f t="shared" si="104"/>
        <v>47.100535999999998</v>
      </c>
      <c r="Q231" s="59">
        <f t="shared" si="104"/>
        <v>49.919570999999998</v>
      </c>
      <c r="R231" s="59">
        <f t="shared" si="104"/>
        <v>52.834805000000003</v>
      </c>
      <c r="S231" s="59">
        <f t="shared" si="104"/>
        <v>55.866295000000001</v>
      </c>
      <c r="T231" s="59">
        <f t="shared" si="104"/>
        <v>58.997421000000003</v>
      </c>
      <c r="U231" s="59">
        <f t="shared" si="104"/>
        <v>62.188358000000001</v>
      </c>
      <c r="V231" s="59">
        <f t="shared" si="104"/>
        <v>65.440033</v>
      </c>
      <c r="W231" s="59">
        <f t="shared" si="104"/>
        <v>68.743301000000002</v>
      </c>
      <c r="X231" s="59">
        <f t="shared" si="104"/>
        <v>72.110106999999999</v>
      </c>
      <c r="Y231" s="59">
        <f t="shared" si="104"/>
        <v>75.489707999999993</v>
      </c>
      <c r="Z231" s="59">
        <f t="shared" si="104"/>
        <v>78.910499999999999</v>
      </c>
      <c r="AA231" s="59">
        <f t="shared" si="104"/>
        <v>82.434837000000002</v>
      </c>
      <c r="AB231" s="59">
        <f t="shared" si="104"/>
        <v>86.073470999999998</v>
      </c>
      <c r="AC231" s="59">
        <f t="shared" si="104"/>
        <v>89.789597000000001</v>
      </c>
      <c r="AD231" s="59">
        <f t="shared" si="104"/>
        <v>93.621741999999998</v>
      </c>
      <c r="AE231" s="59">
        <f t="shared" si="104"/>
        <v>95.969428385315709</v>
      </c>
      <c r="AF231" s="59">
        <f t="shared" si="104"/>
        <v>98.37598604610713</v>
      </c>
      <c r="AG231" s="59">
        <f t="shared" si="104"/>
        <v>100.84289125582278</v>
      </c>
      <c r="AH231" s="59">
        <f t="shared" si="104"/>
        <v>103.37165730737914</v>
      </c>
      <c r="AI231" s="59">
        <f t="shared" si="104"/>
        <v>105.9638354414717</v>
      </c>
      <c r="AJ231" s="59">
        <f t="shared" si="104"/>
        <v>108.62101579816468</v>
      </c>
      <c r="AK231" s="59">
        <f t="shared" si="104"/>
        <v>111.344828392343</v>
      </c>
      <c r="AL231" s="59">
        <f t="shared" si="104"/>
        <v>114.13694411362512</v>
      </c>
      <c r="AM231" s="59">
        <f t="shared" si="104"/>
        <v>116.99907575134981</v>
      </c>
      <c r="AN231" s="59">
        <f t="shared" si="104"/>
        <v>119.93297904526594</v>
      </c>
      <c r="AO231" s="59">
        <f t="shared" si="104"/>
        <v>122.94045376256959</v>
      </c>
      <c r="AP231" s="59">
        <f t="shared" si="104"/>
        <v>126.02334480194932</v>
      </c>
      <c r="AQ231" s="59">
        <f t="shared" si="104"/>
        <v>129.18354332531672</v>
      </c>
      <c r="AR231" s="59">
        <f t="shared" si="104"/>
        <v>132.42298791791669</v>
      </c>
      <c r="AS231" s="59">
        <f t="shared" si="104"/>
        <v>135.74366577752883</v>
      </c>
      <c r="AT231" s="56"/>
      <c r="AU231" s="56"/>
    </row>
    <row r="232" spans="1:47">
      <c r="A232" s="58" t="s">
        <v>680</v>
      </c>
      <c r="B232" s="59">
        <f t="shared" ref="B232:E232" si="105">B61</f>
        <v>0.47208099999999997</v>
      </c>
      <c r="C232" s="59">
        <f t="shared" si="105"/>
        <v>0.477626</v>
      </c>
      <c r="D232" s="59">
        <f t="shared" si="105"/>
        <v>0.48324499999999998</v>
      </c>
      <c r="E232" s="59">
        <f t="shared" si="105"/>
        <v>0.48892400000000003</v>
      </c>
      <c r="F232" s="59">
        <f>F61*((1+F$130)^F$172)*(1+F140)*(1+F$158)</f>
        <v>0.49460100000000001</v>
      </c>
      <c r="G232" s="59">
        <f t="shared" si="104"/>
        <v>0.50035099999999999</v>
      </c>
      <c r="H232" s="59">
        <f t="shared" si="104"/>
        <v>0.50616799999999995</v>
      </c>
      <c r="I232" s="59">
        <f t="shared" si="104"/>
        <v>0.51204899999999998</v>
      </c>
      <c r="J232" s="59">
        <f t="shared" si="104"/>
        <v>0.51798599999999995</v>
      </c>
      <c r="K232" s="59">
        <f t="shared" si="104"/>
        <v>0.523976</v>
      </c>
      <c r="L232" s="59">
        <f t="shared" si="104"/>
        <v>0.53001299999999996</v>
      </c>
      <c r="M232" s="59">
        <f t="shared" si="104"/>
        <v>0.53609499999999999</v>
      </c>
      <c r="N232" s="59">
        <f t="shared" si="104"/>
        <v>0.54221799999999998</v>
      </c>
      <c r="O232" s="59">
        <f t="shared" si="104"/>
        <v>0.54837800000000003</v>
      </c>
      <c r="P232" s="59">
        <f t="shared" si="104"/>
        <v>0.55457100000000004</v>
      </c>
      <c r="Q232" s="59">
        <f t="shared" si="104"/>
        <v>0.56079299999999999</v>
      </c>
      <c r="R232" s="59">
        <f t="shared" si="104"/>
        <v>0.56704200000000005</v>
      </c>
      <c r="S232" s="59">
        <f t="shared" si="104"/>
        <v>0.57331200000000004</v>
      </c>
      <c r="T232" s="59">
        <f t="shared" si="104"/>
        <v>0.5796</v>
      </c>
      <c r="U232" s="59">
        <f t="shared" si="104"/>
        <v>0.58590699999999996</v>
      </c>
      <c r="V232" s="59">
        <f t="shared" si="104"/>
        <v>0.59222900000000001</v>
      </c>
      <c r="W232" s="59">
        <f t="shared" si="104"/>
        <v>0.59856699999999996</v>
      </c>
      <c r="X232" s="59">
        <f t="shared" si="104"/>
        <v>0.60492000000000001</v>
      </c>
      <c r="Y232" s="59">
        <f t="shared" si="104"/>
        <v>0.61129</v>
      </c>
      <c r="Z232" s="59">
        <f t="shared" si="104"/>
        <v>0.61767799999999995</v>
      </c>
      <c r="AA232" s="59">
        <f t="shared" si="104"/>
        <v>0.624085</v>
      </c>
      <c r="AB232" s="59">
        <f t="shared" si="104"/>
        <v>0.63051100000000004</v>
      </c>
      <c r="AC232" s="59">
        <f t="shared" si="104"/>
        <v>0.63695999999999997</v>
      </c>
      <c r="AD232" s="59">
        <f t="shared" si="104"/>
        <v>0.64343399999999995</v>
      </c>
      <c r="AE232" s="59">
        <f t="shared" si="104"/>
        <v>0.64721244561943925</v>
      </c>
      <c r="AF232" s="59">
        <f t="shared" si="104"/>
        <v>0.65101307945289744</v>
      </c>
      <c r="AG232" s="59">
        <f t="shared" si="104"/>
        <v>0.65483603179650451</v>
      </c>
      <c r="AH232" s="59">
        <f t="shared" si="104"/>
        <v>0.65868143371152998</v>
      </c>
      <c r="AI232" s="59">
        <f t="shared" si="104"/>
        <v>0.66254941702887615</v>
      </c>
      <c r="AJ232" s="59">
        <f t="shared" si="104"/>
        <v>0.66644011435359751</v>
      </c>
      <c r="AK232" s="59">
        <f t="shared" si="104"/>
        <v>0.67035365906944711</v>
      </c>
      <c r="AL232" s="59">
        <f t="shared" si="104"/>
        <v>0.67429018534344887</v>
      </c>
      <c r="AM232" s="59">
        <f t="shared" si="104"/>
        <v>0.6782498281304975</v>
      </c>
      <c r="AN232" s="59">
        <f t="shared" si="104"/>
        <v>0.68223272317798511</v>
      </c>
      <c r="AO232" s="59">
        <f t="shared" si="104"/>
        <v>0.68623900703045482</v>
      </c>
      <c r="AP232" s="59">
        <f t="shared" si="104"/>
        <v>0.690268817034282</v>
      </c>
      <c r="AQ232" s="59">
        <f t="shared" si="104"/>
        <v>0.6943222913423831</v>
      </c>
      <c r="AR232" s="59">
        <f t="shared" si="104"/>
        <v>0.69839956891895139</v>
      </c>
      <c r="AS232" s="59">
        <f t="shared" si="104"/>
        <v>0.70250078954422157</v>
      </c>
      <c r="AT232" s="56"/>
      <c r="AU232" s="56"/>
    </row>
    <row r="233" spans="1:47">
      <c r="A233" s="58" t="s">
        <v>682</v>
      </c>
      <c r="B233" s="59">
        <f t="shared" ref="B233:E233" si="106">B62</f>
        <v>108.665072</v>
      </c>
      <c r="C233" s="59">
        <f t="shared" si="106"/>
        <v>107.230272</v>
      </c>
      <c r="D233" s="59">
        <f t="shared" si="106"/>
        <v>109.113024</v>
      </c>
      <c r="E233" s="59">
        <f t="shared" si="106"/>
        <v>110.00730799999999</v>
      </c>
      <c r="F233" s="59">
        <f t="shared" ref="F233:AS233" si="107">SUM(F229:F232)</f>
        <v>110.913554</v>
      </c>
      <c r="G233" s="59">
        <f t="shared" si="107"/>
        <v>112.16169400000001</v>
      </c>
      <c r="H233" s="59">
        <f t="shared" si="107"/>
        <v>113.41696899999999</v>
      </c>
      <c r="I233" s="59">
        <f t="shared" si="107"/>
        <v>114.679715</v>
      </c>
      <c r="J233" s="59">
        <f t="shared" si="107"/>
        <v>115.95095499999998</v>
      </c>
      <c r="K233" s="59">
        <f t="shared" si="107"/>
        <v>117.22830200000001</v>
      </c>
      <c r="L233" s="59">
        <f t="shared" si="107"/>
        <v>118.51016800000001</v>
      </c>
      <c r="M233" s="59">
        <f t="shared" si="107"/>
        <v>119.79673</v>
      </c>
      <c r="N233" s="59">
        <f t="shared" si="107"/>
        <v>121.088317</v>
      </c>
      <c r="O233" s="59">
        <f t="shared" si="107"/>
        <v>122.38520200000001</v>
      </c>
      <c r="P233" s="59">
        <f t="shared" si="107"/>
        <v>123.686727</v>
      </c>
      <c r="Q233" s="59">
        <f t="shared" si="107"/>
        <v>124.99241500000001</v>
      </c>
      <c r="R233" s="59">
        <f t="shared" si="107"/>
        <v>126.30039800000002</v>
      </c>
      <c r="S233" s="59">
        <f t="shared" si="107"/>
        <v>127.60915200000001</v>
      </c>
      <c r="T233" s="59">
        <f t="shared" si="107"/>
        <v>128.91858199999999</v>
      </c>
      <c r="U233" s="59">
        <f t="shared" si="107"/>
        <v>130.22987899999998</v>
      </c>
      <c r="V233" s="59">
        <f t="shared" si="107"/>
        <v>131.542519</v>
      </c>
      <c r="W233" s="59">
        <f t="shared" si="107"/>
        <v>132.85692299999999</v>
      </c>
      <c r="X233" s="59">
        <f t="shared" si="107"/>
        <v>134.172472</v>
      </c>
      <c r="Y233" s="59">
        <f t="shared" si="107"/>
        <v>135.49126699999999</v>
      </c>
      <c r="Z233" s="59">
        <f t="shared" si="107"/>
        <v>136.81276300000002</v>
      </c>
      <c r="AA233" s="59">
        <f t="shared" si="107"/>
        <v>138.134691</v>
      </c>
      <c r="AB233" s="59">
        <f t="shared" si="107"/>
        <v>139.457031</v>
      </c>
      <c r="AC233" s="59">
        <f t="shared" si="107"/>
        <v>140.78174199999998</v>
      </c>
      <c r="AD233" s="59">
        <f t="shared" si="107"/>
        <v>142.10773700000001</v>
      </c>
      <c r="AE233" s="59">
        <f t="shared" si="107"/>
        <v>143.32031285942014</v>
      </c>
      <c r="AF233" s="59">
        <f t="shared" si="107"/>
        <v>144.62199833195777</v>
      </c>
      <c r="AG233" s="59">
        <f t="shared" si="107"/>
        <v>146.0134880573043</v>
      </c>
      <c r="AH233" s="59">
        <f t="shared" si="107"/>
        <v>147.49553403601914</v>
      </c>
      <c r="AI233" s="59">
        <f t="shared" si="107"/>
        <v>149.0689460292798</v>
      </c>
      <c r="AJ233" s="59">
        <f t="shared" si="107"/>
        <v>150.73459199565028</v>
      </c>
      <c r="AK233" s="59">
        <f t="shared" si="107"/>
        <v>152.49339856509349</v>
      </c>
      <c r="AL233" s="59">
        <f t="shared" si="107"/>
        <v>154.34635155047863</v>
      </c>
      <c r="AM233" s="59">
        <f t="shared" si="107"/>
        <v>156.29449649685827</v>
      </c>
      <c r="AN233" s="59">
        <f t="shared" si="107"/>
        <v>158.33893926881345</v>
      </c>
      <c r="AO233" s="59">
        <f t="shared" si="107"/>
        <v>160.48084667619065</v>
      </c>
      <c r="AP233" s="59">
        <f t="shared" si="107"/>
        <v>162.72144713857739</v>
      </c>
      <c r="AQ233" s="59">
        <f t="shared" si="107"/>
        <v>165.06203138888966</v>
      </c>
      <c r="AR233" s="59">
        <f t="shared" si="107"/>
        <v>167.50395321646795</v>
      </c>
      <c r="AS233" s="59">
        <f t="shared" si="107"/>
        <v>170.04863025010457</v>
      </c>
      <c r="AT233" s="56"/>
      <c r="AU233" s="56"/>
    </row>
    <row r="234" spans="1:47">
      <c r="A234" s="58" t="s">
        <v>683</v>
      </c>
      <c r="B234" s="59"/>
      <c r="C234" s="59"/>
      <c r="D234" s="59"/>
      <c r="E234" s="59"/>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c r="AE234" s="58"/>
      <c r="AF234" s="58"/>
      <c r="AG234" s="58"/>
      <c r="AH234" s="58"/>
      <c r="AI234" s="58"/>
      <c r="AJ234" s="58"/>
      <c r="AK234" s="58"/>
      <c r="AL234" s="58"/>
      <c r="AM234" s="58"/>
      <c r="AN234" s="58"/>
      <c r="AO234" s="58"/>
      <c r="AP234" s="58"/>
      <c r="AQ234" s="58"/>
      <c r="AR234" s="58"/>
      <c r="AS234" s="58"/>
      <c r="AT234" s="56"/>
      <c r="AU234" s="56"/>
    </row>
    <row r="235" spans="1:47">
      <c r="A235" s="58" t="s">
        <v>674</v>
      </c>
      <c r="B235" s="59">
        <f t="shared" ref="B235:E235" si="108">B64</f>
        <v>0</v>
      </c>
      <c r="C235" s="59">
        <f t="shared" si="108"/>
        <v>0</v>
      </c>
      <c r="D235" s="59">
        <f t="shared" si="108"/>
        <v>0</v>
      </c>
      <c r="E235" s="59">
        <f t="shared" si="108"/>
        <v>0</v>
      </c>
      <c r="F235" s="59">
        <f>F64*((1+F$130)^F$172)*(1+F143)*(1+F$158)</f>
        <v>0</v>
      </c>
      <c r="G235" s="59">
        <f t="shared" ref="G235:AS235" si="109">G64*((1+G$130)^G$172)*(1+G143)*(1+G$158)</f>
        <v>0</v>
      </c>
      <c r="H235" s="59">
        <f t="shared" si="109"/>
        <v>0</v>
      </c>
      <c r="I235" s="59">
        <f t="shared" si="109"/>
        <v>0</v>
      </c>
      <c r="J235" s="59">
        <f t="shared" si="109"/>
        <v>0</v>
      </c>
      <c r="K235" s="59">
        <f t="shared" si="109"/>
        <v>0</v>
      </c>
      <c r="L235" s="59">
        <f t="shared" si="109"/>
        <v>0</v>
      </c>
      <c r="M235" s="59">
        <f t="shared" si="109"/>
        <v>0</v>
      </c>
      <c r="N235" s="59">
        <f t="shared" si="109"/>
        <v>0</v>
      </c>
      <c r="O235" s="59">
        <f t="shared" si="109"/>
        <v>0</v>
      </c>
      <c r="P235" s="59">
        <f t="shared" si="109"/>
        <v>0</v>
      </c>
      <c r="Q235" s="59">
        <f t="shared" si="109"/>
        <v>0</v>
      </c>
      <c r="R235" s="59">
        <f t="shared" si="109"/>
        <v>0</v>
      </c>
      <c r="S235" s="59">
        <f t="shared" si="109"/>
        <v>0</v>
      </c>
      <c r="T235" s="59">
        <f t="shared" si="109"/>
        <v>0</v>
      </c>
      <c r="U235" s="59">
        <f t="shared" si="109"/>
        <v>0</v>
      </c>
      <c r="V235" s="59">
        <f t="shared" si="109"/>
        <v>0</v>
      </c>
      <c r="W235" s="59">
        <f t="shared" si="109"/>
        <v>0</v>
      </c>
      <c r="X235" s="59">
        <f t="shared" si="109"/>
        <v>0</v>
      </c>
      <c r="Y235" s="59">
        <f t="shared" si="109"/>
        <v>0</v>
      </c>
      <c r="Z235" s="59">
        <f t="shared" si="109"/>
        <v>0</v>
      </c>
      <c r="AA235" s="59">
        <f t="shared" si="109"/>
        <v>0</v>
      </c>
      <c r="AB235" s="59">
        <f t="shared" si="109"/>
        <v>0</v>
      </c>
      <c r="AC235" s="59">
        <f t="shared" si="109"/>
        <v>0</v>
      </c>
      <c r="AD235" s="59">
        <f t="shared" si="109"/>
        <v>0</v>
      </c>
      <c r="AE235" s="59">
        <f t="shared" si="109"/>
        <v>0</v>
      </c>
      <c r="AF235" s="59">
        <f t="shared" si="109"/>
        <v>0</v>
      </c>
      <c r="AG235" s="59">
        <f t="shared" si="109"/>
        <v>0</v>
      </c>
      <c r="AH235" s="59">
        <f t="shared" si="109"/>
        <v>0</v>
      </c>
      <c r="AI235" s="59">
        <f t="shared" si="109"/>
        <v>0</v>
      </c>
      <c r="AJ235" s="59">
        <f t="shared" si="109"/>
        <v>0</v>
      </c>
      <c r="AK235" s="59">
        <f t="shared" si="109"/>
        <v>0</v>
      </c>
      <c r="AL235" s="59">
        <f t="shared" si="109"/>
        <v>0</v>
      </c>
      <c r="AM235" s="59">
        <f t="shared" si="109"/>
        <v>0</v>
      </c>
      <c r="AN235" s="59">
        <f t="shared" si="109"/>
        <v>0</v>
      </c>
      <c r="AO235" s="59">
        <f t="shared" si="109"/>
        <v>0</v>
      </c>
      <c r="AP235" s="59">
        <f t="shared" si="109"/>
        <v>0</v>
      </c>
      <c r="AQ235" s="59">
        <f t="shared" si="109"/>
        <v>0</v>
      </c>
      <c r="AR235" s="59">
        <f t="shared" si="109"/>
        <v>0</v>
      </c>
      <c r="AS235" s="59">
        <f t="shared" si="109"/>
        <v>0</v>
      </c>
      <c r="AT235" s="56"/>
      <c r="AU235" s="56"/>
    </row>
    <row r="236" spans="1:47">
      <c r="A236" s="58" t="s">
        <v>676</v>
      </c>
      <c r="B236" s="59">
        <f t="shared" ref="B236:E236" si="110">B65</f>
        <v>31.732164000000001</v>
      </c>
      <c r="C236" s="59">
        <f t="shared" si="110"/>
        <v>31.081928000000001</v>
      </c>
      <c r="D236" s="59">
        <f t="shared" si="110"/>
        <v>31.666523000000002</v>
      </c>
      <c r="E236" s="59">
        <f t="shared" si="110"/>
        <v>31.834551000000001</v>
      </c>
      <c r="F236" s="59">
        <f>F65*((1+F$130)^F$172)*(1+F149)*(1+F$158)</f>
        <v>31.998438</v>
      </c>
      <c r="G236" s="59">
        <f t="shared" ref="G236:AS236" si="111">G65*((1+G$130)^G$172)*(1+G149)*(1+G$158)</f>
        <v>32.30706</v>
      </c>
      <c r="H236" s="59">
        <f t="shared" si="111"/>
        <v>32.618622000000002</v>
      </c>
      <c r="I236" s="59">
        <f t="shared" si="111"/>
        <v>32.932751000000003</v>
      </c>
      <c r="J236" s="59">
        <f t="shared" si="111"/>
        <v>33.249321000000002</v>
      </c>
      <c r="K236" s="59">
        <f t="shared" si="111"/>
        <v>33.567959000000002</v>
      </c>
      <c r="L236" s="59">
        <f t="shared" si="111"/>
        <v>33.888362999999998</v>
      </c>
      <c r="M236" s="59">
        <f t="shared" si="111"/>
        <v>34.210391999999999</v>
      </c>
      <c r="N236" s="59">
        <f t="shared" si="111"/>
        <v>34.533813000000002</v>
      </c>
      <c r="O236" s="59">
        <f t="shared" si="111"/>
        <v>34.858390999999997</v>
      </c>
      <c r="P236" s="59">
        <f t="shared" si="111"/>
        <v>35.183898999999997</v>
      </c>
      <c r="Q236" s="59">
        <f t="shared" si="111"/>
        <v>35.510105000000003</v>
      </c>
      <c r="R236" s="59">
        <f t="shared" si="111"/>
        <v>35.836727000000003</v>
      </c>
      <c r="S236" s="59">
        <f t="shared" si="111"/>
        <v>36.163547999999999</v>
      </c>
      <c r="T236" s="59">
        <f t="shared" si="111"/>
        <v>36.490349000000002</v>
      </c>
      <c r="U236" s="59">
        <f t="shared" si="111"/>
        <v>36.817070000000001</v>
      </c>
      <c r="V236" s="59">
        <f t="shared" si="111"/>
        <v>37.143562000000003</v>
      </c>
      <c r="W236" s="59">
        <f t="shared" si="111"/>
        <v>37.469856</v>
      </c>
      <c r="X236" s="59">
        <f t="shared" si="111"/>
        <v>37.795887</v>
      </c>
      <c r="Y236" s="59">
        <f t="shared" si="111"/>
        <v>38.121754000000003</v>
      </c>
      <c r="Z236" s="59">
        <f t="shared" si="111"/>
        <v>38.447563000000002</v>
      </c>
      <c r="AA236" s="59">
        <f t="shared" si="111"/>
        <v>38.773296000000002</v>
      </c>
      <c r="AB236" s="59">
        <f t="shared" si="111"/>
        <v>39.099060000000001</v>
      </c>
      <c r="AC236" s="59">
        <f t="shared" si="111"/>
        <v>39.425044999999997</v>
      </c>
      <c r="AD236" s="59">
        <f t="shared" si="111"/>
        <v>39.751347000000003</v>
      </c>
      <c r="AE236" s="59">
        <f t="shared" si="111"/>
        <v>39.941832073321159</v>
      </c>
      <c r="AF236" s="59">
        <f t="shared" si="111"/>
        <v>40.133229934909792</v>
      </c>
      <c r="AG236" s="59">
        <f t="shared" si="111"/>
        <v>40.32554495876964</v>
      </c>
      <c r="AH236" s="59">
        <f t="shared" si="111"/>
        <v>40.518781539864278</v>
      </c>
      <c r="AI236" s="59">
        <f t="shared" si="111"/>
        <v>40.71294409421759</v>
      </c>
      <c r="AJ236" s="59">
        <f t="shared" si="111"/>
        <v>40.90803705901466</v>
      </c>
      <c r="AK236" s="59">
        <f t="shared" si="111"/>
        <v>41.104064892703185</v>
      </c>
      <c r="AL236" s="59">
        <f t="shared" si="111"/>
        <v>41.301032075095371</v>
      </c>
      <c r="AM236" s="59">
        <f t="shared" si="111"/>
        <v>41.498943107470296</v>
      </c>
      <c r="AN236" s="59">
        <f t="shared" si="111"/>
        <v>41.697802512676788</v>
      </c>
      <c r="AO236" s="59">
        <f t="shared" si="111"/>
        <v>41.89761483523678</v>
      </c>
      <c r="AP236" s="59">
        <f t="shared" si="111"/>
        <v>42.098384641449172</v>
      </c>
      <c r="AQ236" s="59">
        <f t="shared" si="111"/>
        <v>42.300116519494175</v>
      </c>
      <c r="AR236" s="59">
        <f t="shared" si="111"/>
        <v>42.502815079538173</v>
      </c>
      <c r="AS236" s="59">
        <f t="shared" si="111"/>
        <v>42.706484953839066</v>
      </c>
      <c r="AT236" s="56"/>
      <c r="AU236" s="56"/>
    </row>
    <row r="237" spans="1:47">
      <c r="A237" s="58" t="s">
        <v>678</v>
      </c>
      <c r="B237" s="59">
        <f t="shared" ref="B237:E237" si="112">B66</f>
        <v>0</v>
      </c>
      <c r="C237" s="59">
        <f t="shared" si="112"/>
        <v>0</v>
      </c>
      <c r="D237" s="59">
        <f t="shared" si="112"/>
        <v>0</v>
      </c>
      <c r="E237" s="59">
        <f t="shared" si="112"/>
        <v>0</v>
      </c>
      <c r="F237" s="59">
        <f>F66*((1+F$130)^F$172)*(1+F145)*(1+F$158)</f>
        <v>0</v>
      </c>
      <c r="G237" s="59">
        <f t="shared" ref="G237:AS237" si="113">G66*((1+G$130)^G$172)*(1+G145)*(1+G$158)</f>
        <v>0</v>
      </c>
      <c r="H237" s="59">
        <f t="shared" si="113"/>
        <v>0</v>
      </c>
      <c r="I237" s="59">
        <f t="shared" si="113"/>
        <v>0</v>
      </c>
      <c r="J237" s="59">
        <f t="shared" si="113"/>
        <v>0</v>
      </c>
      <c r="K237" s="59">
        <f t="shared" si="113"/>
        <v>0</v>
      </c>
      <c r="L237" s="59">
        <f t="shared" si="113"/>
        <v>0</v>
      </c>
      <c r="M237" s="59">
        <f t="shared" si="113"/>
        <v>0</v>
      </c>
      <c r="N237" s="59">
        <f t="shared" si="113"/>
        <v>0</v>
      </c>
      <c r="O237" s="59">
        <f t="shared" si="113"/>
        <v>0</v>
      </c>
      <c r="P237" s="59">
        <f t="shared" si="113"/>
        <v>0</v>
      </c>
      <c r="Q237" s="59">
        <f t="shared" si="113"/>
        <v>0</v>
      </c>
      <c r="R237" s="59">
        <f t="shared" si="113"/>
        <v>0</v>
      </c>
      <c r="S237" s="59">
        <f t="shared" si="113"/>
        <v>0</v>
      </c>
      <c r="T237" s="59">
        <f t="shared" si="113"/>
        <v>0</v>
      </c>
      <c r="U237" s="59">
        <f t="shared" si="113"/>
        <v>0</v>
      </c>
      <c r="V237" s="59">
        <f t="shared" si="113"/>
        <v>0</v>
      </c>
      <c r="W237" s="59">
        <f t="shared" si="113"/>
        <v>0</v>
      </c>
      <c r="X237" s="59">
        <f t="shared" si="113"/>
        <v>0</v>
      </c>
      <c r="Y237" s="59">
        <f t="shared" si="113"/>
        <v>0</v>
      </c>
      <c r="Z237" s="59">
        <f t="shared" si="113"/>
        <v>0</v>
      </c>
      <c r="AA237" s="59">
        <f t="shared" si="113"/>
        <v>0</v>
      </c>
      <c r="AB237" s="59">
        <f t="shared" si="113"/>
        <v>0</v>
      </c>
      <c r="AC237" s="59">
        <f t="shared" si="113"/>
        <v>0</v>
      </c>
      <c r="AD237" s="59">
        <f t="shared" si="113"/>
        <v>0</v>
      </c>
      <c r="AE237" s="59">
        <f t="shared" si="113"/>
        <v>0</v>
      </c>
      <c r="AF237" s="59">
        <f t="shared" si="113"/>
        <v>0</v>
      </c>
      <c r="AG237" s="59">
        <f t="shared" si="113"/>
        <v>0</v>
      </c>
      <c r="AH237" s="59">
        <f t="shared" si="113"/>
        <v>0</v>
      </c>
      <c r="AI237" s="59">
        <f t="shared" si="113"/>
        <v>0</v>
      </c>
      <c r="AJ237" s="59">
        <f t="shared" si="113"/>
        <v>0</v>
      </c>
      <c r="AK237" s="59">
        <f t="shared" si="113"/>
        <v>0</v>
      </c>
      <c r="AL237" s="59">
        <f t="shared" si="113"/>
        <v>0</v>
      </c>
      <c r="AM237" s="59">
        <f t="shared" si="113"/>
        <v>0</v>
      </c>
      <c r="AN237" s="59">
        <f t="shared" si="113"/>
        <v>0</v>
      </c>
      <c r="AO237" s="59">
        <f t="shared" si="113"/>
        <v>0</v>
      </c>
      <c r="AP237" s="59">
        <f t="shared" si="113"/>
        <v>0</v>
      </c>
      <c r="AQ237" s="59">
        <f t="shared" si="113"/>
        <v>0</v>
      </c>
      <c r="AR237" s="59">
        <f t="shared" si="113"/>
        <v>0</v>
      </c>
      <c r="AS237" s="59">
        <f t="shared" si="113"/>
        <v>0</v>
      </c>
      <c r="AT237" s="56"/>
      <c r="AU237" s="56"/>
    </row>
    <row r="238" spans="1:47">
      <c r="A238" s="58" t="s">
        <v>680</v>
      </c>
      <c r="B238" s="59">
        <f t="shared" ref="B238:E238" si="114">B67</f>
        <v>0</v>
      </c>
      <c r="C238" s="59">
        <f t="shared" si="114"/>
        <v>0</v>
      </c>
      <c r="D238" s="59">
        <f t="shared" si="114"/>
        <v>0</v>
      </c>
      <c r="E238" s="59">
        <f t="shared" si="114"/>
        <v>0</v>
      </c>
      <c r="F238" s="59">
        <f t="shared" ref="F238:AS238" si="115">F67*((1+F$130)^F$172)*(1+F146)*(1+F$158)</f>
        <v>0</v>
      </c>
      <c r="G238" s="59">
        <f t="shared" si="115"/>
        <v>0</v>
      </c>
      <c r="H238" s="59">
        <f t="shared" si="115"/>
        <v>0</v>
      </c>
      <c r="I238" s="59">
        <f t="shared" si="115"/>
        <v>0</v>
      </c>
      <c r="J238" s="59">
        <f t="shared" si="115"/>
        <v>0</v>
      </c>
      <c r="K238" s="59">
        <f t="shared" si="115"/>
        <v>0</v>
      </c>
      <c r="L238" s="59">
        <f t="shared" si="115"/>
        <v>0</v>
      </c>
      <c r="M238" s="59">
        <f t="shared" si="115"/>
        <v>0</v>
      </c>
      <c r="N238" s="59">
        <f t="shared" si="115"/>
        <v>0</v>
      </c>
      <c r="O238" s="59">
        <f t="shared" si="115"/>
        <v>0</v>
      </c>
      <c r="P238" s="59">
        <f t="shared" si="115"/>
        <v>0</v>
      </c>
      <c r="Q238" s="59">
        <f t="shared" si="115"/>
        <v>0</v>
      </c>
      <c r="R238" s="59">
        <f t="shared" si="115"/>
        <v>0</v>
      </c>
      <c r="S238" s="59">
        <f t="shared" si="115"/>
        <v>0</v>
      </c>
      <c r="T238" s="59">
        <f t="shared" si="115"/>
        <v>0</v>
      </c>
      <c r="U238" s="59">
        <f t="shared" si="115"/>
        <v>0</v>
      </c>
      <c r="V238" s="59">
        <f t="shared" si="115"/>
        <v>0</v>
      </c>
      <c r="W238" s="59">
        <f t="shared" si="115"/>
        <v>0</v>
      </c>
      <c r="X238" s="59">
        <f t="shared" si="115"/>
        <v>0</v>
      </c>
      <c r="Y238" s="59">
        <f t="shared" si="115"/>
        <v>0</v>
      </c>
      <c r="Z238" s="59">
        <f t="shared" si="115"/>
        <v>0</v>
      </c>
      <c r="AA238" s="59">
        <f t="shared" si="115"/>
        <v>0</v>
      </c>
      <c r="AB238" s="59">
        <f t="shared" si="115"/>
        <v>0</v>
      </c>
      <c r="AC238" s="59">
        <f t="shared" si="115"/>
        <v>0</v>
      </c>
      <c r="AD238" s="59">
        <f t="shared" si="115"/>
        <v>0</v>
      </c>
      <c r="AE238" s="59">
        <f t="shared" si="115"/>
        <v>0</v>
      </c>
      <c r="AF238" s="59">
        <f t="shared" si="115"/>
        <v>0</v>
      </c>
      <c r="AG238" s="59">
        <f t="shared" si="115"/>
        <v>0</v>
      </c>
      <c r="AH238" s="59">
        <f t="shared" si="115"/>
        <v>0</v>
      </c>
      <c r="AI238" s="59">
        <f t="shared" si="115"/>
        <v>0</v>
      </c>
      <c r="AJ238" s="59">
        <f t="shared" si="115"/>
        <v>0</v>
      </c>
      <c r="AK238" s="59">
        <f t="shared" si="115"/>
        <v>0</v>
      </c>
      <c r="AL238" s="59">
        <f t="shared" si="115"/>
        <v>0</v>
      </c>
      <c r="AM238" s="59">
        <f t="shared" si="115"/>
        <v>0</v>
      </c>
      <c r="AN238" s="59">
        <f t="shared" si="115"/>
        <v>0</v>
      </c>
      <c r="AO238" s="59">
        <f t="shared" si="115"/>
        <v>0</v>
      </c>
      <c r="AP238" s="59">
        <f t="shared" si="115"/>
        <v>0</v>
      </c>
      <c r="AQ238" s="59">
        <f t="shared" si="115"/>
        <v>0</v>
      </c>
      <c r="AR238" s="59">
        <f t="shared" si="115"/>
        <v>0</v>
      </c>
      <c r="AS238" s="59">
        <f t="shared" si="115"/>
        <v>0</v>
      </c>
      <c r="AT238" s="56"/>
      <c r="AU238" s="56"/>
    </row>
    <row r="239" spans="1:47">
      <c r="A239" s="58" t="s">
        <v>689</v>
      </c>
      <c r="B239" s="59">
        <f t="shared" ref="B239:E239" si="116">B68</f>
        <v>31.732164000000001</v>
      </c>
      <c r="C239" s="59">
        <f t="shared" si="116"/>
        <v>31.081928000000001</v>
      </c>
      <c r="D239" s="59">
        <f t="shared" si="116"/>
        <v>31.666523000000002</v>
      </c>
      <c r="E239" s="59">
        <f t="shared" si="116"/>
        <v>31.834551000000001</v>
      </c>
      <c r="F239" s="59">
        <f t="shared" ref="F239:AS239" si="117">SUM(F235:F238)</f>
        <v>31.998438</v>
      </c>
      <c r="G239" s="59">
        <f t="shared" si="117"/>
        <v>32.30706</v>
      </c>
      <c r="H239" s="59">
        <f t="shared" si="117"/>
        <v>32.618622000000002</v>
      </c>
      <c r="I239" s="59">
        <f t="shared" si="117"/>
        <v>32.932751000000003</v>
      </c>
      <c r="J239" s="59">
        <f t="shared" si="117"/>
        <v>33.249321000000002</v>
      </c>
      <c r="K239" s="59">
        <f t="shared" si="117"/>
        <v>33.567959000000002</v>
      </c>
      <c r="L239" s="59">
        <f t="shared" si="117"/>
        <v>33.888362999999998</v>
      </c>
      <c r="M239" s="59">
        <f t="shared" si="117"/>
        <v>34.210391999999999</v>
      </c>
      <c r="N239" s="59">
        <f t="shared" si="117"/>
        <v>34.533813000000002</v>
      </c>
      <c r="O239" s="59">
        <f t="shared" si="117"/>
        <v>34.858390999999997</v>
      </c>
      <c r="P239" s="59">
        <f t="shared" si="117"/>
        <v>35.183898999999997</v>
      </c>
      <c r="Q239" s="59">
        <f t="shared" si="117"/>
        <v>35.510105000000003</v>
      </c>
      <c r="R239" s="59">
        <f t="shared" si="117"/>
        <v>35.836727000000003</v>
      </c>
      <c r="S239" s="59">
        <f t="shared" si="117"/>
        <v>36.163547999999999</v>
      </c>
      <c r="T239" s="59">
        <f t="shared" si="117"/>
        <v>36.490349000000002</v>
      </c>
      <c r="U239" s="59">
        <f t="shared" si="117"/>
        <v>36.817070000000001</v>
      </c>
      <c r="V239" s="59">
        <f t="shared" si="117"/>
        <v>37.143562000000003</v>
      </c>
      <c r="W239" s="59">
        <f t="shared" si="117"/>
        <v>37.469856</v>
      </c>
      <c r="X239" s="59">
        <f t="shared" si="117"/>
        <v>37.795887</v>
      </c>
      <c r="Y239" s="59">
        <f t="shared" si="117"/>
        <v>38.121754000000003</v>
      </c>
      <c r="Z239" s="59">
        <f t="shared" si="117"/>
        <v>38.447563000000002</v>
      </c>
      <c r="AA239" s="59">
        <f t="shared" si="117"/>
        <v>38.773296000000002</v>
      </c>
      <c r="AB239" s="59">
        <f t="shared" si="117"/>
        <v>39.099060000000001</v>
      </c>
      <c r="AC239" s="59">
        <f t="shared" si="117"/>
        <v>39.425044999999997</v>
      </c>
      <c r="AD239" s="59">
        <f t="shared" si="117"/>
        <v>39.751347000000003</v>
      </c>
      <c r="AE239" s="59">
        <f t="shared" si="117"/>
        <v>39.941832073321159</v>
      </c>
      <c r="AF239" s="59">
        <f t="shared" si="117"/>
        <v>40.133229934909792</v>
      </c>
      <c r="AG239" s="59">
        <f t="shared" si="117"/>
        <v>40.32554495876964</v>
      </c>
      <c r="AH239" s="59">
        <f t="shared" si="117"/>
        <v>40.518781539864278</v>
      </c>
      <c r="AI239" s="59">
        <f t="shared" si="117"/>
        <v>40.71294409421759</v>
      </c>
      <c r="AJ239" s="59">
        <f t="shared" si="117"/>
        <v>40.90803705901466</v>
      </c>
      <c r="AK239" s="59">
        <f t="shared" si="117"/>
        <v>41.104064892703185</v>
      </c>
      <c r="AL239" s="59">
        <f t="shared" si="117"/>
        <v>41.301032075095371</v>
      </c>
      <c r="AM239" s="59">
        <f t="shared" si="117"/>
        <v>41.498943107470296</v>
      </c>
      <c r="AN239" s="59">
        <f t="shared" si="117"/>
        <v>41.697802512676788</v>
      </c>
      <c r="AO239" s="59">
        <f t="shared" si="117"/>
        <v>41.89761483523678</v>
      </c>
      <c r="AP239" s="59">
        <f t="shared" si="117"/>
        <v>42.098384641449172</v>
      </c>
      <c r="AQ239" s="59">
        <f t="shared" si="117"/>
        <v>42.300116519494175</v>
      </c>
      <c r="AR239" s="59">
        <f t="shared" si="117"/>
        <v>42.502815079538173</v>
      </c>
      <c r="AS239" s="59">
        <f t="shared" si="117"/>
        <v>42.706484953839066</v>
      </c>
      <c r="AT239" s="56"/>
      <c r="AU239" s="56"/>
    </row>
    <row r="240" spans="1:47">
      <c r="A240" s="58" t="s">
        <v>690</v>
      </c>
      <c r="B240" s="59"/>
      <c r="C240" s="59"/>
      <c r="D240" s="59"/>
      <c r="E240" s="59"/>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c r="AT240" s="56"/>
      <c r="AU240" s="56"/>
    </row>
    <row r="241" spans="1:47">
      <c r="A241" s="58" t="s">
        <v>674</v>
      </c>
      <c r="B241" s="59">
        <f t="shared" ref="B241:E241" si="118">B70</f>
        <v>13.127788000000001</v>
      </c>
      <c r="C241" s="59">
        <f t="shared" si="118"/>
        <v>12.777811</v>
      </c>
      <c r="D241" s="59">
        <f t="shared" si="118"/>
        <v>12.530473000000001</v>
      </c>
      <c r="E241" s="59">
        <f t="shared" si="118"/>
        <v>12.89594</v>
      </c>
      <c r="F241" s="59">
        <f>F70*((1+F$130)^F$172)*(1+F149)*(1+F$158)</f>
        <v>13.266873</v>
      </c>
      <c r="G241" s="59">
        <f t="shared" ref="G241:AS241" si="119">G70*((1+G$130)^G$172)*(1+G149)*(1+G$158)</f>
        <v>13.4336</v>
      </c>
      <c r="H241" s="59">
        <f t="shared" si="119"/>
        <v>13.602474000000001</v>
      </c>
      <c r="I241" s="59">
        <f t="shared" si="119"/>
        <v>13.773349</v>
      </c>
      <c r="J241" s="59">
        <f t="shared" si="119"/>
        <v>13.946109999999999</v>
      </c>
      <c r="K241" s="59">
        <f t="shared" si="119"/>
        <v>14.120632000000001</v>
      </c>
      <c r="L241" s="59">
        <f t="shared" si="119"/>
        <v>14.296806</v>
      </c>
      <c r="M241" s="59">
        <f t="shared" si="119"/>
        <v>14.474550000000001</v>
      </c>
      <c r="N241" s="59">
        <f t="shared" si="119"/>
        <v>14.653774</v>
      </c>
      <c r="O241" s="59">
        <f t="shared" si="119"/>
        <v>14.834386</v>
      </c>
      <c r="P241" s="59">
        <f t="shared" si="119"/>
        <v>15.01629</v>
      </c>
      <c r="Q241" s="59">
        <f t="shared" si="119"/>
        <v>15.199401999999999</v>
      </c>
      <c r="R241" s="59">
        <f t="shared" si="119"/>
        <v>15.383597999999999</v>
      </c>
      <c r="S241" s="59">
        <f t="shared" si="119"/>
        <v>15.568796000000001</v>
      </c>
      <c r="T241" s="59">
        <f t="shared" si="119"/>
        <v>15.754916</v>
      </c>
      <c r="U241" s="59">
        <f t="shared" si="119"/>
        <v>15.941924999999999</v>
      </c>
      <c r="V241" s="59">
        <f t="shared" si="119"/>
        <v>16.129771999999999</v>
      </c>
      <c r="W241" s="59">
        <f t="shared" si="119"/>
        <v>16.318476</v>
      </c>
      <c r="X241" s="59">
        <f t="shared" si="119"/>
        <v>16.508011</v>
      </c>
      <c r="Y241" s="59">
        <f t="shared" si="119"/>
        <v>16.698416000000002</v>
      </c>
      <c r="Z241" s="59">
        <f t="shared" si="119"/>
        <v>16.889749999999999</v>
      </c>
      <c r="AA241" s="59">
        <f t="shared" si="119"/>
        <v>17.08201</v>
      </c>
      <c r="AB241" s="59">
        <f t="shared" si="119"/>
        <v>17.275248999999999</v>
      </c>
      <c r="AC241" s="59">
        <f t="shared" si="119"/>
        <v>17.469553000000001</v>
      </c>
      <c r="AD241" s="59">
        <f t="shared" si="119"/>
        <v>17.664959</v>
      </c>
      <c r="AE241" s="59">
        <f t="shared" si="119"/>
        <v>17.778914015501901</v>
      </c>
      <c r="AF241" s="59">
        <f t="shared" si="119"/>
        <v>17.893604144261523</v>
      </c>
      <c r="AG241" s="59">
        <f t="shared" si="119"/>
        <v>18.009034128426457</v>
      </c>
      <c r="AH241" s="59">
        <f t="shared" si="119"/>
        <v>18.125208740735442</v>
      </c>
      <c r="AI241" s="59">
        <f t="shared" si="119"/>
        <v>18.242132784715711</v>
      </c>
      <c r="AJ241" s="59">
        <f t="shared" si="119"/>
        <v>18.359811094881618</v>
      </c>
      <c r="AK241" s="59">
        <f t="shared" si="119"/>
        <v>18.478248536934508</v>
      </c>
      <c r="AL241" s="59">
        <f t="shared" si="119"/>
        <v>18.597450007963925</v>
      </c>
      <c r="AM241" s="59">
        <f t="shared" si="119"/>
        <v>18.71742043665008</v>
      </c>
      <c r="AN241" s="59">
        <f t="shared" si="119"/>
        <v>18.838164783467644</v>
      </c>
      <c r="AO241" s="59">
        <f t="shared" si="119"/>
        <v>18.95968804089085</v>
      </c>
      <c r="AP241" s="59">
        <f t="shared" si="119"/>
        <v>19.081995233599926</v>
      </c>
      <c r="AQ241" s="59">
        <f t="shared" si="119"/>
        <v>19.205091418688838</v>
      </c>
      <c r="AR241" s="59">
        <f t="shared" si="119"/>
        <v>19.328981685874407</v>
      </c>
      <c r="AS241" s="59">
        <f t="shared" si="119"/>
        <v>19.453671157706736</v>
      </c>
      <c r="AT241" s="56"/>
      <c r="AU241" s="56"/>
    </row>
    <row r="242" spans="1:47">
      <c r="A242" s="58" t="s">
        <v>676</v>
      </c>
      <c r="B242" s="59">
        <f t="shared" ref="B242:E242" si="120">B71</f>
        <v>109.735298</v>
      </c>
      <c r="C242" s="59">
        <f t="shared" si="120"/>
        <v>104.88855700000001</v>
      </c>
      <c r="D242" s="59">
        <f t="shared" si="120"/>
        <v>107.135193</v>
      </c>
      <c r="E242" s="59">
        <f t="shared" si="120"/>
        <v>107.978088</v>
      </c>
      <c r="F242" s="59">
        <f>F71*((1+F$130)^F$172)*(1+F155)*(1+F$158)</f>
        <v>108.8181</v>
      </c>
      <c r="G242" s="59">
        <f t="shared" ref="G242:AS242" si="121">G71*((1+G$130)^G$172)*(1+G155)*(1+G$158)</f>
        <v>110.152779</v>
      </c>
      <c r="H242" s="59">
        <f t="shared" si="121"/>
        <v>111.498436</v>
      </c>
      <c r="I242" s="59">
        <f t="shared" si="121"/>
        <v>112.855141</v>
      </c>
      <c r="J242" s="59">
        <f t="shared" si="121"/>
        <v>114.223831</v>
      </c>
      <c r="K242" s="59">
        <f t="shared" si="121"/>
        <v>115.60232499999999</v>
      </c>
      <c r="L242" s="59">
        <f t="shared" si="121"/>
        <v>116.98925800000001</v>
      </c>
      <c r="M242" s="59">
        <f t="shared" si="121"/>
        <v>118.384743</v>
      </c>
      <c r="N242" s="59">
        <f t="shared" si="121"/>
        <v>119.788948</v>
      </c>
      <c r="O242" s="59">
        <f t="shared" si="121"/>
        <v>121.202011</v>
      </c>
      <c r="P242" s="59">
        <f t="shared" si="121"/>
        <v>122.623268</v>
      </c>
      <c r="Q242" s="59">
        <f t="shared" si="121"/>
        <v>124.052238</v>
      </c>
      <c r="R242" s="59">
        <f t="shared" si="121"/>
        <v>125.487267</v>
      </c>
      <c r="S242" s="59">
        <f t="shared" si="121"/>
        <v>126.926964</v>
      </c>
      <c r="T242" s="59">
        <f t="shared" si="121"/>
        <v>128.37120100000001</v>
      </c>
      <c r="U242" s="59">
        <f t="shared" si="121"/>
        <v>129.82089199999999</v>
      </c>
      <c r="V242" s="59">
        <f t="shared" si="121"/>
        <v>131.275543</v>
      </c>
      <c r="W242" s="59">
        <f t="shared" si="121"/>
        <v>132.735535</v>
      </c>
      <c r="X242" s="59">
        <f t="shared" si="121"/>
        <v>134.20034799999999</v>
      </c>
      <c r="Y242" s="59">
        <f t="shared" si="121"/>
        <v>135.67179899999999</v>
      </c>
      <c r="Z242" s="59">
        <f t="shared" si="121"/>
        <v>137.149475</v>
      </c>
      <c r="AA242" s="59">
        <f t="shared" si="121"/>
        <v>138.63159200000001</v>
      </c>
      <c r="AB242" s="59">
        <f t="shared" si="121"/>
        <v>140.11823999999999</v>
      </c>
      <c r="AC242" s="59">
        <f t="shared" si="121"/>
        <v>141.61111500000001</v>
      </c>
      <c r="AD242" s="59">
        <f t="shared" si="121"/>
        <v>143.109497</v>
      </c>
      <c r="AE242" s="59">
        <f t="shared" si="121"/>
        <v>143.98488629680759</v>
      </c>
      <c r="AF242" s="59">
        <f t="shared" si="121"/>
        <v>144.86563027962154</v>
      </c>
      <c r="AG242" s="59">
        <f t="shared" si="121"/>
        <v>145.75176170262603</v>
      </c>
      <c r="AH242" s="59">
        <f t="shared" si="121"/>
        <v>146.6433135203599</v>
      </c>
      <c r="AI242" s="59">
        <f t="shared" si="121"/>
        <v>147.54031888894227</v>
      </c>
      <c r="AJ242" s="59">
        <f t="shared" si="121"/>
        <v>148.44281116730556</v>
      </c>
      <c r="AK242" s="59">
        <f t="shared" si="121"/>
        <v>149.35082391843616</v>
      </c>
      <c r="AL242" s="59">
        <f t="shared" si="121"/>
        <v>150.26439091062252</v>
      </c>
      <c r="AM242" s="59">
        <f t="shared" si="121"/>
        <v>151.18354611871098</v>
      </c>
      <c r="AN242" s="59">
        <f t="shared" si="121"/>
        <v>152.1083237253693</v>
      </c>
      <c r="AO242" s="59">
        <f t="shared" si="121"/>
        <v>153.03875812235785</v>
      </c>
      <c r="AP242" s="59">
        <f t="shared" si="121"/>
        <v>153.97488391180869</v>
      </c>
      <c r="AQ242" s="59">
        <f t="shared" si="121"/>
        <v>154.91673590751228</v>
      </c>
      <c r="AR242" s="59">
        <f t="shared" si="121"/>
        <v>155.86434913621227</v>
      </c>
      <c r="AS242" s="59">
        <f t="shared" si="121"/>
        <v>156.81775883890811</v>
      </c>
      <c r="AT242" s="56"/>
      <c r="AU242" s="56"/>
    </row>
    <row r="243" spans="1:47">
      <c r="A243" s="58" t="s">
        <v>678</v>
      </c>
      <c r="B243" s="59">
        <f t="shared" ref="B243:E243" si="122">B72</f>
        <v>0.95108599999999999</v>
      </c>
      <c r="C243" s="59">
        <f t="shared" si="122"/>
        <v>0.97991899999999998</v>
      </c>
      <c r="D243" s="59">
        <f t="shared" si="122"/>
        <v>1.025423</v>
      </c>
      <c r="E243" s="59">
        <f t="shared" si="122"/>
        <v>1.0736840000000001</v>
      </c>
      <c r="F243" s="59">
        <f>F72*((1+F$130)^F$172)*(1+F151)*(1+F$158)</f>
        <v>1.1157459999999999</v>
      </c>
      <c r="G243" s="59">
        <f t="shared" ref="G243:AS243" si="123">G72*((1+G$130)^G$172)*(1+G151)*(1+G$158)</f>
        <v>1.161489</v>
      </c>
      <c r="H243" s="59">
        <f t="shared" si="123"/>
        <v>1.213827</v>
      </c>
      <c r="I243" s="59">
        <f t="shared" si="123"/>
        <v>1.2714570000000001</v>
      </c>
      <c r="J243" s="59">
        <f t="shared" si="123"/>
        <v>1.332676</v>
      </c>
      <c r="K243" s="59">
        <f t="shared" si="123"/>
        <v>1.398482</v>
      </c>
      <c r="L243" s="59">
        <f t="shared" si="123"/>
        <v>1.4693769999999999</v>
      </c>
      <c r="M243" s="59">
        <f t="shared" si="123"/>
        <v>1.5445770000000001</v>
      </c>
      <c r="N243" s="59">
        <f t="shared" si="123"/>
        <v>1.6232059999999999</v>
      </c>
      <c r="O243" s="59">
        <f t="shared" si="123"/>
        <v>1.704393</v>
      </c>
      <c r="P243" s="59">
        <f t="shared" si="123"/>
        <v>1.8200031488993176</v>
      </c>
      <c r="Q243" s="59">
        <f t="shared" si="123"/>
        <v>1.9408900467023231</v>
      </c>
      <c r="R243" s="59">
        <f t="shared" si="123"/>
        <v>2.0678864907396854</v>
      </c>
      <c r="S243" s="59">
        <f t="shared" si="123"/>
        <v>2.2017580851305958</v>
      </c>
      <c r="T243" s="59">
        <f t="shared" si="123"/>
        <v>2.3421901570428765</v>
      </c>
      <c r="U243" s="59">
        <f t="shared" si="123"/>
        <v>2.4881153723553351</v>
      </c>
      <c r="V243" s="59">
        <f t="shared" si="123"/>
        <v>2.6396698264461294</v>
      </c>
      <c r="W243" s="59">
        <f t="shared" si="123"/>
        <v>2.7966717431300343</v>
      </c>
      <c r="X243" s="59">
        <f t="shared" si="123"/>
        <v>2.9596030737228745</v>
      </c>
      <c r="Y243" s="59">
        <f t="shared" si="123"/>
        <v>3.1268985044105428</v>
      </c>
      <c r="Z243" s="59">
        <f t="shared" si="123"/>
        <v>3.299551786759666</v>
      </c>
      <c r="AA243" s="59">
        <f t="shared" si="123"/>
        <v>3.4797791982816904</v>
      </c>
      <c r="AB243" s="59">
        <f t="shared" si="123"/>
        <v>3.6681432552768913</v>
      </c>
      <c r="AC243" s="59">
        <f t="shared" si="123"/>
        <v>3.8635422952973575</v>
      </c>
      <c r="AD243" s="59">
        <f t="shared" si="123"/>
        <v>4.0675052862145673</v>
      </c>
      <c r="AE243" s="59">
        <f t="shared" si="123"/>
        <v>4.2452055650258149</v>
      </c>
      <c r="AF243" s="59">
        <f t="shared" si="123"/>
        <v>4.428765915111649</v>
      </c>
      <c r="AG243" s="59">
        <f t="shared" si="123"/>
        <v>4.6183583920069715</v>
      </c>
      <c r="AH243" s="59">
        <f t="shared" si="123"/>
        <v>4.8141597902595912</v>
      </c>
      <c r="AI243" s="59">
        <f t="shared" si="123"/>
        <v>5.0163517687788932</v>
      </c>
      <c r="AJ243" s="59">
        <f t="shared" si="123"/>
        <v>5.2251209794085174</v>
      </c>
      <c r="AK243" s="59">
        <f t="shared" si="123"/>
        <v>5.44065919880431</v>
      </c>
      <c r="AL243" s="59">
        <f t="shared" si="123"/>
        <v>5.6631634637007853</v>
      </c>
      <c r="AM243" s="59">
        <f t="shared" si="123"/>
        <v>5.8928362096514233</v>
      </c>
      <c r="AN243" s="59">
        <f t="shared" si="123"/>
        <v>6.1298854133302552</v>
      </c>
      <c r="AO243" s="59">
        <f t="shared" si="123"/>
        <v>6.374524738484304</v>
      </c>
      <c r="AP243" s="59">
        <f t="shared" si="123"/>
        <v>6.6269736856287382</v>
      </c>
      <c r="AQ243" s="59">
        <f t="shared" si="123"/>
        <v>6.8874577455788204</v>
      </c>
      <c r="AR243" s="59">
        <f t="shared" si="123"/>
        <v>7.1562085569150709</v>
      </c>
      <c r="AS243" s="59">
        <f t="shared" si="123"/>
        <v>7.4334640674804815</v>
      </c>
      <c r="AT243" s="56"/>
      <c r="AU243" s="56"/>
    </row>
    <row r="244" spans="1:47">
      <c r="A244" s="58" t="s">
        <v>680</v>
      </c>
      <c r="B244" s="59">
        <f t="shared" ref="B244:E244" si="124">B73</f>
        <v>0.10002</v>
      </c>
      <c r="C244" s="59">
        <f t="shared" si="124"/>
        <v>9.8597000000000004E-2</v>
      </c>
      <c r="D244" s="59">
        <f t="shared" si="124"/>
        <v>9.9848999999999993E-2</v>
      </c>
      <c r="E244" s="59">
        <f t="shared" si="124"/>
        <v>0.101117</v>
      </c>
      <c r="F244" s="59">
        <f t="shared" ref="F244:AS244" si="125">F73*((1+F$130)^F$172)*(1+F152)*(1+F$158)</f>
        <v>0.102386</v>
      </c>
      <c r="G244" s="59">
        <f t="shared" si="125"/>
        <v>0.103673</v>
      </c>
      <c r="H244" s="59">
        <f t="shared" si="125"/>
        <v>0.104976</v>
      </c>
      <c r="I244" s="59">
        <f t="shared" si="125"/>
        <v>0.106295</v>
      </c>
      <c r="J244" s="59">
        <f t="shared" si="125"/>
        <v>0.107628</v>
      </c>
      <c r="K244" s="59">
        <f t="shared" si="125"/>
        <v>0.108975</v>
      </c>
      <c r="L244" s="59">
        <f t="shared" si="125"/>
        <v>0.110335</v>
      </c>
      <c r="M244" s="59">
        <f t="shared" si="125"/>
        <v>0.111706</v>
      </c>
      <c r="N244" s="59">
        <f t="shared" si="125"/>
        <v>0.11309</v>
      </c>
      <c r="O244" s="59">
        <f t="shared" si="125"/>
        <v>0.114483</v>
      </c>
      <c r="P244" s="59">
        <f t="shared" si="125"/>
        <v>0.11796111241290291</v>
      </c>
      <c r="Q244" s="59">
        <f t="shared" si="125"/>
        <v>0.12149880376631565</v>
      </c>
      <c r="R244" s="59">
        <f t="shared" si="125"/>
        <v>0.12509655729852334</v>
      </c>
      <c r="S244" s="59">
        <f t="shared" si="125"/>
        <v>0.12875271306609706</v>
      </c>
      <c r="T244" s="59">
        <f t="shared" si="125"/>
        <v>0.1324687364096076</v>
      </c>
      <c r="U244" s="59">
        <f t="shared" si="125"/>
        <v>0.13624284210162613</v>
      </c>
      <c r="V244" s="59">
        <f t="shared" si="125"/>
        <v>0.1400753523010094</v>
      </c>
      <c r="W244" s="59">
        <f t="shared" si="125"/>
        <v>0.14396887553004242</v>
      </c>
      <c r="X244" s="59">
        <f t="shared" si="125"/>
        <v>0.1479203580955824</v>
      </c>
      <c r="Y244" s="59">
        <f t="shared" si="125"/>
        <v>0.15193360539477119</v>
      </c>
      <c r="Z244" s="59">
        <f t="shared" si="125"/>
        <v>0.15600785009789422</v>
      </c>
      <c r="AA244" s="59">
        <f t="shared" si="125"/>
        <v>0.16014225328437987</v>
      </c>
      <c r="AB244" s="59">
        <f t="shared" si="125"/>
        <v>0.16434083512394118</v>
      </c>
      <c r="AC244" s="59">
        <f t="shared" si="125"/>
        <v>0.16860157771886389</v>
      </c>
      <c r="AD244" s="59">
        <f t="shared" si="125"/>
        <v>0.17292739385257547</v>
      </c>
      <c r="AE244" s="59">
        <f t="shared" si="125"/>
        <v>0.17772644650015754</v>
      </c>
      <c r="AF244" s="59">
        <f t="shared" si="125"/>
        <v>0.18258021792844176</v>
      </c>
      <c r="AG244" s="59">
        <f t="shared" si="125"/>
        <v>0.18748921439074365</v>
      </c>
      <c r="AH244" s="59">
        <f t="shared" si="125"/>
        <v>0.19245394639482544</v>
      </c>
      <c r="AI244" s="59">
        <f t="shared" si="125"/>
        <v>0.19747492873671843</v>
      </c>
      <c r="AJ244" s="59">
        <f t="shared" si="125"/>
        <v>0.20255268053480452</v>
      </c>
      <c r="AK244" s="59">
        <f t="shared" si="125"/>
        <v>0.20768772526415935</v>
      </c>
      <c r="AL244" s="59">
        <f t="shared" si="125"/>
        <v>0.21288059079115834</v>
      </c>
      <c r="AM244" s="59">
        <f t="shared" si="125"/>
        <v>0.21813180940834795</v>
      </c>
      <c r="AN244" s="59">
        <f t="shared" si="125"/>
        <v>0.22344191786958428</v>
      </c>
      <c r="AO244" s="59">
        <f t="shared" si="125"/>
        <v>0.22881145742544085</v>
      </c>
      <c r="AP244" s="59">
        <f t="shared" si="125"/>
        <v>0.23424097385888693</v>
      </c>
      <c r="AQ244" s="59">
        <f t="shared" si="125"/>
        <v>0.23973101752124021</v>
      </c>
      <c r="AR244" s="59">
        <f t="shared" si="125"/>
        <v>0.24528214336839352</v>
      </c>
      <c r="AS244" s="59">
        <f t="shared" si="125"/>
        <v>0.25089491099731953</v>
      </c>
      <c r="AT244" s="56"/>
      <c r="AU244" s="56"/>
    </row>
    <row r="245" spans="1:47">
      <c r="A245" s="58" t="s">
        <v>696</v>
      </c>
      <c r="B245" s="59">
        <f t="shared" ref="B245:E245" si="126">B74</f>
        <v>123.914192</v>
      </c>
      <c r="C245" s="59">
        <f t="shared" si="126"/>
        <v>118.744884</v>
      </c>
      <c r="D245" s="59">
        <f t="shared" si="126"/>
        <v>120.79093800000001</v>
      </c>
      <c r="E245" s="59">
        <f t="shared" si="126"/>
        <v>122.048829</v>
      </c>
      <c r="F245" s="59">
        <f t="shared" ref="F245:AS245" si="127">SUM(F241:F244)</f>
        <v>123.303105</v>
      </c>
      <c r="G245" s="59">
        <f t="shared" si="127"/>
        <v>124.851541</v>
      </c>
      <c r="H245" s="59">
        <f t="shared" si="127"/>
        <v>126.41971299999999</v>
      </c>
      <c r="I245" s="59">
        <f t="shared" si="127"/>
        <v>128.00624199999999</v>
      </c>
      <c r="J245" s="59">
        <f t="shared" si="127"/>
        <v>129.61024499999999</v>
      </c>
      <c r="K245" s="59">
        <f t="shared" si="127"/>
        <v>131.230414</v>
      </c>
      <c r="L245" s="59">
        <f t="shared" si="127"/>
        <v>132.86577600000001</v>
      </c>
      <c r="M245" s="59">
        <f t="shared" si="127"/>
        <v>134.51557600000001</v>
      </c>
      <c r="N245" s="59">
        <f t="shared" si="127"/>
        <v>136.17901800000001</v>
      </c>
      <c r="O245" s="59">
        <f t="shared" si="127"/>
        <v>137.85527300000001</v>
      </c>
      <c r="P245" s="59">
        <f t="shared" si="127"/>
        <v>139.5775222613122</v>
      </c>
      <c r="Q245" s="59">
        <f t="shared" si="127"/>
        <v>141.31402885046865</v>
      </c>
      <c r="R245" s="59">
        <f t="shared" si="127"/>
        <v>143.06384804803821</v>
      </c>
      <c r="S245" s="59">
        <f t="shared" si="127"/>
        <v>144.82627079819667</v>
      </c>
      <c r="T245" s="59">
        <f t="shared" si="127"/>
        <v>146.60077589345249</v>
      </c>
      <c r="U245" s="59">
        <f t="shared" si="127"/>
        <v>148.38717521445696</v>
      </c>
      <c r="V245" s="59">
        <f t="shared" si="127"/>
        <v>150.18506017874714</v>
      </c>
      <c r="W245" s="59">
        <f t="shared" si="127"/>
        <v>151.9946516186601</v>
      </c>
      <c r="X245" s="59">
        <f t="shared" si="127"/>
        <v>153.81588243181847</v>
      </c>
      <c r="Y245" s="59">
        <f t="shared" si="127"/>
        <v>155.64904710980531</v>
      </c>
      <c r="Z245" s="59">
        <f t="shared" si="127"/>
        <v>157.49478463685756</v>
      </c>
      <c r="AA245" s="59">
        <f t="shared" si="127"/>
        <v>159.3535234515661</v>
      </c>
      <c r="AB245" s="59">
        <f t="shared" si="127"/>
        <v>161.22597309040083</v>
      </c>
      <c r="AC245" s="59">
        <f t="shared" si="127"/>
        <v>163.11281187301623</v>
      </c>
      <c r="AD245" s="59">
        <f t="shared" si="127"/>
        <v>165.01488868006714</v>
      </c>
      <c r="AE245" s="59">
        <f t="shared" si="127"/>
        <v>166.18673232383546</v>
      </c>
      <c r="AF245" s="59">
        <f t="shared" si="127"/>
        <v>167.37058055692316</v>
      </c>
      <c r="AG245" s="59">
        <f t="shared" si="127"/>
        <v>168.56664343745021</v>
      </c>
      <c r="AH245" s="59">
        <f t="shared" si="127"/>
        <v>169.77513599774977</v>
      </c>
      <c r="AI245" s="59">
        <f t="shared" si="127"/>
        <v>170.99627837117359</v>
      </c>
      <c r="AJ245" s="59">
        <f t="shared" si="127"/>
        <v>172.23029592213052</v>
      </c>
      <c r="AK245" s="59">
        <f t="shared" si="127"/>
        <v>173.47741937943911</v>
      </c>
      <c r="AL245" s="59">
        <f t="shared" si="127"/>
        <v>174.73788497307837</v>
      </c>
      <c r="AM245" s="59">
        <f t="shared" si="127"/>
        <v>176.01193457442082</v>
      </c>
      <c r="AN245" s="59">
        <f t="shared" si="127"/>
        <v>177.29981584003679</v>
      </c>
      <c r="AO245" s="59">
        <f t="shared" si="127"/>
        <v>178.60178235915845</v>
      </c>
      <c r="AP245" s="59">
        <f t="shared" si="127"/>
        <v>179.91809380489624</v>
      </c>
      <c r="AQ245" s="59">
        <f t="shared" si="127"/>
        <v>181.24901608930119</v>
      </c>
      <c r="AR245" s="59">
        <f t="shared" si="127"/>
        <v>182.59482152237013</v>
      </c>
      <c r="AS245" s="59">
        <f t="shared" si="127"/>
        <v>183.95578897509264</v>
      </c>
      <c r="AT245" s="56"/>
      <c r="AU245" s="56"/>
    </row>
    <row r="246" spans="1:47">
      <c r="A246" s="58" t="s">
        <v>698</v>
      </c>
      <c r="B246" s="59">
        <f t="shared" ref="B246:E246" si="128">B75</f>
        <v>264.31142799999998</v>
      </c>
      <c r="C246" s="59">
        <f t="shared" si="128"/>
        <v>257.05708399999997</v>
      </c>
      <c r="D246" s="59">
        <f t="shared" si="128"/>
        <v>261.57048500000002</v>
      </c>
      <c r="E246" s="59">
        <f t="shared" si="128"/>
        <v>263.89068800000001</v>
      </c>
      <c r="F246" s="59">
        <f t="shared" ref="F246:AS246" si="129">F233+F239+F245</f>
        <v>266.21509700000001</v>
      </c>
      <c r="G246" s="59">
        <f t="shared" si="129"/>
        <v>269.32029499999999</v>
      </c>
      <c r="H246" s="59">
        <f t="shared" si="129"/>
        <v>272.45530400000001</v>
      </c>
      <c r="I246" s="59">
        <f t="shared" si="129"/>
        <v>275.61870799999997</v>
      </c>
      <c r="J246" s="59">
        <f t="shared" si="129"/>
        <v>278.81052099999999</v>
      </c>
      <c r="K246" s="59">
        <f t="shared" si="129"/>
        <v>282.02667500000001</v>
      </c>
      <c r="L246" s="59">
        <f t="shared" si="129"/>
        <v>285.26430700000003</v>
      </c>
      <c r="M246" s="59">
        <f t="shared" si="129"/>
        <v>288.52269799999999</v>
      </c>
      <c r="N246" s="59">
        <f t="shared" si="129"/>
        <v>291.80114800000001</v>
      </c>
      <c r="O246" s="59">
        <f t="shared" si="129"/>
        <v>295.09886600000004</v>
      </c>
      <c r="P246" s="59">
        <f t="shared" si="129"/>
        <v>298.44814826131221</v>
      </c>
      <c r="Q246" s="59">
        <f t="shared" si="129"/>
        <v>301.81654885046862</v>
      </c>
      <c r="R246" s="59">
        <f t="shared" si="129"/>
        <v>305.20097304803824</v>
      </c>
      <c r="S246" s="59">
        <f t="shared" si="129"/>
        <v>308.59897079819666</v>
      </c>
      <c r="T246" s="59">
        <f t="shared" si="129"/>
        <v>312.00970689345252</v>
      </c>
      <c r="U246" s="59">
        <f t="shared" si="129"/>
        <v>315.43412421445692</v>
      </c>
      <c r="V246" s="59">
        <f t="shared" si="129"/>
        <v>318.87114117874717</v>
      </c>
      <c r="W246" s="59">
        <f t="shared" si="129"/>
        <v>322.32143061866009</v>
      </c>
      <c r="X246" s="59">
        <f t="shared" si="129"/>
        <v>325.78424143181849</v>
      </c>
      <c r="Y246" s="59">
        <f t="shared" si="129"/>
        <v>329.26206810980534</v>
      </c>
      <c r="Z246" s="59">
        <f t="shared" si="129"/>
        <v>332.75511063685758</v>
      </c>
      <c r="AA246" s="59">
        <f t="shared" si="129"/>
        <v>336.2615104515661</v>
      </c>
      <c r="AB246" s="59">
        <f t="shared" si="129"/>
        <v>339.78206409040081</v>
      </c>
      <c r="AC246" s="59">
        <f t="shared" si="129"/>
        <v>343.31959887301616</v>
      </c>
      <c r="AD246" s="59">
        <f t="shared" si="129"/>
        <v>346.87397268006714</v>
      </c>
      <c r="AE246" s="59">
        <f t="shared" si="129"/>
        <v>349.44887725657679</v>
      </c>
      <c r="AF246" s="59">
        <f t="shared" si="129"/>
        <v>352.12580882379075</v>
      </c>
      <c r="AG246" s="59">
        <f t="shared" si="129"/>
        <v>354.90567645352417</v>
      </c>
      <c r="AH246" s="59">
        <f t="shared" si="129"/>
        <v>357.78945157363319</v>
      </c>
      <c r="AI246" s="59">
        <f t="shared" si="129"/>
        <v>360.77816849467098</v>
      </c>
      <c r="AJ246" s="59">
        <f t="shared" si="129"/>
        <v>363.8729249767955</v>
      </c>
      <c r="AK246" s="59">
        <f t="shared" si="129"/>
        <v>367.0748828372358</v>
      </c>
      <c r="AL246" s="59">
        <f t="shared" si="129"/>
        <v>370.38526859865237</v>
      </c>
      <c r="AM246" s="59">
        <f t="shared" si="129"/>
        <v>373.80537417874939</v>
      </c>
      <c r="AN246" s="59">
        <f t="shared" si="129"/>
        <v>377.33655762152705</v>
      </c>
      <c r="AO246" s="59">
        <f t="shared" si="129"/>
        <v>380.98024387058587</v>
      </c>
      <c r="AP246" s="59">
        <f t="shared" si="129"/>
        <v>384.73792558492278</v>
      </c>
      <c r="AQ246" s="59">
        <f t="shared" si="129"/>
        <v>388.61116399768503</v>
      </c>
      <c r="AR246" s="59">
        <f t="shared" si="129"/>
        <v>392.60158981837628</v>
      </c>
      <c r="AS246" s="59">
        <f t="shared" si="129"/>
        <v>396.71090417903628</v>
      </c>
      <c r="AT246" s="56"/>
      <c r="AU246" s="56"/>
    </row>
    <row r="247" spans="1:47">
      <c r="A247" s="58"/>
      <c r="B247" s="59">
        <f t="shared" ref="B247:E247" si="130">B76</f>
        <v>17.923973083496101</v>
      </c>
      <c r="C247" s="59">
        <f t="shared" si="130"/>
        <v>17.203578948974599</v>
      </c>
      <c r="D247" s="59">
        <f t="shared" si="130"/>
        <v>17.4414958953857</v>
      </c>
      <c r="E247" s="59">
        <f t="shared" si="130"/>
        <v>17.392986297607401</v>
      </c>
      <c r="F247" s="59">
        <f>'C Emissions'!F247</f>
        <v>0</v>
      </c>
      <c r="G247" s="59">
        <f>'C Emissions'!G247</f>
        <v>0</v>
      </c>
      <c r="H247" s="59">
        <f>'C Emissions'!H247</f>
        <v>0</v>
      </c>
      <c r="I247" s="59">
        <f>'C Emissions'!I247</f>
        <v>0</v>
      </c>
      <c r="J247" s="59">
        <f>'C Emissions'!J247</f>
        <v>0</v>
      </c>
      <c r="K247" s="59">
        <f>'C Emissions'!K247</f>
        <v>0</v>
      </c>
      <c r="L247" s="59">
        <f>'C Emissions'!L247</f>
        <v>0</v>
      </c>
      <c r="M247" s="59">
        <f>'C Emissions'!M247</f>
        <v>0</v>
      </c>
      <c r="N247" s="59">
        <f>'C Emissions'!N247</f>
        <v>0</v>
      </c>
      <c r="O247" s="59">
        <f>'C Emissions'!O247</f>
        <v>0</v>
      </c>
      <c r="P247" s="59">
        <f>'C Emissions'!P247</f>
        <v>0</v>
      </c>
      <c r="Q247" s="59">
        <f>'C Emissions'!Q247</f>
        <v>0</v>
      </c>
      <c r="R247" s="59">
        <f>'C Emissions'!R247</f>
        <v>0</v>
      </c>
      <c r="S247" s="59">
        <f>'C Emissions'!S247</f>
        <v>0</v>
      </c>
      <c r="T247" s="59">
        <f>'C Emissions'!T247</f>
        <v>0</v>
      </c>
      <c r="U247" s="59">
        <f>'C Emissions'!U247</f>
        <v>0</v>
      </c>
      <c r="V247" s="59">
        <f>'C Emissions'!V247</f>
        <v>0</v>
      </c>
      <c r="W247" s="59">
        <f>'C Emissions'!W247</f>
        <v>0</v>
      </c>
      <c r="X247" s="59">
        <f>'C Emissions'!X247</f>
        <v>0</v>
      </c>
      <c r="Y247" s="59">
        <f>'C Emissions'!Y247</f>
        <v>0</v>
      </c>
      <c r="Z247" s="59">
        <f>'C Emissions'!Z247</f>
        <v>0</v>
      </c>
      <c r="AA247" s="59">
        <f>'C Emissions'!AA247</f>
        <v>0</v>
      </c>
      <c r="AB247" s="59">
        <f>'C Emissions'!AB247</f>
        <v>0</v>
      </c>
      <c r="AC247" s="59">
        <f>'C Emissions'!AC247</f>
        <v>0</v>
      </c>
      <c r="AD247" s="59">
        <f>'C Emissions'!AD247</f>
        <v>0</v>
      </c>
      <c r="AE247" s="59">
        <f>'C Emissions'!AE247</f>
        <v>0</v>
      </c>
      <c r="AF247" s="59">
        <f>'C Emissions'!AF247</f>
        <v>0</v>
      </c>
      <c r="AG247" s="59">
        <f>'C Emissions'!AG247</f>
        <v>0</v>
      </c>
      <c r="AH247" s="59">
        <f>'C Emissions'!AH247</f>
        <v>0</v>
      </c>
      <c r="AI247" s="59">
        <f>'C Emissions'!AI247</f>
        <v>0</v>
      </c>
      <c r="AJ247" s="59">
        <f>'C Emissions'!AJ247</f>
        <v>0</v>
      </c>
      <c r="AK247" s="59">
        <f>'C Emissions'!AK247</f>
        <v>0</v>
      </c>
      <c r="AL247" s="59">
        <f>'C Emissions'!AL247</f>
        <v>0</v>
      </c>
      <c r="AM247" s="59">
        <f>'C Emissions'!AM247</f>
        <v>0</v>
      </c>
      <c r="AN247" s="59">
        <f>'C Emissions'!AN247</f>
        <v>0</v>
      </c>
      <c r="AO247" s="59">
        <f>'C Emissions'!AO247</f>
        <v>0</v>
      </c>
      <c r="AP247" s="59">
        <f>'C Emissions'!AP247</f>
        <v>0</v>
      </c>
      <c r="AQ247" s="59">
        <f>'C Emissions'!AQ247</f>
        <v>0</v>
      </c>
      <c r="AR247" s="59">
        <f>'C Emissions'!AR247</f>
        <v>0</v>
      </c>
      <c r="AS247" s="59">
        <f>'C Emissions'!AS247</f>
        <v>0</v>
      </c>
      <c r="AT247" s="56"/>
      <c r="AU247" s="56"/>
    </row>
    <row r="248" spans="1:47">
      <c r="A248" s="58" t="s">
        <v>699</v>
      </c>
      <c r="B248" s="59"/>
      <c r="C248" s="59"/>
      <c r="D248" s="59"/>
      <c r="E248" s="59"/>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c r="AE248" s="58"/>
      <c r="AF248" s="58"/>
      <c r="AG248" s="58"/>
      <c r="AH248" s="58"/>
      <c r="AI248" s="58"/>
      <c r="AJ248" s="58"/>
      <c r="AK248" s="58"/>
      <c r="AL248" s="58"/>
      <c r="AM248" s="58"/>
      <c r="AN248" s="58"/>
      <c r="AO248" s="58"/>
      <c r="AP248" s="58"/>
      <c r="AQ248" s="58"/>
      <c r="AR248" s="58"/>
      <c r="AS248" s="58"/>
      <c r="AT248" s="56"/>
      <c r="AU248" s="56"/>
    </row>
    <row r="249" spans="1:47">
      <c r="A249" s="58" t="s">
        <v>2818</v>
      </c>
      <c r="B249" s="59"/>
      <c r="C249" s="59"/>
      <c r="D249" s="59"/>
      <c r="E249" s="59"/>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6"/>
      <c r="AU249" s="56"/>
    </row>
    <row r="250" spans="1:47">
      <c r="A250" s="58" t="s">
        <v>2819</v>
      </c>
      <c r="B250" s="59">
        <f t="shared" ref="B250:E250" si="131">B79</f>
        <v>1.5168200000000001</v>
      </c>
      <c r="C250" s="59">
        <f t="shared" si="131"/>
        <v>1.624598</v>
      </c>
      <c r="D250" s="59">
        <f t="shared" si="131"/>
        <v>1.506032</v>
      </c>
      <c r="E250" s="59">
        <f t="shared" si="131"/>
        <v>1.4999370000000001</v>
      </c>
      <c r="F250" s="59">
        <f>F79*((1+F$131)^F$173)*(1+F141)*(1+F$159)</f>
        <v>1.508249</v>
      </c>
      <c r="G250" s="59">
        <f t="shared" ref="G250:AS250" si="132">G79*((1+G$131)^G$173)*(1+G141)*(1+G$159)</f>
        <v>1.5377110000000001</v>
      </c>
      <c r="H250" s="59">
        <f t="shared" si="132"/>
        <v>1.600487</v>
      </c>
      <c r="I250" s="59">
        <f t="shared" si="132"/>
        <v>1.6458999999999999</v>
      </c>
      <c r="J250" s="59">
        <f t="shared" si="132"/>
        <v>1.67089</v>
      </c>
      <c r="K250" s="59">
        <f t="shared" si="132"/>
        <v>1.690939</v>
      </c>
      <c r="L250" s="59">
        <f t="shared" si="132"/>
        <v>1.7067129999999999</v>
      </c>
      <c r="M250" s="59">
        <f t="shared" si="132"/>
        <v>1.720272</v>
      </c>
      <c r="N250" s="59">
        <f t="shared" si="132"/>
        <v>1.72688</v>
      </c>
      <c r="O250" s="59">
        <f t="shared" si="132"/>
        <v>1.7304010000000001</v>
      </c>
      <c r="P250" s="59">
        <f t="shared" si="132"/>
        <v>1.7304440000000001</v>
      </c>
      <c r="Q250" s="59">
        <f t="shared" si="132"/>
        <v>1.733792</v>
      </c>
      <c r="R250" s="59">
        <f t="shared" si="132"/>
        <v>1.737001</v>
      </c>
      <c r="S250" s="59">
        <f t="shared" si="132"/>
        <v>1.7369300000000001</v>
      </c>
      <c r="T250" s="59">
        <f t="shared" si="132"/>
        <v>1.7409920000000001</v>
      </c>
      <c r="U250" s="59">
        <f t="shared" si="132"/>
        <v>1.7467779999999999</v>
      </c>
      <c r="V250" s="59">
        <f t="shared" si="132"/>
        <v>1.752316</v>
      </c>
      <c r="W250" s="59">
        <f t="shared" si="132"/>
        <v>1.7620960000000001</v>
      </c>
      <c r="X250" s="59">
        <f t="shared" si="132"/>
        <v>1.7733920000000001</v>
      </c>
      <c r="Y250" s="59">
        <f t="shared" si="132"/>
        <v>1.777434</v>
      </c>
      <c r="Z250" s="59">
        <f t="shared" si="132"/>
        <v>1.7864340000000001</v>
      </c>
      <c r="AA250" s="59">
        <f t="shared" si="132"/>
        <v>1.7987139999999999</v>
      </c>
      <c r="AB250" s="59">
        <f t="shared" si="132"/>
        <v>1.8093760000000001</v>
      </c>
      <c r="AC250" s="59">
        <f t="shared" si="132"/>
        <v>1.821995</v>
      </c>
      <c r="AD250" s="59">
        <f t="shared" si="132"/>
        <v>1.838436</v>
      </c>
      <c r="AE250" s="59">
        <f t="shared" si="132"/>
        <v>1.8455321398153721</v>
      </c>
      <c r="AF250" s="59">
        <f t="shared" si="132"/>
        <v>1.8526556698691206</v>
      </c>
      <c r="AG250" s="59">
        <f t="shared" si="132"/>
        <v>1.8598066958842407</v>
      </c>
      <c r="AH250" s="59">
        <f t="shared" si="132"/>
        <v>1.8669853239918062</v>
      </c>
      <c r="AI250" s="59">
        <f t="shared" si="132"/>
        <v>1.8741916607325433</v>
      </c>
      <c r="AJ250" s="59">
        <f t="shared" si="132"/>
        <v>1.8814258130584132</v>
      </c>
      <c r="AK250" s="59">
        <f t="shared" si="132"/>
        <v>1.888687888334198</v>
      </c>
      <c r="AL250" s="59">
        <f t="shared" si="132"/>
        <v>1.8959779943390955</v>
      </c>
      <c r="AM250" s="59">
        <f t="shared" si="132"/>
        <v>1.9032962392683175</v>
      </c>
      <c r="AN250" s="59">
        <f t="shared" si="132"/>
        <v>1.9106427317346966</v>
      </c>
      <c r="AO250" s="59">
        <f t="shared" si="132"/>
        <v>1.9180175807702975</v>
      </c>
      <c r="AP250" s="59">
        <f t="shared" si="132"/>
        <v>1.9254208958280357</v>
      </c>
      <c r="AQ250" s="59">
        <f t="shared" si="132"/>
        <v>1.9328527867833014</v>
      </c>
      <c r="AR250" s="59">
        <f t="shared" si="132"/>
        <v>1.9403133639355907</v>
      </c>
      <c r="AS250" s="59">
        <f t="shared" si="132"/>
        <v>1.9478027380101421</v>
      </c>
      <c r="AT250" s="56"/>
      <c r="AU250" s="56"/>
    </row>
    <row r="251" spans="1:47">
      <c r="A251" s="58" t="s">
        <v>2756</v>
      </c>
      <c r="B251" s="59">
        <f t="shared" ref="B251:E251" si="133">B80</f>
        <v>14.578034000000001</v>
      </c>
      <c r="C251" s="59">
        <f t="shared" si="133"/>
        <v>15.145948000000001</v>
      </c>
      <c r="D251" s="59">
        <f t="shared" si="133"/>
        <v>14.165988</v>
      </c>
      <c r="E251" s="59">
        <f t="shared" si="133"/>
        <v>14.044316999999999</v>
      </c>
      <c r="F251" s="59">
        <f>F80*((1+F$131)^F$173)*(1+F143)*(1+F$159)</f>
        <v>14.059381</v>
      </c>
      <c r="G251" s="59">
        <f t="shared" ref="G251:AS251" si="134">G80*((1+G$131)^G$173)*(1+G143)*(1+G$159)</f>
        <v>14.336364</v>
      </c>
      <c r="H251" s="59">
        <f t="shared" si="134"/>
        <v>14.923944000000001</v>
      </c>
      <c r="I251" s="59">
        <f t="shared" si="134"/>
        <v>15.348074</v>
      </c>
      <c r="J251" s="59">
        <f t="shared" si="134"/>
        <v>15.581348999999999</v>
      </c>
      <c r="K251" s="59">
        <f t="shared" si="134"/>
        <v>15.768608</v>
      </c>
      <c r="L251" s="59">
        <f t="shared" si="134"/>
        <v>15.915913</v>
      </c>
      <c r="M251" s="59">
        <f t="shared" si="134"/>
        <v>16.042686</v>
      </c>
      <c r="N251" s="59">
        <f t="shared" si="134"/>
        <v>16.104513000000001</v>
      </c>
      <c r="O251" s="59">
        <f t="shared" si="134"/>
        <v>16.137329000000001</v>
      </c>
      <c r="P251" s="59">
        <f t="shared" si="134"/>
        <v>16.137501</v>
      </c>
      <c r="Q251" s="59">
        <f t="shared" si="134"/>
        <v>16.168441999999999</v>
      </c>
      <c r="R251" s="59">
        <f t="shared" si="134"/>
        <v>16.198183</v>
      </c>
      <c r="S251" s="59">
        <f t="shared" si="134"/>
        <v>16.197362999999999</v>
      </c>
      <c r="T251" s="59">
        <f t="shared" si="134"/>
        <v>16.235068999999999</v>
      </c>
      <c r="U251" s="59">
        <f t="shared" si="134"/>
        <v>16.288686999999999</v>
      </c>
      <c r="V251" s="59">
        <f t="shared" si="134"/>
        <v>16.339931</v>
      </c>
      <c r="W251" s="59">
        <f t="shared" si="134"/>
        <v>16.430681</v>
      </c>
      <c r="X251" s="59">
        <f t="shared" si="134"/>
        <v>16.535516999999999</v>
      </c>
      <c r="Y251" s="59">
        <f t="shared" si="134"/>
        <v>16.572717999999998</v>
      </c>
      <c r="Z251" s="59">
        <f t="shared" si="134"/>
        <v>16.656181</v>
      </c>
      <c r="AA251" s="59">
        <f t="shared" si="134"/>
        <v>16.77026</v>
      </c>
      <c r="AB251" s="59">
        <f t="shared" si="134"/>
        <v>16.869308</v>
      </c>
      <c r="AC251" s="59">
        <f t="shared" si="134"/>
        <v>16.986757000000001</v>
      </c>
      <c r="AD251" s="59">
        <f t="shared" si="134"/>
        <v>17.139976999999998</v>
      </c>
      <c r="AE251" s="59">
        <f t="shared" si="134"/>
        <v>17.205960669807524</v>
      </c>
      <c r="AF251" s="59">
        <f t="shared" si="134"/>
        <v>17.272198356565088</v>
      </c>
      <c r="AG251" s="59">
        <f t="shared" si="134"/>
        <v>17.338691038160267</v>
      </c>
      <c r="AH251" s="59">
        <f t="shared" si="134"/>
        <v>17.405439696245203</v>
      </c>
      <c r="AI251" s="59">
        <f t="shared" si="134"/>
        <v>17.4724453162511</v>
      </c>
      <c r="AJ251" s="59">
        <f t="shared" si="134"/>
        <v>17.539708887402774</v>
      </c>
      <c r="AK251" s="59">
        <f t="shared" si="134"/>
        <v>17.607231402733248</v>
      </c>
      <c r="AL251" s="59">
        <f t="shared" si="134"/>
        <v>17.675013859098424</v>
      </c>
      <c r="AM251" s="59">
        <f t="shared" si="134"/>
        <v>17.743057257191793</v>
      </c>
      <c r="AN251" s="59">
        <f t="shared" si="134"/>
        <v>17.811362601559207</v>
      </c>
      <c r="AO251" s="59">
        <f t="shared" si="134"/>
        <v>17.879930900613715</v>
      </c>
      <c r="AP251" s="59">
        <f t="shared" si="134"/>
        <v>17.948763166650448</v>
      </c>
      <c r="AQ251" s="59">
        <f t="shared" si="134"/>
        <v>18.017860415861559</v>
      </c>
      <c r="AR251" s="59">
        <f t="shared" si="134"/>
        <v>18.087223668351239</v>
      </c>
      <c r="AS251" s="59">
        <f t="shared" si="134"/>
        <v>18.156853948150758</v>
      </c>
      <c r="AT251" s="56"/>
      <c r="AU251" s="56"/>
    </row>
    <row r="252" spans="1:47">
      <c r="A252" s="58" t="s">
        <v>2820</v>
      </c>
      <c r="B252" s="59"/>
      <c r="C252" s="59"/>
      <c r="D252" s="59"/>
      <c r="E252" s="59"/>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c r="AT252" s="56"/>
      <c r="AU252" s="56"/>
    </row>
    <row r="253" spans="1:47">
      <c r="A253" s="58" t="s">
        <v>2819</v>
      </c>
      <c r="B253" s="59">
        <f t="shared" ref="B253:E253" si="135">B82</f>
        <v>15.168863</v>
      </c>
      <c r="C253" s="59">
        <f t="shared" si="135"/>
        <v>15.315912000000001</v>
      </c>
      <c r="D253" s="59">
        <f t="shared" si="135"/>
        <v>15.664624999999999</v>
      </c>
      <c r="E253" s="59">
        <f t="shared" si="135"/>
        <v>15.644029</v>
      </c>
      <c r="F253" s="59">
        <f>F82*((1+F$131)^F$173)*(1+F141)*(1+F$159)</f>
        <v>15.809162000000001</v>
      </c>
      <c r="G253" s="59">
        <f t="shared" ref="G253:AS253" si="136">G82*((1+G$131)^G$173)*(1+G141)*(1+G$159)</f>
        <v>16.004797</v>
      </c>
      <c r="H253" s="59">
        <f t="shared" si="136"/>
        <v>16.127324999999999</v>
      </c>
      <c r="I253" s="59">
        <f t="shared" si="136"/>
        <v>16.370152000000001</v>
      </c>
      <c r="J253" s="59">
        <f t="shared" si="136"/>
        <v>16.633205</v>
      </c>
      <c r="K253" s="59">
        <f t="shared" si="136"/>
        <v>16.888660000000002</v>
      </c>
      <c r="L253" s="59">
        <f t="shared" si="136"/>
        <v>17.148319000000001</v>
      </c>
      <c r="M253" s="59">
        <f t="shared" si="136"/>
        <v>17.415087</v>
      </c>
      <c r="N253" s="59">
        <f t="shared" si="136"/>
        <v>17.70018</v>
      </c>
      <c r="O253" s="59">
        <f t="shared" si="136"/>
        <v>18.000809</v>
      </c>
      <c r="P253" s="59">
        <f t="shared" si="136"/>
        <v>18.284994000000001</v>
      </c>
      <c r="Q253" s="59">
        <f t="shared" si="136"/>
        <v>18.545223</v>
      </c>
      <c r="R253" s="59">
        <f t="shared" si="136"/>
        <v>18.795555</v>
      </c>
      <c r="S253" s="59">
        <f t="shared" si="136"/>
        <v>19.048237</v>
      </c>
      <c r="T253" s="59">
        <f t="shared" si="136"/>
        <v>19.296455000000002</v>
      </c>
      <c r="U253" s="59">
        <f t="shared" si="136"/>
        <v>19.544488999999999</v>
      </c>
      <c r="V253" s="59">
        <f t="shared" si="136"/>
        <v>19.797291000000001</v>
      </c>
      <c r="W253" s="59">
        <f t="shared" si="136"/>
        <v>20.045235000000002</v>
      </c>
      <c r="X253" s="59">
        <f t="shared" si="136"/>
        <v>20.290538999999999</v>
      </c>
      <c r="Y253" s="59">
        <f t="shared" si="136"/>
        <v>20.537354000000001</v>
      </c>
      <c r="Z253" s="59">
        <f t="shared" si="136"/>
        <v>20.766994</v>
      </c>
      <c r="AA253" s="59">
        <f t="shared" si="136"/>
        <v>20.994883999999999</v>
      </c>
      <c r="AB253" s="59">
        <f t="shared" si="136"/>
        <v>21.226313000000001</v>
      </c>
      <c r="AC253" s="59">
        <f t="shared" si="136"/>
        <v>21.459814000000001</v>
      </c>
      <c r="AD253" s="59">
        <f t="shared" si="136"/>
        <v>21.692153999999999</v>
      </c>
      <c r="AE253" s="59">
        <f t="shared" si="136"/>
        <v>21.828177690590714</v>
      </c>
      <c r="AF253" s="59">
        <f t="shared" si="136"/>
        <v>21.96505433678934</v>
      </c>
      <c r="AG253" s="59">
        <f t="shared" si="136"/>
        <v>22.102789287173508</v>
      </c>
      <c r="AH253" s="59">
        <f t="shared" si="136"/>
        <v>22.241387923859854</v>
      </c>
      <c r="AI253" s="59">
        <f t="shared" si="136"/>
        <v>22.380855662714335</v>
      </c>
      <c r="AJ253" s="59">
        <f t="shared" si="136"/>
        <v>22.521197953563853</v>
      </c>
      <c r="AK253" s="59">
        <f t="shared" si="136"/>
        <v>22.662420280409211</v>
      </c>
      <c r="AL253" s="59">
        <f t="shared" si="136"/>
        <v>22.804528161639407</v>
      </c>
      <c r="AM253" s="59">
        <f t="shared" si="136"/>
        <v>22.947527150247275</v>
      </c>
      <c r="AN253" s="59">
        <f t="shared" si="136"/>
        <v>23.091422834046462</v>
      </c>
      <c r="AO253" s="59">
        <f t="shared" si="136"/>
        <v>23.236220835889789</v>
      </c>
      <c r="AP253" s="59">
        <f t="shared" si="136"/>
        <v>23.38192681388896</v>
      </c>
      <c r="AQ253" s="59">
        <f t="shared" si="136"/>
        <v>23.52854646163566</v>
      </c>
      <c r="AR253" s="59">
        <f t="shared" si="136"/>
        <v>23.676085508424045</v>
      </c>
      <c r="AS253" s="59">
        <f t="shared" si="136"/>
        <v>23.824549719474604</v>
      </c>
      <c r="AT253" s="56"/>
      <c r="AU253" s="56"/>
    </row>
    <row r="254" spans="1:47">
      <c r="A254" s="58" t="s">
        <v>2821</v>
      </c>
      <c r="B254" s="59"/>
      <c r="C254" s="59"/>
      <c r="D254" s="59"/>
      <c r="E254" s="59"/>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c r="AT254" s="56"/>
      <c r="AU254" s="56"/>
    </row>
    <row r="255" spans="1:47">
      <c r="A255" s="58" t="s">
        <v>2819</v>
      </c>
      <c r="B255" s="59">
        <f t="shared" ref="B255:E255" si="137">B84</f>
        <v>4.7715230000000002</v>
      </c>
      <c r="C255" s="59">
        <f t="shared" si="137"/>
        <v>4.7895539999999999</v>
      </c>
      <c r="D255" s="59">
        <f t="shared" si="137"/>
        <v>4.9889010000000003</v>
      </c>
      <c r="E255" s="59">
        <f t="shared" si="137"/>
        <v>4.9370599999999998</v>
      </c>
      <c r="F255" s="59">
        <f>F84*((1+F$131)^F$173)*(1+F143)*(1+F$159)</f>
        <v>4.9827349999999999</v>
      </c>
      <c r="G255" s="59">
        <f t="shared" ref="G255:AS255" si="138">G84*((1+G$131)^G$173)*(1+G143)*(1+G$159)</f>
        <v>5.0497889999999996</v>
      </c>
      <c r="H255" s="59">
        <f t="shared" si="138"/>
        <v>5.067596</v>
      </c>
      <c r="I255" s="59">
        <f t="shared" si="138"/>
        <v>5.1630789999999998</v>
      </c>
      <c r="J255" s="59">
        <f t="shared" si="138"/>
        <v>5.2748100000000004</v>
      </c>
      <c r="K255" s="59">
        <f t="shared" si="138"/>
        <v>5.3766749999999996</v>
      </c>
      <c r="L255" s="59">
        <f t="shared" si="138"/>
        <v>5.4811969999999999</v>
      </c>
      <c r="M255" s="59">
        <f t="shared" si="138"/>
        <v>5.5886240000000003</v>
      </c>
      <c r="N255" s="59">
        <f t="shared" si="138"/>
        <v>5.7090899999999998</v>
      </c>
      <c r="O255" s="59">
        <f t="shared" si="138"/>
        <v>5.8381769999999999</v>
      </c>
      <c r="P255" s="59">
        <f t="shared" si="138"/>
        <v>5.9575979999999999</v>
      </c>
      <c r="Q255" s="59">
        <f t="shared" si="138"/>
        <v>6.0620529999999997</v>
      </c>
      <c r="R255" s="59">
        <f t="shared" si="138"/>
        <v>6.162077</v>
      </c>
      <c r="S255" s="59">
        <f t="shared" si="138"/>
        <v>6.2626809999999997</v>
      </c>
      <c r="T255" s="59">
        <f t="shared" si="138"/>
        <v>6.3588449999999996</v>
      </c>
      <c r="U255" s="59">
        <f t="shared" si="138"/>
        <v>6.455152</v>
      </c>
      <c r="V255" s="59">
        <f t="shared" si="138"/>
        <v>6.5533429999999999</v>
      </c>
      <c r="W255" s="59">
        <f t="shared" si="138"/>
        <v>6.6478700000000002</v>
      </c>
      <c r="X255" s="59">
        <f t="shared" si="138"/>
        <v>6.7403740000000001</v>
      </c>
      <c r="Y255" s="59">
        <f t="shared" si="138"/>
        <v>6.8355870000000003</v>
      </c>
      <c r="Z255" s="59">
        <f t="shared" si="138"/>
        <v>6.9192169999999997</v>
      </c>
      <c r="AA255" s="59">
        <f t="shared" si="138"/>
        <v>7.0019790000000004</v>
      </c>
      <c r="AB255" s="59">
        <f t="shared" si="138"/>
        <v>7.0842049999999999</v>
      </c>
      <c r="AC255" s="59">
        <f t="shared" si="138"/>
        <v>7.1680830000000002</v>
      </c>
      <c r="AD255" s="59">
        <f t="shared" si="138"/>
        <v>7.2503469999999997</v>
      </c>
      <c r="AE255" s="59">
        <f t="shared" si="138"/>
        <v>7.2993238922949608</v>
      </c>
      <c r="AF255" s="59">
        <f t="shared" si="138"/>
        <v>7.3486316288900468</v>
      </c>
      <c r="AG255" s="59">
        <f t="shared" si="138"/>
        <v>7.3982724446749319</v>
      </c>
      <c r="AH255" s="59">
        <f t="shared" si="138"/>
        <v>7.4482485896362185</v>
      </c>
      <c r="AI255" s="59">
        <f t="shared" si="138"/>
        <v>7.4985623289594141</v>
      </c>
      <c r="AJ255" s="59">
        <f t="shared" si="138"/>
        <v>7.549215943131605</v>
      </c>
      <c r="AK255" s="59">
        <f t="shared" si="138"/>
        <v>7.6002117280448189</v>
      </c>
      <c r="AL255" s="59">
        <f t="shared" si="138"/>
        <v>7.6515519951000863</v>
      </c>
      <c r="AM255" s="59">
        <f t="shared" si="138"/>
        <v>7.7032390713122059</v>
      </c>
      <c r="AN255" s="59">
        <f t="shared" si="138"/>
        <v>7.755275299415219</v>
      </c>
      <c r="AO255" s="59">
        <f t="shared" si="138"/>
        <v>7.8076630379685925</v>
      </c>
      <c r="AP255" s="59">
        <f t="shared" si="138"/>
        <v>7.8604046614641216</v>
      </c>
      <c r="AQ255" s="59">
        <f t="shared" si="138"/>
        <v>7.9135025604335558</v>
      </c>
      <c r="AR255" s="59">
        <f t="shared" si="138"/>
        <v>7.9669591415569503</v>
      </c>
      <c r="AS255" s="59">
        <f t="shared" si="138"/>
        <v>8.0207768277717477</v>
      </c>
      <c r="AT255" s="56"/>
      <c r="AU255" s="56"/>
    </row>
    <row r="256" spans="1:47">
      <c r="A256" s="58" t="s">
        <v>2756</v>
      </c>
      <c r="B256" s="59">
        <f t="shared" ref="B256:E256" si="139">B85</f>
        <v>10.3126</v>
      </c>
      <c r="C256" s="59">
        <f t="shared" si="139"/>
        <v>9.8545999999999996</v>
      </c>
      <c r="D256" s="59">
        <f t="shared" si="139"/>
        <v>10.970367</v>
      </c>
      <c r="E256" s="59">
        <f t="shared" si="139"/>
        <v>10.655531999999999</v>
      </c>
      <c r="F256" s="59">
        <f>F85*((1+F$131)^F$173)*(1+F143)*(1+F$159)</f>
        <v>10.703913</v>
      </c>
      <c r="G256" s="59">
        <f t="shared" ref="G256:AS256" si="140">G85*((1+G$131)^G$173)*(1+G143)*(1+G$159)</f>
        <v>10.787082</v>
      </c>
      <c r="H256" s="59">
        <f t="shared" si="140"/>
        <v>10.709004</v>
      </c>
      <c r="I256" s="59">
        <f t="shared" si="140"/>
        <v>10.894351</v>
      </c>
      <c r="J256" s="59">
        <f t="shared" si="140"/>
        <v>11.148514</v>
      </c>
      <c r="K256" s="59">
        <f t="shared" si="140"/>
        <v>11.388771</v>
      </c>
      <c r="L256" s="59">
        <f t="shared" si="140"/>
        <v>11.636036000000001</v>
      </c>
      <c r="M256" s="59">
        <f t="shared" si="140"/>
        <v>11.892950000000001</v>
      </c>
      <c r="N256" s="59">
        <f t="shared" si="140"/>
        <v>12.192847</v>
      </c>
      <c r="O256" s="59">
        <f t="shared" si="140"/>
        <v>12.510961999999999</v>
      </c>
      <c r="P256" s="59">
        <f t="shared" si="140"/>
        <v>12.819606</v>
      </c>
      <c r="Q256" s="59">
        <f t="shared" si="140"/>
        <v>13.080595000000001</v>
      </c>
      <c r="R256" s="59">
        <f t="shared" si="140"/>
        <v>13.331887999999999</v>
      </c>
      <c r="S256" s="59">
        <f t="shared" si="140"/>
        <v>13.59958</v>
      </c>
      <c r="T256" s="59">
        <f t="shared" si="140"/>
        <v>13.840476000000001</v>
      </c>
      <c r="U256" s="59">
        <f t="shared" si="140"/>
        <v>14.078362</v>
      </c>
      <c r="V256" s="59">
        <f t="shared" si="140"/>
        <v>14.327178</v>
      </c>
      <c r="W256" s="59">
        <f t="shared" si="140"/>
        <v>14.552704</v>
      </c>
      <c r="X256" s="59">
        <f t="shared" si="140"/>
        <v>14.777775999999999</v>
      </c>
      <c r="Y256" s="59">
        <f t="shared" si="140"/>
        <v>15.031654</v>
      </c>
      <c r="Z256" s="59">
        <f t="shared" si="140"/>
        <v>15.236511999999999</v>
      </c>
      <c r="AA256" s="59">
        <f t="shared" si="140"/>
        <v>15.432015</v>
      </c>
      <c r="AB256" s="59">
        <f t="shared" si="140"/>
        <v>15.649829</v>
      </c>
      <c r="AC256" s="59">
        <f t="shared" si="140"/>
        <v>15.857383</v>
      </c>
      <c r="AD256" s="59">
        <f t="shared" si="140"/>
        <v>16.052292000000001</v>
      </c>
      <c r="AE256" s="59">
        <f t="shared" si="140"/>
        <v>16.173301589097992</v>
      </c>
      <c r="AF256" s="59">
        <f t="shared" si="140"/>
        <v>16.295223404353695</v>
      </c>
      <c r="AG256" s="59">
        <f t="shared" si="140"/>
        <v>16.418064322549103</v>
      </c>
      <c r="AH256" s="59">
        <f t="shared" si="140"/>
        <v>16.54183127230656</v>
      </c>
      <c r="AI256" s="59">
        <f t="shared" si="140"/>
        <v>16.666531234479567</v>
      </c>
      <c r="AJ256" s="59">
        <f t="shared" si="140"/>
        <v>16.792171242546527</v>
      </c>
      <c r="AK256" s="59">
        <f t="shared" si="140"/>
        <v>16.918758383007443</v>
      </c>
      <c r="AL256" s="59">
        <f t="shared" si="140"/>
        <v>17.046299795783632</v>
      </c>
      <c r="AM256" s="59">
        <f t="shared" si="140"/>
        <v>17.17480267462043</v>
      </c>
      <c r="AN256" s="59">
        <f t="shared" si="140"/>
        <v>17.304274267492953</v>
      </c>
      <c r="AO256" s="59">
        <f t="shared" si="140"/>
        <v>17.434721877014898</v>
      </c>
      <c r="AP256" s="59">
        <f t="shared" si="140"/>
        <v>17.566152860850433</v>
      </c>
      <c r="AQ256" s="59">
        <f t="shared" si="140"/>
        <v>17.698574632129201</v>
      </c>
      <c r="AR256" s="59">
        <f t="shared" si="140"/>
        <v>17.831994659864435</v>
      </c>
      <c r="AS256" s="59">
        <f t="shared" si="140"/>
        <v>17.966420469374238</v>
      </c>
      <c r="AT256" s="56"/>
      <c r="AU256" s="56"/>
    </row>
    <row r="257" spans="1:47">
      <c r="A257" s="58" t="s">
        <v>670</v>
      </c>
      <c r="B257" s="59">
        <f t="shared" ref="B257:E257" si="141">B86</f>
        <v>46.347840000000005</v>
      </c>
      <c r="C257" s="59">
        <f t="shared" si="141"/>
        <v>46.730612000000001</v>
      </c>
      <c r="D257" s="59">
        <f t="shared" si="141"/>
        <v>47.295912999999999</v>
      </c>
      <c r="E257" s="59">
        <f t="shared" si="141"/>
        <v>46.780875000000002</v>
      </c>
      <c r="F257" s="59">
        <f t="shared" ref="F257:AS257" si="142">SUM(F250:F256)</f>
        <v>47.06344</v>
      </c>
      <c r="G257" s="59">
        <f t="shared" si="142"/>
        <v>47.715742999999996</v>
      </c>
      <c r="H257" s="59">
        <f t="shared" si="142"/>
        <v>48.428356000000001</v>
      </c>
      <c r="I257" s="59">
        <f t="shared" si="142"/>
        <v>49.421555999999995</v>
      </c>
      <c r="J257" s="59">
        <f t="shared" si="142"/>
        <v>50.308768000000001</v>
      </c>
      <c r="K257" s="59">
        <f t="shared" si="142"/>
        <v>51.113652999999999</v>
      </c>
      <c r="L257" s="59">
        <f t="shared" si="142"/>
        <v>51.888177999999996</v>
      </c>
      <c r="M257" s="59">
        <f t="shared" si="142"/>
        <v>52.659618999999999</v>
      </c>
      <c r="N257" s="59">
        <f t="shared" si="142"/>
        <v>53.433509999999998</v>
      </c>
      <c r="O257" s="59">
        <f t="shared" si="142"/>
        <v>54.217677999999999</v>
      </c>
      <c r="P257" s="59">
        <f t="shared" si="142"/>
        <v>54.930143000000001</v>
      </c>
      <c r="Q257" s="59">
        <f t="shared" si="142"/>
        <v>55.590105000000001</v>
      </c>
      <c r="R257" s="59">
        <f t="shared" si="142"/>
        <v>56.224703999999996</v>
      </c>
      <c r="S257" s="59">
        <f t="shared" si="142"/>
        <v>56.844791000000001</v>
      </c>
      <c r="T257" s="59">
        <f t="shared" si="142"/>
        <v>57.471837000000001</v>
      </c>
      <c r="U257" s="59">
        <f t="shared" si="142"/>
        <v>58.113467999999997</v>
      </c>
      <c r="V257" s="59">
        <f t="shared" si="142"/>
        <v>58.770059000000003</v>
      </c>
      <c r="W257" s="59">
        <f t="shared" si="142"/>
        <v>59.438585999999994</v>
      </c>
      <c r="X257" s="59">
        <f t="shared" si="142"/>
        <v>60.117598000000001</v>
      </c>
      <c r="Y257" s="59">
        <f t="shared" si="142"/>
        <v>60.754747000000009</v>
      </c>
      <c r="Z257" s="59">
        <f t="shared" si="142"/>
        <v>61.365338000000001</v>
      </c>
      <c r="AA257" s="59">
        <f t="shared" si="142"/>
        <v>61.997851999999995</v>
      </c>
      <c r="AB257" s="59">
        <f t="shared" si="142"/>
        <v>62.639031000000003</v>
      </c>
      <c r="AC257" s="59">
        <f t="shared" si="142"/>
        <v>63.294032000000009</v>
      </c>
      <c r="AD257" s="59">
        <f t="shared" si="142"/>
        <v>63.973205999999998</v>
      </c>
      <c r="AE257" s="59">
        <f t="shared" si="142"/>
        <v>64.352295981606559</v>
      </c>
      <c r="AF257" s="59">
        <f t="shared" si="142"/>
        <v>64.733763396467282</v>
      </c>
      <c r="AG257" s="59">
        <f t="shared" si="142"/>
        <v>65.117623788442046</v>
      </c>
      <c r="AH257" s="59">
        <f t="shared" si="142"/>
        <v>65.50389280603963</v>
      </c>
      <c r="AI257" s="59">
        <f t="shared" si="142"/>
        <v>65.892586203136958</v>
      </c>
      <c r="AJ257" s="59">
        <f t="shared" si="142"/>
        <v>66.283719839703167</v>
      </c>
      <c r="AK257" s="59">
        <f t="shared" si="142"/>
        <v>66.677309682528914</v>
      </c>
      <c r="AL257" s="59">
        <f t="shared" si="142"/>
        <v>67.073371805960647</v>
      </c>
      <c r="AM257" s="59">
        <f t="shared" si="142"/>
        <v>67.471922392640025</v>
      </c>
      <c r="AN257" s="59">
        <f t="shared" si="142"/>
        <v>67.872977734248536</v>
      </c>
      <c r="AO257" s="59">
        <f t="shared" si="142"/>
        <v>68.276554232257297</v>
      </c>
      <c r="AP257" s="59">
        <f t="shared" si="142"/>
        <v>68.682668398681997</v>
      </c>
      <c r="AQ257" s="59">
        <f t="shared" si="142"/>
        <v>69.09133685684327</v>
      </c>
      <c r="AR257" s="59">
        <f t="shared" si="142"/>
        <v>69.502576342132258</v>
      </c>
      <c r="AS257" s="59">
        <f t="shared" si="142"/>
        <v>69.916403702781494</v>
      </c>
      <c r="AT257" s="56"/>
      <c r="AU257" s="56"/>
    </row>
    <row r="258" spans="1:47">
      <c r="A258" s="58"/>
      <c r="B258" s="59"/>
      <c r="C258" s="59"/>
      <c r="D258" s="59"/>
      <c r="E258" s="59"/>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c r="AI258" s="58"/>
      <c r="AJ258" s="58"/>
      <c r="AK258" s="58"/>
      <c r="AL258" s="58"/>
      <c r="AM258" s="58"/>
      <c r="AN258" s="58"/>
      <c r="AO258" s="58"/>
      <c r="AP258" s="58"/>
      <c r="AQ258" s="58"/>
      <c r="AR258" s="58"/>
      <c r="AS258" s="58"/>
      <c r="AT258" s="56"/>
      <c r="AU258" s="56"/>
    </row>
    <row r="259" spans="1:47">
      <c r="A259" s="58" t="s">
        <v>1634</v>
      </c>
      <c r="B259" s="59"/>
      <c r="C259" s="59"/>
      <c r="D259" s="59"/>
      <c r="E259" s="59"/>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58"/>
      <c r="AR259" s="58"/>
      <c r="AS259" s="58"/>
      <c r="AT259" s="56"/>
      <c r="AU259" s="56"/>
    </row>
    <row r="260" spans="1:47">
      <c r="A260" s="58" t="s">
        <v>708</v>
      </c>
      <c r="B260" s="59">
        <f t="shared" ref="B260:E260" si="143">B89</f>
        <v>205.32084699999999</v>
      </c>
      <c r="C260" s="59">
        <f t="shared" si="143"/>
        <v>202.290604</v>
      </c>
      <c r="D260" s="59">
        <f t="shared" si="143"/>
        <v>197.66108700000001</v>
      </c>
      <c r="E260" s="59">
        <f t="shared" si="143"/>
        <v>202.342941</v>
      </c>
      <c r="F260" s="59">
        <f>F89*((1+F$132)^F$174)*(1+F137)*(1+F$160)</f>
        <v>206.935104</v>
      </c>
      <c r="G260" s="59">
        <f t="shared" ref="G260:AS260" si="144">G89*((1+G$132)^G$174)*(1+G137)*(1+G$160)</f>
        <v>208.04338100000001</v>
      </c>
      <c r="H260" s="59">
        <f t="shared" si="144"/>
        <v>208.646072</v>
      </c>
      <c r="I260" s="59">
        <f t="shared" si="144"/>
        <v>209.07044999999999</v>
      </c>
      <c r="J260" s="59">
        <f t="shared" si="144"/>
        <v>209.467636</v>
      </c>
      <c r="K260" s="59">
        <f t="shared" si="144"/>
        <v>209.794678</v>
      </c>
      <c r="L260" s="59">
        <f t="shared" si="144"/>
        <v>210.08389299999999</v>
      </c>
      <c r="M260" s="59">
        <f t="shared" si="144"/>
        <v>210.323486</v>
      </c>
      <c r="N260" s="59">
        <f t="shared" si="144"/>
        <v>210.56778</v>
      </c>
      <c r="O260" s="59">
        <f t="shared" si="144"/>
        <v>210.79260300000001</v>
      </c>
      <c r="P260" s="59">
        <f t="shared" si="144"/>
        <v>211.043961</v>
      </c>
      <c r="Q260" s="59">
        <f t="shared" si="144"/>
        <v>211.28054800000001</v>
      </c>
      <c r="R260" s="59">
        <f t="shared" si="144"/>
        <v>211.53222700000001</v>
      </c>
      <c r="S260" s="59">
        <f t="shared" si="144"/>
        <v>211.83766199999999</v>
      </c>
      <c r="T260" s="59">
        <f t="shared" si="144"/>
        <v>212.12413000000001</v>
      </c>
      <c r="U260" s="59">
        <f t="shared" si="144"/>
        <v>212.39387500000001</v>
      </c>
      <c r="V260" s="59">
        <f t="shared" si="144"/>
        <v>212.65747099999999</v>
      </c>
      <c r="W260" s="59">
        <f t="shared" si="144"/>
        <v>212.86319</v>
      </c>
      <c r="X260" s="59">
        <f t="shared" si="144"/>
        <v>213.02304100000001</v>
      </c>
      <c r="Y260" s="59">
        <f t="shared" si="144"/>
        <v>213.23825099999999</v>
      </c>
      <c r="Z260" s="59">
        <f t="shared" si="144"/>
        <v>213.42077599999999</v>
      </c>
      <c r="AA260" s="59">
        <f t="shared" si="144"/>
        <v>213.557953</v>
      </c>
      <c r="AB260" s="59">
        <f t="shared" si="144"/>
        <v>213.68926999999999</v>
      </c>
      <c r="AC260" s="59">
        <f t="shared" si="144"/>
        <v>213.776703</v>
      </c>
      <c r="AD260" s="59">
        <f t="shared" si="144"/>
        <v>213.78414900000001</v>
      </c>
      <c r="AE260" s="59">
        <f t="shared" si="144"/>
        <v>213.84647689715558</v>
      </c>
      <c r="AF260" s="59">
        <f t="shared" si="144"/>
        <v>213.90882296575549</v>
      </c>
      <c r="AG260" s="59">
        <f t="shared" si="144"/>
        <v>213.97118721109754</v>
      </c>
      <c r="AH260" s="59">
        <f t="shared" si="144"/>
        <v>214.03356963848108</v>
      </c>
      <c r="AI260" s="59">
        <f t="shared" si="144"/>
        <v>214.09597025320704</v>
      </c>
      <c r="AJ260" s="59">
        <f t="shared" si="144"/>
        <v>214.15838906057786</v>
      </c>
      <c r="AK260" s="59">
        <f t="shared" si="144"/>
        <v>214.22082606589751</v>
      </c>
      <c r="AL260" s="59">
        <f t="shared" si="144"/>
        <v>214.28328127447153</v>
      </c>
      <c r="AM260" s="59">
        <f t="shared" si="144"/>
        <v>214.34575469160703</v>
      </c>
      <c r="AN260" s="59">
        <f t="shared" si="144"/>
        <v>214.4082463226126</v>
      </c>
      <c r="AO260" s="59">
        <f t="shared" si="144"/>
        <v>214.47075617279845</v>
      </c>
      <c r="AP260" s="59">
        <f t="shared" si="144"/>
        <v>214.5332842474763</v>
      </c>
      <c r="AQ260" s="59">
        <f t="shared" si="144"/>
        <v>214.59583055195944</v>
      </c>
      <c r="AR260" s="59">
        <f t="shared" si="144"/>
        <v>214.65839509156268</v>
      </c>
      <c r="AS260" s="59">
        <f t="shared" si="144"/>
        <v>214.7209778716024</v>
      </c>
      <c r="AT260" s="56"/>
      <c r="AU260" s="56"/>
    </row>
    <row r="261" spans="1:47">
      <c r="A261" s="58" t="s">
        <v>710</v>
      </c>
      <c r="B261" s="59">
        <f t="shared" ref="B261:E261" si="145">B90</f>
        <v>47.627468</v>
      </c>
      <c r="C261" s="59">
        <f t="shared" si="145"/>
        <v>44.119450000000001</v>
      </c>
      <c r="D261" s="59">
        <f t="shared" si="145"/>
        <v>46.838172999999998</v>
      </c>
      <c r="E261" s="59">
        <f t="shared" si="145"/>
        <v>46.446128999999999</v>
      </c>
      <c r="F261" s="59">
        <f>F90*((1+F$132)^F$174)*(1+F143)*(1+F$160)</f>
        <v>46.926654999999997</v>
      </c>
      <c r="G261" s="59">
        <f t="shared" ref="G261:AS261" si="146">G90*((1+G$132)^G$174)*(1+G143)*(1+G$160)</f>
        <v>47.791260000000001</v>
      </c>
      <c r="H261" s="59">
        <f t="shared" si="146"/>
        <v>48.404797000000002</v>
      </c>
      <c r="I261" s="59">
        <f t="shared" si="146"/>
        <v>49.661655000000003</v>
      </c>
      <c r="J261" s="59">
        <f t="shared" si="146"/>
        <v>51.007801000000001</v>
      </c>
      <c r="K261" s="59">
        <f t="shared" si="146"/>
        <v>52.312331999999998</v>
      </c>
      <c r="L261" s="59">
        <f t="shared" si="146"/>
        <v>53.645598999999997</v>
      </c>
      <c r="M261" s="59">
        <f t="shared" si="146"/>
        <v>55.061188000000001</v>
      </c>
      <c r="N261" s="59">
        <f t="shared" si="146"/>
        <v>56.632655999999997</v>
      </c>
      <c r="O261" s="59">
        <f t="shared" si="146"/>
        <v>58.343612999999998</v>
      </c>
      <c r="P261" s="59">
        <f t="shared" si="146"/>
        <v>59.963687999999998</v>
      </c>
      <c r="Q261" s="59">
        <f t="shared" si="146"/>
        <v>61.446227999999998</v>
      </c>
      <c r="R261" s="59">
        <f t="shared" si="146"/>
        <v>62.905411000000001</v>
      </c>
      <c r="S261" s="59">
        <f t="shared" si="146"/>
        <v>64.380081000000004</v>
      </c>
      <c r="T261" s="59">
        <f t="shared" si="146"/>
        <v>65.815787999999998</v>
      </c>
      <c r="U261" s="59">
        <f t="shared" si="146"/>
        <v>67.267143000000004</v>
      </c>
      <c r="V261" s="59">
        <f t="shared" si="146"/>
        <v>68.728431999999998</v>
      </c>
      <c r="W261" s="59">
        <f t="shared" si="146"/>
        <v>70.168289000000001</v>
      </c>
      <c r="X261" s="59">
        <f t="shared" si="146"/>
        <v>71.577393000000001</v>
      </c>
      <c r="Y261" s="59">
        <f t="shared" si="146"/>
        <v>73.018539000000004</v>
      </c>
      <c r="Z261" s="59">
        <f t="shared" si="146"/>
        <v>74.328186000000002</v>
      </c>
      <c r="AA261" s="59">
        <f t="shared" si="146"/>
        <v>75.651955000000001</v>
      </c>
      <c r="AB261" s="59">
        <f t="shared" si="146"/>
        <v>76.996489999999994</v>
      </c>
      <c r="AC261" s="59">
        <f t="shared" si="146"/>
        <v>78.358902</v>
      </c>
      <c r="AD261" s="59">
        <f t="shared" si="146"/>
        <v>79.728026999999997</v>
      </c>
      <c r="AE261" s="59">
        <f t="shared" si="146"/>
        <v>80.534085797204966</v>
      </c>
      <c r="AF261" s="59">
        <f t="shared" si="146"/>
        <v>81.348293934221786</v>
      </c>
      <c r="AG261" s="59">
        <f t="shared" si="146"/>
        <v>82.170733801739075</v>
      </c>
      <c r="AH261" s="59">
        <f t="shared" si="146"/>
        <v>83.001488623424038</v>
      </c>
      <c r="AI261" s="59">
        <f t="shared" si="146"/>
        <v>83.840642464343986</v>
      </c>
      <c r="AJ261" s="59">
        <f t="shared" si="146"/>
        <v>84.688280239472931</v>
      </c>
      <c r="AK261" s="59">
        <f t="shared" si="146"/>
        <v>85.544487722284302</v>
      </c>
      <c r="AL261" s="59">
        <f t="shared" si="146"/>
        <v>86.409351553430398</v>
      </c>
      <c r="AM261" s="59">
        <f t="shared" si="146"/>
        <v>87.282959249509702</v>
      </c>
      <c r="AN261" s="59">
        <f t="shared" si="146"/>
        <v>88.165399211922789</v>
      </c>
      <c r="AO261" s="59">
        <f t="shared" si="146"/>
        <v>89.056760735817747</v>
      </c>
      <c r="AP261" s="59">
        <f t="shared" si="146"/>
        <v>89.957134019126059</v>
      </c>
      <c r="AQ261" s="59">
        <f t="shared" si="146"/>
        <v>90.866610171689857</v>
      </c>
      <c r="AR261" s="59">
        <f t="shared" si="146"/>
        <v>91.785281224481423</v>
      </c>
      <c r="AS261" s="59">
        <f t="shared" si="146"/>
        <v>92.713240138915936</v>
      </c>
      <c r="AT261" s="56"/>
      <c r="AU261" s="56"/>
    </row>
    <row r="262" spans="1:47">
      <c r="A262" s="58"/>
      <c r="B262" s="59"/>
      <c r="C262" s="59"/>
      <c r="D262" s="59"/>
      <c r="E262" s="59"/>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c r="AI262" s="58"/>
      <c r="AJ262" s="58"/>
      <c r="AK262" s="58"/>
      <c r="AL262" s="58"/>
      <c r="AM262" s="58"/>
      <c r="AN262" s="58"/>
      <c r="AO262" s="58"/>
      <c r="AP262" s="58"/>
      <c r="AQ262" s="58"/>
      <c r="AR262" s="58"/>
      <c r="AS262" s="58"/>
      <c r="AT262" s="56"/>
      <c r="AU262" s="56"/>
    </row>
    <row r="263" spans="1:47">
      <c r="A263" s="58" t="s">
        <v>712</v>
      </c>
      <c r="B263" s="59">
        <f t="shared" ref="B263:AS263" si="147">B92</f>
        <v>152.23100299999999</v>
      </c>
      <c r="C263" s="59">
        <f t="shared" si="147"/>
        <v>140.13400300000001</v>
      </c>
      <c r="D263" s="59">
        <f t="shared" si="147"/>
        <v>138.02868699999999</v>
      </c>
      <c r="E263" s="59">
        <f t="shared" si="147"/>
        <v>137.30242899999999</v>
      </c>
      <c r="F263" s="59">
        <f t="shared" si="147"/>
        <v>136.89630099999999</v>
      </c>
      <c r="G263" s="59">
        <f t="shared" si="147"/>
        <v>137.61752300000001</v>
      </c>
      <c r="H263" s="59">
        <f t="shared" si="147"/>
        <v>139.415085</v>
      </c>
      <c r="I263" s="59">
        <f t="shared" si="147"/>
        <v>141.40690599999999</v>
      </c>
      <c r="J263" s="59">
        <f t="shared" si="147"/>
        <v>142.87275700000001</v>
      </c>
      <c r="K263" s="59">
        <f t="shared" si="147"/>
        <v>143.81433100000001</v>
      </c>
      <c r="L263" s="59">
        <f t="shared" si="147"/>
        <v>144.414276</v>
      </c>
      <c r="M263" s="59">
        <f t="shared" si="147"/>
        <v>144.86584500000001</v>
      </c>
      <c r="N263" s="59">
        <f t="shared" si="147"/>
        <v>145.30387899999999</v>
      </c>
      <c r="O263" s="59">
        <f t="shared" si="147"/>
        <v>145.76774599999999</v>
      </c>
      <c r="P263" s="59">
        <f t="shared" si="147"/>
        <v>146.15145899999999</v>
      </c>
      <c r="Q263" s="59">
        <f t="shared" si="147"/>
        <v>146.51303100000001</v>
      </c>
      <c r="R263" s="59">
        <f t="shared" si="147"/>
        <v>146.94511399999999</v>
      </c>
      <c r="S263" s="59">
        <f t="shared" si="147"/>
        <v>147.41825900000001</v>
      </c>
      <c r="T263" s="59">
        <f t="shared" si="147"/>
        <v>147.95631399999999</v>
      </c>
      <c r="U263" s="59">
        <f t="shared" si="147"/>
        <v>148.540604</v>
      </c>
      <c r="V263" s="59">
        <f t="shared" si="147"/>
        <v>149.14080799999999</v>
      </c>
      <c r="W263" s="59">
        <f t="shared" si="147"/>
        <v>149.71485899999999</v>
      </c>
      <c r="X263" s="59">
        <f t="shared" si="147"/>
        <v>150.25662199999999</v>
      </c>
      <c r="Y263" s="59">
        <f t="shared" si="147"/>
        <v>150.81274400000001</v>
      </c>
      <c r="Z263" s="59">
        <f t="shared" si="147"/>
        <v>151.326401</v>
      </c>
      <c r="AA263" s="59">
        <f t="shared" si="147"/>
        <v>151.82141100000001</v>
      </c>
      <c r="AB263" s="59">
        <f t="shared" si="147"/>
        <v>152.36094700000001</v>
      </c>
      <c r="AC263" s="59">
        <f t="shared" si="147"/>
        <v>152.91864000000001</v>
      </c>
      <c r="AD263" s="59">
        <f t="shared" si="147"/>
        <v>153.51402300000001</v>
      </c>
      <c r="AE263" s="59">
        <f t="shared" si="147"/>
        <v>153.82526258340656</v>
      </c>
      <c r="AF263" s="59">
        <f t="shared" si="147"/>
        <v>154.13713318459494</v>
      </c>
      <c r="AG263" s="59">
        <f t="shared" si="147"/>
        <v>154.44963608291226</v>
      </c>
      <c r="AH263" s="59">
        <f t="shared" si="147"/>
        <v>154.76277256029934</v>
      </c>
      <c r="AI263" s="59">
        <f t="shared" si="147"/>
        <v>155.07654390129605</v>
      </c>
      <c r="AJ263" s="59">
        <f t="shared" si="147"/>
        <v>155.39095139304658</v>
      </c>
      <c r="AK263" s="59">
        <f t="shared" si="147"/>
        <v>155.70599632530477</v>
      </c>
      <c r="AL263" s="59">
        <f t="shared" si="147"/>
        <v>156.02167999043931</v>
      </c>
      <c r="AM263" s="59">
        <f t="shared" si="147"/>
        <v>156.33800368343907</v>
      </c>
      <c r="AN263" s="59">
        <f t="shared" si="147"/>
        <v>156.65496870191848</v>
      </c>
      <c r="AO263" s="59">
        <f t="shared" si="147"/>
        <v>156.97257634612274</v>
      </c>
      <c r="AP263" s="59">
        <f t="shared" si="147"/>
        <v>157.29082791893325</v>
      </c>
      <c r="AQ263" s="59">
        <f t="shared" si="147"/>
        <v>157.60972472587289</v>
      </c>
      <c r="AR263" s="59">
        <f t="shared" si="147"/>
        <v>157.92926807511142</v>
      </c>
      <c r="AS263" s="59">
        <f t="shared" si="147"/>
        <v>158.24945927747081</v>
      </c>
      <c r="AT263" s="56"/>
      <c r="AU263" s="56"/>
    </row>
    <row r="264" spans="1:47">
      <c r="A264" s="58" t="s">
        <v>152</v>
      </c>
      <c r="B264" s="59">
        <f t="shared" ref="B264:AS264" si="148">B93</f>
        <v>640.33196999999996</v>
      </c>
      <c r="C264" s="59">
        <f t="shared" si="148"/>
        <v>644.81811500000003</v>
      </c>
      <c r="D264" s="59">
        <f t="shared" si="148"/>
        <v>630.34252900000001</v>
      </c>
      <c r="E264" s="59">
        <f t="shared" si="148"/>
        <v>633.88922100000002</v>
      </c>
      <c r="F264" s="59">
        <f t="shared" si="148"/>
        <v>617.70599400000003</v>
      </c>
      <c r="G264" s="59">
        <f t="shared" si="148"/>
        <v>612.47753899999998</v>
      </c>
      <c r="H264" s="59">
        <f t="shared" si="148"/>
        <v>600.38299600000005</v>
      </c>
      <c r="I264" s="59">
        <f t="shared" si="148"/>
        <v>602.256348</v>
      </c>
      <c r="J264" s="59">
        <f t="shared" si="148"/>
        <v>613.908997</v>
      </c>
      <c r="K264" s="59">
        <f t="shared" si="148"/>
        <v>616.28277600000001</v>
      </c>
      <c r="L264" s="59">
        <f t="shared" si="148"/>
        <v>620.69842500000004</v>
      </c>
      <c r="M264" s="59">
        <f t="shared" si="148"/>
        <v>625.92047100000002</v>
      </c>
      <c r="N264" s="59">
        <f t="shared" si="148"/>
        <v>630.71911599999999</v>
      </c>
      <c r="O264" s="59">
        <f t="shared" si="148"/>
        <v>634.19824200000005</v>
      </c>
      <c r="P264" s="59">
        <f t="shared" si="148"/>
        <v>631.16937299999995</v>
      </c>
      <c r="Q264" s="59">
        <f t="shared" si="148"/>
        <v>634.38861099999997</v>
      </c>
      <c r="R264" s="59">
        <f t="shared" si="148"/>
        <v>670.97381600000006</v>
      </c>
      <c r="S264" s="59">
        <f t="shared" si="148"/>
        <v>713.08160399999997</v>
      </c>
      <c r="T264" s="59">
        <f t="shared" si="148"/>
        <v>717.124146</v>
      </c>
      <c r="U264" s="59">
        <f t="shared" si="148"/>
        <v>720.12609899999995</v>
      </c>
      <c r="V264" s="59">
        <f t="shared" si="148"/>
        <v>726.46722399999999</v>
      </c>
      <c r="W264" s="59">
        <f t="shared" si="148"/>
        <v>732.89855999999997</v>
      </c>
      <c r="X264" s="59">
        <f t="shared" si="148"/>
        <v>733.49798599999997</v>
      </c>
      <c r="Y264" s="59">
        <f t="shared" si="148"/>
        <v>736.69226100000003</v>
      </c>
      <c r="Z264" s="59">
        <f t="shared" si="148"/>
        <v>735.82641599999999</v>
      </c>
      <c r="AA264" s="59">
        <f t="shared" si="148"/>
        <v>740.28186000000005</v>
      </c>
      <c r="AB264" s="59">
        <f t="shared" si="148"/>
        <v>740.02966300000003</v>
      </c>
      <c r="AC264" s="59">
        <f t="shared" si="148"/>
        <v>743.58624299999997</v>
      </c>
      <c r="AD264" s="59">
        <f t="shared" si="148"/>
        <v>744.95050000000003</v>
      </c>
      <c r="AE264" s="59">
        <f t="shared" si="148"/>
        <v>745.89825247051522</v>
      </c>
      <c r="AF264" s="59">
        <f t="shared" si="148"/>
        <v>746.84721070536693</v>
      </c>
      <c r="AG264" s="59">
        <f t="shared" si="148"/>
        <v>747.79737623857136</v>
      </c>
      <c r="AH264" s="59">
        <f t="shared" si="148"/>
        <v>748.74875060609634</v>
      </c>
      <c r="AI264" s="59">
        <f t="shared" si="148"/>
        <v>749.70133534586375</v>
      </c>
      <c r="AJ264" s="59">
        <f t="shared" si="148"/>
        <v>750.65513199775216</v>
      </c>
      <c r="AK264" s="59">
        <f t="shared" si="148"/>
        <v>751.61014210359917</v>
      </c>
      <c r="AL264" s="59">
        <f t="shared" si="148"/>
        <v>752.56636720720405</v>
      </c>
      <c r="AM264" s="59">
        <f t="shared" si="148"/>
        <v>753.52380885433001</v>
      </c>
      <c r="AN264" s="59">
        <f t="shared" si="148"/>
        <v>754.48246859270694</v>
      </c>
      <c r="AO264" s="59">
        <f t="shared" si="148"/>
        <v>755.44234797203376</v>
      </c>
      <c r="AP264" s="59">
        <f t="shared" si="148"/>
        <v>756.40344854398097</v>
      </c>
      <c r="AQ264" s="59">
        <f t="shared" si="148"/>
        <v>757.36577186219313</v>
      </c>
      <c r="AR264" s="59">
        <f t="shared" si="148"/>
        <v>758.32931948229145</v>
      </c>
      <c r="AS264" s="59">
        <f t="shared" si="148"/>
        <v>759.29409296187634</v>
      </c>
      <c r="AT264" s="56"/>
      <c r="AU264" s="56"/>
    </row>
    <row r="265" spans="1:47">
      <c r="A265" s="58"/>
      <c r="B265" s="59"/>
      <c r="C265" s="59"/>
      <c r="D265" s="59"/>
      <c r="E265" s="59"/>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c r="AT265" s="56"/>
      <c r="AU265" s="56"/>
    </row>
    <row r="266" spans="1:47">
      <c r="A266" s="58" t="s">
        <v>715</v>
      </c>
      <c r="B266" s="59">
        <f t="shared" ref="B266:E266" si="149">B95</f>
        <v>2064.9548</v>
      </c>
      <c r="C266" s="59">
        <f t="shared" si="149"/>
        <v>2040.4027260000003</v>
      </c>
      <c r="D266" s="59">
        <f t="shared" si="149"/>
        <v>2049.7258219999999</v>
      </c>
      <c r="E266" s="59">
        <f t="shared" si="149"/>
        <v>2051.420153</v>
      </c>
      <c r="F266" s="59">
        <f t="shared" ref="F266:AS266" si="150">F264+F263+F261+F260+F257+F246+F225</f>
        <v>2006.4828939999998</v>
      </c>
      <c r="G266" s="59">
        <f t="shared" si="150"/>
        <v>1991.37869</v>
      </c>
      <c r="H266" s="59">
        <f t="shared" si="150"/>
        <v>1979.6785580000001</v>
      </c>
      <c r="I266" s="59">
        <f t="shared" si="150"/>
        <v>1987.0496900000001</v>
      </c>
      <c r="J266" s="59">
        <f t="shared" si="150"/>
        <v>2007.219063</v>
      </c>
      <c r="K266" s="59">
        <f t="shared" si="150"/>
        <v>2018.7654490000002</v>
      </c>
      <c r="L266" s="59">
        <f t="shared" si="150"/>
        <v>2032.043623</v>
      </c>
      <c r="M266" s="59">
        <f t="shared" si="150"/>
        <v>2046.0805660000001</v>
      </c>
      <c r="N266" s="59">
        <f t="shared" si="150"/>
        <v>2059.9105980000004</v>
      </c>
      <c r="O266" s="59">
        <f t="shared" si="150"/>
        <v>2072.8145789999999</v>
      </c>
      <c r="P266" s="59">
        <f t="shared" si="150"/>
        <v>2079.1335952613126</v>
      </c>
      <c r="Q266" s="59">
        <f t="shared" si="150"/>
        <v>2091.5000758504689</v>
      </c>
      <c r="R266" s="59">
        <f t="shared" si="150"/>
        <v>2137.298336048038</v>
      </c>
      <c r="S266" s="59">
        <f t="shared" si="150"/>
        <v>2188.6935047981965</v>
      </c>
      <c r="T266" s="59">
        <f t="shared" si="150"/>
        <v>2202.0487658934526</v>
      </c>
      <c r="U266" s="59">
        <f t="shared" si="150"/>
        <v>2214.4206012144568</v>
      </c>
      <c r="V266" s="59">
        <f t="shared" si="150"/>
        <v>2230.1350041787473</v>
      </c>
      <c r="W266" s="59">
        <f t="shared" si="150"/>
        <v>2245.8420406186601</v>
      </c>
      <c r="X266" s="59">
        <f t="shared" si="150"/>
        <v>2255.5944144318182</v>
      </c>
      <c r="Y266" s="59">
        <f t="shared" si="150"/>
        <v>2267.9884131098052</v>
      </c>
      <c r="Z266" s="59">
        <f t="shared" si="150"/>
        <v>2276.0554766368577</v>
      </c>
      <c r="AA266" s="59">
        <f t="shared" si="150"/>
        <v>2289.4319754515664</v>
      </c>
      <c r="AB266" s="59">
        <f t="shared" si="150"/>
        <v>2298.1559530904005</v>
      </c>
      <c r="AC266" s="59">
        <f t="shared" si="150"/>
        <v>2310.7113968730164</v>
      </c>
      <c r="AD266" s="59">
        <f t="shared" si="150"/>
        <v>2321.0760386800671</v>
      </c>
      <c r="AE266" s="59">
        <f t="shared" si="150"/>
        <v>2327.7772928017102</v>
      </c>
      <c r="AF266" s="59">
        <f t="shared" si="150"/>
        <v>2334.5966089851308</v>
      </c>
      <c r="AG266" s="59">
        <f t="shared" si="150"/>
        <v>2341.5350052948293</v>
      </c>
      <c r="AH266" s="59">
        <f t="shared" si="150"/>
        <v>2348.5935631121056</v>
      </c>
      <c r="AI266" s="59">
        <f t="shared" si="150"/>
        <v>2355.7734276709034</v>
      </c>
      <c r="AJ266" s="59">
        <f t="shared" si="150"/>
        <v>2363.0758086340002</v>
      </c>
      <c r="AK266" s="59">
        <f t="shared" si="150"/>
        <v>2370.501980709842</v>
      </c>
      <c r="AL266" s="59">
        <f t="shared" si="150"/>
        <v>2378.0532843103729</v>
      </c>
      <c r="AM266" s="59">
        <f t="shared" si="150"/>
        <v>2385.7311262501998</v>
      </c>
      <c r="AN266" s="59">
        <f t="shared" si="150"/>
        <v>2393.5369804874972</v>
      </c>
      <c r="AO266" s="59">
        <f t="shared" si="150"/>
        <v>2401.4723889070556</v>
      </c>
      <c r="AP266" s="59">
        <f t="shared" si="150"/>
        <v>2409.5389621459208</v>
      </c>
      <c r="AQ266" s="59">
        <f t="shared" si="150"/>
        <v>2417.7383804620854</v>
      </c>
      <c r="AR266" s="59">
        <f t="shared" si="150"/>
        <v>2426.0723946467288</v>
      </c>
      <c r="AS266" s="59">
        <f t="shared" si="150"/>
        <v>2434.5428269805343</v>
      </c>
      <c r="AT266" s="56"/>
      <c r="AU266" s="56"/>
    </row>
    <row r="267" spans="1:47">
      <c r="A267" s="58"/>
      <c r="B267" s="59"/>
      <c r="C267" s="59"/>
      <c r="D267" s="59"/>
      <c r="E267" s="59"/>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c r="AT267" s="56"/>
      <c r="AU267" s="56"/>
    </row>
    <row r="268" spans="1:47">
      <c r="A268" s="58" t="s">
        <v>154</v>
      </c>
      <c r="B268" s="59">
        <f t="shared" ref="B268:E268" si="151">B97</f>
        <v>28958.337253000005</v>
      </c>
      <c r="C268" s="59">
        <f t="shared" si="151"/>
        <v>27849.434626999999</v>
      </c>
      <c r="D268" s="59">
        <f t="shared" si="151"/>
        <v>26949.616437000001</v>
      </c>
      <c r="E268" s="59">
        <f t="shared" si="151"/>
        <v>27294.753516999997</v>
      </c>
      <c r="F268" s="59">
        <f t="shared" ref="F268:AS268" si="152">F266+F218+F213+F208+F203+F199+F192+F187</f>
        <v>27868.947522000002</v>
      </c>
      <c r="G268" s="59">
        <f t="shared" si="152"/>
        <v>28143.989741999998</v>
      </c>
      <c r="H268" s="59">
        <f t="shared" si="152"/>
        <v>28260.063187</v>
      </c>
      <c r="I268" s="59">
        <f t="shared" si="152"/>
        <v>28352.017071999999</v>
      </c>
      <c r="J268" s="59">
        <f t="shared" si="152"/>
        <v>28422.310206999995</v>
      </c>
      <c r="K268" s="59">
        <f t="shared" si="152"/>
        <v>28490.267233999999</v>
      </c>
      <c r="L268" s="59">
        <f t="shared" si="152"/>
        <v>28645.660393999999</v>
      </c>
      <c r="M268" s="59">
        <f>M266+M218+M213+M208+M203+M199+M192+M187</f>
        <v>28723.634215999999</v>
      </c>
      <c r="N268" s="59">
        <f t="shared" si="152"/>
        <v>28927.619562</v>
      </c>
      <c r="O268" s="59">
        <f t="shared" si="152"/>
        <v>29120.945421</v>
      </c>
      <c r="P268" s="59">
        <f t="shared" si="152"/>
        <v>29669.446671653735</v>
      </c>
      <c r="Q268" s="59">
        <f t="shared" si="152"/>
        <v>30168.723660887154</v>
      </c>
      <c r="R268" s="59">
        <f t="shared" si="152"/>
        <v>30685.870358255459</v>
      </c>
      <c r="S268" s="59">
        <f t="shared" si="152"/>
        <v>31182.804490899296</v>
      </c>
      <c r="T268" s="59">
        <f t="shared" si="152"/>
        <v>31598.121747396879</v>
      </c>
      <c r="U268" s="59">
        <f>U266+U218+U213+U208+U203+U199+U192+U187</f>
        <v>31947.258207805087</v>
      </c>
      <c r="V268" s="59">
        <f t="shared" si="152"/>
        <v>32244.003738365995</v>
      </c>
      <c r="W268" s="59">
        <f t="shared" si="152"/>
        <v>32369.513899717087</v>
      </c>
      <c r="X268" s="59">
        <f t="shared" si="152"/>
        <v>32434.411937931422</v>
      </c>
      <c r="Y268" s="59">
        <f t="shared" si="152"/>
        <v>32564.239448352295</v>
      </c>
      <c r="Z268" s="59">
        <f t="shared" si="152"/>
        <v>32498.310134368905</v>
      </c>
      <c r="AA268" s="59">
        <f t="shared" si="152"/>
        <v>32363.836631994651</v>
      </c>
      <c r="AB268" s="59">
        <f t="shared" si="152"/>
        <v>32254.97969650702</v>
      </c>
      <c r="AC268" s="59">
        <f t="shared" si="152"/>
        <v>31954.584568787024</v>
      </c>
      <c r="AD268" s="59">
        <f t="shared" si="152"/>
        <v>31571.578126691908</v>
      </c>
      <c r="AE268" s="59">
        <f t="shared" si="152"/>
        <v>31493.658094470444</v>
      </c>
      <c r="AF268" s="59">
        <f t="shared" si="152"/>
        <v>31390.469576687028</v>
      </c>
      <c r="AG268" s="59">
        <f t="shared" si="152"/>
        <v>31258.986664867592</v>
      </c>
      <c r="AH268" s="59">
        <f t="shared" si="152"/>
        <v>31096.120039145309</v>
      </c>
      <c r="AI268" s="59">
        <f t="shared" si="152"/>
        <v>30898.784392319481</v>
      </c>
      <c r="AJ268" s="59">
        <f t="shared" si="152"/>
        <v>30663.969458922074</v>
      </c>
      <c r="AK268" s="59">
        <f t="shared" si="152"/>
        <v>30388.812011316189</v>
      </c>
      <c r="AL268" s="59">
        <f t="shared" si="152"/>
        <v>30070.665858377448</v>
      </c>
      <c r="AM268" s="59">
        <f t="shared" si="152"/>
        <v>29707.166684263895</v>
      </c>
      <c r="AN268" s="59">
        <f t="shared" si="152"/>
        <v>29296.288519414222</v>
      </c>
      <c r="AO268" s="59">
        <f t="shared" si="152"/>
        <v>28836.388759667381</v>
      </c>
      <c r="AP268" s="59">
        <f t="shared" si="152"/>
        <v>28326.238948952428</v>
      </c>
      <c r="AQ268" s="59">
        <f t="shared" si="152"/>
        <v>27765.039011908415</v>
      </c>
      <c r="AR268" s="59">
        <f t="shared" si="152"/>
        <v>27152.413248871646</v>
      </c>
      <c r="AS268" s="59">
        <f t="shared" si="152"/>
        <v>26488.387159232821</v>
      </c>
      <c r="AT268" s="56"/>
      <c r="AU268" s="56"/>
    </row>
    <row r="269" spans="1:47">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c r="AA269" s="111"/>
      <c r="AB269" s="111"/>
      <c r="AC269" s="111"/>
      <c r="AD269" s="111"/>
      <c r="AE269" s="111"/>
      <c r="AF269" s="111"/>
      <c r="AG269" s="111"/>
      <c r="AH269" s="111"/>
      <c r="AI269" s="111"/>
      <c r="AJ269" s="111"/>
      <c r="AK269" s="111"/>
      <c r="AL269" s="111"/>
      <c r="AM269" s="111"/>
      <c r="AN269" s="111"/>
      <c r="AO269" s="111"/>
      <c r="AP269" s="111"/>
      <c r="AQ269" s="111"/>
      <c r="AR269" s="111"/>
      <c r="AS269" s="111"/>
      <c r="AT269" s="56"/>
      <c r="AU269" s="56"/>
    </row>
    <row r="270" spans="1:47">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c r="AA270" s="111"/>
      <c r="AB270" s="111"/>
      <c r="AC270" s="111"/>
      <c r="AD270" s="111"/>
      <c r="AE270" s="111"/>
      <c r="AF270" s="111"/>
      <c r="AG270" s="111"/>
      <c r="AH270" s="111"/>
      <c r="AI270" s="111"/>
      <c r="AJ270" s="111"/>
      <c r="AK270" s="111"/>
      <c r="AL270" s="111"/>
      <c r="AM270" s="111"/>
      <c r="AN270" s="111"/>
      <c r="AO270" s="111"/>
      <c r="AP270" s="111"/>
      <c r="AQ270" s="111"/>
      <c r="AR270" s="111"/>
      <c r="AS270" s="111"/>
      <c r="AT270" s="56"/>
      <c r="AU270" s="56"/>
    </row>
    <row r="271" spans="1:47">
      <c r="A271" s="64" t="s">
        <v>3276</v>
      </c>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R271" s="65"/>
      <c r="AS271" s="65"/>
      <c r="AT271" s="56"/>
      <c r="AU271" s="56"/>
    </row>
    <row r="272" spans="1:47">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R272" s="65"/>
      <c r="AS272" s="65"/>
      <c r="AT272" s="56"/>
      <c r="AU272" s="56"/>
    </row>
    <row r="273" spans="1:47">
      <c r="A273" s="65" t="s">
        <v>621</v>
      </c>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R273" s="65"/>
      <c r="AS273" s="65"/>
      <c r="AT273" s="56"/>
      <c r="AU273" s="56"/>
    </row>
    <row r="274" spans="1:47">
      <c r="A274" s="65" t="s">
        <v>623</v>
      </c>
      <c r="B274" s="253">
        <f>B180/B9-1</f>
        <v>0</v>
      </c>
      <c r="C274" s="253">
        <f t="shared" ref="C274:AS274" si="153">C180/C9-1</f>
        <v>0</v>
      </c>
      <c r="D274" s="253">
        <f t="shared" si="153"/>
        <v>0</v>
      </c>
      <c r="E274" s="253">
        <f t="shared" si="153"/>
        <v>0</v>
      </c>
      <c r="F274" s="253">
        <f t="shared" si="153"/>
        <v>0</v>
      </c>
      <c r="G274" s="253">
        <f t="shared" si="153"/>
        <v>0</v>
      </c>
      <c r="H274" s="253">
        <f t="shared" si="153"/>
        <v>0</v>
      </c>
      <c r="I274" s="253">
        <f t="shared" si="153"/>
        <v>0</v>
      </c>
      <c r="J274" s="253">
        <f t="shared" si="153"/>
        <v>0</v>
      </c>
      <c r="K274" s="253">
        <f t="shared" si="153"/>
        <v>0</v>
      </c>
      <c r="L274" s="253">
        <f t="shared" si="153"/>
        <v>0</v>
      </c>
      <c r="M274" s="253">
        <f t="shared" si="153"/>
        <v>0</v>
      </c>
      <c r="N274" s="253">
        <f t="shared" si="153"/>
        <v>0</v>
      </c>
      <c r="O274" s="253">
        <f t="shared" si="153"/>
        <v>0</v>
      </c>
      <c r="P274" s="253">
        <f t="shared" si="153"/>
        <v>1.6601584243325362E-2</v>
      </c>
      <c r="Q274" s="253">
        <f t="shared" si="153"/>
        <v>3.0519748933331536E-2</v>
      </c>
      <c r="R274" s="253">
        <f t="shared" si="153"/>
        <v>4.1617754801824614E-2</v>
      </c>
      <c r="S274" s="253">
        <f t="shared" si="153"/>
        <v>4.9758862580610685E-2</v>
      </c>
      <c r="T274" s="253">
        <f t="shared" si="153"/>
        <v>5.4806333001494956E-2</v>
      </c>
      <c r="U274" s="253">
        <f t="shared" si="153"/>
        <v>5.6623426796283516E-2</v>
      </c>
      <c r="V274" s="253">
        <f t="shared" si="153"/>
        <v>5.5073404696782235E-2</v>
      </c>
      <c r="W274" s="253">
        <f t="shared" si="153"/>
        <v>5.0019527434796984E-2</v>
      </c>
      <c r="X274" s="253">
        <f t="shared" si="153"/>
        <v>4.132505574213341E-2</v>
      </c>
      <c r="Y274" s="253">
        <f t="shared" si="153"/>
        <v>2.8853250350597603E-2</v>
      </c>
      <c r="Z274" s="253">
        <f t="shared" si="153"/>
        <v>1.2467371991995657E-2</v>
      </c>
      <c r="AA274" s="253">
        <f t="shared" si="153"/>
        <v>-7.9693186018675588E-3</v>
      </c>
      <c r="AB274" s="253">
        <f t="shared" si="153"/>
        <v>-3.2593560699185398E-2</v>
      </c>
      <c r="AC274" s="253">
        <f t="shared" si="153"/>
        <v>-6.1542093568152434E-2</v>
      </c>
      <c r="AD274" s="253">
        <f t="shared" si="153"/>
        <v>-9.4951656476962465E-2</v>
      </c>
      <c r="AE274" s="253">
        <f t="shared" si="153"/>
        <v>-0.11299684939916654</v>
      </c>
      <c r="AF274" s="253">
        <f t="shared" si="153"/>
        <v>-0.13260063022688928</v>
      </c>
      <c r="AG274" s="253">
        <f t="shared" si="153"/>
        <v>-0.1537640083331232</v>
      </c>
      <c r="AH274" s="253">
        <f t="shared" si="153"/>
        <v>-0.17648799309086216</v>
      </c>
      <c r="AI274" s="253">
        <f t="shared" si="153"/>
        <v>-0.20077359387309834</v>
      </c>
      <c r="AJ274" s="253">
        <f t="shared" si="153"/>
        <v>-0.22662182005282483</v>
      </c>
      <c r="AK274" s="253">
        <f t="shared" si="153"/>
        <v>-0.25403368100303492</v>
      </c>
      <c r="AL274" s="253">
        <f t="shared" si="153"/>
        <v>-0.28301018609672079</v>
      </c>
      <c r="AM274" s="253">
        <f t="shared" si="153"/>
        <v>-0.3135523447068761</v>
      </c>
      <c r="AN274" s="253">
        <f t="shared" si="153"/>
        <v>-0.34566116620649356</v>
      </c>
      <c r="AO274" s="253">
        <f t="shared" si="153"/>
        <v>-0.37933765996856605</v>
      </c>
      <c r="AP274" s="253">
        <f t="shared" si="153"/>
        <v>-0.41458283536608664</v>
      </c>
      <c r="AQ274" s="253">
        <f t="shared" si="153"/>
        <v>-0.45139770177204808</v>
      </c>
      <c r="AR274" s="253">
        <f t="shared" si="153"/>
        <v>-0.48978326855944343</v>
      </c>
      <c r="AS274" s="253">
        <f t="shared" si="153"/>
        <v>-0.52974054510126534</v>
      </c>
      <c r="AT274" s="56"/>
      <c r="AU274" s="56"/>
    </row>
    <row r="275" spans="1:47">
      <c r="A275" s="65" t="s">
        <v>625</v>
      </c>
      <c r="B275" s="253">
        <f t="shared" ref="B275:AS275" si="154">B181/B10-1</f>
        <v>0</v>
      </c>
      <c r="C275" s="253">
        <f t="shared" si="154"/>
        <v>0</v>
      </c>
      <c r="D275" s="253">
        <f t="shared" si="154"/>
        <v>0</v>
      </c>
      <c r="E275" s="253">
        <f t="shared" si="154"/>
        <v>0</v>
      </c>
      <c r="F275" s="253">
        <f t="shared" si="154"/>
        <v>0</v>
      </c>
      <c r="G275" s="253">
        <f t="shared" si="154"/>
        <v>0</v>
      </c>
      <c r="H275" s="253">
        <f t="shared" si="154"/>
        <v>0</v>
      </c>
      <c r="I275" s="253">
        <f t="shared" si="154"/>
        <v>0</v>
      </c>
      <c r="J275" s="253">
        <f t="shared" si="154"/>
        <v>0</v>
      </c>
      <c r="K275" s="253">
        <f t="shared" si="154"/>
        <v>0</v>
      </c>
      <c r="L275" s="253">
        <f t="shared" si="154"/>
        <v>0</v>
      </c>
      <c r="M275" s="253">
        <f t="shared" si="154"/>
        <v>0</v>
      </c>
      <c r="N275" s="253">
        <f t="shared" si="154"/>
        <v>0</v>
      </c>
      <c r="O275" s="253">
        <f t="shared" si="154"/>
        <v>0</v>
      </c>
      <c r="P275" s="253">
        <f t="shared" si="154"/>
        <v>1.6601584243325362E-2</v>
      </c>
      <c r="Q275" s="253">
        <f t="shared" si="154"/>
        <v>3.0519748933331536E-2</v>
      </c>
      <c r="R275" s="253">
        <f t="shared" si="154"/>
        <v>4.1617754801824391E-2</v>
      </c>
      <c r="S275" s="253">
        <f t="shared" si="154"/>
        <v>4.9758862580610685E-2</v>
      </c>
      <c r="T275" s="253">
        <f t="shared" si="154"/>
        <v>5.4806333001494956E-2</v>
      </c>
      <c r="U275" s="253">
        <f t="shared" si="154"/>
        <v>5.6623426796283516E-2</v>
      </c>
      <c r="V275" s="253">
        <f t="shared" si="154"/>
        <v>5.5073404696782013E-2</v>
      </c>
      <c r="W275" s="253">
        <f t="shared" si="154"/>
        <v>5.0019527434796984E-2</v>
      </c>
      <c r="X275" s="253">
        <f t="shared" si="154"/>
        <v>4.132505574213341E-2</v>
      </c>
      <c r="Y275" s="253">
        <f t="shared" si="154"/>
        <v>2.8853250350597603E-2</v>
      </c>
      <c r="Z275" s="253">
        <f t="shared" si="154"/>
        <v>1.2467371991995435E-2</v>
      </c>
      <c r="AA275" s="253">
        <f t="shared" si="154"/>
        <v>-7.9693186018676698E-3</v>
      </c>
      <c r="AB275" s="253">
        <f t="shared" si="154"/>
        <v>-3.259356069918562E-2</v>
      </c>
      <c r="AC275" s="253">
        <f t="shared" si="154"/>
        <v>-6.1542093568152323E-2</v>
      </c>
      <c r="AD275" s="253">
        <f t="shared" si="154"/>
        <v>-9.4951656476962687E-2</v>
      </c>
      <c r="AE275" s="253">
        <f t="shared" si="154"/>
        <v>-0.11299684939916654</v>
      </c>
      <c r="AF275" s="253">
        <f t="shared" si="154"/>
        <v>-0.13260063022688928</v>
      </c>
      <c r="AG275" s="253">
        <f t="shared" si="154"/>
        <v>-0.15376400833312331</v>
      </c>
      <c r="AH275" s="253">
        <f t="shared" si="154"/>
        <v>-0.17648799309086216</v>
      </c>
      <c r="AI275" s="253">
        <f t="shared" si="154"/>
        <v>-0.20077359387309834</v>
      </c>
      <c r="AJ275" s="253">
        <f t="shared" si="154"/>
        <v>-0.22662182005282505</v>
      </c>
      <c r="AK275" s="253">
        <f t="shared" si="154"/>
        <v>-0.25403368100303481</v>
      </c>
      <c r="AL275" s="253">
        <f t="shared" si="154"/>
        <v>-0.28301018609672091</v>
      </c>
      <c r="AM275" s="253">
        <f t="shared" si="154"/>
        <v>-0.3135523447068761</v>
      </c>
      <c r="AN275" s="253">
        <f t="shared" si="154"/>
        <v>-0.34566116620649368</v>
      </c>
      <c r="AO275" s="253">
        <f t="shared" si="154"/>
        <v>-0.37933765996856617</v>
      </c>
      <c r="AP275" s="253">
        <f t="shared" si="154"/>
        <v>-0.41458283536608664</v>
      </c>
      <c r="AQ275" s="253">
        <f t="shared" si="154"/>
        <v>-0.45139770177204808</v>
      </c>
      <c r="AR275" s="253">
        <f t="shared" si="154"/>
        <v>-0.48978326855944354</v>
      </c>
      <c r="AS275" s="253">
        <f t="shared" si="154"/>
        <v>-0.52974054510126534</v>
      </c>
      <c r="AT275" s="56"/>
      <c r="AU275" s="56"/>
    </row>
    <row r="276" spans="1:47">
      <c r="A276" s="65" t="s">
        <v>148</v>
      </c>
      <c r="B276" s="253">
        <f t="shared" ref="B276:AS276" si="155">B182/B11-1</f>
        <v>0</v>
      </c>
      <c r="C276" s="253">
        <f t="shared" si="155"/>
        <v>0</v>
      </c>
      <c r="D276" s="253">
        <f t="shared" si="155"/>
        <v>0</v>
      </c>
      <c r="E276" s="253">
        <f t="shared" si="155"/>
        <v>0</v>
      </c>
      <c r="F276" s="253">
        <f t="shared" si="155"/>
        <v>0</v>
      </c>
      <c r="G276" s="253">
        <f t="shared" si="155"/>
        <v>0</v>
      </c>
      <c r="H276" s="253">
        <f t="shared" si="155"/>
        <v>0</v>
      </c>
      <c r="I276" s="253">
        <f t="shared" si="155"/>
        <v>0</v>
      </c>
      <c r="J276" s="253">
        <f t="shared" si="155"/>
        <v>0</v>
      </c>
      <c r="K276" s="253">
        <f t="shared" si="155"/>
        <v>0</v>
      </c>
      <c r="L276" s="253">
        <f t="shared" si="155"/>
        <v>0</v>
      </c>
      <c r="M276" s="253">
        <f t="shared" si="155"/>
        <v>0</v>
      </c>
      <c r="N276" s="253">
        <f t="shared" si="155"/>
        <v>0</v>
      </c>
      <c r="O276" s="253">
        <f t="shared" si="155"/>
        <v>0</v>
      </c>
      <c r="P276" s="253">
        <f t="shared" si="155"/>
        <v>1.6601584243325362E-2</v>
      </c>
      <c r="Q276" s="253">
        <f t="shared" si="155"/>
        <v>3.0519748933331536E-2</v>
      </c>
      <c r="R276" s="253">
        <f t="shared" si="155"/>
        <v>4.1617754801824614E-2</v>
      </c>
      <c r="S276" s="253">
        <f t="shared" si="155"/>
        <v>4.9758862580610685E-2</v>
      </c>
      <c r="T276" s="253">
        <f t="shared" si="155"/>
        <v>5.4806333001494956E-2</v>
      </c>
      <c r="U276" s="253">
        <f t="shared" si="155"/>
        <v>5.6623426796283516E-2</v>
      </c>
      <c r="V276" s="253">
        <f t="shared" si="155"/>
        <v>5.5073404696782235E-2</v>
      </c>
      <c r="W276" s="253">
        <f t="shared" si="155"/>
        <v>5.0019527434796984E-2</v>
      </c>
      <c r="X276" s="253">
        <f t="shared" si="155"/>
        <v>4.132505574213341E-2</v>
      </c>
      <c r="Y276" s="253">
        <f t="shared" si="155"/>
        <v>2.8853250350597603E-2</v>
      </c>
      <c r="Z276" s="253">
        <f t="shared" si="155"/>
        <v>1.2467371991995435E-2</v>
      </c>
      <c r="AA276" s="253">
        <f t="shared" si="155"/>
        <v>-7.9693186018676698E-3</v>
      </c>
      <c r="AB276" s="253">
        <f t="shared" si="155"/>
        <v>-3.2593560699185509E-2</v>
      </c>
      <c r="AC276" s="253">
        <f t="shared" si="155"/>
        <v>-6.1542093568152434E-2</v>
      </c>
      <c r="AD276" s="253">
        <f t="shared" si="155"/>
        <v>-9.4951656476962576E-2</v>
      </c>
      <c r="AE276" s="253">
        <f t="shared" si="155"/>
        <v>-0.11299684939916643</v>
      </c>
      <c r="AF276" s="253">
        <f t="shared" si="155"/>
        <v>-0.13260063022688928</v>
      </c>
      <c r="AG276" s="253">
        <f t="shared" si="155"/>
        <v>-0.15376400833312331</v>
      </c>
      <c r="AH276" s="253">
        <f t="shared" si="155"/>
        <v>-0.17648799309086216</v>
      </c>
      <c r="AI276" s="253">
        <f t="shared" si="155"/>
        <v>-0.20077359387309845</v>
      </c>
      <c r="AJ276" s="253">
        <f t="shared" si="155"/>
        <v>-0.22662182005282483</v>
      </c>
      <c r="AK276" s="253">
        <f t="shared" si="155"/>
        <v>-0.25403368100303503</v>
      </c>
      <c r="AL276" s="253">
        <f t="shared" si="155"/>
        <v>-0.28301018609672091</v>
      </c>
      <c r="AM276" s="253">
        <f t="shared" si="155"/>
        <v>-0.31355234470687621</v>
      </c>
      <c r="AN276" s="253">
        <f t="shared" si="155"/>
        <v>-0.34566116620649368</v>
      </c>
      <c r="AO276" s="253">
        <f t="shared" si="155"/>
        <v>-0.37933765996856617</v>
      </c>
      <c r="AP276" s="253">
        <f t="shared" si="155"/>
        <v>-0.41458283536608675</v>
      </c>
      <c r="AQ276" s="253">
        <f t="shared" si="155"/>
        <v>-0.45139770177204808</v>
      </c>
      <c r="AR276" s="253">
        <f t="shared" si="155"/>
        <v>-0.48978326855944354</v>
      </c>
      <c r="AS276" s="253">
        <f t="shared" si="155"/>
        <v>-0.52974054510126534</v>
      </c>
      <c r="AT276" s="56"/>
      <c r="AU276" s="56"/>
    </row>
    <row r="277" spans="1:47">
      <c r="A277" s="65" t="s">
        <v>628</v>
      </c>
      <c r="B277" s="253">
        <f t="shared" ref="B277:AS281" si="156">B183/B12-1</f>
        <v>0</v>
      </c>
      <c r="C277" s="253">
        <f t="shared" si="156"/>
        <v>0</v>
      </c>
      <c r="D277" s="253">
        <f t="shared" si="156"/>
        <v>0</v>
      </c>
      <c r="E277" s="253">
        <f t="shared" si="156"/>
        <v>0</v>
      </c>
      <c r="F277" s="253">
        <f t="shared" si="156"/>
        <v>0</v>
      </c>
      <c r="G277" s="253">
        <f t="shared" si="156"/>
        <v>0</v>
      </c>
      <c r="H277" s="253">
        <f t="shared" si="156"/>
        <v>0</v>
      </c>
      <c r="I277" s="253">
        <f t="shared" si="156"/>
        <v>0</v>
      </c>
      <c r="J277" s="253">
        <f t="shared" si="156"/>
        <v>0</v>
      </c>
      <c r="K277" s="253">
        <f t="shared" si="156"/>
        <v>0</v>
      </c>
      <c r="L277" s="253">
        <f t="shared" si="156"/>
        <v>0</v>
      </c>
      <c r="M277" s="253">
        <f t="shared" si="156"/>
        <v>0</v>
      </c>
      <c r="N277" s="253">
        <f t="shared" si="156"/>
        <v>0</v>
      </c>
      <c r="O277" s="253">
        <f t="shared" si="156"/>
        <v>0</v>
      </c>
      <c r="P277" s="253">
        <f t="shared" si="156"/>
        <v>1.6601584243325362E-2</v>
      </c>
      <c r="Q277" s="253">
        <f t="shared" si="156"/>
        <v>3.0519748933331536E-2</v>
      </c>
      <c r="R277" s="253">
        <f t="shared" si="156"/>
        <v>4.1617754801824614E-2</v>
      </c>
      <c r="S277" s="253">
        <f t="shared" si="156"/>
        <v>4.9758862580610685E-2</v>
      </c>
      <c r="T277" s="253">
        <f t="shared" si="156"/>
        <v>5.4806333001494956E-2</v>
      </c>
      <c r="U277" s="253">
        <f t="shared" si="156"/>
        <v>5.6623426796283516E-2</v>
      </c>
      <c r="V277" s="253">
        <f t="shared" si="156"/>
        <v>5.5073404696782235E-2</v>
      </c>
      <c r="W277" s="253">
        <f t="shared" si="156"/>
        <v>5.0019527434796762E-2</v>
      </c>
      <c r="X277" s="253">
        <f t="shared" si="156"/>
        <v>4.132505574213341E-2</v>
      </c>
      <c r="Y277" s="253">
        <f t="shared" si="156"/>
        <v>2.8853250350597603E-2</v>
      </c>
      <c r="Z277" s="253">
        <f t="shared" si="156"/>
        <v>1.2467371991995435E-2</v>
      </c>
      <c r="AA277" s="253">
        <f t="shared" si="156"/>
        <v>-7.9693186018674478E-3</v>
      </c>
      <c r="AB277" s="253">
        <f t="shared" si="156"/>
        <v>-3.2593560699185509E-2</v>
      </c>
      <c r="AC277" s="253">
        <f t="shared" si="156"/>
        <v>-6.1542093568152323E-2</v>
      </c>
      <c r="AD277" s="253">
        <f t="shared" si="156"/>
        <v>-9.4951656476962354E-2</v>
      </c>
      <c r="AE277" s="253">
        <f t="shared" si="156"/>
        <v>-0.11299684939916654</v>
      </c>
      <c r="AF277" s="253">
        <f t="shared" si="156"/>
        <v>-0.13260063022688928</v>
      </c>
      <c r="AG277" s="253">
        <f t="shared" si="156"/>
        <v>-0.15376400833312309</v>
      </c>
      <c r="AH277" s="253">
        <f t="shared" si="156"/>
        <v>-0.17648799309086227</v>
      </c>
      <c r="AI277" s="253">
        <f t="shared" si="156"/>
        <v>-0.20077359387309845</v>
      </c>
      <c r="AJ277" s="253">
        <f t="shared" si="156"/>
        <v>-0.22662182005282494</v>
      </c>
      <c r="AK277" s="253">
        <f t="shared" si="156"/>
        <v>-0.25403368100303492</v>
      </c>
      <c r="AL277" s="253">
        <f t="shared" si="156"/>
        <v>-0.28301018609672091</v>
      </c>
      <c r="AM277" s="253">
        <f t="shared" si="156"/>
        <v>-0.3135523447068761</v>
      </c>
      <c r="AN277" s="253">
        <f t="shared" si="156"/>
        <v>-0.34566116620649368</v>
      </c>
      <c r="AO277" s="253">
        <f t="shared" si="156"/>
        <v>-0.37933765996856605</v>
      </c>
      <c r="AP277" s="253">
        <f t="shared" si="156"/>
        <v>-0.41458283536608664</v>
      </c>
      <c r="AQ277" s="253">
        <f t="shared" si="156"/>
        <v>-0.45139770177204808</v>
      </c>
      <c r="AR277" s="253">
        <f t="shared" si="156"/>
        <v>-0.48978326855944354</v>
      </c>
      <c r="AS277" s="253">
        <f t="shared" si="156"/>
        <v>-0.52974054510126534</v>
      </c>
      <c r="AT277" s="56"/>
      <c r="AU277" s="56"/>
    </row>
    <row r="278" spans="1:47">
      <c r="A278" s="65" t="s">
        <v>146</v>
      </c>
      <c r="B278" s="253">
        <f>B184/B13-1</f>
        <v>0</v>
      </c>
      <c r="C278" s="253">
        <f t="shared" si="156"/>
        <v>0</v>
      </c>
      <c r="D278" s="253">
        <f t="shared" si="156"/>
        <v>0</v>
      </c>
      <c r="E278" s="253">
        <f t="shared" si="156"/>
        <v>0</v>
      </c>
      <c r="F278" s="253">
        <f t="shared" si="156"/>
        <v>0</v>
      </c>
      <c r="G278" s="253">
        <f t="shared" si="156"/>
        <v>0</v>
      </c>
      <c r="H278" s="253">
        <f t="shared" si="156"/>
        <v>0</v>
      </c>
      <c r="I278" s="253">
        <f t="shared" si="156"/>
        <v>0</v>
      </c>
      <c r="J278" s="253">
        <f t="shared" si="156"/>
        <v>0</v>
      </c>
      <c r="K278" s="253">
        <f t="shared" si="156"/>
        <v>0</v>
      </c>
      <c r="L278" s="253">
        <f t="shared" si="156"/>
        <v>0</v>
      </c>
      <c r="M278" s="253">
        <f t="shared" si="156"/>
        <v>0</v>
      </c>
      <c r="N278" s="253">
        <f t="shared" si="156"/>
        <v>0</v>
      </c>
      <c r="O278" s="253">
        <f t="shared" si="156"/>
        <v>0</v>
      </c>
      <c r="P278" s="253">
        <f t="shared" si="156"/>
        <v>1.6601584243325362E-2</v>
      </c>
      <c r="Q278" s="253">
        <f t="shared" si="156"/>
        <v>3.0519748933331536E-2</v>
      </c>
      <c r="R278" s="253">
        <f t="shared" si="156"/>
        <v>4.1617754801824614E-2</v>
      </c>
      <c r="S278" s="253">
        <f t="shared" si="156"/>
        <v>4.9758862580610685E-2</v>
      </c>
      <c r="T278" s="253">
        <f t="shared" si="156"/>
        <v>5.4806333001494956E-2</v>
      </c>
      <c r="U278" s="253">
        <f t="shared" si="156"/>
        <v>5.6623426796283516E-2</v>
      </c>
      <c r="V278" s="253">
        <f t="shared" si="156"/>
        <v>5.5073404696782235E-2</v>
      </c>
      <c r="W278" s="253">
        <f t="shared" si="156"/>
        <v>5.0019527434796984E-2</v>
      </c>
      <c r="X278" s="253">
        <f t="shared" si="156"/>
        <v>4.132505574213341E-2</v>
      </c>
      <c r="Y278" s="253">
        <f t="shared" si="156"/>
        <v>2.8853250350597603E-2</v>
      </c>
      <c r="Z278" s="253">
        <f t="shared" si="156"/>
        <v>1.2467371991995435E-2</v>
      </c>
      <c r="AA278" s="253">
        <f t="shared" si="156"/>
        <v>-7.9693186018674478E-3</v>
      </c>
      <c r="AB278" s="253">
        <f t="shared" si="156"/>
        <v>-3.2593560699185509E-2</v>
      </c>
      <c r="AC278" s="253">
        <f t="shared" si="156"/>
        <v>-6.1542093568152434E-2</v>
      </c>
      <c r="AD278" s="253">
        <f t="shared" si="156"/>
        <v>-9.4951656476962465E-2</v>
      </c>
      <c r="AE278" s="253">
        <f t="shared" si="156"/>
        <v>-0.11299684939916654</v>
      </c>
      <c r="AF278" s="253">
        <f t="shared" si="156"/>
        <v>-0.13260063022688928</v>
      </c>
      <c r="AG278" s="253">
        <f t="shared" si="156"/>
        <v>-0.1537640083331232</v>
      </c>
      <c r="AH278" s="253">
        <f t="shared" si="156"/>
        <v>-0.17648799309086227</v>
      </c>
      <c r="AI278" s="253">
        <f t="shared" si="156"/>
        <v>-0.20077359387309834</v>
      </c>
      <c r="AJ278" s="253">
        <f t="shared" si="156"/>
        <v>-0.22662182005282483</v>
      </c>
      <c r="AK278" s="253">
        <f t="shared" si="156"/>
        <v>-0.25403368100303492</v>
      </c>
      <c r="AL278" s="253">
        <f t="shared" si="156"/>
        <v>-0.28301018609672079</v>
      </c>
      <c r="AM278" s="253">
        <f t="shared" si="156"/>
        <v>-0.3135523447068761</v>
      </c>
      <c r="AN278" s="253">
        <f t="shared" si="156"/>
        <v>-0.34566116620649368</v>
      </c>
      <c r="AO278" s="253">
        <f t="shared" si="156"/>
        <v>-0.37933765996856605</v>
      </c>
      <c r="AP278" s="253">
        <f t="shared" si="156"/>
        <v>-0.41458283536608675</v>
      </c>
      <c r="AQ278" s="253">
        <f t="shared" si="156"/>
        <v>-0.45139770177204808</v>
      </c>
      <c r="AR278" s="253">
        <f t="shared" si="156"/>
        <v>-0.48978326855944354</v>
      </c>
      <c r="AS278" s="253">
        <f t="shared" si="156"/>
        <v>-0.52974054510126534</v>
      </c>
      <c r="AT278" s="56"/>
      <c r="AU278" s="56"/>
    </row>
    <row r="279" spans="1:47">
      <c r="A279" s="65" t="s">
        <v>150</v>
      </c>
      <c r="B279" s="253" t="e">
        <f>B185/B14-1</f>
        <v>#DIV/0!</v>
      </c>
      <c r="C279" s="253" t="e">
        <f t="shared" si="156"/>
        <v>#DIV/0!</v>
      </c>
      <c r="D279" s="253" t="e">
        <f t="shared" si="156"/>
        <v>#DIV/0!</v>
      </c>
      <c r="E279" s="253" t="e">
        <f t="shared" si="156"/>
        <v>#DIV/0!</v>
      </c>
      <c r="F279" s="253" t="e">
        <f t="shared" si="156"/>
        <v>#DIV/0!</v>
      </c>
      <c r="G279" s="253" t="e">
        <f t="shared" si="156"/>
        <v>#DIV/0!</v>
      </c>
      <c r="H279" s="253">
        <f t="shared" si="156"/>
        <v>0</v>
      </c>
      <c r="I279" s="253">
        <f t="shared" si="156"/>
        <v>0</v>
      </c>
      <c r="J279" s="253">
        <f t="shared" si="156"/>
        <v>0</v>
      </c>
      <c r="K279" s="253">
        <f t="shared" si="156"/>
        <v>0</v>
      </c>
      <c r="L279" s="253">
        <f t="shared" si="156"/>
        <v>0</v>
      </c>
      <c r="M279" s="253">
        <f t="shared" si="156"/>
        <v>0</v>
      </c>
      <c r="N279" s="253">
        <f t="shared" si="156"/>
        <v>0</v>
      </c>
      <c r="O279" s="253">
        <f t="shared" si="156"/>
        <v>0</v>
      </c>
      <c r="P279" s="253">
        <f t="shared" si="156"/>
        <v>1.6601584243325362E-2</v>
      </c>
      <c r="Q279" s="253">
        <f t="shared" si="156"/>
        <v>3.0519748933331536E-2</v>
      </c>
      <c r="R279" s="253">
        <f t="shared" si="156"/>
        <v>4.1617754801824614E-2</v>
      </c>
      <c r="S279" s="253">
        <f t="shared" si="156"/>
        <v>4.9758862580610685E-2</v>
      </c>
      <c r="T279" s="253">
        <f t="shared" si="156"/>
        <v>5.4806333001494956E-2</v>
      </c>
      <c r="U279" s="253">
        <f t="shared" si="156"/>
        <v>5.6623426796283516E-2</v>
      </c>
      <c r="V279" s="253">
        <f t="shared" si="156"/>
        <v>5.5073404696782235E-2</v>
      </c>
      <c r="W279" s="253">
        <f t="shared" si="156"/>
        <v>5.0019527434796762E-2</v>
      </c>
      <c r="X279" s="253">
        <f t="shared" si="156"/>
        <v>4.132505574213341E-2</v>
      </c>
      <c r="Y279" s="253">
        <f t="shared" si="156"/>
        <v>2.8853250350597603E-2</v>
      </c>
      <c r="Z279" s="253">
        <f t="shared" si="156"/>
        <v>1.2467371991995435E-2</v>
      </c>
      <c r="AA279" s="253">
        <f t="shared" si="156"/>
        <v>-7.9693186018675588E-3</v>
      </c>
      <c r="AB279" s="253">
        <f t="shared" si="156"/>
        <v>-3.2593560699185509E-2</v>
      </c>
      <c r="AC279" s="253">
        <f t="shared" si="156"/>
        <v>-6.1542093568152323E-2</v>
      </c>
      <c r="AD279" s="253">
        <f t="shared" si="156"/>
        <v>-9.4951656476962576E-2</v>
      </c>
      <c r="AE279" s="253">
        <f t="shared" si="156"/>
        <v>-0.11299684939916654</v>
      </c>
      <c r="AF279" s="253">
        <f t="shared" si="156"/>
        <v>-0.13260063022688939</v>
      </c>
      <c r="AG279" s="253">
        <f t="shared" si="156"/>
        <v>-0.1537640083331232</v>
      </c>
      <c r="AH279" s="253">
        <f t="shared" si="156"/>
        <v>-0.17648799309086216</v>
      </c>
      <c r="AI279" s="253">
        <f t="shared" si="156"/>
        <v>-0.20077359387309845</v>
      </c>
      <c r="AJ279" s="253">
        <f t="shared" si="156"/>
        <v>-0.22662182005282494</v>
      </c>
      <c r="AK279" s="253">
        <f t="shared" si="156"/>
        <v>-0.25403368100303503</v>
      </c>
      <c r="AL279" s="253">
        <f t="shared" si="156"/>
        <v>-0.28301018609672091</v>
      </c>
      <c r="AM279" s="253">
        <f t="shared" si="156"/>
        <v>-0.3135523447068761</v>
      </c>
      <c r="AN279" s="253">
        <f t="shared" si="156"/>
        <v>-0.34566116620649356</v>
      </c>
      <c r="AO279" s="253">
        <f t="shared" si="156"/>
        <v>-0.37933765996856605</v>
      </c>
      <c r="AP279" s="253">
        <f t="shared" si="156"/>
        <v>-0.41458283536608664</v>
      </c>
      <c r="AQ279" s="253">
        <f t="shared" si="156"/>
        <v>-0.45139770177204808</v>
      </c>
      <c r="AR279" s="253">
        <f t="shared" si="156"/>
        <v>-0.48978326855944354</v>
      </c>
      <c r="AS279" s="253">
        <f t="shared" si="156"/>
        <v>-0.52974054510126534</v>
      </c>
      <c r="AT279" s="56"/>
      <c r="AU279" s="56"/>
    </row>
    <row r="280" spans="1:47">
      <c r="A280" s="65" t="s">
        <v>632</v>
      </c>
      <c r="B280" s="253">
        <f>B186/B15-1</f>
        <v>0</v>
      </c>
      <c r="C280" s="253">
        <f t="shared" si="156"/>
        <v>0</v>
      </c>
      <c r="D280" s="253">
        <f t="shared" si="156"/>
        <v>0</v>
      </c>
      <c r="E280" s="253">
        <f t="shared" si="156"/>
        <v>0</v>
      </c>
      <c r="F280" s="253">
        <f t="shared" si="156"/>
        <v>0</v>
      </c>
      <c r="G280" s="253">
        <f t="shared" si="156"/>
        <v>0</v>
      </c>
      <c r="H280" s="253">
        <f t="shared" si="156"/>
        <v>0</v>
      </c>
      <c r="I280" s="253">
        <f t="shared" si="156"/>
        <v>0</v>
      </c>
      <c r="J280" s="253">
        <f t="shared" si="156"/>
        <v>0</v>
      </c>
      <c r="K280" s="253">
        <f t="shared" si="156"/>
        <v>0</v>
      </c>
      <c r="L280" s="253">
        <f t="shared" si="156"/>
        <v>0</v>
      </c>
      <c r="M280" s="253">
        <f t="shared" si="156"/>
        <v>0</v>
      </c>
      <c r="N280" s="253">
        <f t="shared" si="156"/>
        <v>0</v>
      </c>
      <c r="O280" s="253">
        <f t="shared" si="156"/>
        <v>0</v>
      </c>
      <c r="P280" s="253">
        <f t="shared" si="156"/>
        <v>1.660158424332514E-2</v>
      </c>
      <c r="Q280" s="253">
        <f t="shared" si="156"/>
        <v>3.0519748933331536E-2</v>
      </c>
      <c r="R280" s="253">
        <f t="shared" si="156"/>
        <v>4.1617754801824836E-2</v>
      </c>
      <c r="S280" s="253">
        <f t="shared" si="156"/>
        <v>4.9758862580610685E-2</v>
      </c>
      <c r="T280" s="253">
        <f t="shared" si="156"/>
        <v>5.4806333001494734E-2</v>
      </c>
      <c r="U280" s="253">
        <f t="shared" si="156"/>
        <v>5.6623426796283294E-2</v>
      </c>
      <c r="V280" s="253">
        <f t="shared" si="156"/>
        <v>5.5073404696782235E-2</v>
      </c>
      <c r="W280" s="253">
        <f t="shared" si="156"/>
        <v>5.0019527434796984E-2</v>
      </c>
      <c r="X280" s="253">
        <f t="shared" si="156"/>
        <v>4.132505574213341E-2</v>
      </c>
      <c r="Y280" s="253">
        <f t="shared" si="156"/>
        <v>2.8853250350597603E-2</v>
      </c>
      <c r="Z280" s="253">
        <f t="shared" si="156"/>
        <v>1.2467371991995435E-2</v>
      </c>
      <c r="AA280" s="253">
        <f t="shared" si="156"/>
        <v>-7.9693186018675588E-3</v>
      </c>
      <c r="AB280" s="253">
        <f t="shared" si="156"/>
        <v>-3.2593560699185509E-2</v>
      </c>
      <c r="AC280" s="253">
        <f t="shared" si="156"/>
        <v>-6.1542093568152323E-2</v>
      </c>
      <c r="AD280" s="253">
        <f t="shared" si="156"/>
        <v>-9.4951656476962576E-2</v>
      </c>
      <c r="AE280" s="253">
        <f t="shared" si="156"/>
        <v>-0.11299684939916654</v>
      </c>
      <c r="AF280" s="253">
        <f t="shared" si="156"/>
        <v>-0.13260063022688928</v>
      </c>
      <c r="AG280" s="253">
        <f t="shared" si="156"/>
        <v>-0.1537640083331232</v>
      </c>
      <c r="AH280" s="253">
        <f t="shared" si="156"/>
        <v>-0.17648799309086227</v>
      </c>
      <c r="AI280" s="253">
        <f t="shared" si="156"/>
        <v>-0.20077359387309845</v>
      </c>
      <c r="AJ280" s="253">
        <f t="shared" si="156"/>
        <v>-0.22662182005282494</v>
      </c>
      <c r="AK280" s="253">
        <f t="shared" si="156"/>
        <v>-0.25403368100303492</v>
      </c>
      <c r="AL280" s="253">
        <f t="shared" si="156"/>
        <v>-0.28301018609672102</v>
      </c>
      <c r="AM280" s="253">
        <f t="shared" si="156"/>
        <v>-0.31355234470687621</v>
      </c>
      <c r="AN280" s="253">
        <f t="shared" si="156"/>
        <v>-0.34566116620649368</v>
      </c>
      <c r="AO280" s="253">
        <f t="shared" si="156"/>
        <v>-0.37933765996856605</v>
      </c>
      <c r="AP280" s="253">
        <f t="shared" si="156"/>
        <v>-0.41458283536608675</v>
      </c>
      <c r="AQ280" s="253">
        <f t="shared" si="156"/>
        <v>-0.45139770177204808</v>
      </c>
      <c r="AR280" s="253">
        <f t="shared" si="156"/>
        <v>-0.48978326855944354</v>
      </c>
      <c r="AS280" s="253">
        <f t="shared" si="156"/>
        <v>-0.52974054510126545</v>
      </c>
      <c r="AT280" s="56"/>
      <c r="AU280" s="56"/>
    </row>
    <row r="281" spans="1:47">
      <c r="A281" s="75" t="s">
        <v>3451</v>
      </c>
      <c r="B281" s="253">
        <f>B187/B16-1</f>
        <v>0</v>
      </c>
      <c r="C281" s="253">
        <f t="shared" si="156"/>
        <v>0</v>
      </c>
      <c r="D281" s="253">
        <f t="shared" si="156"/>
        <v>0</v>
      </c>
      <c r="E281" s="253">
        <f t="shared" si="156"/>
        <v>0</v>
      </c>
      <c r="F281" s="253">
        <f t="shared" si="156"/>
        <v>0</v>
      </c>
      <c r="G281" s="253">
        <f t="shared" si="156"/>
        <v>0</v>
      </c>
      <c r="H281" s="253">
        <f t="shared" si="156"/>
        <v>0</v>
      </c>
      <c r="I281" s="253">
        <f t="shared" si="156"/>
        <v>0</v>
      </c>
      <c r="J281" s="253">
        <f t="shared" si="156"/>
        <v>0</v>
      </c>
      <c r="K281" s="253">
        <f t="shared" si="156"/>
        <v>0</v>
      </c>
      <c r="L281" s="253">
        <f t="shared" si="156"/>
        <v>0</v>
      </c>
      <c r="M281" s="253">
        <f t="shared" si="156"/>
        <v>0</v>
      </c>
      <c r="N281" s="253">
        <f t="shared" si="156"/>
        <v>0</v>
      </c>
      <c r="O281" s="253">
        <f t="shared" si="156"/>
        <v>0</v>
      </c>
      <c r="P281" s="253">
        <f t="shared" si="156"/>
        <v>1.6601584243325362E-2</v>
      </c>
      <c r="Q281" s="253">
        <f t="shared" si="156"/>
        <v>3.0519748933331536E-2</v>
      </c>
      <c r="R281" s="253">
        <f t="shared" si="156"/>
        <v>4.1617754801824614E-2</v>
      </c>
      <c r="S281" s="253">
        <f t="shared" si="156"/>
        <v>4.9758862580610463E-2</v>
      </c>
      <c r="T281" s="253">
        <f t="shared" si="156"/>
        <v>5.4806333001494956E-2</v>
      </c>
      <c r="U281" s="253">
        <f t="shared" si="156"/>
        <v>5.6623426796283516E-2</v>
      </c>
      <c r="V281" s="253">
        <f t="shared" si="156"/>
        <v>5.5073404696782235E-2</v>
      </c>
      <c r="W281" s="253">
        <f t="shared" si="156"/>
        <v>5.0019527434796984E-2</v>
      </c>
      <c r="X281" s="253">
        <f t="shared" si="156"/>
        <v>4.132505574213341E-2</v>
      </c>
      <c r="Y281" s="253">
        <f t="shared" si="156"/>
        <v>2.8853250350597603E-2</v>
      </c>
      <c r="Z281" s="253">
        <f t="shared" si="156"/>
        <v>1.2467371991995435E-2</v>
      </c>
      <c r="AA281" s="253">
        <f t="shared" si="156"/>
        <v>-7.9693186018674478E-3</v>
      </c>
      <c r="AB281" s="253">
        <f t="shared" si="156"/>
        <v>-3.2593560699185509E-2</v>
      </c>
      <c r="AC281" s="253">
        <f t="shared" si="156"/>
        <v>-6.1542093568152434E-2</v>
      </c>
      <c r="AD281" s="253">
        <f t="shared" si="156"/>
        <v>-9.4951656476962576E-2</v>
      </c>
      <c r="AE281" s="253">
        <f t="shared" si="156"/>
        <v>-0.11299684939916654</v>
      </c>
      <c r="AF281" s="253">
        <f t="shared" si="156"/>
        <v>-0.13260063022688928</v>
      </c>
      <c r="AG281" s="253">
        <f t="shared" si="156"/>
        <v>-0.15376400833312331</v>
      </c>
      <c r="AH281" s="253">
        <f t="shared" si="156"/>
        <v>-0.17648799309086227</v>
      </c>
      <c r="AI281" s="253">
        <f t="shared" si="156"/>
        <v>-0.20077359387309834</v>
      </c>
      <c r="AJ281" s="253">
        <f t="shared" si="156"/>
        <v>-0.22662182005282494</v>
      </c>
      <c r="AK281" s="253">
        <f t="shared" si="156"/>
        <v>-0.25403368100303492</v>
      </c>
      <c r="AL281" s="253">
        <f t="shared" si="156"/>
        <v>-0.28301018609672091</v>
      </c>
      <c r="AM281" s="253">
        <f t="shared" si="156"/>
        <v>-0.31355234470687621</v>
      </c>
      <c r="AN281" s="253">
        <f t="shared" si="156"/>
        <v>-0.34566116620649356</v>
      </c>
      <c r="AO281" s="253">
        <f t="shared" si="156"/>
        <v>-0.37933765996856605</v>
      </c>
      <c r="AP281" s="253">
        <f t="shared" si="156"/>
        <v>-0.41458283536608664</v>
      </c>
      <c r="AQ281" s="253">
        <f t="shared" si="156"/>
        <v>-0.45139770177204808</v>
      </c>
      <c r="AR281" s="253">
        <f t="shared" si="156"/>
        <v>-0.48978326855944354</v>
      </c>
      <c r="AS281" s="378">
        <f t="shared" si="156"/>
        <v>-0.52974054510126545</v>
      </c>
      <c r="AT281" s="56"/>
      <c r="AU281" s="56"/>
    </row>
    <row r="282" spans="1:47">
      <c r="A282" s="65"/>
      <c r="B282" s="72"/>
      <c r="C282" s="72"/>
      <c r="D282" s="72"/>
      <c r="E282" s="72"/>
      <c r="F282" s="72"/>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c r="AN282" s="65"/>
      <c r="AO282" s="65"/>
      <c r="AP282" s="65"/>
      <c r="AQ282" s="65"/>
      <c r="AR282" s="65"/>
      <c r="AS282" s="65"/>
      <c r="AT282" s="56"/>
      <c r="AU282" s="56"/>
    </row>
    <row r="283" spans="1:47">
      <c r="A283" s="65" t="s">
        <v>635</v>
      </c>
      <c r="B283" s="72"/>
      <c r="C283" s="72"/>
      <c r="D283" s="72"/>
      <c r="E283" s="72"/>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c r="AN283" s="65"/>
      <c r="AO283" s="65"/>
      <c r="AP283" s="65"/>
      <c r="AQ283" s="65"/>
      <c r="AR283" s="65"/>
      <c r="AS283" s="65"/>
      <c r="AT283" s="56"/>
      <c r="AU283" s="56"/>
    </row>
    <row r="284" spans="1:47">
      <c r="A284" s="65" t="s">
        <v>623</v>
      </c>
      <c r="B284" s="253">
        <f t="shared" ref="B284:AS284" si="157">B190/B19-1</f>
        <v>0</v>
      </c>
      <c r="C284" s="253">
        <f t="shared" si="157"/>
        <v>0</v>
      </c>
      <c r="D284" s="253">
        <f t="shared" si="157"/>
        <v>0</v>
      </c>
      <c r="E284" s="253">
        <f t="shared" si="157"/>
        <v>0</v>
      </c>
      <c r="F284" s="253">
        <f t="shared" si="157"/>
        <v>0</v>
      </c>
      <c r="G284" s="253">
        <f t="shared" si="157"/>
        <v>0</v>
      </c>
      <c r="H284" s="253">
        <f t="shared" si="157"/>
        <v>0</v>
      </c>
      <c r="I284" s="253">
        <f t="shared" si="157"/>
        <v>0</v>
      </c>
      <c r="J284" s="253">
        <f t="shared" si="157"/>
        <v>0</v>
      </c>
      <c r="K284" s="253">
        <f t="shared" si="157"/>
        <v>0</v>
      </c>
      <c r="L284" s="253">
        <f t="shared" si="157"/>
        <v>0</v>
      </c>
      <c r="M284" s="253">
        <f t="shared" si="157"/>
        <v>0</v>
      </c>
      <c r="N284" s="253">
        <f t="shared" si="157"/>
        <v>0</v>
      </c>
      <c r="O284" s="253">
        <f t="shared" si="157"/>
        <v>0</v>
      </c>
      <c r="P284" s="253">
        <f t="shared" si="157"/>
        <v>1.6601584243325362E-2</v>
      </c>
      <c r="Q284" s="253">
        <f t="shared" si="157"/>
        <v>3.0519748933331536E-2</v>
      </c>
      <c r="R284" s="253">
        <f t="shared" si="157"/>
        <v>4.1617754801824614E-2</v>
      </c>
      <c r="S284" s="253">
        <f t="shared" si="157"/>
        <v>4.9758862580610685E-2</v>
      </c>
      <c r="T284" s="253">
        <f t="shared" si="157"/>
        <v>5.4806333001494956E-2</v>
      </c>
      <c r="U284" s="253">
        <f t="shared" si="157"/>
        <v>5.6623426796283516E-2</v>
      </c>
      <c r="V284" s="253">
        <f t="shared" si="157"/>
        <v>5.5073404696782235E-2</v>
      </c>
      <c r="W284" s="253">
        <f t="shared" si="157"/>
        <v>5.0019527434796984E-2</v>
      </c>
      <c r="X284" s="253">
        <f t="shared" si="157"/>
        <v>4.132505574213341E-2</v>
      </c>
      <c r="Y284" s="253">
        <f t="shared" si="157"/>
        <v>2.8853250350597603E-2</v>
      </c>
      <c r="Z284" s="253">
        <f t="shared" si="157"/>
        <v>1.2467371991995435E-2</v>
      </c>
      <c r="AA284" s="253">
        <f t="shared" si="157"/>
        <v>-7.9693186018674478E-3</v>
      </c>
      <c r="AB284" s="253">
        <f t="shared" si="157"/>
        <v>-3.2593560699185509E-2</v>
      </c>
      <c r="AC284" s="253">
        <f t="shared" si="157"/>
        <v>-6.1542093568152434E-2</v>
      </c>
      <c r="AD284" s="253">
        <f t="shared" si="157"/>
        <v>-9.4951656476962687E-2</v>
      </c>
      <c r="AE284" s="253">
        <f t="shared" si="157"/>
        <v>-0.11299684939916654</v>
      </c>
      <c r="AF284" s="253">
        <f t="shared" si="157"/>
        <v>-0.13260063022688917</v>
      </c>
      <c r="AG284" s="253">
        <f t="shared" si="157"/>
        <v>-0.1537640083331232</v>
      </c>
      <c r="AH284" s="253">
        <f t="shared" si="157"/>
        <v>-0.17648799309086216</v>
      </c>
      <c r="AI284" s="253">
        <f t="shared" si="157"/>
        <v>-0.20077359387309834</v>
      </c>
      <c r="AJ284" s="253">
        <f t="shared" si="157"/>
        <v>-0.22662182005282494</v>
      </c>
      <c r="AK284" s="253">
        <f t="shared" si="157"/>
        <v>-0.25403368100303492</v>
      </c>
      <c r="AL284" s="253">
        <f t="shared" si="157"/>
        <v>-0.28301018609672091</v>
      </c>
      <c r="AM284" s="253">
        <f t="shared" si="157"/>
        <v>-0.3135523447068761</v>
      </c>
      <c r="AN284" s="253">
        <f t="shared" si="157"/>
        <v>-0.34566116620649356</v>
      </c>
      <c r="AO284" s="253">
        <f t="shared" si="157"/>
        <v>-0.37933765996856605</v>
      </c>
      <c r="AP284" s="253">
        <f t="shared" si="157"/>
        <v>-0.41458283536608664</v>
      </c>
      <c r="AQ284" s="253">
        <f t="shared" si="157"/>
        <v>-0.45139770177204797</v>
      </c>
      <c r="AR284" s="253">
        <f t="shared" si="157"/>
        <v>-0.48978326855944354</v>
      </c>
      <c r="AS284" s="253">
        <f t="shared" si="157"/>
        <v>-0.52974054510126545</v>
      </c>
      <c r="AT284" s="56"/>
      <c r="AU284" s="56"/>
    </row>
    <row r="285" spans="1:47">
      <c r="A285" s="65" t="s">
        <v>632</v>
      </c>
      <c r="B285" s="253">
        <f t="shared" ref="B285:AS285" si="158">B191/B20-1</f>
        <v>0</v>
      </c>
      <c r="C285" s="253">
        <f t="shared" si="158"/>
        <v>0</v>
      </c>
      <c r="D285" s="253">
        <f t="shared" si="158"/>
        <v>0</v>
      </c>
      <c r="E285" s="253">
        <f t="shared" si="158"/>
        <v>0</v>
      </c>
      <c r="F285" s="253">
        <f t="shared" si="158"/>
        <v>0</v>
      </c>
      <c r="G285" s="253">
        <f t="shared" si="158"/>
        <v>0</v>
      </c>
      <c r="H285" s="253">
        <f t="shared" si="158"/>
        <v>0</v>
      </c>
      <c r="I285" s="253">
        <f t="shared" si="158"/>
        <v>0</v>
      </c>
      <c r="J285" s="253">
        <f t="shared" si="158"/>
        <v>0</v>
      </c>
      <c r="K285" s="253">
        <f t="shared" si="158"/>
        <v>0</v>
      </c>
      <c r="L285" s="253">
        <f t="shared" si="158"/>
        <v>0</v>
      </c>
      <c r="M285" s="253">
        <f t="shared" si="158"/>
        <v>0</v>
      </c>
      <c r="N285" s="253">
        <f t="shared" si="158"/>
        <v>0</v>
      </c>
      <c r="O285" s="253">
        <f t="shared" si="158"/>
        <v>0</v>
      </c>
      <c r="P285" s="253">
        <f t="shared" si="158"/>
        <v>1.6601584243325362E-2</v>
      </c>
      <c r="Q285" s="253">
        <f t="shared" si="158"/>
        <v>3.0519748933331758E-2</v>
      </c>
      <c r="R285" s="253">
        <f t="shared" si="158"/>
        <v>4.1617754801824614E-2</v>
      </c>
      <c r="S285" s="253">
        <f t="shared" si="158"/>
        <v>4.9758862580610685E-2</v>
      </c>
      <c r="T285" s="253">
        <f t="shared" si="158"/>
        <v>5.4806333001494956E-2</v>
      </c>
      <c r="U285" s="253">
        <f t="shared" si="158"/>
        <v>5.6623426796283516E-2</v>
      </c>
      <c r="V285" s="253">
        <f t="shared" si="158"/>
        <v>5.5073404696782235E-2</v>
      </c>
      <c r="W285" s="253">
        <f t="shared" si="158"/>
        <v>5.0019527434796762E-2</v>
      </c>
      <c r="X285" s="253">
        <f t="shared" si="158"/>
        <v>4.1325055742133188E-2</v>
      </c>
      <c r="Y285" s="253">
        <f t="shared" si="158"/>
        <v>2.8853250350597381E-2</v>
      </c>
      <c r="Z285" s="253">
        <f t="shared" si="158"/>
        <v>1.2467371991995435E-2</v>
      </c>
      <c r="AA285" s="253">
        <f t="shared" si="158"/>
        <v>-7.9693186018676698E-3</v>
      </c>
      <c r="AB285" s="253">
        <f t="shared" si="158"/>
        <v>-3.2593560699185398E-2</v>
      </c>
      <c r="AC285" s="253">
        <f t="shared" si="158"/>
        <v>-6.1542093568152434E-2</v>
      </c>
      <c r="AD285" s="253">
        <f t="shared" si="158"/>
        <v>-9.4951656476962465E-2</v>
      </c>
      <c r="AE285" s="253">
        <f t="shared" si="158"/>
        <v>-0.11299684939916654</v>
      </c>
      <c r="AF285" s="253">
        <f t="shared" si="158"/>
        <v>-0.13260063022688928</v>
      </c>
      <c r="AG285" s="253">
        <f t="shared" si="158"/>
        <v>-0.1537640083331232</v>
      </c>
      <c r="AH285" s="253">
        <f t="shared" si="158"/>
        <v>-0.17648799309086216</v>
      </c>
      <c r="AI285" s="253">
        <f t="shared" si="158"/>
        <v>-0.20077359387309845</v>
      </c>
      <c r="AJ285" s="253">
        <f t="shared" si="158"/>
        <v>-0.22662182005282494</v>
      </c>
      <c r="AK285" s="253">
        <f t="shared" si="158"/>
        <v>-0.25403368100303492</v>
      </c>
      <c r="AL285" s="253">
        <f t="shared" si="158"/>
        <v>-0.28301018609672091</v>
      </c>
      <c r="AM285" s="253">
        <f t="shared" si="158"/>
        <v>-0.31355234470687599</v>
      </c>
      <c r="AN285" s="253">
        <f t="shared" si="158"/>
        <v>-0.34566116620649356</v>
      </c>
      <c r="AO285" s="253">
        <f t="shared" si="158"/>
        <v>-0.37933765996856605</v>
      </c>
      <c r="AP285" s="253">
        <f t="shared" si="158"/>
        <v>-0.41458283536608675</v>
      </c>
      <c r="AQ285" s="253">
        <f t="shared" si="158"/>
        <v>-0.45139770177204797</v>
      </c>
      <c r="AR285" s="253">
        <f t="shared" si="158"/>
        <v>-0.48978326855944354</v>
      </c>
      <c r="AS285" s="253">
        <f t="shared" si="158"/>
        <v>-0.52974054510126545</v>
      </c>
      <c r="AT285" s="56"/>
      <c r="AU285" s="56"/>
    </row>
    <row r="286" spans="1:47">
      <c r="A286" s="75" t="s">
        <v>3452</v>
      </c>
      <c r="B286" s="253">
        <f t="shared" ref="B286:AS286" si="159">B192/B21-1</f>
        <v>0</v>
      </c>
      <c r="C286" s="253">
        <f t="shared" si="159"/>
        <v>0</v>
      </c>
      <c r="D286" s="253">
        <f t="shared" si="159"/>
        <v>0</v>
      </c>
      <c r="E286" s="253">
        <f t="shared" si="159"/>
        <v>0</v>
      </c>
      <c r="F286" s="253">
        <f t="shared" si="159"/>
        <v>0</v>
      </c>
      <c r="G286" s="253">
        <f t="shared" si="159"/>
        <v>0</v>
      </c>
      <c r="H286" s="253">
        <f t="shared" si="159"/>
        <v>0</v>
      </c>
      <c r="I286" s="253">
        <f t="shared" si="159"/>
        <v>0</v>
      </c>
      <c r="J286" s="253">
        <f t="shared" si="159"/>
        <v>0</v>
      </c>
      <c r="K286" s="253">
        <f t="shared" si="159"/>
        <v>0</v>
      </c>
      <c r="L286" s="253">
        <f t="shared" si="159"/>
        <v>0</v>
      </c>
      <c r="M286" s="253">
        <f t="shared" si="159"/>
        <v>0</v>
      </c>
      <c r="N286" s="253">
        <f t="shared" si="159"/>
        <v>0</v>
      </c>
      <c r="O286" s="253">
        <f t="shared" si="159"/>
        <v>0</v>
      </c>
      <c r="P286" s="253">
        <f t="shared" si="159"/>
        <v>1.6601584243325362E-2</v>
      </c>
      <c r="Q286" s="253">
        <f t="shared" si="159"/>
        <v>3.0519748933331758E-2</v>
      </c>
      <c r="R286" s="253">
        <f t="shared" si="159"/>
        <v>4.1617754801824614E-2</v>
      </c>
      <c r="S286" s="253">
        <f t="shared" si="159"/>
        <v>4.9758862580610463E-2</v>
      </c>
      <c r="T286" s="253">
        <f t="shared" si="159"/>
        <v>5.4806333001494956E-2</v>
      </c>
      <c r="U286" s="253">
        <f t="shared" si="159"/>
        <v>5.6623426796283738E-2</v>
      </c>
      <c r="V286" s="253">
        <f t="shared" si="159"/>
        <v>5.5073404696782235E-2</v>
      </c>
      <c r="W286" s="253">
        <f t="shared" si="159"/>
        <v>5.0019527434796984E-2</v>
      </c>
      <c r="X286" s="253">
        <f t="shared" si="159"/>
        <v>4.132505574213341E-2</v>
      </c>
      <c r="Y286" s="253">
        <f t="shared" si="159"/>
        <v>2.8853250350597603E-2</v>
      </c>
      <c r="Z286" s="253">
        <f t="shared" si="159"/>
        <v>1.2467371991995435E-2</v>
      </c>
      <c r="AA286" s="253">
        <f t="shared" si="159"/>
        <v>-7.9693186018674478E-3</v>
      </c>
      <c r="AB286" s="253">
        <f t="shared" si="159"/>
        <v>-3.2593560699185398E-2</v>
      </c>
      <c r="AC286" s="253">
        <f t="shared" si="159"/>
        <v>-6.1542093568152434E-2</v>
      </c>
      <c r="AD286" s="253">
        <f t="shared" si="159"/>
        <v>-9.4951656476962687E-2</v>
      </c>
      <c r="AE286" s="253">
        <f t="shared" si="159"/>
        <v>-0.11299684939916654</v>
      </c>
      <c r="AF286" s="253">
        <f t="shared" si="159"/>
        <v>-0.13260063022688917</v>
      </c>
      <c r="AG286" s="253">
        <f t="shared" si="159"/>
        <v>-0.15376400833312343</v>
      </c>
      <c r="AH286" s="253">
        <f t="shared" si="159"/>
        <v>-0.17648799309086227</v>
      </c>
      <c r="AI286" s="253">
        <f t="shared" si="159"/>
        <v>-0.20077359387309845</v>
      </c>
      <c r="AJ286" s="253">
        <f t="shared" si="159"/>
        <v>-0.22662182005282494</v>
      </c>
      <c r="AK286" s="253">
        <f t="shared" si="159"/>
        <v>-0.25403368100303492</v>
      </c>
      <c r="AL286" s="253">
        <f t="shared" si="159"/>
        <v>-0.28301018609672079</v>
      </c>
      <c r="AM286" s="253">
        <f t="shared" si="159"/>
        <v>-0.3135523447068761</v>
      </c>
      <c r="AN286" s="253">
        <f t="shared" si="159"/>
        <v>-0.34566116620649356</v>
      </c>
      <c r="AO286" s="253">
        <f t="shared" si="159"/>
        <v>-0.37933765996856605</v>
      </c>
      <c r="AP286" s="253">
        <f t="shared" si="159"/>
        <v>-0.41458283536608664</v>
      </c>
      <c r="AQ286" s="253">
        <f t="shared" si="159"/>
        <v>-0.45139770177204808</v>
      </c>
      <c r="AR286" s="253">
        <f t="shared" si="159"/>
        <v>-0.48978326855944354</v>
      </c>
      <c r="AS286" s="253">
        <f t="shared" si="159"/>
        <v>-0.52974054510126545</v>
      </c>
      <c r="AT286" s="56"/>
      <c r="AU286" s="56"/>
    </row>
    <row r="287" spans="1:47">
      <c r="A287" s="65"/>
      <c r="B287" s="72"/>
      <c r="C287" s="72"/>
      <c r="D287" s="72"/>
      <c r="E287" s="72"/>
      <c r="F287" s="72"/>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c r="AK287" s="65"/>
      <c r="AL287" s="65"/>
      <c r="AM287" s="65"/>
      <c r="AN287" s="65"/>
      <c r="AO287" s="65"/>
      <c r="AP287" s="65"/>
      <c r="AQ287" s="65"/>
      <c r="AR287" s="65"/>
      <c r="AS287" s="65"/>
      <c r="AT287" s="56"/>
      <c r="AU287" s="56"/>
    </row>
    <row r="288" spans="1:47">
      <c r="A288" s="65" t="s">
        <v>639</v>
      </c>
      <c r="B288" s="72"/>
      <c r="C288" s="72"/>
      <c r="D288" s="72"/>
      <c r="E288" s="72"/>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c r="AQ288" s="65"/>
      <c r="AR288" s="65"/>
      <c r="AS288" s="65"/>
      <c r="AT288" s="56"/>
      <c r="AU288" s="56"/>
    </row>
    <row r="289" spans="1:47">
      <c r="A289" s="65" t="s">
        <v>623</v>
      </c>
      <c r="B289" s="253">
        <f t="shared" ref="B289:AS289" si="160">B195/B24-1</f>
        <v>0</v>
      </c>
      <c r="C289" s="253">
        <f t="shared" si="160"/>
        <v>0</v>
      </c>
      <c r="D289" s="253">
        <f t="shared" si="160"/>
        <v>0</v>
      </c>
      <c r="E289" s="253">
        <f t="shared" si="160"/>
        <v>0</v>
      </c>
      <c r="F289" s="253">
        <f t="shared" si="160"/>
        <v>0</v>
      </c>
      <c r="G289" s="253">
        <f t="shared" si="160"/>
        <v>0</v>
      </c>
      <c r="H289" s="253">
        <f t="shared" si="160"/>
        <v>0</v>
      </c>
      <c r="I289" s="253">
        <f t="shared" si="160"/>
        <v>0</v>
      </c>
      <c r="J289" s="253">
        <f t="shared" si="160"/>
        <v>0</v>
      </c>
      <c r="K289" s="253">
        <f t="shared" si="160"/>
        <v>0</v>
      </c>
      <c r="L289" s="253">
        <f t="shared" si="160"/>
        <v>0</v>
      </c>
      <c r="M289" s="253">
        <f t="shared" si="160"/>
        <v>0</v>
      </c>
      <c r="N289" s="253">
        <f t="shared" si="160"/>
        <v>0</v>
      </c>
      <c r="O289" s="253">
        <f t="shared" si="160"/>
        <v>0</v>
      </c>
      <c r="P289" s="253">
        <f t="shared" si="160"/>
        <v>1.7712950249508363E-2</v>
      </c>
      <c r="Q289" s="253">
        <f t="shared" si="160"/>
        <v>3.4392826981456182E-2</v>
      </c>
      <c r="R289" s="253">
        <f t="shared" si="160"/>
        <v>4.9986112233839197E-2</v>
      </c>
      <c r="S289" s="253">
        <f t="shared" si="160"/>
        <v>6.4439288044652487E-2</v>
      </c>
      <c r="T289" s="253">
        <f t="shared" si="160"/>
        <v>7.7698836451891573E-2</v>
      </c>
      <c r="U289" s="253">
        <f t="shared" si="160"/>
        <v>8.9711239493551753E-2</v>
      </c>
      <c r="V289" s="253">
        <f t="shared" si="160"/>
        <v>0.10042297920762833</v>
      </c>
      <c r="W289" s="253">
        <f t="shared" si="160"/>
        <v>0.10978053763211637</v>
      </c>
      <c r="X289" s="253">
        <f t="shared" si="160"/>
        <v>0.11773039680501141</v>
      </c>
      <c r="Y289" s="253">
        <f t="shared" si="160"/>
        <v>0.12421903876430873</v>
      </c>
      <c r="Z289" s="253">
        <f t="shared" si="160"/>
        <v>0.12919294554800342</v>
      </c>
      <c r="AA289" s="253">
        <f t="shared" si="160"/>
        <v>0.13259859919409123</v>
      </c>
      <c r="AB289" s="253">
        <f t="shared" si="160"/>
        <v>0.13438248174056744</v>
      </c>
      <c r="AC289" s="253">
        <f t="shared" si="160"/>
        <v>0.13449107522542691</v>
      </c>
      <c r="AD289" s="253">
        <f t="shared" si="160"/>
        <v>0.13287086168666495</v>
      </c>
      <c r="AE289" s="253">
        <f t="shared" si="160"/>
        <v>0.14261763733140675</v>
      </c>
      <c r="AF289" s="253">
        <f t="shared" si="160"/>
        <v>0.15171023024454855</v>
      </c>
      <c r="AG289" s="253">
        <f t="shared" si="160"/>
        <v>0.16014601794882366</v>
      </c>
      <c r="AH289" s="253">
        <f t="shared" si="160"/>
        <v>0.16792237796696474</v>
      </c>
      <c r="AI289" s="253">
        <f t="shared" si="160"/>
        <v>0.17503668782170489</v>
      </c>
      <c r="AJ289" s="253">
        <f t="shared" si="160"/>
        <v>0.18148632503577722</v>
      </c>
      <c r="AK289" s="253">
        <f t="shared" si="160"/>
        <v>0.18726866713191459</v>
      </c>
      <c r="AL289" s="253">
        <f t="shared" si="160"/>
        <v>0.19238109163284989</v>
      </c>
      <c r="AM289" s="253">
        <f t="shared" si="160"/>
        <v>0.19682097606131643</v>
      </c>
      <c r="AN289" s="253">
        <f t="shared" si="160"/>
        <v>0.20058569794004666</v>
      </c>
      <c r="AO289" s="253">
        <f t="shared" si="160"/>
        <v>0.20367263479177411</v>
      </c>
      <c r="AP289" s="253">
        <f t="shared" si="160"/>
        <v>0.20607916413923144</v>
      </c>
      <c r="AQ289" s="253">
        <f t="shared" si="160"/>
        <v>0.20780266350515153</v>
      </c>
      <c r="AR289" s="253">
        <f t="shared" si="160"/>
        <v>0.20884051041226814</v>
      </c>
      <c r="AS289" s="253">
        <f t="shared" si="160"/>
        <v>0.20919008238331349</v>
      </c>
      <c r="AT289" s="56"/>
      <c r="AU289" s="56"/>
    </row>
    <row r="290" spans="1:47">
      <c r="A290" s="65" t="s">
        <v>632</v>
      </c>
      <c r="B290" s="253">
        <f t="shared" ref="B290:AS290" si="161">B196/B25-1</f>
        <v>0</v>
      </c>
      <c r="C290" s="253">
        <f t="shared" si="161"/>
        <v>0</v>
      </c>
      <c r="D290" s="253">
        <f t="shared" si="161"/>
        <v>0</v>
      </c>
      <c r="E290" s="253">
        <f t="shared" si="161"/>
        <v>0</v>
      </c>
      <c r="F290" s="253">
        <f t="shared" si="161"/>
        <v>0</v>
      </c>
      <c r="G290" s="253">
        <f t="shared" si="161"/>
        <v>0</v>
      </c>
      <c r="H290" s="253">
        <f t="shared" si="161"/>
        <v>0</v>
      </c>
      <c r="I290" s="253">
        <f t="shared" si="161"/>
        <v>0</v>
      </c>
      <c r="J290" s="253">
        <f t="shared" si="161"/>
        <v>0</v>
      </c>
      <c r="K290" s="253">
        <f t="shared" si="161"/>
        <v>0</v>
      </c>
      <c r="L290" s="253">
        <f t="shared" si="161"/>
        <v>0</v>
      </c>
      <c r="M290" s="253">
        <f t="shared" si="161"/>
        <v>0</v>
      </c>
      <c r="N290" s="253">
        <f t="shared" si="161"/>
        <v>0</v>
      </c>
      <c r="O290" s="253">
        <f t="shared" si="161"/>
        <v>0</v>
      </c>
      <c r="P290" s="253">
        <f t="shared" si="161"/>
        <v>1.7712950249508363E-2</v>
      </c>
      <c r="Q290" s="253">
        <f t="shared" si="161"/>
        <v>3.439282698145596E-2</v>
      </c>
      <c r="R290" s="253">
        <f t="shared" si="161"/>
        <v>4.9986112233839419E-2</v>
      </c>
      <c r="S290" s="253">
        <f t="shared" si="161"/>
        <v>6.4439288044652487E-2</v>
      </c>
      <c r="T290" s="253">
        <f t="shared" si="161"/>
        <v>7.7698836451891795E-2</v>
      </c>
      <c r="U290" s="253">
        <f t="shared" si="161"/>
        <v>8.9711239493551753E-2</v>
      </c>
      <c r="V290" s="253">
        <f t="shared" si="161"/>
        <v>0.10042297920762833</v>
      </c>
      <c r="W290" s="253">
        <f t="shared" si="161"/>
        <v>0.10978053763211615</v>
      </c>
      <c r="X290" s="253">
        <f t="shared" si="161"/>
        <v>0.11773039680501141</v>
      </c>
      <c r="Y290" s="253">
        <f t="shared" si="161"/>
        <v>0.12421903876430851</v>
      </c>
      <c r="Z290" s="253">
        <f t="shared" si="161"/>
        <v>0.12919294554800342</v>
      </c>
      <c r="AA290" s="253">
        <f t="shared" si="161"/>
        <v>0.132598599194091</v>
      </c>
      <c r="AB290" s="253">
        <f t="shared" si="161"/>
        <v>0.13438248174056744</v>
      </c>
      <c r="AC290" s="253">
        <f t="shared" si="161"/>
        <v>0.13449107522542691</v>
      </c>
      <c r="AD290" s="253">
        <f t="shared" si="161"/>
        <v>0.13287086168666518</v>
      </c>
      <c r="AE290" s="253">
        <f t="shared" si="161"/>
        <v>0.14261763733140698</v>
      </c>
      <c r="AF290" s="253">
        <f t="shared" si="161"/>
        <v>0.15171023024454855</v>
      </c>
      <c r="AG290" s="253">
        <f t="shared" si="161"/>
        <v>0.16014601794882366</v>
      </c>
      <c r="AH290" s="253">
        <f t="shared" si="161"/>
        <v>0.16792237796696474</v>
      </c>
      <c r="AI290" s="253">
        <f t="shared" si="161"/>
        <v>0.17503668782170489</v>
      </c>
      <c r="AJ290" s="253">
        <f t="shared" si="161"/>
        <v>0.18148632503577744</v>
      </c>
      <c r="AK290" s="253">
        <f t="shared" si="161"/>
        <v>0.18726866713191459</v>
      </c>
      <c r="AL290" s="253">
        <f t="shared" si="161"/>
        <v>0.19238109163284967</v>
      </c>
      <c r="AM290" s="253">
        <f t="shared" si="161"/>
        <v>0.19682097606131621</v>
      </c>
      <c r="AN290" s="253">
        <f t="shared" si="161"/>
        <v>0.20058569794004666</v>
      </c>
      <c r="AO290" s="253">
        <f t="shared" si="161"/>
        <v>0.20367263479177411</v>
      </c>
      <c r="AP290" s="253">
        <f t="shared" si="161"/>
        <v>0.20607916413923166</v>
      </c>
      <c r="AQ290" s="253">
        <f t="shared" si="161"/>
        <v>0.20780266350515153</v>
      </c>
      <c r="AR290" s="253">
        <f t="shared" si="161"/>
        <v>0.20884051041226814</v>
      </c>
      <c r="AS290" s="253">
        <f t="shared" si="161"/>
        <v>0.20919008238331327</v>
      </c>
      <c r="AT290" s="56"/>
      <c r="AU290" s="56"/>
    </row>
    <row r="291" spans="1:47">
      <c r="A291" s="65" t="s">
        <v>148</v>
      </c>
      <c r="B291" s="253">
        <f t="shared" ref="B291:AS291" si="162">B197/B26-1</f>
        <v>0</v>
      </c>
      <c r="C291" s="253">
        <f t="shared" si="162"/>
        <v>0</v>
      </c>
      <c r="D291" s="253">
        <f t="shared" si="162"/>
        <v>0</v>
      </c>
      <c r="E291" s="253">
        <f t="shared" si="162"/>
        <v>0</v>
      </c>
      <c r="F291" s="253">
        <f t="shared" si="162"/>
        <v>0</v>
      </c>
      <c r="G291" s="253">
        <f t="shared" si="162"/>
        <v>0</v>
      </c>
      <c r="H291" s="253">
        <f t="shared" si="162"/>
        <v>0</v>
      </c>
      <c r="I291" s="253">
        <f t="shared" si="162"/>
        <v>0</v>
      </c>
      <c r="J291" s="253">
        <f t="shared" si="162"/>
        <v>0</v>
      </c>
      <c r="K291" s="253">
        <f t="shared" si="162"/>
        <v>0</v>
      </c>
      <c r="L291" s="253">
        <f t="shared" si="162"/>
        <v>0</v>
      </c>
      <c r="M291" s="253">
        <f t="shared" si="162"/>
        <v>0</v>
      </c>
      <c r="N291" s="253">
        <f t="shared" si="162"/>
        <v>0</v>
      </c>
      <c r="O291" s="253">
        <f t="shared" si="162"/>
        <v>0</v>
      </c>
      <c r="P291" s="253">
        <f t="shared" si="162"/>
        <v>1.7712950249508363E-2</v>
      </c>
      <c r="Q291" s="253">
        <f t="shared" si="162"/>
        <v>3.4392826981456182E-2</v>
      </c>
      <c r="R291" s="253">
        <f t="shared" si="162"/>
        <v>4.9986112233839197E-2</v>
      </c>
      <c r="S291" s="253">
        <f t="shared" si="162"/>
        <v>6.4439288044652709E-2</v>
      </c>
      <c r="T291" s="253">
        <f t="shared" si="162"/>
        <v>7.7698836451891573E-2</v>
      </c>
      <c r="U291" s="253">
        <f t="shared" si="162"/>
        <v>8.9711239493551753E-2</v>
      </c>
      <c r="V291" s="253">
        <f t="shared" si="162"/>
        <v>0.10042297920762833</v>
      </c>
      <c r="W291" s="253">
        <f t="shared" si="162"/>
        <v>0.10978053763211615</v>
      </c>
      <c r="X291" s="253">
        <f t="shared" si="162"/>
        <v>0.11773039680501118</v>
      </c>
      <c r="Y291" s="253">
        <f t="shared" si="162"/>
        <v>0.12421903876430851</v>
      </c>
      <c r="Z291" s="253">
        <f t="shared" si="162"/>
        <v>0.12919294554800365</v>
      </c>
      <c r="AA291" s="253">
        <f t="shared" si="162"/>
        <v>0.13259859919409123</v>
      </c>
      <c r="AB291" s="253">
        <f t="shared" si="162"/>
        <v>0.13438248174056744</v>
      </c>
      <c r="AC291" s="253">
        <f t="shared" si="162"/>
        <v>0.13449107522542714</v>
      </c>
      <c r="AD291" s="253">
        <f t="shared" si="162"/>
        <v>0.13287086168666518</v>
      </c>
      <c r="AE291" s="253">
        <f t="shared" si="162"/>
        <v>0.14261763733140675</v>
      </c>
      <c r="AF291" s="253">
        <f t="shared" si="162"/>
        <v>0.15171023024454877</v>
      </c>
      <c r="AG291" s="253">
        <f t="shared" si="162"/>
        <v>0.16014601794882366</v>
      </c>
      <c r="AH291" s="253">
        <f t="shared" si="162"/>
        <v>0.16792237796696474</v>
      </c>
      <c r="AI291" s="253">
        <f t="shared" si="162"/>
        <v>0.17503668782170489</v>
      </c>
      <c r="AJ291" s="253">
        <f t="shared" si="162"/>
        <v>0.18148632503577722</v>
      </c>
      <c r="AK291" s="253">
        <f t="shared" si="162"/>
        <v>0.18726866713191437</v>
      </c>
      <c r="AL291" s="253">
        <f t="shared" si="162"/>
        <v>0.19238109163284989</v>
      </c>
      <c r="AM291" s="253">
        <f t="shared" si="162"/>
        <v>0.19682097606131621</v>
      </c>
      <c r="AN291" s="253">
        <f t="shared" si="162"/>
        <v>0.20058569794004666</v>
      </c>
      <c r="AO291" s="253">
        <f t="shared" si="162"/>
        <v>0.20367263479177411</v>
      </c>
      <c r="AP291" s="253">
        <f t="shared" si="162"/>
        <v>0.20607916413923144</v>
      </c>
      <c r="AQ291" s="253">
        <f t="shared" si="162"/>
        <v>0.20780266350515175</v>
      </c>
      <c r="AR291" s="253">
        <f t="shared" si="162"/>
        <v>0.20884051041226837</v>
      </c>
      <c r="AS291" s="253">
        <f t="shared" si="162"/>
        <v>0.20919008238331349</v>
      </c>
      <c r="AT291" s="56"/>
      <c r="AU291" s="56"/>
    </row>
    <row r="292" spans="1:47">
      <c r="A292" s="65" t="s">
        <v>628</v>
      </c>
      <c r="B292" s="253">
        <f t="shared" ref="B292:AS292" si="163">B198/B27-1</f>
        <v>0</v>
      </c>
      <c r="C292" s="253">
        <f t="shared" si="163"/>
        <v>0</v>
      </c>
      <c r="D292" s="253">
        <f t="shared" si="163"/>
        <v>0</v>
      </c>
      <c r="E292" s="253">
        <f t="shared" si="163"/>
        <v>0</v>
      </c>
      <c r="F292" s="253">
        <f t="shared" si="163"/>
        <v>0</v>
      </c>
      <c r="G292" s="253">
        <f t="shared" si="163"/>
        <v>0</v>
      </c>
      <c r="H292" s="253">
        <f t="shared" si="163"/>
        <v>0</v>
      </c>
      <c r="I292" s="253">
        <f t="shared" si="163"/>
        <v>0</v>
      </c>
      <c r="J292" s="253">
        <f t="shared" si="163"/>
        <v>0</v>
      </c>
      <c r="K292" s="253">
        <f t="shared" si="163"/>
        <v>0</v>
      </c>
      <c r="L292" s="253">
        <f t="shared" si="163"/>
        <v>0</v>
      </c>
      <c r="M292" s="253">
        <f t="shared" si="163"/>
        <v>0</v>
      </c>
      <c r="N292" s="253">
        <f t="shared" si="163"/>
        <v>0</v>
      </c>
      <c r="O292" s="253">
        <f t="shared" si="163"/>
        <v>0</v>
      </c>
      <c r="P292" s="253">
        <f t="shared" si="163"/>
        <v>1.7712950249508363E-2</v>
      </c>
      <c r="Q292" s="253">
        <f t="shared" si="163"/>
        <v>3.4392826981456182E-2</v>
      </c>
      <c r="R292" s="253">
        <f t="shared" si="163"/>
        <v>4.9986112233839197E-2</v>
      </c>
      <c r="S292" s="253">
        <f t="shared" si="163"/>
        <v>6.4439288044652709E-2</v>
      </c>
      <c r="T292" s="253">
        <f t="shared" si="163"/>
        <v>7.7698836451891573E-2</v>
      </c>
      <c r="U292" s="253">
        <f t="shared" si="163"/>
        <v>8.9711239493551753E-2</v>
      </c>
      <c r="V292" s="253">
        <f t="shared" si="163"/>
        <v>0.10042297920762833</v>
      </c>
      <c r="W292" s="253">
        <f t="shared" si="163"/>
        <v>0.10978053763211615</v>
      </c>
      <c r="X292" s="253">
        <f t="shared" si="163"/>
        <v>0.11773039680501141</v>
      </c>
      <c r="Y292" s="253">
        <f t="shared" si="163"/>
        <v>0.12421903876430851</v>
      </c>
      <c r="Z292" s="253">
        <f t="shared" si="163"/>
        <v>0.12919294554800342</v>
      </c>
      <c r="AA292" s="253">
        <f t="shared" si="163"/>
        <v>0.13259859919409123</v>
      </c>
      <c r="AB292" s="253">
        <f t="shared" si="163"/>
        <v>0.13438248174056744</v>
      </c>
      <c r="AC292" s="253">
        <f t="shared" si="163"/>
        <v>0.13449107522542691</v>
      </c>
      <c r="AD292" s="253">
        <f t="shared" si="163"/>
        <v>0.13287086168666518</v>
      </c>
      <c r="AE292" s="253">
        <f t="shared" si="163"/>
        <v>0.14261763733140698</v>
      </c>
      <c r="AF292" s="253">
        <f t="shared" si="163"/>
        <v>0.15171023024454877</v>
      </c>
      <c r="AG292" s="253">
        <f t="shared" si="163"/>
        <v>0.16014601794882344</v>
      </c>
      <c r="AH292" s="253">
        <f t="shared" si="163"/>
        <v>0.16792237796696474</v>
      </c>
      <c r="AI292" s="253">
        <f t="shared" si="163"/>
        <v>0.17503668782170489</v>
      </c>
      <c r="AJ292" s="253">
        <f t="shared" si="163"/>
        <v>0.18148632503577722</v>
      </c>
      <c r="AK292" s="253">
        <f t="shared" si="163"/>
        <v>0.18726866713191437</v>
      </c>
      <c r="AL292" s="253">
        <f t="shared" si="163"/>
        <v>0.19238109163284989</v>
      </c>
      <c r="AM292" s="253">
        <f t="shared" si="163"/>
        <v>0.19682097606131621</v>
      </c>
      <c r="AN292" s="253">
        <f t="shared" si="163"/>
        <v>0.20058569794004666</v>
      </c>
      <c r="AO292" s="253">
        <f t="shared" si="163"/>
        <v>0.20367263479177411</v>
      </c>
      <c r="AP292" s="253">
        <f t="shared" si="163"/>
        <v>0.20607916413923144</v>
      </c>
      <c r="AQ292" s="253">
        <f t="shared" si="163"/>
        <v>0.20780266350515153</v>
      </c>
      <c r="AR292" s="253">
        <f t="shared" si="163"/>
        <v>0.20884051041226837</v>
      </c>
      <c r="AS292" s="253">
        <f t="shared" si="163"/>
        <v>0.20919008238331349</v>
      </c>
      <c r="AT292" s="56"/>
      <c r="AU292" s="56"/>
    </row>
    <row r="293" spans="1:47">
      <c r="A293" s="75" t="s">
        <v>3453</v>
      </c>
      <c r="B293" s="253">
        <f t="shared" ref="B293:AS293" si="164">B199/B28-1</f>
        <v>0</v>
      </c>
      <c r="C293" s="253">
        <f t="shared" si="164"/>
        <v>0</v>
      </c>
      <c r="D293" s="253">
        <f t="shared" si="164"/>
        <v>0</v>
      </c>
      <c r="E293" s="253">
        <f t="shared" si="164"/>
        <v>0</v>
      </c>
      <c r="F293" s="253">
        <f t="shared" si="164"/>
        <v>0</v>
      </c>
      <c r="G293" s="253">
        <f t="shared" si="164"/>
        <v>0</v>
      </c>
      <c r="H293" s="253">
        <f t="shared" si="164"/>
        <v>0</v>
      </c>
      <c r="I293" s="253">
        <f t="shared" si="164"/>
        <v>0</v>
      </c>
      <c r="J293" s="253">
        <f t="shared" si="164"/>
        <v>0</v>
      </c>
      <c r="K293" s="253">
        <f t="shared" si="164"/>
        <v>0</v>
      </c>
      <c r="L293" s="253">
        <f t="shared" si="164"/>
        <v>0</v>
      </c>
      <c r="M293" s="253">
        <f t="shared" si="164"/>
        <v>0</v>
      </c>
      <c r="N293" s="253">
        <f t="shared" si="164"/>
        <v>0</v>
      </c>
      <c r="O293" s="253">
        <f t="shared" si="164"/>
        <v>0</v>
      </c>
      <c r="P293" s="253">
        <f t="shared" si="164"/>
        <v>1.7712950249508363E-2</v>
      </c>
      <c r="Q293" s="253">
        <f t="shared" si="164"/>
        <v>3.4392826981456182E-2</v>
      </c>
      <c r="R293" s="253">
        <f t="shared" si="164"/>
        <v>4.9986112233839419E-2</v>
      </c>
      <c r="S293" s="253">
        <f t="shared" si="164"/>
        <v>6.4439288044652487E-2</v>
      </c>
      <c r="T293" s="253">
        <f t="shared" si="164"/>
        <v>7.7698836451891573E-2</v>
      </c>
      <c r="U293" s="253">
        <f t="shared" si="164"/>
        <v>8.9711239493551531E-2</v>
      </c>
      <c r="V293" s="253">
        <f t="shared" si="164"/>
        <v>0.1004229792076281</v>
      </c>
      <c r="W293" s="253">
        <f t="shared" si="164"/>
        <v>0.10978053763211615</v>
      </c>
      <c r="X293" s="253">
        <f t="shared" si="164"/>
        <v>0.11773039680501141</v>
      </c>
      <c r="Y293" s="253">
        <f t="shared" si="164"/>
        <v>0.12421903876430851</v>
      </c>
      <c r="Z293" s="253">
        <f t="shared" si="164"/>
        <v>0.12919294554800342</v>
      </c>
      <c r="AA293" s="253">
        <f t="shared" si="164"/>
        <v>0.13259859919409123</v>
      </c>
      <c r="AB293" s="253">
        <f t="shared" si="164"/>
        <v>0.13438248174056722</v>
      </c>
      <c r="AC293" s="253">
        <f t="shared" si="164"/>
        <v>0.13449107522542669</v>
      </c>
      <c r="AD293" s="253">
        <f t="shared" si="164"/>
        <v>0.1328708616866654</v>
      </c>
      <c r="AE293" s="253">
        <f t="shared" si="164"/>
        <v>0.14261763733140675</v>
      </c>
      <c r="AF293" s="253">
        <f t="shared" si="164"/>
        <v>0.15171023024454855</v>
      </c>
      <c r="AG293" s="253">
        <f t="shared" si="164"/>
        <v>0.16014601794882344</v>
      </c>
      <c r="AH293" s="253">
        <f t="shared" si="164"/>
        <v>0.16792237796696474</v>
      </c>
      <c r="AI293" s="253">
        <f t="shared" si="164"/>
        <v>0.17503668782170467</v>
      </c>
      <c r="AJ293" s="253">
        <f t="shared" si="164"/>
        <v>0.18148632503577744</v>
      </c>
      <c r="AK293" s="253">
        <f t="shared" si="164"/>
        <v>0.18726866713191481</v>
      </c>
      <c r="AL293" s="253">
        <f t="shared" si="164"/>
        <v>0.19238109163284989</v>
      </c>
      <c r="AM293" s="253">
        <f t="shared" si="164"/>
        <v>0.19682097606131643</v>
      </c>
      <c r="AN293" s="253">
        <f t="shared" si="164"/>
        <v>0.20058569794004666</v>
      </c>
      <c r="AO293" s="253">
        <f t="shared" si="164"/>
        <v>0.20367263479177389</v>
      </c>
      <c r="AP293" s="253">
        <f t="shared" si="164"/>
        <v>0.20607916413923166</v>
      </c>
      <c r="AQ293" s="253">
        <f t="shared" si="164"/>
        <v>0.20780266350515131</v>
      </c>
      <c r="AR293" s="253">
        <f t="shared" si="164"/>
        <v>0.20884051041226792</v>
      </c>
      <c r="AS293" s="378">
        <f t="shared" si="164"/>
        <v>0.20919008238331349</v>
      </c>
      <c r="AT293" s="56"/>
      <c r="AU293" s="56"/>
    </row>
    <row r="294" spans="1:47">
      <c r="A294" s="65"/>
      <c r="B294" s="72"/>
      <c r="C294" s="72"/>
      <c r="D294" s="72"/>
      <c r="E294" s="72"/>
      <c r="F294" s="72"/>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c r="AK294" s="65"/>
      <c r="AL294" s="65"/>
      <c r="AM294" s="65"/>
      <c r="AN294" s="65"/>
      <c r="AO294" s="65"/>
      <c r="AP294" s="65"/>
      <c r="AQ294" s="65"/>
      <c r="AR294" s="65"/>
      <c r="AS294" s="65"/>
      <c r="AT294" s="56"/>
      <c r="AU294" s="56"/>
    </row>
    <row r="295" spans="1:47">
      <c r="A295" s="65" t="s">
        <v>645</v>
      </c>
      <c r="B295" s="72"/>
      <c r="C295" s="72"/>
      <c r="D295" s="72"/>
      <c r="E295" s="72"/>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c r="AK295" s="65"/>
      <c r="AL295" s="65"/>
      <c r="AM295" s="65"/>
      <c r="AN295" s="65"/>
      <c r="AO295" s="65"/>
      <c r="AP295" s="65"/>
      <c r="AQ295" s="65"/>
      <c r="AR295" s="65"/>
      <c r="AS295" s="65"/>
      <c r="AT295" s="56"/>
      <c r="AU295" s="56"/>
    </row>
    <row r="296" spans="1:47">
      <c r="A296" s="65" t="s">
        <v>632</v>
      </c>
      <c r="B296" s="253">
        <f t="shared" ref="B296:AS296" si="165">B202/B31-1</f>
        <v>0</v>
      </c>
      <c r="C296" s="253">
        <f t="shared" si="165"/>
        <v>0</v>
      </c>
      <c r="D296" s="253">
        <f t="shared" si="165"/>
        <v>0</v>
      </c>
      <c r="E296" s="253">
        <f t="shared" si="165"/>
        <v>0</v>
      </c>
      <c r="F296" s="253">
        <f t="shared" si="165"/>
        <v>0</v>
      </c>
      <c r="G296" s="253">
        <f t="shared" si="165"/>
        <v>0</v>
      </c>
      <c r="H296" s="253">
        <f t="shared" si="165"/>
        <v>0</v>
      </c>
      <c r="I296" s="253">
        <f t="shared" si="165"/>
        <v>0</v>
      </c>
      <c r="J296" s="253">
        <f t="shared" si="165"/>
        <v>0</v>
      </c>
      <c r="K296" s="253">
        <f t="shared" si="165"/>
        <v>0</v>
      </c>
      <c r="L296" s="253">
        <f t="shared" si="165"/>
        <v>0</v>
      </c>
      <c r="M296" s="253">
        <f t="shared" si="165"/>
        <v>0</v>
      </c>
      <c r="N296" s="253">
        <f t="shared" si="165"/>
        <v>0</v>
      </c>
      <c r="O296" s="253">
        <f t="shared" si="165"/>
        <v>0</v>
      </c>
      <c r="P296" s="253">
        <f t="shared" si="165"/>
        <v>0</v>
      </c>
      <c r="Q296" s="253">
        <f t="shared" si="165"/>
        <v>0</v>
      </c>
      <c r="R296" s="253">
        <f t="shared" si="165"/>
        <v>0</v>
      </c>
      <c r="S296" s="253">
        <f t="shared" si="165"/>
        <v>0</v>
      </c>
      <c r="T296" s="253">
        <f t="shared" si="165"/>
        <v>0</v>
      </c>
      <c r="U296" s="253">
        <f t="shared" si="165"/>
        <v>0</v>
      </c>
      <c r="V296" s="253">
        <f t="shared" si="165"/>
        <v>0</v>
      </c>
      <c r="W296" s="253">
        <f t="shared" si="165"/>
        <v>0</v>
      </c>
      <c r="X296" s="253">
        <f t="shared" si="165"/>
        <v>0</v>
      </c>
      <c r="Y296" s="253">
        <f t="shared" si="165"/>
        <v>0</v>
      </c>
      <c r="Z296" s="253">
        <f t="shared" si="165"/>
        <v>0</v>
      </c>
      <c r="AA296" s="253">
        <f t="shared" si="165"/>
        <v>0</v>
      </c>
      <c r="AB296" s="253">
        <f t="shared" si="165"/>
        <v>0</v>
      </c>
      <c r="AC296" s="253">
        <f t="shared" si="165"/>
        <v>0</v>
      </c>
      <c r="AD296" s="253">
        <f t="shared" si="165"/>
        <v>0</v>
      </c>
      <c r="AE296" s="253">
        <f t="shared" si="165"/>
        <v>0</v>
      </c>
      <c r="AF296" s="253">
        <f t="shared" si="165"/>
        <v>0</v>
      </c>
      <c r="AG296" s="253">
        <f t="shared" si="165"/>
        <v>0</v>
      </c>
      <c r="AH296" s="253">
        <f t="shared" si="165"/>
        <v>0</v>
      </c>
      <c r="AI296" s="253">
        <f t="shared" si="165"/>
        <v>0</v>
      </c>
      <c r="AJ296" s="253">
        <f t="shared" si="165"/>
        <v>0</v>
      </c>
      <c r="AK296" s="253">
        <f t="shared" si="165"/>
        <v>0</v>
      </c>
      <c r="AL296" s="253">
        <f t="shared" si="165"/>
        <v>0</v>
      </c>
      <c r="AM296" s="253">
        <f t="shared" si="165"/>
        <v>0</v>
      </c>
      <c r="AN296" s="253">
        <f t="shared" si="165"/>
        <v>0</v>
      </c>
      <c r="AO296" s="253">
        <f t="shared" si="165"/>
        <v>0</v>
      </c>
      <c r="AP296" s="253">
        <f t="shared" si="165"/>
        <v>0</v>
      </c>
      <c r="AQ296" s="253">
        <f t="shared" si="165"/>
        <v>0</v>
      </c>
      <c r="AR296" s="253">
        <f t="shared" si="165"/>
        <v>0</v>
      </c>
      <c r="AS296" s="253">
        <f t="shared" si="165"/>
        <v>0</v>
      </c>
      <c r="AT296" s="56"/>
      <c r="AU296" s="56"/>
    </row>
    <row r="297" spans="1:47">
      <c r="A297" s="65" t="s">
        <v>634</v>
      </c>
      <c r="B297" s="253">
        <f t="shared" ref="B297:AS297" si="166">B203/B32-1</f>
        <v>0</v>
      </c>
      <c r="C297" s="253">
        <f t="shared" si="166"/>
        <v>0</v>
      </c>
      <c r="D297" s="253">
        <f t="shared" si="166"/>
        <v>0</v>
      </c>
      <c r="E297" s="253">
        <f t="shared" si="166"/>
        <v>0</v>
      </c>
      <c r="F297" s="253">
        <f t="shared" si="166"/>
        <v>0</v>
      </c>
      <c r="G297" s="253">
        <f t="shared" si="166"/>
        <v>0</v>
      </c>
      <c r="H297" s="253">
        <f t="shared" si="166"/>
        <v>0</v>
      </c>
      <c r="I297" s="253">
        <f t="shared" si="166"/>
        <v>0</v>
      </c>
      <c r="J297" s="253">
        <f t="shared" si="166"/>
        <v>0</v>
      </c>
      <c r="K297" s="253">
        <f t="shared" si="166"/>
        <v>0</v>
      </c>
      <c r="L297" s="253">
        <f t="shared" si="166"/>
        <v>0</v>
      </c>
      <c r="M297" s="253">
        <f t="shared" si="166"/>
        <v>0</v>
      </c>
      <c r="N297" s="253">
        <f t="shared" si="166"/>
        <v>0</v>
      </c>
      <c r="O297" s="253">
        <f t="shared" si="166"/>
        <v>0</v>
      </c>
      <c r="P297" s="253">
        <f t="shared" si="166"/>
        <v>0</v>
      </c>
      <c r="Q297" s="253">
        <f t="shared" si="166"/>
        <v>0</v>
      </c>
      <c r="R297" s="253">
        <f t="shared" si="166"/>
        <v>0</v>
      </c>
      <c r="S297" s="253">
        <f t="shared" si="166"/>
        <v>0</v>
      </c>
      <c r="T297" s="253">
        <f t="shared" si="166"/>
        <v>0</v>
      </c>
      <c r="U297" s="253">
        <f t="shared" si="166"/>
        <v>0</v>
      </c>
      <c r="V297" s="253">
        <f t="shared" si="166"/>
        <v>0</v>
      </c>
      <c r="W297" s="253">
        <f t="shared" si="166"/>
        <v>0</v>
      </c>
      <c r="X297" s="253">
        <f t="shared" si="166"/>
        <v>0</v>
      </c>
      <c r="Y297" s="253">
        <f t="shared" si="166"/>
        <v>0</v>
      </c>
      <c r="Z297" s="253">
        <f t="shared" si="166"/>
        <v>0</v>
      </c>
      <c r="AA297" s="253">
        <f t="shared" si="166"/>
        <v>0</v>
      </c>
      <c r="AB297" s="253">
        <f t="shared" si="166"/>
        <v>0</v>
      </c>
      <c r="AC297" s="253">
        <f t="shared" si="166"/>
        <v>0</v>
      </c>
      <c r="AD297" s="253">
        <f t="shared" si="166"/>
        <v>0</v>
      </c>
      <c r="AE297" s="253">
        <f t="shared" si="166"/>
        <v>0</v>
      </c>
      <c r="AF297" s="253">
        <f t="shared" si="166"/>
        <v>0</v>
      </c>
      <c r="AG297" s="253">
        <f t="shared" si="166"/>
        <v>0</v>
      </c>
      <c r="AH297" s="253">
        <f t="shared" si="166"/>
        <v>0</v>
      </c>
      <c r="AI297" s="253">
        <f t="shared" si="166"/>
        <v>0</v>
      </c>
      <c r="AJ297" s="253">
        <f t="shared" si="166"/>
        <v>0</v>
      </c>
      <c r="AK297" s="253">
        <f t="shared" si="166"/>
        <v>0</v>
      </c>
      <c r="AL297" s="253">
        <f t="shared" si="166"/>
        <v>0</v>
      </c>
      <c r="AM297" s="253">
        <f t="shared" si="166"/>
        <v>0</v>
      </c>
      <c r="AN297" s="253">
        <f t="shared" si="166"/>
        <v>0</v>
      </c>
      <c r="AO297" s="253">
        <f t="shared" si="166"/>
        <v>0</v>
      </c>
      <c r="AP297" s="253">
        <f t="shared" si="166"/>
        <v>0</v>
      </c>
      <c r="AQ297" s="253">
        <f t="shared" si="166"/>
        <v>0</v>
      </c>
      <c r="AR297" s="253">
        <f t="shared" si="166"/>
        <v>0</v>
      </c>
      <c r="AS297" s="253">
        <f t="shared" si="166"/>
        <v>0</v>
      </c>
      <c r="AT297" s="56"/>
      <c r="AU297" s="56"/>
    </row>
    <row r="298" spans="1:47">
      <c r="A298" s="65"/>
      <c r="B298" s="72"/>
      <c r="C298" s="72"/>
      <c r="D298" s="72"/>
      <c r="E298" s="72"/>
      <c r="F298" s="72"/>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c r="AK298" s="65"/>
      <c r="AL298" s="65"/>
      <c r="AM298" s="65"/>
      <c r="AN298" s="65"/>
      <c r="AO298" s="65"/>
      <c r="AP298" s="65"/>
      <c r="AQ298" s="65"/>
      <c r="AR298" s="65"/>
      <c r="AS298" s="65"/>
      <c r="AT298" s="56"/>
      <c r="AU298" s="56"/>
    </row>
    <row r="299" spans="1:47">
      <c r="A299" s="65" t="s">
        <v>648</v>
      </c>
      <c r="B299" s="72"/>
      <c r="C299" s="72"/>
      <c r="D299" s="72"/>
      <c r="E299" s="72"/>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c r="AK299" s="65"/>
      <c r="AL299" s="65"/>
      <c r="AM299" s="65"/>
      <c r="AN299" s="65"/>
      <c r="AO299" s="65"/>
      <c r="AP299" s="65"/>
      <c r="AQ299" s="65"/>
      <c r="AR299" s="65"/>
      <c r="AS299" s="65"/>
      <c r="AT299" s="56"/>
      <c r="AU299" s="56"/>
    </row>
    <row r="300" spans="1:47">
      <c r="A300" s="65" t="s">
        <v>632</v>
      </c>
      <c r="B300" s="253">
        <f t="shared" ref="B300:AS300" si="167">B206/B35-1</f>
        <v>0</v>
      </c>
      <c r="C300" s="253">
        <f t="shared" si="167"/>
        <v>0</v>
      </c>
      <c r="D300" s="253">
        <f t="shared" si="167"/>
        <v>0</v>
      </c>
      <c r="E300" s="253">
        <f t="shared" si="167"/>
        <v>0</v>
      </c>
      <c r="F300" s="253">
        <f t="shared" si="167"/>
        <v>0</v>
      </c>
      <c r="G300" s="253">
        <f t="shared" si="167"/>
        <v>0</v>
      </c>
      <c r="H300" s="253">
        <f t="shared" si="167"/>
        <v>0</v>
      </c>
      <c r="I300" s="253">
        <f t="shared" si="167"/>
        <v>0</v>
      </c>
      <c r="J300" s="253">
        <f t="shared" si="167"/>
        <v>0</v>
      </c>
      <c r="K300" s="253">
        <f t="shared" si="167"/>
        <v>0</v>
      </c>
      <c r="L300" s="253">
        <f t="shared" si="167"/>
        <v>0</v>
      </c>
      <c r="M300" s="253">
        <f t="shared" si="167"/>
        <v>0</v>
      </c>
      <c r="N300" s="253">
        <f t="shared" si="167"/>
        <v>0</v>
      </c>
      <c r="O300" s="253">
        <f t="shared" si="167"/>
        <v>0</v>
      </c>
      <c r="P300" s="253">
        <f t="shared" si="167"/>
        <v>0</v>
      </c>
      <c r="Q300" s="253">
        <f t="shared" si="167"/>
        <v>0</v>
      </c>
      <c r="R300" s="253">
        <f t="shared" si="167"/>
        <v>0</v>
      </c>
      <c r="S300" s="253">
        <f t="shared" si="167"/>
        <v>0</v>
      </c>
      <c r="T300" s="253">
        <f t="shared" si="167"/>
        <v>0</v>
      </c>
      <c r="U300" s="253">
        <f t="shared" si="167"/>
        <v>0</v>
      </c>
      <c r="V300" s="253">
        <f t="shared" si="167"/>
        <v>0</v>
      </c>
      <c r="W300" s="253">
        <f t="shared" si="167"/>
        <v>0</v>
      </c>
      <c r="X300" s="253">
        <f t="shared" si="167"/>
        <v>0</v>
      </c>
      <c r="Y300" s="253">
        <f t="shared" si="167"/>
        <v>0</v>
      </c>
      <c r="Z300" s="253">
        <f t="shared" si="167"/>
        <v>0</v>
      </c>
      <c r="AA300" s="253">
        <f t="shared" si="167"/>
        <v>0</v>
      </c>
      <c r="AB300" s="253">
        <f t="shared" si="167"/>
        <v>0</v>
      </c>
      <c r="AC300" s="253">
        <f t="shared" si="167"/>
        <v>0</v>
      </c>
      <c r="AD300" s="253">
        <f t="shared" si="167"/>
        <v>0</v>
      </c>
      <c r="AE300" s="253">
        <f t="shared" si="167"/>
        <v>0</v>
      </c>
      <c r="AF300" s="253">
        <f t="shared" si="167"/>
        <v>0</v>
      </c>
      <c r="AG300" s="253">
        <f t="shared" si="167"/>
        <v>0</v>
      </c>
      <c r="AH300" s="253">
        <f t="shared" si="167"/>
        <v>0</v>
      </c>
      <c r="AI300" s="253">
        <f t="shared" si="167"/>
        <v>0</v>
      </c>
      <c r="AJ300" s="253">
        <f t="shared" si="167"/>
        <v>0</v>
      </c>
      <c r="AK300" s="253">
        <f t="shared" si="167"/>
        <v>0</v>
      </c>
      <c r="AL300" s="253">
        <f t="shared" si="167"/>
        <v>0</v>
      </c>
      <c r="AM300" s="253">
        <f t="shared" si="167"/>
        <v>0</v>
      </c>
      <c r="AN300" s="253">
        <f t="shared" si="167"/>
        <v>0</v>
      </c>
      <c r="AO300" s="253">
        <f t="shared" si="167"/>
        <v>0</v>
      </c>
      <c r="AP300" s="253">
        <f t="shared" si="167"/>
        <v>0</v>
      </c>
      <c r="AQ300" s="253">
        <f t="shared" si="167"/>
        <v>0</v>
      </c>
      <c r="AR300" s="253">
        <f t="shared" si="167"/>
        <v>0</v>
      </c>
      <c r="AS300" s="253">
        <f t="shared" si="167"/>
        <v>0</v>
      </c>
      <c r="AT300" s="56"/>
      <c r="AU300" s="56"/>
    </row>
    <row r="301" spans="1:47">
      <c r="A301" s="65" t="s">
        <v>651</v>
      </c>
      <c r="B301" s="253">
        <f t="shared" ref="B301:AS301" si="168">B207/B36-1</f>
        <v>0</v>
      </c>
      <c r="C301" s="253">
        <f t="shared" si="168"/>
        <v>0</v>
      </c>
      <c r="D301" s="253">
        <f t="shared" si="168"/>
        <v>0</v>
      </c>
      <c r="E301" s="253">
        <f t="shared" si="168"/>
        <v>0</v>
      </c>
      <c r="F301" s="253">
        <f t="shared" si="168"/>
        <v>0</v>
      </c>
      <c r="G301" s="253">
        <f t="shared" si="168"/>
        <v>0</v>
      </c>
      <c r="H301" s="253">
        <f t="shared" si="168"/>
        <v>0</v>
      </c>
      <c r="I301" s="253">
        <f t="shared" si="168"/>
        <v>0</v>
      </c>
      <c r="J301" s="253">
        <f t="shared" si="168"/>
        <v>0</v>
      </c>
      <c r="K301" s="253">
        <f t="shared" si="168"/>
        <v>0</v>
      </c>
      <c r="L301" s="253">
        <f t="shared" si="168"/>
        <v>0</v>
      </c>
      <c r="M301" s="253">
        <f t="shared" si="168"/>
        <v>0</v>
      </c>
      <c r="N301" s="253">
        <f t="shared" si="168"/>
        <v>0</v>
      </c>
      <c r="O301" s="253">
        <f t="shared" si="168"/>
        <v>0</v>
      </c>
      <c r="P301" s="253">
        <f t="shared" si="168"/>
        <v>0</v>
      </c>
      <c r="Q301" s="253">
        <f t="shared" si="168"/>
        <v>0</v>
      </c>
      <c r="R301" s="253">
        <f t="shared" si="168"/>
        <v>0</v>
      </c>
      <c r="S301" s="253">
        <f t="shared" si="168"/>
        <v>0</v>
      </c>
      <c r="T301" s="253">
        <f t="shared" si="168"/>
        <v>0</v>
      </c>
      <c r="U301" s="253">
        <f t="shared" si="168"/>
        <v>0</v>
      </c>
      <c r="V301" s="253">
        <f t="shared" si="168"/>
        <v>0</v>
      </c>
      <c r="W301" s="253">
        <f t="shared" si="168"/>
        <v>0</v>
      </c>
      <c r="X301" s="253">
        <f t="shared" si="168"/>
        <v>0</v>
      </c>
      <c r="Y301" s="253">
        <f t="shared" si="168"/>
        <v>0</v>
      </c>
      <c r="Z301" s="253">
        <f t="shared" si="168"/>
        <v>0</v>
      </c>
      <c r="AA301" s="253">
        <f t="shared" si="168"/>
        <v>0</v>
      </c>
      <c r="AB301" s="253">
        <f t="shared" si="168"/>
        <v>0</v>
      </c>
      <c r="AC301" s="253">
        <f t="shared" si="168"/>
        <v>0</v>
      </c>
      <c r="AD301" s="253">
        <f t="shared" si="168"/>
        <v>0</v>
      </c>
      <c r="AE301" s="253">
        <f t="shared" si="168"/>
        <v>0</v>
      </c>
      <c r="AF301" s="253">
        <f t="shared" si="168"/>
        <v>0</v>
      </c>
      <c r="AG301" s="253">
        <f t="shared" si="168"/>
        <v>0</v>
      </c>
      <c r="AH301" s="253">
        <f t="shared" si="168"/>
        <v>0</v>
      </c>
      <c r="AI301" s="253">
        <f t="shared" si="168"/>
        <v>0</v>
      </c>
      <c r="AJ301" s="253">
        <f t="shared" si="168"/>
        <v>0</v>
      </c>
      <c r="AK301" s="253">
        <f t="shared" si="168"/>
        <v>0</v>
      </c>
      <c r="AL301" s="253">
        <f t="shared" si="168"/>
        <v>0</v>
      </c>
      <c r="AM301" s="253">
        <f t="shared" si="168"/>
        <v>0</v>
      </c>
      <c r="AN301" s="253">
        <f t="shared" si="168"/>
        <v>0</v>
      </c>
      <c r="AO301" s="253">
        <f t="shared" si="168"/>
        <v>0</v>
      </c>
      <c r="AP301" s="253">
        <f t="shared" si="168"/>
        <v>0</v>
      </c>
      <c r="AQ301" s="253">
        <f t="shared" si="168"/>
        <v>0</v>
      </c>
      <c r="AR301" s="253">
        <f t="shared" si="168"/>
        <v>0</v>
      </c>
      <c r="AS301" s="253">
        <f t="shared" si="168"/>
        <v>0</v>
      </c>
      <c r="AT301" s="56"/>
      <c r="AU301" s="56"/>
    </row>
    <row r="302" spans="1:47">
      <c r="A302" s="65" t="s">
        <v>634</v>
      </c>
      <c r="B302" s="253">
        <f t="shared" ref="B302:AS302" si="169">B208/B37-1</f>
        <v>0</v>
      </c>
      <c r="C302" s="253">
        <f t="shared" si="169"/>
        <v>0</v>
      </c>
      <c r="D302" s="253">
        <f t="shared" si="169"/>
        <v>0</v>
      </c>
      <c r="E302" s="253">
        <f t="shared" si="169"/>
        <v>0</v>
      </c>
      <c r="F302" s="253">
        <f t="shared" si="169"/>
        <v>0</v>
      </c>
      <c r="G302" s="253">
        <f t="shared" si="169"/>
        <v>0</v>
      </c>
      <c r="H302" s="253">
        <f t="shared" si="169"/>
        <v>0</v>
      </c>
      <c r="I302" s="253">
        <f t="shared" si="169"/>
        <v>0</v>
      </c>
      <c r="J302" s="253">
        <f t="shared" si="169"/>
        <v>0</v>
      </c>
      <c r="K302" s="253">
        <f t="shared" si="169"/>
        <v>0</v>
      </c>
      <c r="L302" s="253">
        <f t="shared" si="169"/>
        <v>0</v>
      </c>
      <c r="M302" s="253">
        <f t="shared" si="169"/>
        <v>0</v>
      </c>
      <c r="N302" s="253">
        <f t="shared" si="169"/>
        <v>0</v>
      </c>
      <c r="O302" s="253">
        <f t="shared" si="169"/>
        <v>0</v>
      </c>
      <c r="P302" s="253">
        <f t="shared" si="169"/>
        <v>0</v>
      </c>
      <c r="Q302" s="253">
        <f t="shared" si="169"/>
        <v>0</v>
      </c>
      <c r="R302" s="253">
        <f t="shared" si="169"/>
        <v>0</v>
      </c>
      <c r="S302" s="253">
        <f t="shared" si="169"/>
        <v>0</v>
      </c>
      <c r="T302" s="253">
        <f t="shared" si="169"/>
        <v>0</v>
      </c>
      <c r="U302" s="253">
        <f t="shared" si="169"/>
        <v>0</v>
      </c>
      <c r="V302" s="253">
        <f t="shared" si="169"/>
        <v>0</v>
      </c>
      <c r="W302" s="253">
        <f t="shared" si="169"/>
        <v>0</v>
      </c>
      <c r="X302" s="253">
        <f t="shared" si="169"/>
        <v>0</v>
      </c>
      <c r="Y302" s="253">
        <f t="shared" si="169"/>
        <v>0</v>
      </c>
      <c r="Z302" s="253">
        <f t="shared" si="169"/>
        <v>0</v>
      </c>
      <c r="AA302" s="253">
        <f t="shared" si="169"/>
        <v>0</v>
      </c>
      <c r="AB302" s="253">
        <f t="shared" si="169"/>
        <v>0</v>
      </c>
      <c r="AC302" s="253">
        <f t="shared" si="169"/>
        <v>0</v>
      </c>
      <c r="AD302" s="253">
        <f t="shared" si="169"/>
        <v>0</v>
      </c>
      <c r="AE302" s="253">
        <f t="shared" si="169"/>
        <v>0</v>
      </c>
      <c r="AF302" s="253">
        <f t="shared" si="169"/>
        <v>0</v>
      </c>
      <c r="AG302" s="253">
        <f t="shared" si="169"/>
        <v>0</v>
      </c>
      <c r="AH302" s="253">
        <f t="shared" si="169"/>
        <v>0</v>
      </c>
      <c r="AI302" s="253">
        <f t="shared" si="169"/>
        <v>0</v>
      </c>
      <c r="AJ302" s="253">
        <f t="shared" si="169"/>
        <v>0</v>
      </c>
      <c r="AK302" s="253">
        <f t="shared" si="169"/>
        <v>0</v>
      </c>
      <c r="AL302" s="253">
        <f t="shared" si="169"/>
        <v>0</v>
      </c>
      <c r="AM302" s="253">
        <f t="shared" si="169"/>
        <v>0</v>
      </c>
      <c r="AN302" s="253">
        <f t="shared" si="169"/>
        <v>0</v>
      </c>
      <c r="AO302" s="253">
        <f t="shared" si="169"/>
        <v>0</v>
      </c>
      <c r="AP302" s="253">
        <f t="shared" si="169"/>
        <v>0</v>
      </c>
      <c r="AQ302" s="253">
        <f t="shared" si="169"/>
        <v>0</v>
      </c>
      <c r="AR302" s="253">
        <f t="shared" si="169"/>
        <v>0</v>
      </c>
      <c r="AS302" s="253">
        <f t="shared" si="169"/>
        <v>0</v>
      </c>
      <c r="AT302" s="56"/>
      <c r="AU302" s="56"/>
    </row>
    <row r="303" spans="1:47">
      <c r="A303" s="65"/>
      <c r="B303" s="253"/>
      <c r="C303" s="253"/>
      <c r="D303" s="253"/>
      <c r="E303" s="253"/>
      <c r="F303" s="72"/>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c r="AK303" s="65"/>
      <c r="AL303" s="65"/>
      <c r="AM303" s="65"/>
      <c r="AN303" s="65"/>
      <c r="AO303" s="65"/>
      <c r="AP303" s="65"/>
      <c r="AQ303" s="65"/>
      <c r="AR303" s="65"/>
      <c r="AS303" s="65"/>
      <c r="AT303" s="56"/>
      <c r="AU303" s="56"/>
    </row>
    <row r="304" spans="1:47">
      <c r="A304" s="65" t="s">
        <v>653</v>
      </c>
      <c r="B304" s="72"/>
      <c r="C304" s="72"/>
      <c r="D304" s="72"/>
      <c r="E304" s="72"/>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c r="AN304" s="65"/>
      <c r="AO304" s="65"/>
      <c r="AP304" s="65"/>
      <c r="AQ304" s="65"/>
      <c r="AR304" s="65"/>
      <c r="AS304" s="65"/>
      <c r="AT304" s="56"/>
      <c r="AU304" s="56"/>
    </row>
    <row r="305" spans="1:47">
      <c r="A305" s="65" t="s">
        <v>632</v>
      </c>
      <c r="B305" s="253">
        <f t="shared" ref="B305:AS305" si="170">B211/B40-1</f>
        <v>0</v>
      </c>
      <c r="C305" s="253">
        <f t="shared" si="170"/>
        <v>0</v>
      </c>
      <c r="D305" s="253">
        <f t="shared" si="170"/>
        <v>0</v>
      </c>
      <c r="E305" s="253">
        <f t="shared" si="170"/>
        <v>0</v>
      </c>
      <c r="F305" s="253">
        <f t="shared" si="170"/>
        <v>0</v>
      </c>
      <c r="G305" s="253">
        <f t="shared" si="170"/>
        <v>0</v>
      </c>
      <c r="H305" s="253">
        <f t="shared" si="170"/>
        <v>0</v>
      </c>
      <c r="I305" s="253">
        <f t="shared" si="170"/>
        <v>0</v>
      </c>
      <c r="J305" s="253">
        <f t="shared" si="170"/>
        <v>0</v>
      </c>
      <c r="K305" s="253">
        <f t="shared" si="170"/>
        <v>0</v>
      </c>
      <c r="L305" s="253">
        <f t="shared" si="170"/>
        <v>0</v>
      </c>
      <c r="M305" s="253">
        <f t="shared" si="170"/>
        <v>0</v>
      </c>
      <c r="N305" s="253">
        <f t="shared" si="170"/>
        <v>0</v>
      </c>
      <c r="O305" s="253">
        <f t="shared" si="170"/>
        <v>0</v>
      </c>
      <c r="P305" s="253">
        <f t="shared" si="170"/>
        <v>0</v>
      </c>
      <c r="Q305" s="253">
        <f t="shared" si="170"/>
        <v>0</v>
      </c>
      <c r="R305" s="253">
        <f t="shared" si="170"/>
        <v>0</v>
      </c>
      <c r="S305" s="253">
        <f t="shared" si="170"/>
        <v>0</v>
      </c>
      <c r="T305" s="253">
        <f t="shared" si="170"/>
        <v>0</v>
      </c>
      <c r="U305" s="253">
        <f t="shared" si="170"/>
        <v>0</v>
      </c>
      <c r="V305" s="253">
        <f t="shared" si="170"/>
        <v>0</v>
      </c>
      <c r="W305" s="253">
        <f t="shared" si="170"/>
        <v>0</v>
      </c>
      <c r="X305" s="253">
        <f t="shared" si="170"/>
        <v>0</v>
      </c>
      <c r="Y305" s="253">
        <f t="shared" si="170"/>
        <v>0</v>
      </c>
      <c r="Z305" s="253">
        <f t="shared" si="170"/>
        <v>0</v>
      </c>
      <c r="AA305" s="253">
        <f t="shared" si="170"/>
        <v>0</v>
      </c>
      <c r="AB305" s="253">
        <f t="shared" si="170"/>
        <v>0</v>
      </c>
      <c r="AC305" s="253">
        <f t="shared" si="170"/>
        <v>0</v>
      </c>
      <c r="AD305" s="253">
        <f t="shared" si="170"/>
        <v>0</v>
      </c>
      <c r="AE305" s="253">
        <f t="shared" si="170"/>
        <v>0</v>
      </c>
      <c r="AF305" s="253">
        <f t="shared" si="170"/>
        <v>0</v>
      </c>
      <c r="AG305" s="253">
        <f t="shared" si="170"/>
        <v>0</v>
      </c>
      <c r="AH305" s="253">
        <f t="shared" si="170"/>
        <v>0</v>
      </c>
      <c r="AI305" s="253">
        <f t="shared" si="170"/>
        <v>0</v>
      </c>
      <c r="AJ305" s="253">
        <f t="shared" si="170"/>
        <v>0</v>
      </c>
      <c r="AK305" s="253">
        <f t="shared" si="170"/>
        <v>0</v>
      </c>
      <c r="AL305" s="253">
        <f t="shared" si="170"/>
        <v>0</v>
      </c>
      <c r="AM305" s="253">
        <f t="shared" si="170"/>
        <v>0</v>
      </c>
      <c r="AN305" s="253">
        <f t="shared" si="170"/>
        <v>0</v>
      </c>
      <c r="AO305" s="253">
        <f t="shared" si="170"/>
        <v>0</v>
      </c>
      <c r="AP305" s="253">
        <f t="shared" si="170"/>
        <v>0</v>
      </c>
      <c r="AQ305" s="253">
        <f t="shared" si="170"/>
        <v>0</v>
      </c>
      <c r="AR305" s="253">
        <f t="shared" si="170"/>
        <v>0</v>
      </c>
      <c r="AS305" s="253">
        <f t="shared" si="170"/>
        <v>0</v>
      </c>
      <c r="AT305" s="56"/>
      <c r="AU305" s="56"/>
    </row>
    <row r="306" spans="1:47">
      <c r="A306" s="65" t="s">
        <v>651</v>
      </c>
      <c r="B306" s="253">
        <f t="shared" ref="B306:AS306" si="171">B212/B41-1</f>
        <v>0</v>
      </c>
      <c r="C306" s="253">
        <f t="shared" si="171"/>
        <v>0</v>
      </c>
      <c r="D306" s="253">
        <f t="shared" si="171"/>
        <v>0</v>
      </c>
      <c r="E306" s="253">
        <f t="shared" si="171"/>
        <v>0</v>
      </c>
      <c r="F306" s="253">
        <f t="shared" si="171"/>
        <v>0</v>
      </c>
      <c r="G306" s="253">
        <f t="shared" si="171"/>
        <v>0</v>
      </c>
      <c r="H306" s="253">
        <f t="shared" si="171"/>
        <v>0</v>
      </c>
      <c r="I306" s="253">
        <f t="shared" si="171"/>
        <v>0</v>
      </c>
      <c r="J306" s="253">
        <f t="shared" si="171"/>
        <v>0</v>
      </c>
      <c r="K306" s="253">
        <f t="shared" si="171"/>
        <v>0</v>
      </c>
      <c r="L306" s="253">
        <f t="shared" si="171"/>
        <v>0</v>
      </c>
      <c r="M306" s="253">
        <f t="shared" si="171"/>
        <v>0</v>
      </c>
      <c r="N306" s="253">
        <f t="shared" si="171"/>
        <v>0</v>
      </c>
      <c r="O306" s="253">
        <f t="shared" si="171"/>
        <v>0</v>
      </c>
      <c r="P306" s="253">
        <f t="shared" si="171"/>
        <v>0</v>
      </c>
      <c r="Q306" s="253">
        <f t="shared" si="171"/>
        <v>0</v>
      </c>
      <c r="R306" s="253">
        <f t="shared" si="171"/>
        <v>0</v>
      </c>
      <c r="S306" s="253">
        <f t="shared" si="171"/>
        <v>0</v>
      </c>
      <c r="T306" s="253">
        <f t="shared" si="171"/>
        <v>0</v>
      </c>
      <c r="U306" s="253">
        <f t="shared" si="171"/>
        <v>0</v>
      </c>
      <c r="V306" s="253">
        <f t="shared" si="171"/>
        <v>0</v>
      </c>
      <c r="W306" s="253">
        <f t="shared" si="171"/>
        <v>0</v>
      </c>
      <c r="X306" s="253">
        <f t="shared" si="171"/>
        <v>0</v>
      </c>
      <c r="Y306" s="253">
        <f t="shared" si="171"/>
        <v>0</v>
      </c>
      <c r="Z306" s="253">
        <f t="shared" si="171"/>
        <v>0</v>
      </c>
      <c r="AA306" s="253">
        <f t="shared" si="171"/>
        <v>0</v>
      </c>
      <c r="AB306" s="253">
        <f t="shared" si="171"/>
        <v>0</v>
      </c>
      <c r="AC306" s="253">
        <f t="shared" si="171"/>
        <v>0</v>
      </c>
      <c r="AD306" s="253">
        <f t="shared" si="171"/>
        <v>0</v>
      </c>
      <c r="AE306" s="253">
        <f t="shared" si="171"/>
        <v>0</v>
      </c>
      <c r="AF306" s="253">
        <f t="shared" si="171"/>
        <v>0</v>
      </c>
      <c r="AG306" s="253">
        <f t="shared" si="171"/>
        <v>0</v>
      </c>
      <c r="AH306" s="253">
        <f t="shared" si="171"/>
        <v>0</v>
      </c>
      <c r="AI306" s="253">
        <f t="shared" si="171"/>
        <v>0</v>
      </c>
      <c r="AJ306" s="253">
        <f t="shared" si="171"/>
        <v>0</v>
      </c>
      <c r="AK306" s="253">
        <f t="shared" si="171"/>
        <v>0</v>
      </c>
      <c r="AL306" s="253">
        <f t="shared" si="171"/>
        <v>0</v>
      </c>
      <c r="AM306" s="253">
        <f t="shared" si="171"/>
        <v>0</v>
      </c>
      <c r="AN306" s="253">
        <f t="shared" si="171"/>
        <v>0</v>
      </c>
      <c r="AO306" s="253">
        <f t="shared" si="171"/>
        <v>0</v>
      </c>
      <c r="AP306" s="253">
        <f t="shared" si="171"/>
        <v>0</v>
      </c>
      <c r="AQ306" s="253">
        <f t="shared" si="171"/>
        <v>0</v>
      </c>
      <c r="AR306" s="253">
        <f t="shared" si="171"/>
        <v>0</v>
      </c>
      <c r="AS306" s="253">
        <f t="shared" si="171"/>
        <v>0</v>
      </c>
      <c r="AT306" s="56"/>
      <c r="AU306" s="56"/>
    </row>
    <row r="307" spans="1:47">
      <c r="A307" s="65" t="s">
        <v>634</v>
      </c>
      <c r="B307" s="253">
        <f t="shared" ref="B307:AS307" si="172">B213/B42-1</f>
        <v>0</v>
      </c>
      <c r="C307" s="253">
        <f t="shared" si="172"/>
        <v>0</v>
      </c>
      <c r="D307" s="253">
        <f t="shared" si="172"/>
        <v>0</v>
      </c>
      <c r="E307" s="253">
        <f t="shared" si="172"/>
        <v>0</v>
      </c>
      <c r="F307" s="253">
        <f t="shared" si="172"/>
        <v>0</v>
      </c>
      <c r="G307" s="253">
        <f t="shared" si="172"/>
        <v>0</v>
      </c>
      <c r="H307" s="253">
        <f t="shared" si="172"/>
        <v>0</v>
      </c>
      <c r="I307" s="253">
        <f t="shared" si="172"/>
        <v>0</v>
      </c>
      <c r="J307" s="253">
        <f t="shared" si="172"/>
        <v>0</v>
      </c>
      <c r="K307" s="253">
        <f t="shared" si="172"/>
        <v>0</v>
      </c>
      <c r="L307" s="253">
        <f t="shared" si="172"/>
        <v>0</v>
      </c>
      <c r="M307" s="253">
        <f t="shared" si="172"/>
        <v>0</v>
      </c>
      <c r="N307" s="253">
        <f t="shared" si="172"/>
        <v>0</v>
      </c>
      <c r="O307" s="253">
        <f t="shared" si="172"/>
        <v>0</v>
      </c>
      <c r="P307" s="253">
        <f t="shared" si="172"/>
        <v>0</v>
      </c>
      <c r="Q307" s="253">
        <f t="shared" si="172"/>
        <v>0</v>
      </c>
      <c r="R307" s="253">
        <f t="shared" si="172"/>
        <v>0</v>
      </c>
      <c r="S307" s="253">
        <f t="shared" si="172"/>
        <v>0</v>
      </c>
      <c r="T307" s="253">
        <f t="shared" si="172"/>
        <v>0</v>
      </c>
      <c r="U307" s="253">
        <f t="shared" si="172"/>
        <v>0</v>
      </c>
      <c r="V307" s="253">
        <f t="shared" si="172"/>
        <v>0</v>
      </c>
      <c r="W307" s="253">
        <f t="shared" si="172"/>
        <v>0</v>
      </c>
      <c r="X307" s="253">
        <f t="shared" si="172"/>
        <v>0</v>
      </c>
      <c r="Y307" s="253">
        <f t="shared" si="172"/>
        <v>0</v>
      </c>
      <c r="Z307" s="253">
        <f t="shared" si="172"/>
        <v>0</v>
      </c>
      <c r="AA307" s="253">
        <f t="shared" si="172"/>
        <v>0</v>
      </c>
      <c r="AB307" s="253">
        <f t="shared" si="172"/>
        <v>0</v>
      </c>
      <c r="AC307" s="253">
        <f t="shared" si="172"/>
        <v>0</v>
      </c>
      <c r="AD307" s="253">
        <f t="shared" si="172"/>
        <v>0</v>
      </c>
      <c r="AE307" s="253">
        <f t="shared" si="172"/>
        <v>0</v>
      </c>
      <c r="AF307" s="253">
        <f t="shared" si="172"/>
        <v>0</v>
      </c>
      <c r="AG307" s="253">
        <f t="shared" si="172"/>
        <v>0</v>
      </c>
      <c r="AH307" s="253">
        <f t="shared" si="172"/>
        <v>0</v>
      </c>
      <c r="AI307" s="253">
        <f t="shared" si="172"/>
        <v>0</v>
      </c>
      <c r="AJ307" s="253">
        <f t="shared" si="172"/>
        <v>0</v>
      </c>
      <c r="AK307" s="253">
        <f t="shared" si="172"/>
        <v>0</v>
      </c>
      <c r="AL307" s="253">
        <f t="shared" si="172"/>
        <v>0</v>
      </c>
      <c r="AM307" s="253">
        <f t="shared" si="172"/>
        <v>0</v>
      </c>
      <c r="AN307" s="253">
        <f t="shared" si="172"/>
        <v>0</v>
      </c>
      <c r="AO307" s="253">
        <f t="shared" si="172"/>
        <v>0</v>
      </c>
      <c r="AP307" s="253">
        <f t="shared" si="172"/>
        <v>0</v>
      </c>
      <c r="AQ307" s="253">
        <f t="shared" si="172"/>
        <v>0</v>
      </c>
      <c r="AR307" s="253">
        <f t="shared" si="172"/>
        <v>0</v>
      </c>
      <c r="AS307" s="253">
        <f t="shared" si="172"/>
        <v>0</v>
      </c>
      <c r="AT307" s="56"/>
      <c r="AU307" s="56"/>
    </row>
    <row r="308" spans="1:47">
      <c r="A308" s="65"/>
      <c r="B308" s="253"/>
      <c r="C308" s="253"/>
      <c r="D308" s="253"/>
      <c r="E308" s="253"/>
      <c r="F308" s="72"/>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c r="AN308" s="65"/>
      <c r="AO308" s="65"/>
      <c r="AP308" s="65"/>
      <c r="AQ308" s="65"/>
      <c r="AR308" s="65"/>
      <c r="AS308" s="65"/>
      <c r="AT308" s="56"/>
      <c r="AU308" s="56"/>
    </row>
    <row r="309" spans="1:47">
      <c r="A309" s="65" t="s">
        <v>657</v>
      </c>
      <c r="B309" s="72"/>
      <c r="C309" s="72"/>
      <c r="D309" s="72"/>
      <c r="E309" s="72"/>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c r="AN309" s="65"/>
      <c r="AO309" s="65"/>
      <c r="AP309" s="65"/>
      <c r="AQ309" s="65"/>
      <c r="AR309" s="65"/>
      <c r="AS309" s="65"/>
      <c r="AT309" s="56"/>
      <c r="AU309" s="56"/>
    </row>
    <row r="310" spans="1:47">
      <c r="A310" s="65" t="s">
        <v>659</v>
      </c>
      <c r="B310" s="253">
        <f t="shared" ref="B310:AS310" si="173">B216/B45-1</f>
        <v>0</v>
      </c>
      <c r="C310" s="253">
        <f t="shared" si="173"/>
        <v>0</v>
      </c>
      <c r="D310" s="253">
        <f t="shared" si="173"/>
        <v>0</v>
      </c>
      <c r="E310" s="253">
        <f t="shared" si="173"/>
        <v>0</v>
      </c>
      <c r="F310" s="253">
        <f t="shared" si="173"/>
        <v>0</v>
      </c>
      <c r="G310" s="253">
        <f t="shared" si="173"/>
        <v>0</v>
      </c>
      <c r="H310" s="253">
        <f t="shared" si="173"/>
        <v>0</v>
      </c>
      <c r="I310" s="253">
        <f t="shared" si="173"/>
        <v>0</v>
      </c>
      <c r="J310" s="253">
        <f t="shared" si="173"/>
        <v>0</v>
      </c>
      <c r="K310" s="253">
        <f t="shared" si="173"/>
        <v>0</v>
      </c>
      <c r="L310" s="253">
        <f t="shared" si="173"/>
        <v>0</v>
      </c>
      <c r="M310" s="253">
        <f t="shared" si="173"/>
        <v>0</v>
      </c>
      <c r="N310" s="253">
        <f t="shared" si="173"/>
        <v>0</v>
      </c>
      <c r="O310" s="253">
        <f t="shared" si="173"/>
        <v>0</v>
      </c>
      <c r="P310" s="253">
        <f t="shared" si="173"/>
        <v>0</v>
      </c>
      <c r="Q310" s="253">
        <f t="shared" si="173"/>
        <v>0</v>
      </c>
      <c r="R310" s="253">
        <f t="shared" si="173"/>
        <v>0</v>
      </c>
      <c r="S310" s="253">
        <f t="shared" si="173"/>
        <v>0</v>
      </c>
      <c r="T310" s="253">
        <f t="shared" si="173"/>
        <v>0</v>
      </c>
      <c r="U310" s="253">
        <f t="shared" si="173"/>
        <v>0</v>
      </c>
      <c r="V310" s="253">
        <f t="shared" si="173"/>
        <v>0</v>
      </c>
      <c r="W310" s="253">
        <f t="shared" si="173"/>
        <v>0</v>
      </c>
      <c r="X310" s="253">
        <f t="shared" si="173"/>
        <v>0</v>
      </c>
      <c r="Y310" s="253">
        <f t="shared" si="173"/>
        <v>0</v>
      </c>
      <c r="Z310" s="253">
        <f t="shared" si="173"/>
        <v>0</v>
      </c>
      <c r="AA310" s="253">
        <f t="shared" si="173"/>
        <v>0</v>
      </c>
      <c r="AB310" s="253">
        <f t="shared" si="173"/>
        <v>0</v>
      </c>
      <c r="AC310" s="253">
        <f t="shared" si="173"/>
        <v>0</v>
      </c>
      <c r="AD310" s="253">
        <f t="shared" si="173"/>
        <v>0</v>
      </c>
      <c r="AE310" s="253">
        <f t="shared" si="173"/>
        <v>0</v>
      </c>
      <c r="AF310" s="253">
        <f t="shared" si="173"/>
        <v>0</v>
      </c>
      <c r="AG310" s="253">
        <f t="shared" si="173"/>
        <v>0</v>
      </c>
      <c r="AH310" s="253">
        <f t="shared" si="173"/>
        <v>0</v>
      </c>
      <c r="AI310" s="253">
        <f t="shared" si="173"/>
        <v>0</v>
      </c>
      <c r="AJ310" s="253">
        <f t="shared" si="173"/>
        <v>0</v>
      </c>
      <c r="AK310" s="253">
        <f t="shared" si="173"/>
        <v>0</v>
      </c>
      <c r="AL310" s="253">
        <f t="shared" si="173"/>
        <v>0</v>
      </c>
      <c r="AM310" s="253">
        <f t="shared" si="173"/>
        <v>0</v>
      </c>
      <c r="AN310" s="253">
        <f t="shared" si="173"/>
        <v>0</v>
      </c>
      <c r="AO310" s="253">
        <f t="shared" si="173"/>
        <v>0</v>
      </c>
      <c r="AP310" s="253">
        <f t="shared" si="173"/>
        <v>0</v>
      </c>
      <c r="AQ310" s="253">
        <f t="shared" si="173"/>
        <v>0</v>
      </c>
      <c r="AR310" s="253">
        <f t="shared" si="173"/>
        <v>0</v>
      </c>
      <c r="AS310" s="253">
        <f t="shared" si="173"/>
        <v>0</v>
      </c>
      <c r="AT310" s="56"/>
      <c r="AU310" s="56"/>
    </row>
    <row r="311" spans="1:47">
      <c r="A311" s="65" t="s">
        <v>661</v>
      </c>
      <c r="B311" s="253">
        <f t="shared" ref="B311:AS311" si="174">B217/B46-1</f>
        <v>0</v>
      </c>
      <c r="C311" s="253">
        <f t="shared" si="174"/>
        <v>0</v>
      </c>
      <c r="D311" s="253">
        <f t="shared" si="174"/>
        <v>0</v>
      </c>
      <c r="E311" s="253">
        <f t="shared" si="174"/>
        <v>0</v>
      </c>
      <c r="F311" s="253">
        <f t="shared" si="174"/>
        <v>0</v>
      </c>
      <c r="G311" s="253">
        <f t="shared" si="174"/>
        <v>0</v>
      </c>
      <c r="H311" s="253">
        <f t="shared" si="174"/>
        <v>0</v>
      </c>
      <c r="I311" s="253">
        <f t="shared" si="174"/>
        <v>0</v>
      </c>
      <c r="J311" s="253">
        <f t="shared" si="174"/>
        <v>0</v>
      </c>
      <c r="K311" s="253">
        <f t="shared" si="174"/>
        <v>0</v>
      </c>
      <c r="L311" s="253">
        <f t="shared" si="174"/>
        <v>0</v>
      </c>
      <c r="M311" s="253">
        <f t="shared" si="174"/>
        <v>0</v>
      </c>
      <c r="N311" s="253">
        <f t="shared" si="174"/>
        <v>0</v>
      </c>
      <c r="O311" s="253">
        <f t="shared" si="174"/>
        <v>0</v>
      </c>
      <c r="P311" s="253">
        <f t="shared" si="174"/>
        <v>0</v>
      </c>
      <c r="Q311" s="253">
        <f t="shared" si="174"/>
        <v>0</v>
      </c>
      <c r="R311" s="253">
        <f t="shared" si="174"/>
        <v>0</v>
      </c>
      <c r="S311" s="253">
        <f t="shared" si="174"/>
        <v>0</v>
      </c>
      <c r="T311" s="253">
        <f t="shared" si="174"/>
        <v>0</v>
      </c>
      <c r="U311" s="253">
        <f t="shared" si="174"/>
        <v>0</v>
      </c>
      <c r="V311" s="253">
        <f t="shared" si="174"/>
        <v>0</v>
      </c>
      <c r="W311" s="253">
        <f t="shared" si="174"/>
        <v>0</v>
      </c>
      <c r="X311" s="253">
        <f t="shared" si="174"/>
        <v>0</v>
      </c>
      <c r="Y311" s="253">
        <f t="shared" si="174"/>
        <v>0</v>
      </c>
      <c r="Z311" s="253">
        <f t="shared" si="174"/>
        <v>0</v>
      </c>
      <c r="AA311" s="253">
        <f t="shared" si="174"/>
        <v>0</v>
      </c>
      <c r="AB311" s="253">
        <f t="shared" si="174"/>
        <v>0</v>
      </c>
      <c r="AC311" s="253">
        <f t="shared" si="174"/>
        <v>0</v>
      </c>
      <c r="AD311" s="253">
        <f t="shared" si="174"/>
        <v>0</v>
      </c>
      <c r="AE311" s="253">
        <f t="shared" si="174"/>
        <v>0</v>
      </c>
      <c r="AF311" s="253">
        <f t="shared" si="174"/>
        <v>0</v>
      </c>
      <c r="AG311" s="253">
        <f t="shared" si="174"/>
        <v>0</v>
      </c>
      <c r="AH311" s="253">
        <f t="shared" si="174"/>
        <v>0</v>
      </c>
      <c r="AI311" s="253">
        <f t="shared" si="174"/>
        <v>0</v>
      </c>
      <c r="AJ311" s="253">
        <f t="shared" si="174"/>
        <v>0</v>
      </c>
      <c r="AK311" s="253">
        <f t="shared" si="174"/>
        <v>0</v>
      </c>
      <c r="AL311" s="253">
        <f t="shared" si="174"/>
        <v>0</v>
      </c>
      <c r="AM311" s="253">
        <f t="shared" si="174"/>
        <v>0</v>
      </c>
      <c r="AN311" s="253">
        <f t="shared" si="174"/>
        <v>0</v>
      </c>
      <c r="AO311" s="253">
        <f t="shared" si="174"/>
        <v>0</v>
      </c>
      <c r="AP311" s="253">
        <f t="shared" si="174"/>
        <v>0</v>
      </c>
      <c r="AQ311" s="253">
        <f t="shared" si="174"/>
        <v>0</v>
      </c>
      <c r="AR311" s="253">
        <f t="shared" si="174"/>
        <v>0</v>
      </c>
      <c r="AS311" s="253">
        <f t="shared" si="174"/>
        <v>0</v>
      </c>
      <c r="AT311" s="56"/>
      <c r="AU311" s="56"/>
    </row>
    <row r="312" spans="1:47">
      <c r="A312" s="65" t="s">
        <v>634</v>
      </c>
      <c r="B312" s="253">
        <f t="shared" ref="B312:AS312" si="175">B218/B47-1</f>
        <v>0</v>
      </c>
      <c r="C312" s="253">
        <f t="shared" si="175"/>
        <v>0</v>
      </c>
      <c r="D312" s="253">
        <f t="shared" si="175"/>
        <v>0</v>
      </c>
      <c r="E312" s="253">
        <f t="shared" si="175"/>
        <v>0</v>
      </c>
      <c r="F312" s="253">
        <f t="shared" si="175"/>
        <v>0</v>
      </c>
      <c r="G312" s="253">
        <f t="shared" si="175"/>
        <v>0</v>
      </c>
      <c r="H312" s="253">
        <f t="shared" si="175"/>
        <v>0</v>
      </c>
      <c r="I312" s="253">
        <f t="shared" si="175"/>
        <v>0</v>
      </c>
      <c r="J312" s="253">
        <f t="shared" si="175"/>
        <v>0</v>
      </c>
      <c r="K312" s="253">
        <f t="shared" si="175"/>
        <v>0</v>
      </c>
      <c r="L312" s="253">
        <f t="shared" si="175"/>
        <v>0</v>
      </c>
      <c r="M312" s="253">
        <f t="shared" si="175"/>
        <v>0</v>
      </c>
      <c r="N312" s="253">
        <f t="shared" si="175"/>
        <v>0</v>
      </c>
      <c r="O312" s="253">
        <f t="shared" si="175"/>
        <v>0</v>
      </c>
      <c r="P312" s="253">
        <f t="shared" si="175"/>
        <v>0</v>
      </c>
      <c r="Q312" s="253">
        <f t="shared" si="175"/>
        <v>0</v>
      </c>
      <c r="R312" s="253">
        <f t="shared" si="175"/>
        <v>0</v>
      </c>
      <c r="S312" s="253">
        <f t="shared" si="175"/>
        <v>0</v>
      </c>
      <c r="T312" s="253">
        <f t="shared" si="175"/>
        <v>0</v>
      </c>
      <c r="U312" s="253">
        <f t="shared" si="175"/>
        <v>0</v>
      </c>
      <c r="V312" s="253">
        <f t="shared" si="175"/>
        <v>0</v>
      </c>
      <c r="W312" s="253">
        <f t="shared" si="175"/>
        <v>0</v>
      </c>
      <c r="X312" s="253">
        <f t="shared" si="175"/>
        <v>0</v>
      </c>
      <c r="Y312" s="253">
        <f t="shared" si="175"/>
        <v>0</v>
      </c>
      <c r="Z312" s="253">
        <f t="shared" si="175"/>
        <v>0</v>
      </c>
      <c r="AA312" s="253">
        <f t="shared" si="175"/>
        <v>0</v>
      </c>
      <c r="AB312" s="253">
        <f t="shared" si="175"/>
        <v>0</v>
      </c>
      <c r="AC312" s="253">
        <f t="shared" si="175"/>
        <v>0</v>
      </c>
      <c r="AD312" s="253">
        <f t="shared" si="175"/>
        <v>0</v>
      </c>
      <c r="AE312" s="253">
        <f t="shared" si="175"/>
        <v>0</v>
      </c>
      <c r="AF312" s="253">
        <f t="shared" si="175"/>
        <v>0</v>
      </c>
      <c r="AG312" s="253">
        <f t="shared" si="175"/>
        <v>0</v>
      </c>
      <c r="AH312" s="253">
        <f t="shared" si="175"/>
        <v>0</v>
      </c>
      <c r="AI312" s="253">
        <f t="shared" si="175"/>
        <v>0</v>
      </c>
      <c r="AJ312" s="253">
        <f t="shared" si="175"/>
        <v>0</v>
      </c>
      <c r="AK312" s="253">
        <f t="shared" si="175"/>
        <v>0</v>
      </c>
      <c r="AL312" s="253">
        <f t="shared" si="175"/>
        <v>0</v>
      </c>
      <c r="AM312" s="253">
        <f t="shared" si="175"/>
        <v>0</v>
      </c>
      <c r="AN312" s="253">
        <f t="shared" si="175"/>
        <v>0</v>
      </c>
      <c r="AO312" s="253">
        <f t="shared" si="175"/>
        <v>0</v>
      </c>
      <c r="AP312" s="253">
        <f t="shared" si="175"/>
        <v>0</v>
      </c>
      <c r="AQ312" s="253">
        <f t="shared" si="175"/>
        <v>0</v>
      </c>
      <c r="AR312" s="253">
        <f t="shared" si="175"/>
        <v>0</v>
      </c>
      <c r="AS312" s="253">
        <f t="shared" si="175"/>
        <v>0</v>
      </c>
      <c r="AT312" s="56"/>
      <c r="AU312" s="56"/>
    </row>
    <row r="313" spans="1:47">
      <c r="A313" s="65"/>
      <c r="B313" s="72"/>
      <c r="C313" s="72"/>
      <c r="D313" s="72"/>
      <c r="E313" s="72"/>
      <c r="F313" s="72"/>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R313" s="65"/>
      <c r="AS313" s="65"/>
      <c r="AT313" s="56"/>
      <c r="AU313" s="56"/>
    </row>
    <row r="314" spans="1:47">
      <c r="A314" s="65" t="s">
        <v>663</v>
      </c>
      <c r="B314" s="72"/>
      <c r="C314" s="72"/>
      <c r="D314" s="72"/>
      <c r="E314" s="72"/>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c r="AQ314" s="65"/>
      <c r="AR314" s="65"/>
      <c r="AS314" s="65"/>
      <c r="AT314" s="56"/>
      <c r="AU314" s="56"/>
    </row>
    <row r="315" spans="1:47">
      <c r="A315" s="65" t="s">
        <v>117</v>
      </c>
      <c r="B315" s="72"/>
      <c r="C315" s="72"/>
      <c r="D315" s="72"/>
      <c r="E315" s="72"/>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c r="AN315" s="65"/>
      <c r="AO315" s="65"/>
      <c r="AP315" s="65"/>
      <c r="AQ315" s="65"/>
      <c r="AR315" s="65"/>
      <c r="AS315" s="65"/>
      <c r="AT315" s="56"/>
      <c r="AU315" s="56"/>
    </row>
    <row r="316" spans="1:47">
      <c r="A316" s="65" t="s">
        <v>665</v>
      </c>
      <c r="B316" s="253">
        <f t="shared" ref="B316:AS316" si="176">B222/B51-1</f>
        <v>0</v>
      </c>
      <c r="C316" s="253">
        <f t="shared" si="176"/>
        <v>0</v>
      </c>
      <c r="D316" s="253">
        <f t="shared" si="176"/>
        <v>0</v>
      </c>
      <c r="E316" s="253">
        <f t="shared" si="176"/>
        <v>0</v>
      </c>
      <c r="F316" s="253">
        <f t="shared" si="176"/>
        <v>0</v>
      </c>
      <c r="G316" s="253">
        <f t="shared" si="176"/>
        <v>0</v>
      </c>
      <c r="H316" s="253">
        <f t="shared" si="176"/>
        <v>0</v>
      </c>
      <c r="I316" s="253">
        <f t="shared" si="176"/>
        <v>0</v>
      </c>
      <c r="J316" s="253">
        <f t="shared" si="176"/>
        <v>0</v>
      </c>
      <c r="K316" s="253">
        <f t="shared" si="176"/>
        <v>0</v>
      </c>
      <c r="L316" s="253">
        <f t="shared" si="176"/>
        <v>0</v>
      </c>
      <c r="M316" s="253">
        <f t="shared" si="176"/>
        <v>0</v>
      </c>
      <c r="N316" s="253">
        <f t="shared" si="176"/>
        <v>0</v>
      </c>
      <c r="O316" s="253">
        <f t="shared" si="176"/>
        <v>0</v>
      </c>
      <c r="P316" s="253">
        <f t="shared" si="176"/>
        <v>0</v>
      </c>
      <c r="Q316" s="253">
        <f t="shared" si="176"/>
        <v>0</v>
      </c>
      <c r="R316" s="253">
        <f t="shared" si="176"/>
        <v>0</v>
      </c>
      <c r="S316" s="253">
        <f t="shared" si="176"/>
        <v>0</v>
      </c>
      <c r="T316" s="253">
        <f t="shared" si="176"/>
        <v>0</v>
      </c>
      <c r="U316" s="253">
        <f t="shared" si="176"/>
        <v>0</v>
      </c>
      <c r="V316" s="253">
        <f t="shared" si="176"/>
        <v>0</v>
      </c>
      <c r="W316" s="253">
        <f t="shared" si="176"/>
        <v>0</v>
      </c>
      <c r="X316" s="253">
        <f t="shared" si="176"/>
        <v>0</v>
      </c>
      <c r="Y316" s="253">
        <f t="shared" si="176"/>
        <v>0</v>
      </c>
      <c r="Z316" s="253">
        <f t="shared" si="176"/>
        <v>0</v>
      </c>
      <c r="AA316" s="253">
        <f t="shared" si="176"/>
        <v>0</v>
      </c>
      <c r="AB316" s="253">
        <f t="shared" si="176"/>
        <v>0</v>
      </c>
      <c r="AC316" s="253">
        <f t="shared" si="176"/>
        <v>0</v>
      </c>
      <c r="AD316" s="253">
        <f t="shared" si="176"/>
        <v>0</v>
      </c>
      <c r="AE316" s="253">
        <f t="shared" si="176"/>
        <v>0</v>
      </c>
      <c r="AF316" s="253">
        <f t="shared" si="176"/>
        <v>0</v>
      </c>
      <c r="AG316" s="253">
        <f t="shared" si="176"/>
        <v>0</v>
      </c>
      <c r="AH316" s="253">
        <f t="shared" si="176"/>
        <v>0</v>
      </c>
      <c r="AI316" s="253">
        <f t="shared" si="176"/>
        <v>0</v>
      </c>
      <c r="AJ316" s="253">
        <f t="shared" si="176"/>
        <v>0</v>
      </c>
      <c r="AK316" s="253">
        <f t="shared" si="176"/>
        <v>0</v>
      </c>
      <c r="AL316" s="253">
        <f t="shared" si="176"/>
        <v>0</v>
      </c>
      <c r="AM316" s="253">
        <f t="shared" si="176"/>
        <v>0</v>
      </c>
      <c r="AN316" s="253">
        <f t="shared" si="176"/>
        <v>0</v>
      </c>
      <c r="AO316" s="253">
        <f t="shared" si="176"/>
        <v>0</v>
      </c>
      <c r="AP316" s="253">
        <f t="shared" si="176"/>
        <v>0</v>
      </c>
      <c r="AQ316" s="253">
        <f t="shared" si="176"/>
        <v>0</v>
      </c>
      <c r="AR316" s="253">
        <f t="shared" si="176"/>
        <v>0</v>
      </c>
      <c r="AS316" s="253">
        <f t="shared" si="176"/>
        <v>0</v>
      </c>
      <c r="AT316" s="56"/>
      <c r="AU316" s="56"/>
    </row>
    <row r="317" spans="1:47">
      <c r="A317" s="65" t="s">
        <v>121</v>
      </c>
      <c r="B317" s="253">
        <f t="shared" ref="B317:AS317" si="177">B223/B52-1</f>
        <v>0</v>
      </c>
      <c r="C317" s="253">
        <f t="shared" si="177"/>
        <v>0</v>
      </c>
      <c r="D317" s="253">
        <f t="shared" si="177"/>
        <v>0</v>
      </c>
      <c r="E317" s="253">
        <f t="shared" si="177"/>
        <v>0</v>
      </c>
      <c r="F317" s="253">
        <f t="shared" si="177"/>
        <v>0</v>
      </c>
      <c r="G317" s="253">
        <f t="shared" si="177"/>
        <v>0</v>
      </c>
      <c r="H317" s="253">
        <f t="shared" si="177"/>
        <v>0</v>
      </c>
      <c r="I317" s="253">
        <f t="shared" si="177"/>
        <v>0</v>
      </c>
      <c r="J317" s="253">
        <f t="shared" si="177"/>
        <v>0</v>
      </c>
      <c r="K317" s="253">
        <f t="shared" si="177"/>
        <v>0</v>
      </c>
      <c r="L317" s="253">
        <f t="shared" si="177"/>
        <v>0</v>
      </c>
      <c r="M317" s="253">
        <f t="shared" si="177"/>
        <v>0</v>
      </c>
      <c r="N317" s="253">
        <f t="shared" si="177"/>
        <v>0</v>
      </c>
      <c r="O317" s="253">
        <f t="shared" si="177"/>
        <v>0</v>
      </c>
      <c r="P317" s="253">
        <f t="shared" si="177"/>
        <v>0</v>
      </c>
      <c r="Q317" s="253">
        <f t="shared" si="177"/>
        <v>0</v>
      </c>
      <c r="R317" s="253">
        <f t="shared" si="177"/>
        <v>0</v>
      </c>
      <c r="S317" s="253">
        <f t="shared" si="177"/>
        <v>0</v>
      </c>
      <c r="T317" s="253">
        <f t="shared" si="177"/>
        <v>0</v>
      </c>
      <c r="U317" s="253">
        <f t="shared" si="177"/>
        <v>0</v>
      </c>
      <c r="V317" s="253">
        <f t="shared" si="177"/>
        <v>0</v>
      </c>
      <c r="W317" s="253">
        <f t="shared" si="177"/>
        <v>0</v>
      </c>
      <c r="X317" s="253">
        <f t="shared" si="177"/>
        <v>0</v>
      </c>
      <c r="Y317" s="253">
        <f t="shared" si="177"/>
        <v>0</v>
      </c>
      <c r="Z317" s="253">
        <f t="shared" si="177"/>
        <v>0</v>
      </c>
      <c r="AA317" s="253">
        <f t="shared" si="177"/>
        <v>0</v>
      </c>
      <c r="AB317" s="253">
        <f t="shared" si="177"/>
        <v>0</v>
      </c>
      <c r="AC317" s="253">
        <f t="shared" si="177"/>
        <v>0</v>
      </c>
      <c r="AD317" s="253">
        <f t="shared" si="177"/>
        <v>0</v>
      </c>
      <c r="AE317" s="253">
        <f t="shared" si="177"/>
        <v>0</v>
      </c>
      <c r="AF317" s="253">
        <f t="shared" si="177"/>
        <v>0</v>
      </c>
      <c r="AG317" s="253">
        <f t="shared" si="177"/>
        <v>0</v>
      </c>
      <c r="AH317" s="253">
        <f t="shared" si="177"/>
        <v>0</v>
      </c>
      <c r="AI317" s="253">
        <f t="shared" si="177"/>
        <v>0</v>
      </c>
      <c r="AJ317" s="253">
        <f t="shared" si="177"/>
        <v>0</v>
      </c>
      <c r="AK317" s="253">
        <f t="shared" si="177"/>
        <v>0</v>
      </c>
      <c r="AL317" s="253">
        <f t="shared" si="177"/>
        <v>0</v>
      </c>
      <c r="AM317" s="253">
        <f t="shared" si="177"/>
        <v>0</v>
      </c>
      <c r="AN317" s="253">
        <f t="shared" si="177"/>
        <v>0</v>
      </c>
      <c r="AO317" s="253">
        <f t="shared" si="177"/>
        <v>0</v>
      </c>
      <c r="AP317" s="253">
        <f t="shared" si="177"/>
        <v>0</v>
      </c>
      <c r="AQ317" s="253">
        <f t="shared" si="177"/>
        <v>0</v>
      </c>
      <c r="AR317" s="253">
        <f t="shared" si="177"/>
        <v>0</v>
      </c>
      <c r="AS317" s="253">
        <f t="shared" si="177"/>
        <v>0</v>
      </c>
      <c r="AT317" s="56"/>
      <c r="AU317" s="56"/>
    </row>
    <row r="318" spans="1:47">
      <c r="A318" s="65" t="s">
        <v>668</v>
      </c>
      <c r="B318" s="253">
        <f t="shared" ref="B318:AS318" si="178">B224/B53-1</f>
        <v>0</v>
      </c>
      <c r="C318" s="253">
        <f t="shared" si="178"/>
        <v>0</v>
      </c>
      <c r="D318" s="253">
        <f t="shared" si="178"/>
        <v>0</v>
      </c>
      <c r="E318" s="253">
        <f t="shared" si="178"/>
        <v>0</v>
      </c>
      <c r="F318" s="253">
        <f t="shared" si="178"/>
        <v>0</v>
      </c>
      <c r="G318" s="253">
        <f t="shared" si="178"/>
        <v>0</v>
      </c>
      <c r="H318" s="253">
        <f t="shared" si="178"/>
        <v>0</v>
      </c>
      <c r="I318" s="253">
        <f t="shared" si="178"/>
        <v>0</v>
      </c>
      <c r="J318" s="253">
        <f t="shared" si="178"/>
        <v>0</v>
      </c>
      <c r="K318" s="253">
        <f t="shared" si="178"/>
        <v>0</v>
      </c>
      <c r="L318" s="253">
        <f t="shared" si="178"/>
        <v>0</v>
      </c>
      <c r="M318" s="253">
        <f t="shared" si="178"/>
        <v>0</v>
      </c>
      <c r="N318" s="253">
        <f t="shared" si="178"/>
        <v>0</v>
      </c>
      <c r="O318" s="253">
        <f t="shared" si="178"/>
        <v>0</v>
      </c>
      <c r="P318" s="253">
        <f t="shared" si="178"/>
        <v>0</v>
      </c>
      <c r="Q318" s="253">
        <f t="shared" si="178"/>
        <v>0</v>
      </c>
      <c r="R318" s="253">
        <f t="shared" si="178"/>
        <v>0</v>
      </c>
      <c r="S318" s="253">
        <f t="shared" si="178"/>
        <v>0</v>
      </c>
      <c r="T318" s="253">
        <f t="shared" si="178"/>
        <v>0</v>
      </c>
      <c r="U318" s="253">
        <f t="shared" si="178"/>
        <v>0</v>
      </c>
      <c r="V318" s="253">
        <f t="shared" si="178"/>
        <v>0</v>
      </c>
      <c r="W318" s="253">
        <f t="shared" si="178"/>
        <v>0</v>
      </c>
      <c r="X318" s="253">
        <f t="shared" si="178"/>
        <v>0</v>
      </c>
      <c r="Y318" s="253">
        <f t="shared" si="178"/>
        <v>0</v>
      </c>
      <c r="Z318" s="253">
        <f t="shared" si="178"/>
        <v>0</v>
      </c>
      <c r="AA318" s="253">
        <f t="shared" si="178"/>
        <v>0</v>
      </c>
      <c r="AB318" s="253">
        <f t="shared" si="178"/>
        <v>0</v>
      </c>
      <c r="AC318" s="253">
        <f t="shared" si="178"/>
        <v>0</v>
      </c>
      <c r="AD318" s="253">
        <f t="shared" si="178"/>
        <v>0</v>
      </c>
      <c r="AE318" s="253">
        <f t="shared" si="178"/>
        <v>0</v>
      </c>
      <c r="AF318" s="253">
        <f t="shared" si="178"/>
        <v>0</v>
      </c>
      <c r="AG318" s="253">
        <f t="shared" si="178"/>
        <v>0</v>
      </c>
      <c r="AH318" s="253">
        <f t="shared" si="178"/>
        <v>0</v>
      </c>
      <c r="AI318" s="253">
        <f t="shared" si="178"/>
        <v>0</v>
      </c>
      <c r="AJ318" s="253">
        <f t="shared" si="178"/>
        <v>0</v>
      </c>
      <c r="AK318" s="253">
        <f t="shared" si="178"/>
        <v>0</v>
      </c>
      <c r="AL318" s="253">
        <f t="shared" si="178"/>
        <v>0</v>
      </c>
      <c r="AM318" s="253">
        <f t="shared" si="178"/>
        <v>0</v>
      </c>
      <c r="AN318" s="253">
        <f t="shared" si="178"/>
        <v>0</v>
      </c>
      <c r="AO318" s="253">
        <f t="shared" si="178"/>
        <v>0</v>
      </c>
      <c r="AP318" s="253">
        <f t="shared" si="178"/>
        <v>0</v>
      </c>
      <c r="AQ318" s="253">
        <f t="shared" si="178"/>
        <v>0</v>
      </c>
      <c r="AR318" s="253">
        <f t="shared" si="178"/>
        <v>0</v>
      </c>
      <c r="AS318" s="253">
        <f t="shared" si="178"/>
        <v>0</v>
      </c>
      <c r="AT318" s="56"/>
      <c r="AU318" s="56"/>
    </row>
    <row r="319" spans="1:47">
      <c r="A319" s="65" t="s">
        <v>670</v>
      </c>
      <c r="B319" s="253">
        <f t="shared" ref="B319:AS319" si="179">B225/B54-1</f>
        <v>0</v>
      </c>
      <c r="C319" s="253">
        <f t="shared" si="179"/>
        <v>0</v>
      </c>
      <c r="D319" s="253">
        <f t="shared" si="179"/>
        <v>0</v>
      </c>
      <c r="E319" s="253">
        <f t="shared" si="179"/>
        <v>0</v>
      </c>
      <c r="F319" s="253">
        <f t="shared" si="179"/>
        <v>0</v>
      </c>
      <c r="G319" s="253">
        <f t="shared" si="179"/>
        <v>0</v>
      </c>
      <c r="H319" s="253">
        <f t="shared" si="179"/>
        <v>0</v>
      </c>
      <c r="I319" s="253">
        <f t="shared" si="179"/>
        <v>0</v>
      </c>
      <c r="J319" s="253">
        <f t="shared" si="179"/>
        <v>0</v>
      </c>
      <c r="K319" s="253">
        <f t="shared" si="179"/>
        <v>0</v>
      </c>
      <c r="L319" s="253">
        <f t="shared" si="179"/>
        <v>0</v>
      </c>
      <c r="M319" s="253">
        <f t="shared" si="179"/>
        <v>0</v>
      </c>
      <c r="N319" s="253">
        <f t="shared" si="179"/>
        <v>0</v>
      </c>
      <c r="O319" s="253">
        <f t="shared" si="179"/>
        <v>0</v>
      </c>
      <c r="P319" s="253">
        <f t="shared" si="179"/>
        <v>0</v>
      </c>
      <c r="Q319" s="253">
        <f t="shared" si="179"/>
        <v>0</v>
      </c>
      <c r="R319" s="253">
        <f t="shared" si="179"/>
        <v>0</v>
      </c>
      <c r="S319" s="253">
        <f t="shared" si="179"/>
        <v>0</v>
      </c>
      <c r="T319" s="253">
        <f t="shared" si="179"/>
        <v>0</v>
      </c>
      <c r="U319" s="253">
        <f t="shared" si="179"/>
        <v>0</v>
      </c>
      <c r="V319" s="253">
        <f t="shared" si="179"/>
        <v>0</v>
      </c>
      <c r="W319" s="253">
        <f t="shared" si="179"/>
        <v>0</v>
      </c>
      <c r="X319" s="253">
        <f t="shared" si="179"/>
        <v>0</v>
      </c>
      <c r="Y319" s="253">
        <f t="shared" si="179"/>
        <v>0</v>
      </c>
      <c r="Z319" s="253">
        <f t="shared" si="179"/>
        <v>0</v>
      </c>
      <c r="AA319" s="253">
        <f t="shared" si="179"/>
        <v>0</v>
      </c>
      <c r="AB319" s="253">
        <f t="shared" si="179"/>
        <v>0</v>
      </c>
      <c r="AC319" s="253">
        <f t="shared" si="179"/>
        <v>0</v>
      </c>
      <c r="AD319" s="253">
        <f t="shared" si="179"/>
        <v>0</v>
      </c>
      <c r="AE319" s="253">
        <f t="shared" si="179"/>
        <v>0</v>
      </c>
      <c r="AF319" s="253">
        <f t="shared" si="179"/>
        <v>0</v>
      </c>
      <c r="AG319" s="253">
        <f t="shared" si="179"/>
        <v>0</v>
      </c>
      <c r="AH319" s="253">
        <f t="shared" si="179"/>
        <v>0</v>
      </c>
      <c r="AI319" s="253">
        <f t="shared" si="179"/>
        <v>0</v>
      </c>
      <c r="AJ319" s="253">
        <f t="shared" si="179"/>
        <v>0</v>
      </c>
      <c r="AK319" s="253">
        <f t="shared" si="179"/>
        <v>0</v>
      </c>
      <c r="AL319" s="253">
        <f t="shared" si="179"/>
        <v>0</v>
      </c>
      <c r="AM319" s="253">
        <f t="shared" si="179"/>
        <v>0</v>
      </c>
      <c r="AN319" s="253">
        <f t="shared" si="179"/>
        <v>0</v>
      </c>
      <c r="AO319" s="253">
        <f t="shared" si="179"/>
        <v>0</v>
      </c>
      <c r="AP319" s="253">
        <f t="shared" si="179"/>
        <v>0</v>
      </c>
      <c r="AQ319" s="253">
        <f t="shared" si="179"/>
        <v>0</v>
      </c>
      <c r="AR319" s="253">
        <f t="shared" si="179"/>
        <v>0</v>
      </c>
      <c r="AS319" s="253">
        <f t="shared" si="179"/>
        <v>0</v>
      </c>
      <c r="AT319" s="56"/>
      <c r="AU319" s="56"/>
    </row>
    <row r="320" spans="1:47">
      <c r="A320" s="65"/>
      <c r="B320" s="72"/>
      <c r="C320" s="72"/>
      <c r="D320" s="72"/>
      <c r="E320" s="72"/>
      <c r="F320" s="72"/>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c r="AK320" s="65"/>
      <c r="AL320" s="65"/>
      <c r="AM320" s="65"/>
      <c r="AN320" s="65"/>
      <c r="AO320" s="65"/>
      <c r="AP320" s="65"/>
      <c r="AQ320" s="65"/>
      <c r="AR320" s="65"/>
      <c r="AS320" s="65"/>
      <c r="AT320" s="56"/>
      <c r="AU320" s="56"/>
    </row>
    <row r="321" spans="1:47">
      <c r="A321" s="65" t="s">
        <v>671</v>
      </c>
      <c r="B321" s="72"/>
      <c r="C321" s="72"/>
      <c r="D321" s="72"/>
      <c r="E321" s="72"/>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c r="AK321" s="65"/>
      <c r="AL321" s="65"/>
      <c r="AM321" s="65"/>
      <c r="AN321" s="65"/>
      <c r="AO321" s="65"/>
      <c r="AP321" s="65"/>
      <c r="AQ321" s="65"/>
      <c r="AR321" s="65"/>
      <c r="AS321" s="65"/>
      <c r="AT321" s="56"/>
      <c r="AU321" s="56"/>
    </row>
    <row r="322" spans="1:47">
      <c r="A322" s="65" t="s">
        <v>672</v>
      </c>
      <c r="B322" s="72"/>
      <c r="C322" s="72"/>
      <c r="D322" s="72"/>
      <c r="E322" s="72"/>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c r="AK322" s="65"/>
      <c r="AL322" s="65"/>
      <c r="AM322" s="65"/>
      <c r="AN322" s="65"/>
      <c r="AO322" s="65"/>
      <c r="AP322" s="65"/>
      <c r="AQ322" s="65"/>
      <c r="AR322" s="65"/>
      <c r="AS322" s="65"/>
      <c r="AT322" s="56"/>
      <c r="AU322" s="56"/>
    </row>
    <row r="323" spans="1:47">
      <c r="A323" s="65" t="s">
        <v>674</v>
      </c>
      <c r="B323" s="253">
        <f t="shared" ref="B323:AS323" si="180">B229/B58-1</f>
        <v>0</v>
      </c>
      <c r="C323" s="253">
        <f t="shared" si="180"/>
        <v>0</v>
      </c>
      <c r="D323" s="253">
        <f t="shared" si="180"/>
        <v>0</v>
      </c>
      <c r="E323" s="253">
        <f t="shared" si="180"/>
        <v>0</v>
      </c>
      <c r="F323" s="253">
        <f t="shared" si="180"/>
        <v>0</v>
      </c>
      <c r="G323" s="253">
        <f t="shared" si="180"/>
        <v>0</v>
      </c>
      <c r="H323" s="253">
        <f t="shared" si="180"/>
        <v>0</v>
      </c>
      <c r="I323" s="253">
        <f t="shared" si="180"/>
        <v>0</v>
      </c>
      <c r="J323" s="253">
        <f t="shared" si="180"/>
        <v>0</v>
      </c>
      <c r="K323" s="253">
        <f t="shared" si="180"/>
        <v>0</v>
      </c>
      <c r="L323" s="253">
        <f t="shared" si="180"/>
        <v>0</v>
      </c>
      <c r="M323" s="253">
        <f t="shared" si="180"/>
        <v>0</v>
      </c>
      <c r="N323" s="253">
        <f t="shared" si="180"/>
        <v>0</v>
      </c>
      <c r="O323" s="253">
        <f t="shared" si="180"/>
        <v>0</v>
      </c>
      <c r="P323" s="253">
        <f t="shared" si="180"/>
        <v>0</v>
      </c>
      <c r="Q323" s="253">
        <f t="shared" si="180"/>
        <v>0</v>
      </c>
      <c r="R323" s="253">
        <f t="shared" si="180"/>
        <v>0</v>
      </c>
      <c r="S323" s="253">
        <f t="shared" si="180"/>
        <v>0</v>
      </c>
      <c r="T323" s="253">
        <f t="shared" si="180"/>
        <v>0</v>
      </c>
      <c r="U323" s="253">
        <f t="shared" si="180"/>
        <v>0</v>
      </c>
      <c r="V323" s="253">
        <f t="shared" si="180"/>
        <v>0</v>
      </c>
      <c r="W323" s="253">
        <f t="shared" si="180"/>
        <v>0</v>
      </c>
      <c r="X323" s="253">
        <f t="shared" si="180"/>
        <v>0</v>
      </c>
      <c r="Y323" s="253">
        <f t="shared" si="180"/>
        <v>0</v>
      </c>
      <c r="Z323" s="253">
        <f t="shared" si="180"/>
        <v>0</v>
      </c>
      <c r="AA323" s="253">
        <f t="shared" si="180"/>
        <v>0</v>
      </c>
      <c r="AB323" s="253">
        <f t="shared" si="180"/>
        <v>0</v>
      </c>
      <c r="AC323" s="253">
        <f t="shared" si="180"/>
        <v>0</v>
      </c>
      <c r="AD323" s="253">
        <f t="shared" si="180"/>
        <v>0</v>
      </c>
      <c r="AE323" s="253">
        <f t="shared" si="180"/>
        <v>0</v>
      </c>
      <c r="AF323" s="253">
        <f t="shared" si="180"/>
        <v>0</v>
      </c>
      <c r="AG323" s="253">
        <f t="shared" si="180"/>
        <v>0</v>
      </c>
      <c r="AH323" s="253">
        <f t="shared" si="180"/>
        <v>0</v>
      </c>
      <c r="AI323" s="253">
        <f t="shared" si="180"/>
        <v>0</v>
      </c>
      <c r="AJ323" s="253">
        <f t="shared" si="180"/>
        <v>0</v>
      </c>
      <c r="AK323" s="253">
        <f t="shared" si="180"/>
        <v>0</v>
      </c>
      <c r="AL323" s="253">
        <f t="shared" si="180"/>
        <v>0</v>
      </c>
      <c r="AM323" s="253">
        <f t="shared" si="180"/>
        <v>0</v>
      </c>
      <c r="AN323" s="253">
        <f t="shared" si="180"/>
        <v>0</v>
      </c>
      <c r="AO323" s="253">
        <f t="shared" si="180"/>
        <v>0</v>
      </c>
      <c r="AP323" s="253">
        <f t="shared" si="180"/>
        <v>0</v>
      </c>
      <c r="AQ323" s="253">
        <f t="shared" si="180"/>
        <v>0</v>
      </c>
      <c r="AR323" s="253">
        <f t="shared" si="180"/>
        <v>0</v>
      </c>
      <c r="AS323" s="253">
        <f t="shared" si="180"/>
        <v>0</v>
      </c>
      <c r="AT323" s="56"/>
      <c r="AU323" s="56"/>
    </row>
    <row r="324" spans="1:47">
      <c r="A324" s="65" t="s">
        <v>676</v>
      </c>
      <c r="B324" s="253">
        <f t="shared" ref="B324:AS324" si="181">B230/B59-1</f>
        <v>0</v>
      </c>
      <c r="C324" s="253">
        <f t="shared" si="181"/>
        <v>0</v>
      </c>
      <c r="D324" s="253">
        <f t="shared" si="181"/>
        <v>0</v>
      </c>
      <c r="E324" s="253">
        <f t="shared" si="181"/>
        <v>0</v>
      </c>
      <c r="F324" s="253">
        <f t="shared" si="181"/>
        <v>0</v>
      </c>
      <c r="G324" s="253">
        <f t="shared" si="181"/>
        <v>0</v>
      </c>
      <c r="H324" s="253">
        <f t="shared" si="181"/>
        <v>0</v>
      </c>
      <c r="I324" s="253">
        <f t="shared" si="181"/>
        <v>0</v>
      </c>
      <c r="J324" s="253">
        <f t="shared" si="181"/>
        <v>0</v>
      </c>
      <c r="K324" s="253">
        <f t="shared" si="181"/>
        <v>0</v>
      </c>
      <c r="L324" s="253">
        <f t="shared" si="181"/>
        <v>0</v>
      </c>
      <c r="M324" s="253">
        <f t="shared" si="181"/>
        <v>0</v>
      </c>
      <c r="N324" s="253">
        <f t="shared" si="181"/>
        <v>0</v>
      </c>
      <c r="O324" s="253">
        <f t="shared" si="181"/>
        <v>0</v>
      </c>
      <c r="P324" s="253">
        <f t="shared" si="181"/>
        <v>0</v>
      </c>
      <c r="Q324" s="253">
        <f t="shared" si="181"/>
        <v>0</v>
      </c>
      <c r="R324" s="253">
        <f t="shared" si="181"/>
        <v>0</v>
      </c>
      <c r="S324" s="253">
        <f t="shared" si="181"/>
        <v>0</v>
      </c>
      <c r="T324" s="253">
        <f t="shared" si="181"/>
        <v>0</v>
      </c>
      <c r="U324" s="253">
        <f t="shared" si="181"/>
        <v>0</v>
      </c>
      <c r="V324" s="253">
        <f t="shared" si="181"/>
        <v>0</v>
      </c>
      <c r="W324" s="253">
        <f t="shared" si="181"/>
        <v>0</v>
      </c>
      <c r="X324" s="253">
        <f t="shared" si="181"/>
        <v>0</v>
      </c>
      <c r="Y324" s="253">
        <f t="shared" si="181"/>
        <v>0</v>
      </c>
      <c r="Z324" s="253">
        <f t="shared" si="181"/>
        <v>0</v>
      </c>
      <c r="AA324" s="253">
        <f t="shared" si="181"/>
        <v>0</v>
      </c>
      <c r="AB324" s="253">
        <f t="shared" si="181"/>
        <v>0</v>
      </c>
      <c r="AC324" s="253">
        <f t="shared" si="181"/>
        <v>0</v>
      </c>
      <c r="AD324" s="253">
        <f t="shared" si="181"/>
        <v>0</v>
      </c>
      <c r="AE324" s="253">
        <f t="shared" si="181"/>
        <v>0</v>
      </c>
      <c r="AF324" s="253">
        <f t="shared" si="181"/>
        <v>0</v>
      </c>
      <c r="AG324" s="253">
        <f t="shared" si="181"/>
        <v>0</v>
      </c>
      <c r="AH324" s="253">
        <f t="shared" si="181"/>
        <v>0</v>
      </c>
      <c r="AI324" s="253">
        <f t="shared" si="181"/>
        <v>0</v>
      </c>
      <c r="AJ324" s="253">
        <f t="shared" si="181"/>
        <v>0</v>
      </c>
      <c r="AK324" s="253">
        <f t="shared" si="181"/>
        <v>0</v>
      </c>
      <c r="AL324" s="253">
        <f t="shared" si="181"/>
        <v>0</v>
      </c>
      <c r="AM324" s="253">
        <f t="shared" si="181"/>
        <v>0</v>
      </c>
      <c r="AN324" s="253">
        <f t="shared" si="181"/>
        <v>0</v>
      </c>
      <c r="AO324" s="253">
        <f t="shared" si="181"/>
        <v>0</v>
      </c>
      <c r="AP324" s="253">
        <f t="shared" si="181"/>
        <v>0</v>
      </c>
      <c r="AQ324" s="253">
        <f t="shared" si="181"/>
        <v>0</v>
      </c>
      <c r="AR324" s="253">
        <f t="shared" si="181"/>
        <v>0</v>
      </c>
      <c r="AS324" s="253">
        <f t="shared" si="181"/>
        <v>0</v>
      </c>
      <c r="AT324" s="56"/>
      <c r="AU324" s="56"/>
    </row>
    <row r="325" spans="1:47">
      <c r="A325" s="65" t="s">
        <v>678</v>
      </c>
      <c r="B325" s="253">
        <f t="shared" ref="B325:AS325" si="182">B231/B60-1</f>
        <v>0</v>
      </c>
      <c r="C325" s="253">
        <f t="shared" si="182"/>
        <v>0</v>
      </c>
      <c r="D325" s="253">
        <f t="shared" si="182"/>
        <v>0</v>
      </c>
      <c r="E325" s="253">
        <f t="shared" si="182"/>
        <v>0</v>
      </c>
      <c r="F325" s="253">
        <f t="shared" si="182"/>
        <v>0</v>
      </c>
      <c r="G325" s="253">
        <f t="shared" si="182"/>
        <v>0</v>
      </c>
      <c r="H325" s="253">
        <f t="shared" si="182"/>
        <v>0</v>
      </c>
      <c r="I325" s="253">
        <f t="shared" si="182"/>
        <v>0</v>
      </c>
      <c r="J325" s="253">
        <f t="shared" si="182"/>
        <v>0</v>
      </c>
      <c r="K325" s="253">
        <f t="shared" si="182"/>
        <v>0</v>
      </c>
      <c r="L325" s="253">
        <f t="shared" si="182"/>
        <v>0</v>
      </c>
      <c r="M325" s="253">
        <f t="shared" si="182"/>
        <v>0</v>
      </c>
      <c r="N325" s="253">
        <f t="shared" si="182"/>
        <v>0</v>
      </c>
      <c r="O325" s="253">
        <f t="shared" si="182"/>
        <v>0</v>
      </c>
      <c r="P325" s="253">
        <f t="shared" si="182"/>
        <v>0</v>
      </c>
      <c r="Q325" s="253">
        <f t="shared" si="182"/>
        <v>0</v>
      </c>
      <c r="R325" s="253">
        <f t="shared" si="182"/>
        <v>0</v>
      </c>
      <c r="S325" s="253">
        <f t="shared" si="182"/>
        <v>0</v>
      </c>
      <c r="T325" s="253">
        <f t="shared" si="182"/>
        <v>0</v>
      </c>
      <c r="U325" s="253">
        <f t="shared" si="182"/>
        <v>0</v>
      </c>
      <c r="V325" s="253">
        <f t="shared" si="182"/>
        <v>0</v>
      </c>
      <c r="W325" s="253">
        <f t="shared" si="182"/>
        <v>0</v>
      </c>
      <c r="X325" s="253">
        <f t="shared" si="182"/>
        <v>0</v>
      </c>
      <c r="Y325" s="253">
        <f t="shared" si="182"/>
        <v>0</v>
      </c>
      <c r="Z325" s="253">
        <f t="shared" si="182"/>
        <v>0</v>
      </c>
      <c r="AA325" s="253">
        <f t="shared" si="182"/>
        <v>0</v>
      </c>
      <c r="AB325" s="253">
        <f t="shared" si="182"/>
        <v>0</v>
      </c>
      <c r="AC325" s="253">
        <f t="shared" si="182"/>
        <v>0</v>
      </c>
      <c r="AD325" s="253">
        <f t="shared" si="182"/>
        <v>0</v>
      </c>
      <c r="AE325" s="253">
        <f t="shared" si="182"/>
        <v>0</v>
      </c>
      <c r="AF325" s="253">
        <f t="shared" si="182"/>
        <v>0</v>
      </c>
      <c r="AG325" s="253">
        <f t="shared" si="182"/>
        <v>0</v>
      </c>
      <c r="AH325" s="253">
        <f t="shared" si="182"/>
        <v>0</v>
      </c>
      <c r="AI325" s="253">
        <f t="shared" si="182"/>
        <v>0</v>
      </c>
      <c r="AJ325" s="253">
        <f t="shared" si="182"/>
        <v>0</v>
      </c>
      <c r="AK325" s="253">
        <f t="shared" si="182"/>
        <v>0</v>
      </c>
      <c r="AL325" s="253">
        <f t="shared" si="182"/>
        <v>0</v>
      </c>
      <c r="AM325" s="253">
        <f t="shared" si="182"/>
        <v>0</v>
      </c>
      <c r="AN325" s="253">
        <f t="shared" si="182"/>
        <v>0</v>
      </c>
      <c r="AO325" s="253">
        <f t="shared" si="182"/>
        <v>0</v>
      </c>
      <c r="AP325" s="253">
        <f t="shared" si="182"/>
        <v>0</v>
      </c>
      <c r="AQ325" s="253">
        <f t="shared" si="182"/>
        <v>0</v>
      </c>
      <c r="AR325" s="253">
        <f t="shared" si="182"/>
        <v>0</v>
      </c>
      <c r="AS325" s="253">
        <f t="shared" si="182"/>
        <v>0</v>
      </c>
      <c r="AT325" s="56"/>
      <c r="AU325" s="56"/>
    </row>
    <row r="326" spans="1:47">
      <c r="A326" s="65" t="s">
        <v>680</v>
      </c>
      <c r="B326" s="253">
        <f t="shared" ref="B326:AS326" si="183">B232/B61-1</f>
        <v>0</v>
      </c>
      <c r="C326" s="253">
        <f t="shared" si="183"/>
        <v>0</v>
      </c>
      <c r="D326" s="253">
        <f t="shared" si="183"/>
        <v>0</v>
      </c>
      <c r="E326" s="253">
        <f t="shared" si="183"/>
        <v>0</v>
      </c>
      <c r="F326" s="253">
        <f t="shared" si="183"/>
        <v>0</v>
      </c>
      <c r="G326" s="253">
        <f t="shared" si="183"/>
        <v>0</v>
      </c>
      <c r="H326" s="253">
        <f t="shared" si="183"/>
        <v>0</v>
      </c>
      <c r="I326" s="253">
        <f t="shared" si="183"/>
        <v>0</v>
      </c>
      <c r="J326" s="253">
        <f t="shared" si="183"/>
        <v>0</v>
      </c>
      <c r="K326" s="253">
        <f t="shared" si="183"/>
        <v>0</v>
      </c>
      <c r="L326" s="253">
        <f t="shared" si="183"/>
        <v>0</v>
      </c>
      <c r="M326" s="253">
        <f t="shared" si="183"/>
        <v>0</v>
      </c>
      <c r="N326" s="253">
        <f t="shared" si="183"/>
        <v>0</v>
      </c>
      <c r="O326" s="253">
        <f t="shared" si="183"/>
        <v>0</v>
      </c>
      <c r="P326" s="253">
        <f t="shared" si="183"/>
        <v>0</v>
      </c>
      <c r="Q326" s="253">
        <f t="shared" si="183"/>
        <v>0</v>
      </c>
      <c r="R326" s="253">
        <f t="shared" si="183"/>
        <v>0</v>
      </c>
      <c r="S326" s="253">
        <f t="shared" si="183"/>
        <v>0</v>
      </c>
      <c r="T326" s="253">
        <f t="shared" si="183"/>
        <v>0</v>
      </c>
      <c r="U326" s="253">
        <f t="shared" si="183"/>
        <v>0</v>
      </c>
      <c r="V326" s="253">
        <f t="shared" si="183"/>
        <v>0</v>
      </c>
      <c r="W326" s="253">
        <f t="shared" si="183"/>
        <v>0</v>
      </c>
      <c r="X326" s="253">
        <f t="shared" si="183"/>
        <v>0</v>
      </c>
      <c r="Y326" s="253">
        <f t="shared" si="183"/>
        <v>0</v>
      </c>
      <c r="Z326" s="253">
        <f t="shared" si="183"/>
        <v>0</v>
      </c>
      <c r="AA326" s="253">
        <f t="shared" si="183"/>
        <v>0</v>
      </c>
      <c r="AB326" s="253">
        <f t="shared" si="183"/>
        <v>0</v>
      </c>
      <c r="AC326" s="253">
        <f t="shared" si="183"/>
        <v>0</v>
      </c>
      <c r="AD326" s="253">
        <f t="shared" si="183"/>
        <v>0</v>
      </c>
      <c r="AE326" s="253">
        <f t="shared" si="183"/>
        <v>0</v>
      </c>
      <c r="AF326" s="253">
        <f t="shared" si="183"/>
        <v>0</v>
      </c>
      <c r="AG326" s="253">
        <f t="shared" si="183"/>
        <v>0</v>
      </c>
      <c r="AH326" s="253">
        <f t="shared" si="183"/>
        <v>0</v>
      </c>
      <c r="AI326" s="253">
        <f t="shared" si="183"/>
        <v>0</v>
      </c>
      <c r="AJ326" s="253">
        <f t="shared" si="183"/>
        <v>0</v>
      </c>
      <c r="AK326" s="253">
        <f t="shared" si="183"/>
        <v>0</v>
      </c>
      <c r="AL326" s="253">
        <f t="shared" si="183"/>
        <v>0</v>
      </c>
      <c r="AM326" s="253">
        <f t="shared" si="183"/>
        <v>0</v>
      </c>
      <c r="AN326" s="253">
        <f t="shared" si="183"/>
        <v>0</v>
      </c>
      <c r="AO326" s="253">
        <f t="shared" si="183"/>
        <v>0</v>
      </c>
      <c r="AP326" s="253">
        <f t="shared" si="183"/>
        <v>0</v>
      </c>
      <c r="AQ326" s="253">
        <f t="shared" si="183"/>
        <v>0</v>
      </c>
      <c r="AR326" s="253">
        <f t="shared" si="183"/>
        <v>0</v>
      </c>
      <c r="AS326" s="253">
        <f t="shared" si="183"/>
        <v>0</v>
      </c>
      <c r="AT326" s="56"/>
      <c r="AU326" s="56"/>
    </row>
    <row r="327" spans="1:47">
      <c r="A327" s="65" t="s">
        <v>682</v>
      </c>
      <c r="B327" s="253">
        <f t="shared" ref="B327:AS327" si="184">B233/B62-1</f>
        <v>0</v>
      </c>
      <c r="C327" s="253">
        <f t="shared" si="184"/>
        <v>0</v>
      </c>
      <c r="D327" s="253">
        <f t="shared" si="184"/>
        <v>0</v>
      </c>
      <c r="E327" s="253">
        <f t="shared" si="184"/>
        <v>0</v>
      </c>
      <c r="F327" s="253">
        <f t="shared" si="184"/>
        <v>0</v>
      </c>
      <c r="G327" s="253">
        <f t="shared" si="184"/>
        <v>0</v>
      </c>
      <c r="H327" s="253">
        <f t="shared" si="184"/>
        <v>0</v>
      </c>
      <c r="I327" s="253">
        <f t="shared" si="184"/>
        <v>0</v>
      </c>
      <c r="J327" s="253">
        <f t="shared" si="184"/>
        <v>0</v>
      </c>
      <c r="K327" s="253">
        <f t="shared" si="184"/>
        <v>0</v>
      </c>
      <c r="L327" s="253">
        <f t="shared" si="184"/>
        <v>0</v>
      </c>
      <c r="M327" s="253">
        <f t="shared" si="184"/>
        <v>0</v>
      </c>
      <c r="N327" s="253">
        <f t="shared" si="184"/>
        <v>0</v>
      </c>
      <c r="O327" s="253">
        <f t="shared" si="184"/>
        <v>0</v>
      </c>
      <c r="P327" s="253">
        <f t="shared" si="184"/>
        <v>0</v>
      </c>
      <c r="Q327" s="253">
        <f t="shared" si="184"/>
        <v>0</v>
      </c>
      <c r="R327" s="253">
        <f t="shared" si="184"/>
        <v>0</v>
      </c>
      <c r="S327" s="253">
        <f t="shared" si="184"/>
        <v>0</v>
      </c>
      <c r="T327" s="253">
        <f t="shared" si="184"/>
        <v>0</v>
      </c>
      <c r="U327" s="253">
        <f t="shared" si="184"/>
        <v>0</v>
      </c>
      <c r="V327" s="253">
        <f t="shared" si="184"/>
        <v>0</v>
      </c>
      <c r="W327" s="253">
        <f t="shared" si="184"/>
        <v>0</v>
      </c>
      <c r="X327" s="253">
        <f t="shared" si="184"/>
        <v>0</v>
      </c>
      <c r="Y327" s="253">
        <f t="shared" si="184"/>
        <v>0</v>
      </c>
      <c r="Z327" s="253">
        <f t="shared" si="184"/>
        <v>0</v>
      </c>
      <c r="AA327" s="253">
        <f t="shared" si="184"/>
        <v>0</v>
      </c>
      <c r="AB327" s="253">
        <f t="shared" si="184"/>
        <v>0</v>
      </c>
      <c r="AC327" s="253">
        <f t="shared" si="184"/>
        <v>0</v>
      </c>
      <c r="AD327" s="253">
        <f t="shared" si="184"/>
        <v>0</v>
      </c>
      <c r="AE327" s="253">
        <f t="shared" si="184"/>
        <v>0</v>
      </c>
      <c r="AF327" s="253">
        <f t="shared" si="184"/>
        <v>0</v>
      </c>
      <c r="AG327" s="253">
        <f t="shared" si="184"/>
        <v>0</v>
      </c>
      <c r="AH327" s="253">
        <f t="shared" si="184"/>
        <v>0</v>
      </c>
      <c r="AI327" s="253">
        <f t="shared" si="184"/>
        <v>0</v>
      </c>
      <c r="AJ327" s="253">
        <f t="shared" si="184"/>
        <v>0</v>
      </c>
      <c r="AK327" s="253">
        <f t="shared" si="184"/>
        <v>0</v>
      </c>
      <c r="AL327" s="253">
        <f t="shared" si="184"/>
        <v>0</v>
      </c>
      <c r="AM327" s="253">
        <f t="shared" si="184"/>
        <v>0</v>
      </c>
      <c r="AN327" s="253">
        <f t="shared" si="184"/>
        <v>0</v>
      </c>
      <c r="AO327" s="253">
        <f t="shared" si="184"/>
        <v>0</v>
      </c>
      <c r="AP327" s="253">
        <f t="shared" si="184"/>
        <v>0</v>
      </c>
      <c r="AQ327" s="253">
        <f t="shared" si="184"/>
        <v>0</v>
      </c>
      <c r="AR327" s="253">
        <f t="shared" si="184"/>
        <v>0</v>
      </c>
      <c r="AS327" s="253">
        <f t="shared" si="184"/>
        <v>0</v>
      </c>
      <c r="AT327" s="56"/>
      <c r="AU327" s="56"/>
    </row>
    <row r="328" spans="1:47">
      <c r="A328" s="65" t="s">
        <v>683</v>
      </c>
      <c r="B328" s="72"/>
      <c r="C328" s="72"/>
      <c r="D328" s="72"/>
      <c r="E328" s="72"/>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c r="AK328" s="65"/>
      <c r="AL328" s="65"/>
      <c r="AM328" s="65"/>
      <c r="AN328" s="65"/>
      <c r="AO328" s="65"/>
      <c r="AP328" s="65"/>
      <c r="AQ328" s="65"/>
      <c r="AR328" s="65"/>
      <c r="AS328" s="65"/>
      <c r="AT328" s="56"/>
      <c r="AU328" s="56"/>
    </row>
    <row r="329" spans="1:47">
      <c r="A329" s="65" t="s">
        <v>674</v>
      </c>
      <c r="B329" s="253" t="e">
        <f t="shared" ref="B329:AS329" si="185">B235/B64-1</f>
        <v>#DIV/0!</v>
      </c>
      <c r="C329" s="253" t="e">
        <f t="shared" si="185"/>
        <v>#DIV/0!</v>
      </c>
      <c r="D329" s="253" t="e">
        <f t="shared" si="185"/>
        <v>#DIV/0!</v>
      </c>
      <c r="E329" s="253" t="e">
        <f t="shared" si="185"/>
        <v>#DIV/0!</v>
      </c>
      <c r="F329" s="253" t="e">
        <f t="shared" si="185"/>
        <v>#DIV/0!</v>
      </c>
      <c r="G329" s="253" t="e">
        <f t="shared" si="185"/>
        <v>#DIV/0!</v>
      </c>
      <c r="H329" s="253" t="e">
        <f t="shared" si="185"/>
        <v>#DIV/0!</v>
      </c>
      <c r="I329" s="253" t="e">
        <f t="shared" si="185"/>
        <v>#DIV/0!</v>
      </c>
      <c r="J329" s="253" t="e">
        <f t="shared" si="185"/>
        <v>#DIV/0!</v>
      </c>
      <c r="K329" s="253" t="e">
        <f t="shared" si="185"/>
        <v>#DIV/0!</v>
      </c>
      <c r="L329" s="253" t="e">
        <f t="shared" si="185"/>
        <v>#DIV/0!</v>
      </c>
      <c r="M329" s="253" t="e">
        <f t="shared" si="185"/>
        <v>#DIV/0!</v>
      </c>
      <c r="N329" s="253" t="e">
        <f t="shared" si="185"/>
        <v>#DIV/0!</v>
      </c>
      <c r="O329" s="253" t="e">
        <f t="shared" si="185"/>
        <v>#DIV/0!</v>
      </c>
      <c r="P329" s="253" t="e">
        <f t="shared" si="185"/>
        <v>#DIV/0!</v>
      </c>
      <c r="Q329" s="253" t="e">
        <f t="shared" si="185"/>
        <v>#DIV/0!</v>
      </c>
      <c r="R329" s="253" t="e">
        <f t="shared" si="185"/>
        <v>#DIV/0!</v>
      </c>
      <c r="S329" s="253" t="e">
        <f t="shared" si="185"/>
        <v>#DIV/0!</v>
      </c>
      <c r="T329" s="253" t="e">
        <f t="shared" si="185"/>
        <v>#DIV/0!</v>
      </c>
      <c r="U329" s="253" t="e">
        <f t="shared" si="185"/>
        <v>#DIV/0!</v>
      </c>
      <c r="V329" s="253" t="e">
        <f t="shared" si="185"/>
        <v>#DIV/0!</v>
      </c>
      <c r="W329" s="253" t="e">
        <f t="shared" si="185"/>
        <v>#DIV/0!</v>
      </c>
      <c r="X329" s="253" t="e">
        <f t="shared" si="185"/>
        <v>#DIV/0!</v>
      </c>
      <c r="Y329" s="253" t="e">
        <f t="shared" si="185"/>
        <v>#DIV/0!</v>
      </c>
      <c r="Z329" s="253" t="e">
        <f t="shared" si="185"/>
        <v>#DIV/0!</v>
      </c>
      <c r="AA329" s="253" t="e">
        <f t="shared" si="185"/>
        <v>#DIV/0!</v>
      </c>
      <c r="AB329" s="253" t="e">
        <f t="shared" si="185"/>
        <v>#DIV/0!</v>
      </c>
      <c r="AC329" s="253" t="e">
        <f t="shared" si="185"/>
        <v>#DIV/0!</v>
      </c>
      <c r="AD329" s="253" t="e">
        <f t="shared" si="185"/>
        <v>#DIV/0!</v>
      </c>
      <c r="AE329" s="253" t="e">
        <f t="shared" si="185"/>
        <v>#DIV/0!</v>
      </c>
      <c r="AF329" s="253" t="e">
        <f t="shared" si="185"/>
        <v>#DIV/0!</v>
      </c>
      <c r="AG329" s="253" t="e">
        <f t="shared" si="185"/>
        <v>#DIV/0!</v>
      </c>
      <c r="AH329" s="253" t="e">
        <f t="shared" si="185"/>
        <v>#DIV/0!</v>
      </c>
      <c r="AI329" s="253" t="e">
        <f t="shared" si="185"/>
        <v>#DIV/0!</v>
      </c>
      <c r="AJ329" s="253" t="e">
        <f t="shared" si="185"/>
        <v>#DIV/0!</v>
      </c>
      <c r="AK329" s="253" t="e">
        <f t="shared" si="185"/>
        <v>#DIV/0!</v>
      </c>
      <c r="AL329" s="253" t="e">
        <f t="shared" si="185"/>
        <v>#DIV/0!</v>
      </c>
      <c r="AM329" s="253" t="e">
        <f t="shared" si="185"/>
        <v>#DIV/0!</v>
      </c>
      <c r="AN329" s="253" t="e">
        <f t="shared" si="185"/>
        <v>#DIV/0!</v>
      </c>
      <c r="AO329" s="253" t="e">
        <f t="shared" si="185"/>
        <v>#DIV/0!</v>
      </c>
      <c r="AP329" s="253" t="e">
        <f t="shared" si="185"/>
        <v>#DIV/0!</v>
      </c>
      <c r="AQ329" s="253" t="e">
        <f t="shared" si="185"/>
        <v>#DIV/0!</v>
      </c>
      <c r="AR329" s="253" t="e">
        <f t="shared" si="185"/>
        <v>#DIV/0!</v>
      </c>
      <c r="AS329" s="253" t="e">
        <f t="shared" si="185"/>
        <v>#DIV/0!</v>
      </c>
      <c r="AT329" s="56"/>
      <c r="AU329" s="56"/>
    </row>
    <row r="330" spans="1:47">
      <c r="A330" s="65" t="s">
        <v>676</v>
      </c>
      <c r="B330" s="253">
        <f t="shared" ref="B330:AS330" si="186">B236/B65-1</f>
        <v>0</v>
      </c>
      <c r="C330" s="253">
        <f t="shared" si="186"/>
        <v>0</v>
      </c>
      <c r="D330" s="253">
        <f t="shared" si="186"/>
        <v>0</v>
      </c>
      <c r="E330" s="253">
        <f t="shared" si="186"/>
        <v>0</v>
      </c>
      <c r="F330" s="253">
        <f t="shared" si="186"/>
        <v>0</v>
      </c>
      <c r="G330" s="253">
        <f t="shared" si="186"/>
        <v>0</v>
      </c>
      <c r="H330" s="253">
        <f t="shared" si="186"/>
        <v>0</v>
      </c>
      <c r="I330" s="253">
        <f t="shared" si="186"/>
        <v>0</v>
      </c>
      <c r="J330" s="253">
        <f t="shared" si="186"/>
        <v>0</v>
      </c>
      <c r="K330" s="253">
        <f t="shared" si="186"/>
        <v>0</v>
      </c>
      <c r="L330" s="253">
        <f t="shared" si="186"/>
        <v>0</v>
      </c>
      <c r="M330" s="253">
        <f t="shared" si="186"/>
        <v>0</v>
      </c>
      <c r="N330" s="253">
        <f t="shared" si="186"/>
        <v>0</v>
      </c>
      <c r="O330" s="253">
        <f t="shared" si="186"/>
        <v>0</v>
      </c>
      <c r="P330" s="253">
        <f t="shared" si="186"/>
        <v>0</v>
      </c>
      <c r="Q330" s="253">
        <f t="shared" si="186"/>
        <v>0</v>
      </c>
      <c r="R330" s="253">
        <f t="shared" si="186"/>
        <v>0</v>
      </c>
      <c r="S330" s="253">
        <f t="shared" si="186"/>
        <v>0</v>
      </c>
      <c r="T330" s="253">
        <f t="shared" si="186"/>
        <v>0</v>
      </c>
      <c r="U330" s="253">
        <f t="shared" si="186"/>
        <v>0</v>
      </c>
      <c r="V330" s="253">
        <f t="shared" si="186"/>
        <v>0</v>
      </c>
      <c r="W330" s="253">
        <f t="shared" si="186"/>
        <v>0</v>
      </c>
      <c r="X330" s="253">
        <f t="shared" si="186"/>
        <v>0</v>
      </c>
      <c r="Y330" s="253">
        <f t="shared" si="186"/>
        <v>0</v>
      </c>
      <c r="Z330" s="253">
        <f t="shared" si="186"/>
        <v>0</v>
      </c>
      <c r="AA330" s="253">
        <f t="shared" si="186"/>
        <v>0</v>
      </c>
      <c r="AB330" s="253">
        <f t="shared" si="186"/>
        <v>0</v>
      </c>
      <c r="AC330" s="253">
        <f t="shared" si="186"/>
        <v>0</v>
      </c>
      <c r="AD330" s="253">
        <f t="shared" si="186"/>
        <v>0</v>
      </c>
      <c r="AE330" s="253">
        <f t="shared" si="186"/>
        <v>0</v>
      </c>
      <c r="AF330" s="253">
        <f t="shared" si="186"/>
        <v>0</v>
      </c>
      <c r="AG330" s="253">
        <f t="shared" si="186"/>
        <v>0</v>
      </c>
      <c r="AH330" s="253">
        <f t="shared" si="186"/>
        <v>0</v>
      </c>
      <c r="AI330" s="253">
        <f t="shared" si="186"/>
        <v>0</v>
      </c>
      <c r="AJ330" s="253">
        <f t="shared" si="186"/>
        <v>0</v>
      </c>
      <c r="AK330" s="253">
        <f t="shared" si="186"/>
        <v>0</v>
      </c>
      <c r="AL330" s="253">
        <f t="shared" si="186"/>
        <v>0</v>
      </c>
      <c r="AM330" s="253">
        <f t="shared" si="186"/>
        <v>0</v>
      </c>
      <c r="AN330" s="253">
        <f t="shared" si="186"/>
        <v>0</v>
      </c>
      <c r="AO330" s="253">
        <f t="shared" si="186"/>
        <v>0</v>
      </c>
      <c r="AP330" s="253">
        <f t="shared" si="186"/>
        <v>0</v>
      </c>
      <c r="AQ330" s="253">
        <f t="shared" si="186"/>
        <v>0</v>
      </c>
      <c r="AR330" s="253">
        <f t="shared" si="186"/>
        <v>0</v>
      </c>
      <c r="AS330" s="253">
        <f t="shared" si="186"/>
        <v>0</v>
      </c>
      <c r="AT330" s="56"/>
      <c r="AU330" s="56"/>
    </row>
    <row r="331" spans="1:47">
      <c r="A331" s="65" t="s">
        <v>678</v>
      </c>
      <c r="B331" s="253" t="e">
        <f t="shared" ref="B331:AS331" si="187">B237/B66-1</f>
        <v>#DIV/0!</v>
      </c>
      <c r="C331" s="253" t="e">
        <f t="shared" si="187"/>
        <v>#DIV/0!</v>
      </c>
      <c r="D331" s="253" t="e">
        <f t="shared" si="187"/>
        <v>#DIV/0!</v>
      </c>
      <c r="E331" s="253" t="e">
        <f t="shared" si="187"/>
        <v>#DIV/0!</v>
      </c>
      <c r="F331" s="253" t="e">
        <f t="shared" si="187"/>
        <v>#DIV/0!</v>
      </c>
      <c r="G331" s="253" t="e">
        <f t="shared" si="187"/>
        <v>#DIV/0!</v>
      </c>
      <c r="H331" s="253" t="e">
        <f t="shared" si="187"/>
        <v>#DIV/0!</v>
      </c>
      <c r="I331" s="253" t="e">
        <f t="shared" si="187"/>
        <v>#DIV/0!</v>
      </c>
      <c r="J331" s="253" t="e">
        <f t="shared" si="187"/>
        <v>#DIV/0!</v>
      </c>
      <c r="K331" s="253" t="e">
        <f t="shared" si="187"/>
        <v>#DIV/0!</v>
      </c>
      <c r="L331" s="253" t="e">
        <f t="shared" si="187"/>
        <v>#DIV/0!</v>
      </c>
      <c r="M331" s="253" t="e">
        <f t="shared" si="187"/>
        <v>#DIV/0!</v>
      </c>
      <c r="N331" s="253" t="e">
        <f t="shared" si="187"/>
        <v>#DIV/0!</v>
      </c>
      <c r="O331" s="253" t="e">
        <f t="shared" si="187"/>
        <v>#DIV/0!</v>
      </c>
      <c r="P331" s="253" t="e">
        <f t="shared" si="187"/>
        <v>#DIV/0!</v>
      </c>
      <c r="Q331" s="253" t="e">
        <f t="shared" si="187"/>
        <v>#DIV/0!</v>
      </c>
      <c r="R331" s="253" t="e">
        <f t="shared" si="187"/>
        <v>#DIV/0!</v>
      </c>
      <c r="S331" s="253" t="e">
        <f t="shared" si="187"/>
        <v>#DIV/0!</v>
      </c>
      <c r="T331" s="253" t="e">
        <f t="shared" si="187"/>
        <v>#DIV/0!</v>
      </c>
      <c r="U331" s="253" t="e">
        <f t="shared" si="187"/>
        <v>#DIV/0!</v>
      </c>
      <c r="V331" s="253" t="e">
        <f t="shared" si="187"/>
        <v>#DIV/0!</v>
      </c>
      <c r="W331" s="253" t="e">
        <f t="shared" si="187"/>
        <v>#DIV/0!</v>
      </c>
      <c r="X331" s="253" t="e">
        <f t="shared" si="187"/>
        <v>#DIV/0!</v>
      </c>
      <c r="Y331" s="253" t="e">
        <f t="shared" si="187"/>
        <v>#DIV/0!</v>
      </c>
      <c r="Z331" s="253" t="e">
        <f t="shared" si="187"/>
        <v>#DIV/0!</v>
      </c>
      <c r="AA331" s="253" t="e">
        <f t="shared" si="187"/>
        <v>#DIV/0!</v>
      </c>
      <c r="AB331" s="253" t="e">
        <f t="shared" si="187"/>
        <v>#DIV/0!</v>
      </c>
      <c r="AC331" s="253" t="e">
        <f t="shared" si="187"/>
        <v>#DIV/0!</v>
      </c>
      <c r="AD331" s="253" t="e">
        <f t="shared" si="187"/>
        <v>#DIV/0!</v>
      </c>
      <c r="AE331" s="253" t="e">
        <f t="shared" si="187"/>
        <v>#DIV/0!</v>
      </c>
      <c r="AF331" s="253" t="e">
        <f t="shared" si="187"/>
        <v>#DIV/0!</v>
      </c>
      <c r="AG331" s="253" t="e">
        <f t="shared" si="187"/>
        <v>#DIV/0!</v>
      </c>
      <c r="AH331" s="253" t="e">
        <f t="shared" si="187"/>
        <v>#DIV/0!</v>
      </c>
      <c r="AI331" s="253" t="e">
        <f t="shared" si="187"/>
        <v>#DIV/0!</v>
      </c>
      <c r="AJ331" s="253" t="e">
        <f t="shared" si="187"/>
        <v>#DIV/0!</v>
      </c>
      <c r="AK331" s="253" t="e">
        <f t="shared" si="187"/>
        <v>#DIV/0!</v>
      </c>
      <c r="AL331" s="253" t="e">
        <f t="shared" si="187"/>
        <v>#DIV/0!</v>
      </c>
      <c r="AM331" s="253" t="e">
        <f t="shared" si="187"/>
        <v>#DIV/0!</v>
      </c>
      <c r="AN331" s="253" t="e">
        <f t="shared" si="187"/>
        <v>#DIV/0!</v>
      </c>
      <c r="AO331" s="253" t="e">
        <f t="shared" si="187"/>
        <v>#DIV/0!</v>
      </c>
      <c r="AP331" s="253" t="e">
        <f t="shared" si="187"/>
        <v>#DIV/0!</v>
      </c>
      <c r="AQ331" s="253" t="e">
        <f t="shared" si="187"/>
        <v>#DIV/0!</v>
      </c>
      <c r="AR331" s="253" t="e">
        <f t="shared" si="187"/>
        <v>#DIV/0!</v>
      </c>
      <c r="AS331" s="253" t="e">
        <f t="shared" si="187"/>
        <v>#DIV/0!</v>
      </c>
      <c r="AT331" s="56"/>
      <c r="AU331" s="56"/>
    </row>
    <row r="332" spans="1:47">
      <c r="A332" s="65" t="s">
        <v>680</v>
      </c>
      <c r="B332" s="253" t="e">
        <f t="shared" ref="B332:AS332" si="188">B238/B67-1</f>
        <v>#DIV/0!</v>
      </c>
      <c r="C332" s="253" t="e">
        <f t="shared" si="188"/>
        <v>#DIV/0!</v>
      </c>
      <c r="D332" s="253" t="e">
        <f t="shared" si="188"/>
        <v>#DIV/0!</v>
      </c>
      <c r="E332" s="253" t="e">
        <f t="shared" si="188"/>
        <v>#DIV/0!</v>
      </c>
      <c r="F332" s="253" t="e">
        <f t="shared" si="188"/>
        <v>#DIV/0!</v>
      </c>
      <c r="G332" s="253" t="e">
        <f t="shared" si="188"/>
        <v>#DIV/0!</v>
      </c>
      <c r="H332" s="253" t="e">
        <f t="shared" si="188"/>
        <v>#DIV/0!</v>
      </c>
      <c r="I332" s="253" t="e">
        <f t="shared" si="188"/>
        <v>#DIV/0!</v>
      </c>
      <c r="J332" s="253" t="e">
        <f t="shared" si="188"/>
        <v>#DIV/0!</v>
      </c>
      <c r="K332" s="253" t="e">
        <f t="shared" si="188"/>
        <v>#DIV/0!</v>
      </c>
      <c r="L332" s="253" t="e">
        <f t="shared" si="188"/>
        <v>#DIV/0!</v>
      </c>
      <c r="M332" s="253" t="e">
        <f t="shared" si="188"/>
        <v>#DIV/0!</v>
      </c>
      <c r="N332" s="253" t="e">
        <f t="shared" si="188"/>
        <v>#DIV/0!</v>
      </c>
      <c r="O332" s="253" t="e">
        <f t="shared" si="188"/>
        <v>#DIV/0!</v>
      </c>
      <c r="P332" s="253" t="e">
        <f t="shared" si="188"/>
        <v>#DIV/0!</v>
      </c>
      <c r="Q332" s="253" t="e">
        <f t="shared" si="188"/>
        <v>#DIV/0!</v>
      </c>
      <c r="R332" s="253" t="e">
        <f t="shared" si="188"/>
        <v>#DIV/0!</v>
      </c>
      <c r="S332" s="253" t="e">
        <f t="shared" si="188"/>
        <v>#DIV/0!</v>
      </c>
      <c r="T332" s="253" t="e">
        <f t="shared" si="188"/>
        <v>#DIV/0!</v>
      </c>
      <c r="U332" s="253" t="e">
        <f t="shared" si="188"/>
        <v>#DIV/0!</v>
      </c>
      <c r="V332" s="253" t="e">
        <f t="shared" si="188"/>
        <v>#DIV/0!</v>
      </c>
      <c r="W332" s="253" t="e">
        <f t="shared" si="188"/>
        <v>#DIV/0!</v>
      </c>
      <c r="X332" s="253" t="e">
        <f t="shared" si="188"/>
        <v>#DIV/0!</v>
      </c>
      <c r="Y332" s="253" t="e">
        <f t="shared" si="188"/>
        <v>#DIV/0!</v>
      </c>
      <c r="Z332" s="253" t="e">
        <f t="shared" si="188"/>
        <v>#DIV/0!</v>
      </c>
      <c r="AA332" s="253" t="e">
        <f t="shared" si="188"/>
        <v>#DIV/0!</v>
      </c>
      <c r="AB332" s="253" t="e">
        <f t="shared" si="188"/>
        <v>#DIV/0!</v>
      </c>
      <c r="AC332" s="253" t="e">
        <f t="shared" si="188"/>
        <v>#DIV/0!</v>
      </c>
      <c r="AD332" s="253" t="e">
        <f t="shared" si="188"/>
        <v>#DIV/0!</v>
      </c>
      <c r="AE332" s="253" t="e">
        <f t="shared" si="188"/>
        <v>#DIV/0!</v>
      </c>
      <c r="AF332" s="253" t="e">
        <f t="shared" si="188"/>
        <v>#DIV/0!</v>
      </c>
      <c r="AG332" s="253" t="e">
        <f t="shared" si="188"/>
        <v>#DIV/0!</v>
      </c>
      <c r="AH332" s="253" t="e">
        <f t="shared" si="188"/>
        <v>#DIV/0!</v>
      </c>
      <c r="AI332" s="253" t="e">
        <f t="shared" si="188"/>
        <v>#DIV/0!</v>
      </c>
      <c r="AJ332" s="253" t="e">
        <f t="shared" si="188"/>
        <v>#DIV/0!</v>
      </c>
      <c r="AK332" s="253" t="e">
        <f t="shared" si="188"/>
        <v>#DIV/0!</v>
      </c>
      <c r="AL332" s="253" t="e">
        <f t="shared" si="188"/>
        <v>#DIV/0!</v>
      </c>
      <c r="AM332" s="253" t="e">
        <f t="shared" si="188"/>
        <v>#DIV/0!</v>
      </c>
      <c r="AN332" s="253" t="e">
        <f t="shared" si="188"/>
        <v>#DIV/0!</v>
      </c>
      <c r="AO332" s="253" t="e">
        <f t="shared" si="188"/>
        <v>#DIV/0!</v>
      </c>
      <c r="AP332" s="253" t="e">
        <f t="shared" si="188"/>
        <v>#DIV/0!</v>
      </c>
      <c r="AQ332" s="253" t="e">
        <f t="shared" si="188"/>
        <v>#DIV/0!</v>
      </c>
      <c r="AR332" s="253" t="e">
        <f t="shared" si="188"/>
        <v>#DIV/0!</v>
      </c>
      <c r="AS332" s="253" t="e">
        <f t="shared" si="188"/>
        <v>#DIV/0!</v>
      </c>
      <c r="AT332" s="56"/>
      <c r="AU332" s="56"/>
    </row>
    <row r="333" spans="1:47">
      <c r="A333" s="65" t="s">
        <v>689</v>
      </c>
      <c r="B333" s="253">
        <f t="shared" ref="B333:AS333" si="189">B239/B68-1</f>
        <v>0</v>
      </c>
      <c r="C333" s="253">
        <f t="shared" si="189"/>
        <v>0</v>
      </c>
      <c r="D333" s="253">
        <f t="shared" si="189"/>
        <v>0</v>
      </c>
      <c r="E333" s="253">
        <f t="shared" si="189"/>
        <v>0</v>
      </c>
      <c r="F333" s="253">
        <f t="shared" si="189"/>
        <v>0</v>
      </c>
      <c r="G333" s="253">
        <f t="shared" si="189"/>
        <v>0</v>
      </c>
      <c r="H333" s="253">
        <f t="shared" si="189"/>
        <v>0</v>
      </c>
      <c r="I333" s="253">
        <f t="shared" si="189"/>
        <v>0</v>
      </c>
      <c r="J333" s="253">
        <f t="shared" si="189"/>
        <v>0</v>
      </c>
      <c r="K333" s="253">
        <f t="shared" si="189"/>
        <v>0</v>
      </c>
      <c r="L333" s="253">
        <f t="shared" si="189"/>
        <v>0</v>
      </c>
      <c r="M333" s="253">
        <f t="shared" si="189"/>
        <v>0</v>
      </c>
      <c r="N333" s="253">
        <f t="shared" si="189"/>
        <v>0</v>
      </c>
      <c r="O333" s="253">
        <f t="shared" si="189"/>
        <v>0</v>
      </c>
      <c r="P333" s="253">
        <f t="shared" si="189"/>
        <v>0</v>
      </c>
      <c r="Q333" s="253">
        <f t="shared" si="189"/>
        <v>0</v>
      </c>
      <c r="R333" s="253">
        <f t="shared" si="189"/>
        <v>0</v>
      </c>
      <c r="S333" s="253">
        <f t="shared" si="189"/>
        <v>0</v>
      </c>
      <c r="T333" s="253">
        <f t="shared" si="189"/>
        <v>0</v>
      </c>
      <c r="U333" s="253">
        <f t="shared" si="189"/>
        <v>0</v>
      </c>
      <c r="V333" s="253">
        <f t="shared" si="189"/>
        <v>0</v>
      </c>
      <c r="W333" s="253">
        <f t="shared" si="189"/>
        <v>0</v>
      </c>
      <c r="X333" s="253">
        <f t="shared" si="189"/>
        <v>0</v>
      </c>
      <c r="Y333" s="253">
        <f t="shared" si="189"/>
        <v>0</v>
      </c>
      <c r="Z333" s="253">
        <f t="shared" si="189"/>
        <v>0</v>
      </c>
      <c r="AA333" s="253">
        <f t="shared" si="189"/>
        <v>0</v>
      </c>
      <c r="AB333" s="253">
        <f t="shared" si="189"/>
        <v>0</v>
      </c>
      <c r="AC333" s="253">
        <f t="shared" si="189"/>
        <v>0</v>
      </c>
      <c r="AD333" s="253">
        <f t="shared" si="189"/>
        <v>0</v>
      </c>
      <c r="AE333" s="253">
        <f t="shared" si="189"/>
        <v>0</v>
      </c>
      <c r="AF333" s="253">
        <f t="shared" si="189"/>
        <v>0</v>
      </c>
      <c r="AG333" s="253">
        <f t="shared" si="189"/>
        <v>0</v>
      </c>
      <c r="AH333" s="253">
        <f t="shared" si="189"/>
        <v>0</v>
      </c>
      <c r="AI333" s="253">
        <f t="shared" si="189"/>
        <v>0</v>
      </c>
      <c r="AJ333" s="253">
        <f t="shared" si="189"/>
        <v>0</v>
      </c>
      <c r="AK333" s="253">
        <f t="shared" si="189"/>
        <v>0</v>
      </c>
      <c r="AL333" s="253">
        <f t="shared" si="189"/>
        <v>0</v>
      </c>
      <c r="AM333" s="253">
        <f t="shared" si="189"/>
        <v>0</v>
      </c>
      <c r="AN333" s="253">
        <f t="shared" si="189"/>
        <v>0</v>
      </c>
      <c r="AO333" s="253">
        <f t="shared" si="189"/>
        <v>0</v>
      </c>
      <c r="AP333" s="253">
        <f t="shared" si="189"/>
        <v>0</v>
      </c>
      <c r="AQ333" s="253">
        <f t="shared" si="189"/>
        <v>0</v>
      </c>
      <c r="AR333" s="253">
        <f t="shared" si="189"/>
        <v>0</v>
      </c>
      <c r="AS333" s="253">
        <f t="shared" si="189"/>
        <v>0</v>
      </c>
      <c r="AT333" s="56"/>
      <c r="AU333" s="56"/>
    </row>
    <row r="334" spans="1:47">
      <c r="A334" s="65" t="s">
        <v>690</v>
      </c>
      <c r="B334" s="72"/>
      <c r="C334" s="72"/>
      <c r="D334" s="72"/>
      <c r="E334" s="72"/>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c r="AK334" s="65"/>
      <c r="AL334" s="65"/>
      <c r="AM334" s="65"/>
      <c r="AN334" s="65"/>
      <c r="AO334" s="65"/>
      <c r="AP334" s="65"/>
      <c r="AQ334" s="65"/>
      <c r="AR334" s="65"/>
      <c r="AS334" s="65"/>
      <c r="AT334" s="56"/>
      <c r="AU334" s="56"/>
    </row>
    <row r="335" spans="1:47">
      <c r="A335" s="65" t="s">
        <v>674</v>
      </c>
      <c r="B335" s="253">
        <f t="shared" ref="B335:AS335" si="190">B241/B70-1</f>
        <v>0</v>
      </c>
      <c r="C335" s="253">
        <f t="shared" si="190"/>
        <v>0</v>
      </c>
      <c r="D335" s="253">
        <f t="shared" si="190"/>
        <v>0</v>
      </c>
      <c r="E335" s="253">
        <f t="shared" si="190"/>
        <v>0</v>
      </c>
      <c r="F335" s="253">
        <f t="shared" si="190"/>
        <v>0</v>
      </c>
      <c r="G335" s="253">
        <f t="shared" si="190"/>
        <v>0</v>
      </c>
      <c r="H335" s="253">
        <f t="shared" si="190"/>
        <v>0</v>
      </c>
      <c r="I335" s="253">
        <f t="shared" si="190"/>
        <v>0</v>
      </c>
      <c r="J335" s="253">
        <f t="shared" si="190"/>
        <v>0</v>
      </c>
      <c r="K335" s="253">
        <f t="shared" si="190"/>
        <v>0</v>
      </c>
      <c r="L335" s="253">
        <f t="shared" si="190"/>
        <v>0</v>
      </c>
      <c r="M335" s="253">
        <f t="shared" si="190"/>
        <v>0</v>
      </c>
      <c r="N335" s="253">
        <f t="shared" si="190"/>
        <v>0</v>
      </c>
      <c r="O335" s="253">
        <f t="shared" si="190"/>
        <v>0</v>
      </c>
      <c r="P335" s="253">
        <f t="shared" si="190"/>
        <v>0</v>
      </c>
      <c r="Q335" s="253">
        <f t="shared" si="190"/>
        <v>0</v>
      </c>
      <c r="R335" s="253">
        <f t="shared" si="190"/>
        <v>0</v>
      </c>
      <c r="S335" s="253">
        <f t="shared" si="190"/>
        <v>0</v>
      </c>
      <c r="T335" s="253">
        <f t="shared" si="190"/>
        <v>0</v>
      </c>
      <c r="U335" s="253">
        <f t="shared" si="190"/>
        <v>0</v>
      </c>
      <c r="V335" s="253">
        <f t="shared" si="190"/>
        <v>0</v>
      </c>
      <c r="W335" s="253">
        <f t="shared" si="190"/>
        <v>0</v>
      </c>
      <c r="X335" s="253">
        <f t="shared" si="190"/>
        <v>0</v>
      </c>
      <c r="Y335" s="253">
        <f t="shared" si="190"/>
        <v>0</v>
      </c>
      <c r="Z335" s="253">
        <f t="shared" si="190"/>
        <v>0</v>
      </c>
      <c r="AA335" s="253">
        <f t="shared" si="190"/>
        <v>0</v>
      </c>
      <c r="AB335" s="253">
        <f t="shared" si="190"/>
        <v>0</v>
      </c>
      <c r="AC335" s="253">
        <f t="shared" si="190"/>
        <v>0</v>
      </c>
      <c r="AD335" s="253">
        <f t="shared" si="190"/>
        <v>0</v>
      </c>
      <c r="AE335" s="253">
        <f t="shared" si="190"/>
        <v>0</v>
      </c>
      <c r="AF335" s="253">
        <f t="shared" si="190"/>
        <v>0</v>
      </c>
      <c r="AG335" s="253">
        <f t="shared" si="190"/>
        <v>0</v>
      </c>
      <c r="AH335" s="253">
        <f t="shared" si="190"/>
        <v>0</v>
      </c>
      <c r="AI335" s="253">
        <f t="shared" si="190"/>
        <v>0</v>
      </c>
      <c r="AJ335" s="253">
        <f t="shared" si="190"/>
        <v>0</v>
      </c>
      <c r="AK335" s="253">
        <f t="shared" si="190"/>
        <v>0</v>
      </c>
      <c r="AL335" s="253">
        <f t="shared" si="190"/>
        <v>0</v>
      </c>
      <c r="AM335" s="253">
        <f t="shared" si="190"/>
        <v>0</v>
      </c>
      <c r="AN335" s="253">
        <f t="shared" si="190"/>
        <v>0</v>
      </c>
      <c r="AO335" s="253">
        <f t="shared" si="190"/>
        <v>0</v>
      </c>
      <c r="AP335" s="253">
        <f t="shared" si="190"/>
        <v>0</v>
      </c>
      <c r="AQ335" s="253">
        <f t="shared" si="190"/>
        <v>0</v>
      </c>
      <c r="AR335" s="253">
        <f t="shared" si="190"/>
        <v>0</v>
      </c>
      <c r="AS335" s="253">
        <f t="shared" si="190"/>
        <v>0</v>
      </c>
      <c r="AT335" s="56"/>
      <c r="AU335" s="56"/>
    </row>
    <row r="336" spans="1:47">
      <c r="A336" s="65" t="s">
        <v>676</v>
      </c>
      <c r="B336" s="253">
        <f t="shared" ref="B336:AS336" si="191">B242/B71-1</f>
        <v>0</v>
      </c>
      <c r="C336" s="253">
        <f t="shared" si="191"/>
        <v>0</v>
      </c>
      <c r="D336" s="253">
        <f t="shared" si="191"/>
        <v>0</v>
      </c>
      <c r="E336" s="253">
        <f t="shared" si="191"/>
        <v>0</v>
      </c>
      <c r="F336" s="253">
        <f t="shared" si="191"/>
        <v>0</v>
      </c>
      <c r="G336" s="253">
        <f t="shared" si="191"/>
        <v>0</v>
      </c>
      <c r="H336" s="253">
        <f t="shared" si="191"/>
        <v>0</v>
      </c>
      <c r="I336" s="253">
        <f t="shared" si="191"/>
        <v>0</v>
      </c>
      <c r="J336" s="253">
        <f t="shared" si="191"/>
        <v>0</v>
      </c>
      <c r="K336" s="253">
        <f t="shared" si="191"/>
        <v>0</v>
      </c>
      <c r="L336" s="253">
        <f t="shared" si="191"/>
        <v>0</v>
      </c>
      <c r="M336" s="253">
        <f t="shared" si="191"/>
        <v>0</v>
      </c>
      <c r="N336" s="253">
        <f t="shared" si="191"/>
        <v>0</v>
      </c>
      <c r="O336" s="253">
        <f t="shared" si="191"/>
        <v>0</v>
      </c>
      <c r="P336" s="253">
        <f t="shared" si="191"/>
        <v>0</v>
      </c>
      <c r="Q336" s="253">
        <f t="shared" si="191"/>
        <v>0</v>
      </c>
      <c r="R336" s="253">
        <f t="shared" si="191"/>
        <v>0</v>
      </c>
      <c r="S336" s="253">
        <f t="shared" si="191"/>
        <v>0</v>
      </c>
      <c r="T336" s="253">
        <f t="shared" si="191"/>
        <v>0</v>
      </c>
      <c r="U336" s="253">
        <f t="shared" si="191"/>
        <v>0</v>
      </c>
      <c r="V336" s="253">
        <f t="shared" si="191"/>
        <v>0</v>
      </c>
      <c r="W336" s="253">
        <f t="shared" si="191"/>
        <v>0</v>
      </c>
      <c r="X336" s="253">
        <f t="shared" si="191"/>
        <v>0</v>
      </c>
      <c r="Y336" s="253">
        <f t="shared" si="191"/>
        <v>0</v>
      </c>
      <c r="Z336" s="253">
        <f t="shared" si="191"/>
        <v>0</v>
      </c>
      <c r="AA336" s="253">
        <f t="shared" si="191"/>
        <v>0</v>
      </c>
      <c r="AB336" s="253">
        <f t="shared" si="191"/>
        <v>0</v>
      </c>
      <c r="AC336" s="253">
        <f t="shared" si="191"/>
        <v>0</v>
      </c>
      <c r="AD336" s="253">
        <f t="shared" si="191"/>
        <v>0</v>
      </c>
      <c r="AE336" s="253">
        <f t="shared" si="191"/>
        <v>0</v>
      </c>
      <c r="AF336" s="253">
        <f t="shared" si="191"/>
        <v>0</v>
      </c>
      <c r="AG336" s="253">
        <f t="shared" si="191"/>
        <v>0</v>
      </c>
      <c r="AH336" s="253">
        <f t="shared" si="191"/>
        <v>0</v>
      </c>
      <c r="AI336" s="253">
        <f t="shared" si="191"/>
        <v>0</v>
      </c>
      <c r="AJ336" s="253">
        <f t="shared" si="191"/>
        <v>0</v>
      </c>
      <c r="AK336" s="253">
        <f t="shared" si="191"/>
        <v>0</v>
      </c>
      <c r="AL336" s="253">
        <f t="shared" si="191"/>
        <v>0</v>
      </c>
      <c r="AM336" s="253">
        <f t="shared" si="191"/>
        <v>0</v>
      </c>
      <c r="AN336" s="253">
        <f t="shared" si="191"/>
        <v>0</v>
      </c>
      <c r="AO336" s="253">
        <f t="shared" si="191"/>
        <v>0</v>
      </c>
      <c r="AP336" s="253">
        <f t="shared" si="191"/>
        <v>0</v>
      </c>
      <c r="AQ336" s="253">
        <f t="shared" si="191"/>
        <v>0</v>
      </c>
      <c r="AR336" s="253">
        <f t="shared" si="191"/>
        <v>0</v>
      </c>
      <c r="AS336" s="253">
        <f t="shared" si="191"/>
        <v>0</v>
      </c>
      <c r="AT336" s="56"/>
      <c r="AU336" s="56"/>
    </row>
    <row r="337" spans="1:47">
      <c r="A337" s="65" t="s">
        <v>678</v>
      </c>
      <c r="B337" s="253">
        <f t="shared" ref="B337:AS337" si="192">B243/B72-1</f>
        <v>0</v>
      </c>
      <c r="C337" s="253">
        <f t="shared" si="192"/>
        <v>0</v>
      </c>
      <c r="D337" s="253">
        <f t="shared" si="192"/>
        <v>0</v>
      </c>
      <c r="E337" s="253">
        <f t="shared" si="192"/>
        <v>0</v>
      </c>
      <c r="F337" s="253">
        <f t="shared" si="192"/>
        <v>0</v>
      </c>
      <c r="G337" s="253">
        <f t="shared" si="192"/>
        <v>0</v>
      </c>
      <c r="H337" s="253">
        <f t="shared" si="192"/>
        <v>0</v>
      </c>
      <c r="I337" s="253">
        <f t="shared" si="192"/>
        <v>0</v>
      </c>
      <c r="J337" s="253">
        <f t="shared" si="192"/>
        <v>0</v>
      </c>
      <c r="K337" s="253">
        <f t="shared" si="192"/>
        <v>0</v>
      </c>
      <c r="L337" s="253">
        <f t="shared" si="192"/>
        <v>0</v>
      </c>
      <c r="M337" s="253">
        <f t="shared" si="192"/>
        <v>0</v>
      </c>
      <c r="N337" s="253">
        <f t="shared" si="192"/>
        <v>0</v>
      </c>
      <c r="O337" s="253">
        <f t="shared" si="192"/>
        <v>0</v>
      </c>
      <c r="P337" s="253">
        <f t="shared" si="192"/>
        <v>1.7897714263920061E-2</v>
      </c>
      <c r="Q337" s="253">
        <f t="shared" si="192"/>
        <v>3.5795428527840123E-2</v>
      </c>
      <c r="R337" s="253">
        <f t="shared" si="192"/>
        <v>5.3693142791760184E-2</v>
      </c>
      <c r="S337" s="253">
        <f t="shared" si="192"/>
        <v>7.1590857055680468E-2</v>
      </c>
      <c r="T337" s="253">
        <f t="shared" si="192"/>
        <v>8.9488571319600529E-2</v>
      </c>
      <c r="U337" s="253">
        <f t="shared" si="192"/>
        <v>0.10738628558352059</v>
      </c>
      <c r="V337" s="253">
        <f t="shared" si="192"/>
        <v>0.12528399984744065</v>
      </c>
      <c r="W337" s="253">
        <f t="shared" si="192"/>
        <v>0.14318171411136071</v>
      </c>
      <c r="X337" s="253">
        <f t="shared" si="192"/>
        <v>0.16107942837528078</v>
      </c>
      <c r="Y337" s="253">
        <f t="shared" si="192"/>
        <v>0.17897714263920084</v>
      </c>
      <c r="Z337" s="253">
        <f t="shared" si="192"/>
        <v>0.19687485690312112</v>
      </c>
      <c r="AA337" s="253">
        <f t="shared" si="192"/>
        <v>0.21477257116704118</v>
      </c>
      <c r="AB337" s="253">
        <f t="shared" si="192"/>
        <v>0.23267028543096124</v>
      </c>
      <c r="AC337" s="253">
        <f t="shared" si="192"/>
        <v>0.2505679996948813</v>
      </c>
      <c r="AD337" s="253">
        <f t="shared" si="192"/>
        <v>0.26846571395880137</v>
      </c>
      <c r="AE337" s="253">
        <f t="shared" si="192"/>
        <v>0.29531228535468168</v>
      </c>
      <c r="AF337" s="253">
        <f t="shared" si="192"/>
        <v>0.32215885675056177</v>
      </c>
      <c r="AG337" s="253">
        <f t="shared" si="192"/>
        <v>0.34900542814644209</v>
      </c>
      <c r="AH337" s="253">
        <f t="shared" si="192"/>
        <v>0.37585199954232196</v>
      </c>
      <c r="AI337" s="253">
        <f t="shared" si="192"/>
        <v>0.40269857093820205</v>
      </c>
      <c r="AJ337" s="253">
        <f t="shared" si="192"/>
        <v>0.42954514233408214</v>
      </c>
      <c r="AK337" s="253">
        <f t="shared" si="192"/>
        <v>0.45639171372996223</v>
      </c>
      <c r="AL337" s="253">
        <f t="shared" si="192"/>
        <v>0.48323828512584255</v>
      </c>
      <c r="AM337" s="253">
        <f t="shared" si="192"/>
        <v>0.51008485652172264</v>
      </c>
      <c r="AN337" s="253">
        <f t="shared" si="192"/>
        <v>0.53693142791760273</v>
      </c>
      <c r="AO337" s="253">
        <f t="shared" si="192"/>
        <v>0.56377799931348305</v>
      </c>
      <c r="AP337" s="253">
        <f t="shared" si="192"/>
        <v>0.59062457070936292</v>
      </c>
      <c r="AQ337" s="253">
        <f t="shared" si="192"/>
        <v>0.61747114210524323</v>
      </c>
      <c r="AR337" s="253">
        <f t="shared" si="192"/>
        <v>0.64431771350112332</v>
      </c>
      <c r="AS337" s="253">
        <f t="shared" si="192"/>
        <v>0.67116428489700342</v>
      </c>
      <c r="AT337" s="56"/>
      <c r="AU337" s="56"/>
    </row>
    <row r="338" spans="1:47">
      <c r="A338" s="65" t="s">
        <v>680</v>
      </c>
      <c r="B338" s="253">
        <f t="shared" ref="B338:AS338" si="193">B244/B73-1</f>
        <v>0</v>
      </c>
      <c r="C338" s="253">
        <f t="shared" si="193"/>
        <v>0</v>
      </c>
      <c r="D338" s="253">
        <f t="shared" si="193"/>
        <v>0</v>
      </c>
      <c r="E338" s="253">
        <f t="shared" si="193"/>
        <v>0</v>
      </c>
      <c r="F338" s="253">
        <f t="shared" si="193"/>
        <v>0</v>
      </c>
      <c r="G338" s="253">
        <f t="shared" si="193"/>
        <v>0</v>
      </c>
      <c r="H338" s="253">
        <f t="shared" si="193"/>
        <v>0</v>
      </c>
      <c r="I338" s="253">
        <f t="shared" si="193"/>
        <v>0</v>
      </c>
      <c r="J338" s="253">
        <f t="shared" si="193"/>
        <v>0</v>
      </c>
      <c r="K338" s="253">
        <f t="shared" si="193"/>
        <v>0</v>
      </c>
      <c r="L338" s="253">
        <f t="shared" si="193"/>
        <v>0</v>
      </c>
      <c r="M338" s="253">
        <f t="shared" si="193"/>
        <v>0</v>
      </c>
      <c r="N338" s="253">
        <f t="shared" si="193"/>
        <v>0</v>
      </c>
      <c r="O338" s="253">
        <f t="shared" si="193"/>
        <v>0</v>
      </c>
      <c r="P338" s="253">
        <f t="shared" si="193"/>
        <v>1.7897714263920061E-2</v>
      </c>
      <c r="Q338" s="253">
        <f t="shared" si="193"/>
        <v>3.5795428527840123E-2</v>
      </c>
      <c r="R338" s="253">
        <f t="shared" si="193"/>
        <v>5.3693142791760184E-2</v>
      </c>
      <c r="S338" s="253">
        <f t="shared" si="193"/>
        <v>7.1590857055680468E-2</v>
      </c>
      <c r="T338" s="253">
        <f t="shared" si="193"/>
        <v>8.9488571319600529E-2</v>
      </c>
      <c r="U338" s="253">
        <f t="shared" si="193"/>
        <v>0.10738628558352059</v>
      </c>
      <c r="V338" s="253">
        <f t="shared" si="193"/>
        <v>0.12528399984744065</v>
      </c>
      <c r="W338" s="253">
        <f t="shared" si="193"/>
        <v>0.14318171411136071</v>
      </c>
      <c r="X338" s="253">
        <f t="shared" si="193"/>
        <v>0.16107942837528078</v>
      </c>
      <c r="Y338" s="253">
        <f t="shared" si="193"/>
        <v>0.17897714263920084</v>
      </c>
      <c r="Z338" s="253">
        <f t="shared" si="193"/>
        <v>0.19687485690312112</v>
      </c>
      <c r="AA338" s="253">
        <f t="shared" si="193"/>
        <v>0.21477257116704118</v>
      </c>
      <c r="AB338" s="253">
        <f t="shared" si="193"/>
        <v>0.23267028543096124</v>
      </c>
      <c r="AC338" s="253">
        <f t="shared" si="193"/>
        <v>0.2505679996948813</v>
      </c>
      <c r="AD338" s="253">
        <f t="shared" si="193"/>
        <v>0.26846571395880137</v>
      </c>
      <c r="AE338" s="253">
        <f t="shared" si="193"/>
        <v>0.29531228535468146</v>
      </c>
      <c r="AF338" s="253">
        <f t="shared" si="193"/>
        <v>0.32215885675056155</v>
      </c>
      <c r="AG338" s="253">
        <f t="shared" si="193"/>
        <v>0.34900542814644187</v>
      </c>
      <c r="AH338" s="253">
        <f t="shared" si="193"/>
        <v>0.37585199954232196</v>
      </c>
      <c r="AI338" s="253">
        <f t="shared" si="193"/>
        <v>0.40269857093820205</v>
      </c>
      <c r="AJ338" s="253">
        <f t="shared" si="193"/>
        <v>0.42954514233408214</v>
      </c>
      <c r="AK338" s="253">
        <f t="shared" si="193"/>
        <v>0.45639171372996223</v>
      </c>
      <c r="AL338" s="253">
        <f t="shared" si="193"/>
        <v>0.48323828512584255</v>
      </c>
      <c r="AM338" s="253">
        <f t="shared" si="193"/>
        <v>0.51008485652172264</v>
      </c>
      <c r="AN338" s="253">
        <f t="shared" si="193"/>
        <v>0.53693142791760273</v>
      </c>
      <c r="AO338" s="253">
        <f t="shared" si="193"/>
        <v>0.56377799931348305</v>
      </c>
      <c r="AP338" s="253">
        <f t="shared" si="193"/>
        <v>0.59062457070936292</v>
      </c>
      <c r="AQ338" s="253">
        <f t="shared" si="193"/>
        <v>0.61747114210524323</v>
      </c>
      <c r="AR338" s="253">
        <f t="shared" si="193"/>
        <v>0.64431771350112332</v>
      </c>
      <c r="AS338" s="253">
        <f t="shared" si="193"/>
        <v>0.67116428489700342</v>
      </c>
      <c r="AT338" s="56"/>
      <c r="AU338" s="56"/>
    </row>
    <row r="339" spans="1:47">
      <c r="A339" s="65" t="s">
        <v>696</v>
      </c>
      <c r="B339" s="253">
        <f t="shared" ref="B339:AS339" si="194">B245/B74-1</f>
        <v>0</v>
      </c>
      <c r="C339" s="253">
        <f t="shared" si="194"/>
        <v>0</v>
      </c>
      <c r="D339" s="253">
        <f t="shared" si="194"/>
        <v>0</v>
      </c>
      <c r="E339" s="253">
        <f t="shared" si="194"/>
        <v>0</v>
      </c>
      <c r="F339" s="253">
        <f t="shared" si="194"/>
        <v>0</v>
      </c>
      <c r="G339" s="253">
        <f t="shared" si="194"/>
        <v>0</v>
      </c>
      <c r="H339" s="253">
        <f t="shared" si="194"/>
        <v>0</v>
      </c>
      <c r="I339" s="253">
        <f t="shared" si="194"/>
        <v>0</v>
      </c>
      <c r="J339" s="253">
        <f t="shared" si="194"/>
        <v>0</v>
      </c>
      <c r="K339" s="253">
        <f t="shared" si="194"/>
        <v>0</v>
      </c>
      <c r="L339" s="253">
        <f t="shared" si="194"/>
        <v>0</v>
      </c>
      <c r="M339" s="253">
        <f t="shared" si="194"/>
        <v>0</v>
      </c>
      <c r="N339" s="253">
        <f t="shared" si="194"/>
        <v>0</v>
      </c>
      <c r="O339" s="253">
        <f t="shared" si="194"/>
        <v>0</v>
      </c>
      <c r="P339" s="253">
        <f t="shared" si="194"/>
        <v>2.4419105335860003E-4</v>
      </c>
      <c r="Q339" s="253">
        <f t="shared" si="194"/>
        <v>5.0461243101640463E-4</v>
      </c>
      <c r="R339" s="253">
        <f t="shared" si="194"/>
        <v>7.8171672915750001E-4</v>
      </c>
      <c r="S339" s="253">
        <f t="shared" si="194"/>
        <v>1.0762160810717791E-3</v>
      </c>
      <c r="T339" s="253">
        <f t="shared" si="194"/>
        <v>1.3884381686244396E-3</v>
      </c>
      <c r="U339" s="253">
        <f t="shared" si="194"/>
        <v>1.7179950270596045E-3</v>
      </c>
      <c r="V339" s="253">
        <f t="shared" si="194"/>
        <v>2.0649407128692232E-3</v>
      </c>
      <c r="W339" s="253">
        <f t="shared" si="194"/>
        <v>2.429067510506755E-3</v>
      </c>
      <c r="X339" s="253">
        <f t="shared" si="194"/>
        <v>2.8106730377455147E-3</v>
      </c>
      <c r="Y339" s="253">
        <f t="shared" si="194"/>
        <v>3.2081595154522802E-3</v>
      </c>
      <c r="Z339" s="253">
        <f t="shared" si="194"/>
        <v>3.6221293559690615E-3</v>
      </c>
      <c r="AA339" s="253">
        <f t="shared" si="194"/>
        <v>4.0548202413082102E-3</v>
      </c>
      <c r="AB339" s="253">
        <f t="shared" si="194"/>
        <v>4.5070496088026601E-3</v>
      </c>
      <c r="AC339" s="253">
        <f t="shared" si="194"/>
        <v>4.9776302712911669E-3</v>
      </c>
      <c r="AD339" s="253">
        <f t="shared" si="194"/>
        <v>5.4684669732443236E-3</v>
      </c>
      <c r="AE339" s="253">
        <f t="shared" si="194"/>
        <v>6.1046971182845411E-3</v>
      </c>
      <c r="AF339" s="253">
        <f t="shared" si="194"/>
        <v>6.7586570384421396E-3</v>
      </c>
      <c r="AG339" s="253">
        <f t="shared" si="194"/>
        <v>7.4307395410102561E-3</v>
      </c>
      <c r="AH339" s="253">
        <f t="shared" si="194"/>
        <v>8.1213449145707273E-3</v>
      </c>
      <c r="AI339" s="253">
        <f t="shared" si="194"/>
        <v>8.8308810496291468E-3</v>
      </c>
      <c r="AJ339" s="253">
        <f t="shared" si="194"/>
        <v>9.5597635606123887E-3</v>
      </c>
      <c r="AK339" s="253">
        <f t="shared" si="194"/>
        <v>1.0308415909217272E-2</v>
      </c>
      <c r="AL339" s="253">
        <f t="shared" si="194"/>
        <v>1.107726952911281E-2</v>
      </c>
      <c r="AM339" s="253">
        <f t="shared" si="194"/>
        <v>1.1866763951978054E-2</v>
      </c>
      <c r="AN339" s="253">
        <f t="shared" si="194"/>
        <v>1.2677346934880429E-2</v>
      </c>
      <c r="AO339" s="253">
        <f t="shared" si="194"/>
        <v>1.3509474588972559E-2</v>
      </c>
      <c r="AP339" s="253">
        <f t="shared" si="194"/>
        <v>1.4363611509505159E-2</v>
      </c>
      <c r="AQ339" s="253">
        <f t="shared" si="194"/>
        <v>1.5240230907144436E-2</v>
      </c>
      <c r="AR339" s="253">
        <f t="shared" si="194"/>
        <v>1.6139814740574243E-2</v>
      </c>
      <c r="AS339" s="253">
        <f t="shared" si="194"/>
        <v>1.706285385037809E-2</v>
      </c>
      <c r="AT339" s="56"/>
      <c r="AU339" s="56"/>
    </row>
    <row r="340" spans="1:47">
      <c r="A340" s="65" t="s">
        <v>698</v>
      </c>
      <c r="B340" s="253">
        <f t="shared" ref="B340:AS340" si="195">B246/B75-1</f>
        <v>0</v>
      </c>
      <c r="C340" s="253">
        <f t="shared" si="195"/>
        <v>0</v>
      </c>
      <c r="D340" s="253">
        <f t="shared" si="195"/>
        <v>0</v>
      </c>
      <c r="E340" s="253">
        <f t="shared" si="195"/>
        <v>0</v>
      </c>
      <c r="F340" s="253">
        <f t="shared" si="195"/>
        <v>0</v>
      </c>
      <c r="G340" s="253">
        <f t="shared" si="195"/>
        <v>0</v>
      </c>
      <c r="H340" s="253">
        <f t="shared" si="195"/>
        <v>0</v>
      </c>
      <c r="I340" s="253">
        <f t="shared" si="195"/>
        <v>0</v>
      </c>
      <c r="J340" s="253">
        <f t="shared" si="195"/>
        <v>0</v>
      </c>
      <c r="K340" s="253">
        <f t="shared" si="195"/>
        <v>0</v>
      </c>
      <c r="L340" s="253">
        <f t="shared" si="195"/>
        <v>0</v>
      </c>
      <c r="M340" s="253">
        <f t="shared" si="195"/>
        <v>0</v>
      </c>
      <c r="N340" s="253">
        <f t="shared" si="195"/>
        <v>0</v>
      </c>
      <c r="O340" s="253">
        <f t="shared" si="195"/>
        <v>0</v>
      </c>
      <c r="P340" s="253">
        <f t="shared" si="195"/>
        <v>1.1418784968686424E-4</v>
      </c>
      <c r="Q340" s="253">
        <f t="shared" si="195"/>
        <v>2.3620204237650988E-4</v>
      </c>
      <c r="R340" s="253">
        <f t="shared" si="195"/>
        <v>3.6627989086857049E-4</v>
      </c>
      <c r="S340" s="253">
        <f t="shared" si="195"/>
        <v>5.0478260127895247E-4</v>
      </c>
      <c r="T340" s="253">
        <f t="shared" si="195"/>
        <v>6.5189125502596035E-4</v>
      </c>
      <c r="U340" s="253">
        <f t="shared" si="195"/>
        <v>8.074481591167082E-4</v>
      </c>
      <c r="V340" s="253">
        <f t="shared" si="195"/>
        <v>9.7150479960994574E-4</v>
      </c>
      <c r="W340" s="253">
        <f t="shared" si="195"/>
        <v>1.1439883504160697E-3</v>
      </c>
      <c r="X340" s="253">
        <f t="shared" si="195"/>
        <v>1.3250662005117597E-3</v>
      </c>
      <c r="Y340" s="253">
        <f t="shared" si="195"/>
        <v>1.5140028359321711E-3</v>
      </c>
      <c r="Z340" s="253">
        <f t="shared" si="195"/>
        <v>1.7111089388113232E-3</v>
      </c>
      <c r="AA340" s="253">
        <f t="shared" si="195"/>
        <v>1.9174791253462331E-3</v>
      </c>
      <c r="AB340" s="253">
        <f t="shared" si="195"/>
        <v>2.1335336691647999E-3</v>
      </c>
      <c r="AC340" s="253">
        <f t="shared" si="195"/>
        <v>2.3587336176327245E-3</v>
      </c>
      <c r="AD340" s="253">
        <f t="shared" si="195"/>
        <v>2.5940220647329149E-3</v>
      </c>
      <c r="AE340" s="253">
        <f t="shared" si="195"/>
        <v>2.8939341753781989E-3</v>
      </c>
      <c r="AF340" s="253">
        <f t="shared" si="195"/>
        <v>3.2011374135647586E-3</v>
      </c>
      <c r="AG340" s="253">
        <f t="shared" si="195"/>
        <v>3.5156016765522935E-3</v>
      </c>
      <c r="AH340" s="253">
        <f t="shared" si="195"/>
        <v>3.8372935704995559E-3</v>
      </c>
      <c r="AI340" s="253">
        <f t="shared" si="195"/>
        <v>4.1661764991236527E-3</v>
      </c>
      <c r="AJ340" s="253">
        <f t="shared" si="195"/>
        <v>4.5022107508316811E-3</v>
      </c>
      <c r="AK340" s="253">
        <f t="shared" si="195"/>
        <v>4.8453535841566087E-3</v>
      </c>
      <c r="AL340" s="253">
        <f t="shared" si="195"/>
        <v>5.1955593113670595E-3</v>
      </c>
      <c r="AM340" s="253">
        <f t="shared" si="195"/>
        <v>5.552779380141315E-3</v>
      </c>
      <c r="AN340" s="253">
        <f t="shared" si="195"/>
        <v>5.9169624532324772E-3</v>
      </c>
      <c r="AO340" s="253">
        <f t="shared" si="195"/>
        <v>6.2880544860746124E-3</v>
      </c>
      <c r="AP340" s="253">
        <f t="shared" si="195"/>
        <v>6.6659988023003436E-3</v>
      </c>
      <c r="AQ340" s="253">
        <f t="shared" si="195"/>
        <v>7.0507361671690028E-3</v>
      </c>
      <c r="AR340" s="253">
        <f t="shared" si="195"/>
        <v>7.4422048589204426E-3</v>
      </c>
      <c r="AS340" s="253">
        <f t="shared" si="195"/>
        <v>7.8403407380891466E-3</v>
      </c>
      <c r="AT340" s="56"/>
      <c r="AU340" s="56"/>
    </row>
    <row r="341" spans="1:47">
      <c r="A341" s="65"/>
      <c r="B341" s="253"/>
      <c r="C341" s="253"/>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253"/>
      <c r="AB341" s="253"/>
      <c r="AC341" s="253"/>
      <c r="AD341" s="253"/>
      <c r="AE341" s="253"/>
      <c r="AF341" s="253"/>
      <c r="AG341" s="253"/>
      <c r="AH341" s="253"/>
      <c r="AI341" s="253"/>
      <c r="AJ341" s="253"/>
      <c r="AK341" s="253"/>
      <c r="AL341" s="253"/>
      <c r="AM341" s="253"/>
      <c r="AN341" s="253"/>
      <c r="AO341" s="253"/>
      <c r="AP341" s="253"/>
      <c r="AQ341" s="253"/>
      <c r="AR341" s="253"/>
      <c r="AS341" s="253"/>
      <c r="AT341" s="56"/>
      <c r="AU341" s="56"/>
    </row>
    <row r="342" spans="1:47">
      <c r="A342" s="65" t="s">
        <v>699</v>
      </c>
      <c r="B342" s="72"/>
      <c r="C342" s="72"/>
      <c r="D342" s="72"/>
      <c r="E342" s="72"/>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c r="AK342" s="65"/>
      <c r="AL342" s="65"/>
      <c r="AM342" s="65"/>
      <c r="AN342" s="65"/>
      <c r="AO342" s="65"/>
      <c r="AP342" s="65"/>
      <c r="AQ342" s="65"/>
      <c r="AR342" s="65"/>
      <c r="AS342" s="65"/>
      <c r="AT342" s="56"/>
      <c r="AU342" s="56"/>
    </row>
    <row r="343" spans="1:47">
      <c r="A343" s="65" t="s">
        <v>2818</v>
      </c>
      <c r="B343" s="72"/>
      <c r="C343" s="72"/>
      <c r="D343" s="72"/>
      <c r="E343" s="72"/>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c r="AK343" s="65"/>
      <c r="AL343" s="65"/>
      <c r="AM343" s="65"/>
      <c r="AN343" s="65"/>
      <c r="AO343" s="65"/>
      <c r="AP343" s="65"/>
      <c r="AQ343" s="65"/>
      <c r="AR343" s="65"/>
      <c r="AS343" s="65"/>
      <c r="AT343" s="56"/>
      <c r="AU343" s="56"/>
    </row>
    <row r="344" spans="1:47">
      <c r="A344" s="65" t="s">
        <v>2819</v>
      </c>
      <c r="B344" s="253">
        <f t="shared" ref="B344:AS344" si="196">B250/B79-1</f>
        <v>0</v>
      </c>
      <c r="C344" s="253">
        <f t="shared" si="196"/>
        <v>0</v>
      </c>
      <c r="D344" s="253">
        <f t="shared" si="196"/>
        <v>0</v>
      </c>
      <c r="E344" s="253">
        <f t="shared" si="196"/>
        <v>0</v>
      </c>
      <c r="F344" s="253">
        <f t="shared" si="196"/>
        <v>0</v>
      </c>
      <c r="G344" s="253">
        <f t="shared" si="196"/>
        <v>0</v>
      </c>
      <c r="H344" s="253">
        <f t="shared" si="196"/>
        <v>0</v>
      </c>
      <c r="I344" s="253">
        <f t="shared" si="196"/>
        <v>0</v>
      </c>
      <c r="J344" s="253">
        <f t="shared" si="196"/>
        <v>0</v>
      </c>
      <c r="K344" s="253">
        <f t="shared" si="196"/>
        <v>0</v>
      </c>
      <c r="L344" s="253">
        <f t="shared" si="196"/>
        <v>0</v>
      </c>
      <c r="M344" s="253">
        <f t="shared" si="196"/>
        <v>0</v>
      </c>
      <c r="N344" s="253">
        <f t="shared" si="196"/>
        <v>0</v>
      </c>
      <c r="O344" s="253">
        <f t="shared" si="196"/>
        <v>0</v>
      </c>
      <c r="P344" s="253">
        <f t="shared" si="196"/>
        <v>0</v>
      </c>
      <c r="Q344" s="253">
        <f t="shared" si="196"/>
        <v>0</v>
      </c>
      <c r="R344" s="253">
        <f t="shared" si="196"/>
        <v>0</v>
      </c>
      <c r="S344" s="253">
        <f t="shared" si="196"/>
        <v>0</v>
      </c>
      <c r="T344" s="253">
        <f t="shared" si="196"/>
        <v>0</v>
      </c>
      <c r="U344" s="253">
        <f t="shared" si="196"/>
        <v>0</v>
      </c>
      <c r="V344" s="253">
        <f t="shared" si="196"/>
        <v>0</v>
      </c>
      <c r="W344" s="253">
        <f t="shared" si="196"/>
        <v>0</v>
      </c>
      <c r="X344" s="253">
        <f t="shared" si="196"/>
        <v>0</v>
      </c>
      <c r="Y344" s="253">
        <f t="shared" si="196"/>
        <v>0</v>
      </c>
      <c r="Z344" s="253">
        <f t="shared" si="196"/>
        <v>0</v>
      </c>
      <c r="AA344" s="253">
        <f t="shared" si="196"/>
        <v>0</v>
      </c>
      <c r="AB344" s="253">
        <f t="shared" si="196"/>
        <v>0</v>
      </c>
      <c r="AC344" s="253">
        <f t="shared" si="196"/>
        <v>0</v>
      </c>
      <c r="AD344" s="253">
        <f t="shared" si="196"/>
        <v>0</v>
      </c>
      <c r="AE344" s="253">
        <f t="shared" si="196"/>
        <v>0</v>
      </c>
      <c r="AF344" s="253">
        <f t="shared" si="196"/>
        <v>0</v>
      </c>
      <c r="AG344" s="253">
        <f t="shared" si="196"/>
        <v>0</v>
      </c>
      <c r="AH344" s="253">
        <f t="shared" si="196"/>
        <v>0</v>
      </c>
      <c r="AI344" s="253">
        <f t="shared" si="196"/>
        <v>0</v>
      </c>
      <c r="AJ344" s="253">
        <f t="shared" si="196"/>
        <v>0</v>
      </c>
      <c r="AK344" s="253">
        <f t="shared" si="196"/>
        <v>0</v>
      </c>
      <c r="AL344" s="253">
        <f t="shared" si="196"/>
        <v>0</v>
      </c>
      <c r="AM344" s="253">
        <f t="shared" si="196"/>
        <v>0</v>
      </c>
      <c r="AN344" s="253">
        <f t="shared" si="196"/>
        <v>0</v>
      </c>
      <c r="AO344" s="253">
        <f t="shared" si="196"/>
        <v>0</v>
      </c>
      <c r="AP344" s="253">
        <f t="shared" si="196"/>
        <v>0</v>
      </c>
      <c r="AQ344" s="253">
        <f t="shared" si="196"/>
        <v>0</v>
      </c>
      <c r="AR344" s="253">
        <f t="shared" si="196"/>
        <v>0</v>
      </c>
      <c r="AS344" s="253">
        <f t="shared" si="196"/>
        <v>0</v>
      </c>
      <c r="AT344" s="56"/>
      <c r="AU344" s="56"/>
    </row>
    <row r="345" spans="1:47">
      <c r="A345" s="65" t="s">
        <v>2756</v>
      </c>
      <c r="B345" s="253">
        <f t="shared" ref="B345:AS345" si="197">B251/B80-1</f>
        <v>0</v>
      </c>
      <c r="C345" s="253">
        <f t="shared" si="197"/>
        <v>0</v>
      </c>
      <c r="D345" s="253">
        <f t="shared" si="197"/>
        <v>0</v>
      </c>
      <c r="E345" s="253">
        <f t="shared" si="197"/>
        <v>0</v>
      </c>
      <c r="F345" s="253">
        <f t="shared" si="197"/>
        <v>0</v>
      </c>
      <c r="G345" s="253">
        <f t="shared" si="197"/>
        <v>0</v>
      </c>
      <c r="H345" s="253">
        <f t="shared" si="197"/>
        <v>0</v>
      </c>
      <c r="I345" s="253">
        <f t="shared" si="197"/>
        <v>0</v>
      </c>
      <c r="J345" s="253">
        <f t="shared" si="197"/>
        <v>0</v>
      </c>
      <c r="K345" s="253">
        <f t="shared" si="197"/>
        <v>0</v>
      </c>
      <c r="L345" s="253">
        <f t="shared" si="197"/>
        <v>0</v>
      </c>
      <c r="M345" s="253">
        <f t="shared" si="197"/>
        <v>0</v>
      </c>
      <c r="N345" s="253">
        <f t="shared" si="197"/>
        <v>0</v>
      </c>
      <c r="O345" s="253">
        <f t="shared" si="197"/>
        <v>0</v>
      </c>
      <c r="P345" s="253">
        <f t="shared" si="197"/>
        <v>0</v>
      </c>
      <c r="Q345" s="253">
        <f t="shared" si="197"/>
        <v>0</v>
      </c>
      <c r="R345" s="253">
        <f t="shared" si="197"/>
        <v>0</v>
      </c>
      <c r="S345" s="253">
        <f t="shared" si="197"/>
        <v>0</v>
      </c>
      <c r="T345" s="253">
        <f t="shared" si="197"/>
        <v>0</v>
      </c>
      <c r="U345" s="253">
        <f t="shared" si="197"/>
        <v>0</v>
      </c>
      <c r="V345" s="253">
        <f t="shared" si="197"/>
        <v>0</v>
      </c>
      <c r="W345" s="253">
        <f t="shared" si="197"/>
        <v>0</v>
      </c>
      <c r="X345" s="253">
        <f t="shared" si="197"/>
        <v>0</v>
      </c>
      <c r="Y345" s="253">
        <f t="shared" si="197"/>
        <v>0</v>
      </c>
      <c r="Z345" s="253">
        <f t="shared" si="197"/>
        <v>0</v>
      </c>
      <c r="AA345" s="253">
        <f t="shared" si="197"/>
        <v>0</v>
      </c>
      <c r="AB345" s="253">
        <f t="shared" si="197"/>
        <v>0</v>
      </c>
      <c r="AC345" s="253">
        <f t="shared" si="197"/>
        <v>0</v>
      </c>
      <c r="AD345" s="253">
        <f t="shared" si="197"/>
        <v>0</v>
      </c>
      <c r="AE345" s="253">
        <f t="shared" si="197"/>
        <v>0</v>
      </c>
      <c r="AF345" s="253">
        <f t="shared" si="197"/>
        <v>0</v>
      </c>
      <c r="AG345" s="253">
        <f t="shared" si="197"/>
        <v>0</v>
      </c>
      <c r="AH345" s="253">
        <f t="shared" si="197"/>
        <v>0</v>
      </c>
      <c r="AI345" s="253">
        <f t="shared" si="197"/>
        <v>0</v>
      </c>
      <c r="AJ345" s="253">
        <f t="shared" si="197"/>
        <v>0</v>
      </c>
      <c r="AK345" s="253">
        <f t="shared" si="197"/>
        <v>0</v>
      </c>
      <c r="AL345" s="253">
        <f t="shared" si="197"/>
        <v>0</v>
      </c>
      <c r="AM345" s="253">
        <f t="shared" si="197"/>
        <v>0</v>
      </c>
      <c r="AN345" s="253">
        <f t="shared" si="197"/>
        <v>0</v>
      </c>
      <c r="AO345" s="253">
        <f t="shared" si="197"/>
        <v>0</v>
      </c>
      <c r="AP345" s="253">
        <f t="shared" si="197"/>
        <v>0</v>
      </c>
      <c r="AQ345" s="253">
        <f t="shared" si="197"/>
        <v>0</v>
      </c>
      <c r="AR345" s="253">
        <f t="shared" si="197"/>
        <v>0</v>
      </c>
      <c r="AS345" s="253">
        <f t="shared" si="197"/>
        <v>0</v>
      </c>
      <c r="AT345" s="56"/>
      <c r="AU345" s="56"/>
    </row>
    <row r="346" spans="1:47">
      <c r="A346" s="65" t="s">
        <v>2820</v>
      </c>
      <c r="B346" s="72"/>
      <c r="C346" s="72"/>
      <c r="D346" s="72"/>
      <c r="E346" s="72"/>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c r="AK346" s="65"/>
      <c r="AL346" s="65"/>
      <c r="AM346" s="65"/>
      <c r="AN346" s="65"/>
      <c r="AO346" s="65"/>
      <c r="AP346" s="65"/>
      <c r="AQ346" s="65"/>
      <c r="AR346" s="65"/>
      <c r="AS346" s="65"/>
      <c r="AT346" s="56"/>
      <c r="AU346" s="56"/>
    </row>
    <row r="347" spans="1:47">
      <c r="A347" s="65" t="s">
        <v>2819</v>
      </c>
      <c r="B347" s="253">
        <f t="shared" ref="B347:AS347" si="198">B253/B82-1</f>
        <v>0</v>
      </c>
      <c r="C347" s="253">
        <f t="shared" si="198"/>
        <v>0</v>
      </c>
      <c r="D347" s="253">
        <f t="shared" si="198"/>
        <v>0</v>
      </c>
      <c r="E347" s="253">
        <f t="shared" si="198"/>
        <v>0</v>
      </c>
      <c r="F347" s="253">
        <f t="shared" si="198"/>
        <v>0</v>
      </c>
      <c r="G347" s="253">
        <f t="shared" si="198"/>
        <v>0</v>
      </c>
      <c r="H347" s="253">
        <f t="shared" si="198"/>
        <v>0</v>
      </c>
      <c r="I347" s="253">
        <f t="shared" si="198"/>
        <v>0</v>
      </c>
      <c r="J347" s="253">
        <f t="shared" si="198"/>
        <v>0</v>
      </c>
      <c r="K347" s="253">
        <f t="shared" si="198"/>
        <v>0</v>
      </c>
      <c r="L347" s="253">
        <f t="shared" si="198"/>
        <v>0</v>
      </c>
      <c r="M347" s="253">
        <f t="shared" si="198"/>
        <v>0</v>
      </c>
      <c r="N347" s="253">
        <f t="shared" si="198"/>
        <v>0</v>
      </c>
      <c r="O347" s="253">
        <f t="shared" si="198"/>
        <v>0</v>
      </c>
      <c r="P347" s="253">
        <f t="shared" si="198"/>
        <v>0</v>
      </c>
      <c r="Q347" s="253">
        <f t="shared" si="198"/>
        <v>0</v>
      </c>
      <c r="R347" s="253">
        <f t="shared" si="198"/>
        <v>0</v>
      </c>
      <c r="S347" s="253">
        <f t="shared" si="198"/>
        <v>0</v>
      </c>
      <c r="T347" s="253">
        <f t="shared" si="198"/>
        <v>0</v>
      </c>
      <c r="U347" s="253">
        <f t="shared" si="198"/>
        <v>0</v>
      </c>
      <c r="V347" s="253">
        <f t="shared" si="198"/>
        <v>0</v>
      </c>
      <c r="W347" s="253">
        <f t="shared" si="198"/>
        <v>0</v>
      </c>
      <c r="X347" s="253">
        <f t="shared" si="198"/>
        <v>0</v>
      </c>
      <c r="Y347" s="253">
        <f t="shared" si="198"/>
        <v>0</v>
      </c>
      <c r="Z347" s="253">
        <f t="shared" si="198"/>
        <v>0</v>
      </c>
      <c r="AA347" s="253">
        <f t="shared" si="198"/>
        <v>0</v>
      </c>
      <c r="AB347" s="253">
        <f t="shared" si="198"/>
        <v>0</v>
      </c>
      <c r="AC347" s="253">
        <f t="shared" si="198"/>
        <v>0</v>
      </c>
      <c r="AD347" s="253">
        <f t="shared" si="198"/>
        <v>0</v>
      </c>
      <c r="AE347" s="253">
        <f t="shared" si="198"/>
        <v>0</v>
      </c>
      <c r="AF347" s="253">
        <f t="shared" si="198"/>
        <v>0</v>
      </c>
      <c r="AG347" s="253">
        <f t="shared" si="198"/>
        <v>0</v>
      </c>
      <c r="AH347" s="253">
        <f t="shared" si="198"/>
        <v>0</v>
      </c>
      <c r="AI347" s="253">
        <f t="shared" si="198"/>
        <v>0</v>
      </c>
      <c r="AJ347" s="253">
        <f t="shared" si="198"/>
        <v>0</v>
      </c>
      <c r="AK347" s="253">
        <f t="shared" si="198"/>
        <v>0</v>
      </c>
      <c r="AL347" s="253">
        <f t="shared" si="198"/>
        <v>0</v>
      </c>
      <c r="AM347" s="253">
        <f t="shared" si="198"/>
        <v>0</v>
      </c>
      <c r="AN347" s="253">
        <f t="shared" si="198"/>
        <v>0</v>
      </c>
      <c r="AO347" s="253">
        <f t="shared" si="198"/>
        <v>0</v>
      </c>
      <c r="AP347" s="253">
        <f t="shared" si="198"/>
        <v>0</v>
      </c>
      <c r="AQ347" s="253">
        <f t="shared" si="198"/>
        <v>0</v>
      </c>
      <c r="AR347" s="253">
        <f t="shared" si="198"/>
        <v>0</v>
      </c>
      <c r="AS347" s="253">
        <f t="shared" si="198"/>
        <v>0</v>
      </c>
      <c r="AT347" s="56"/>
      <c r="AU347" s="56"/>
    </row>
    <row r="348" spans="1:47">
      <c r="A348" s="65" t="s">
        <v>2821</v>
      </c>
      <c r="B348" s="72"/>
      <c r="C348" s="72"/>
      <c r="D348" s="72"/>
      <c r="E348" s="72"/>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c r="AK348" s="65"/>
      <c r="AL348" s="65"/>
      <c r="AM348" s="65"/>
      <c r="AN348" s="65"/>
      <c r="AO348" s="65"/>
      <c r="AP348" s="65"/>
      <c r="AQ348" s="65"/>
      <c r="AR348" s="65"/>
      <c r="AS348" s="65"/>
      <c r="AT348" s="56"/>
      <c r="AU348" s="56"/>
    </row>
    <row r="349" spans="1:47">
      <c r="A349" s="65" t="s">
        <v>2819</v>
      </c>
      <c r="B349" s="253">
        <f t="shared" ref="B349:AS349" si="199">B255/B84-1</f>
        <v>0</v>
      </c>
      <c r="C349" s="253">
        <f t="shared" si="199"/>
        <v>0</v>
      </c>
      <c r="D349" s="253">
        <f t="shared" si="199"/>
        <v>0</v>
      </c>
      <c r="E349" s="253">
        <f t="shared" si="199"/>
        <v>0</v>
      </c>
      <c r="F349" s="253">
        <f t="shared" si="199"/>
        <v>0</v>
      </c>
      <c r="G349" s="253">
        <f t="shared" si="199"/>
        <v>0</v>
      </c>
      <c r="H349" s="253">
        <f t="shared" si="199"/>
        <v>0</v>
      </c>
      <c r="I349" s="253">
        <f t="shared" si="199"/>
        <v>0</v>
      </c>
      <c r="J349" s="253">
        <f t="shared" si="199"/>
        <v>0</v>
      </c>
      <c r="K349" s="253">
        <f t="shared" si="199"/>
        <v>0</v>
      </c>
      <c r="L349" s="253">
        <f t="shared" si="199"/>
        <v>0</v>
      </c>
      <c r="M349" s="253">
        <f t="shared" si="199"/>
        <v>0</v>
      </c>
      <c r="N349" s="253">
        <f t="shared" si="199"/>
        <v>0</v>
      </c>
      <c r="O349" s="253">
        <f t="shared" si="199"/>
        <v>0</v>
      </c>
      <c r="P349" s="253">
        <f t="shared" si="199"/>
        <v>0</v>
      </c>
      <c r="Q349" s="253">
        <f t="shared" si="199"/>
        <v>0</v>
      </c>
      <c r="R349" s="253">
        <f t="shared" si="199"/>
        <v>0</v>
      </c>
      <c r="S349" s="253">
        <f t="shared" si="199"/>
        <v>0</v>
      </c>
      <c r="T349" s="253">
        <f t="shared" si="199"/>
        <v>0</v>
      </c>
      <c r="U349" s="253">
        <f t="shared" si="199"/>
        <v>0</v>
      </c>
      <c r="V349" s="253">
        <f t="shared" si="199"/>
        <v>0</v>
      </c>
      <c r="W349" s="253">
        <f t="shared" si="199"/>
        <v>0</v>
      </c>
      <c r="X349" s="253">
        <f t="shared" si="199"/>
        <v>0</v>
      </c>
      <c r="Y349" s="253">
        <f t="shared" si="199"/>
        <v>0</v>
      </c>
      <c r="Z349" s="253">
        <f t="shared" si="199"/>
        <v>0</v>
      </c>
      <c r="AA349" s="253">
        <f t="shared" si="199"/>
        <v>0</v>
      </c>
      <c r="AB349" s="253">
        <f t="shared" si="199"/>
        <v>0</v>
      </c>
      <c r="AC349" s="253">
        <f t="shared" si="199"/>
        <v>0</v>
      </c>
      <c r="AD349" s="253">
        <f t="shared" si="199"/>
        <v>0</v>
      </c>
      <c r="AE349" s="253">
        <f t="shared" si="199"/>
        <v>0</v>
      </c>
      <c r="AF349" s="253">
        <f t="shared" si="199"/>
        <v>0</v>
      </c>
      <c r="AG349" s="253">
        <f t="shared" si="199"/>
        <v>0</v>
      </c>
      <c r="AH349" s="253">
        <f t="shared" si="199"/>
        <v>0</v>
      </c>
      <c r="AI349" s="253">
        <f t="shared" si="199"/>
        <v>0</v>
      </c>
      <c r="AJ349" s="253">
        <f t="shared" si="199"/>
        <v>0</v>
      </c>
      <c r="AK349" s="253">
        <f t="shared" si="199"/>
        <v>0</v>
      </c>
      <c r="AL349" s="253">
        <f t="shared" si="199"/>
        <v>0</v>
      </c>
      <c r="AM349" s="253">
        <f t="shared" si="199"/>
        <v>0</v>
      </c>
      <c r="AN349" s="253">
        <f t="shared" si="199"/>
        <v>0</v>
      </c>
      <c r="AO349" s="253">
        <f t="shared" si="199"/>
        <v>0</v>
      </c>
      <c r="AP349" s="253">
        <f t="shared" si="199"/>
        <v>0</v>
      </c>
      <c r="AQ349" s="253">
        <f t="shared" si="199"/>
        <v>0</v>
      </c>
      <c r="AR349" s="253">
        <f t="shared" si="199"/>
        <v>0</v>
      </c>
      <c r="AS349" s="253">
        <f t="shared" si="199"/>
        <v>0</v>
      </c>
      <c r="AT349" s="56"/>
      <c r="AU349" s="56"/>
    </row>
    <row r="350" spans="1:47">
      <c r="A350" s="65" t="s">
        <v>2756</v>
      </c>
      <c r="B350" s="253">
        <f t="shared" ref="B350:AS350" si="200">B256/B85-1</f>
        <v>0</v>
      </c>
      <c r="C350" s="253">
        <f t="shared" si="200"/>
        <v>0</v>
      </c>
      <c r="D350" s="253">
        <f t="shared" si="200"/>
        <v>0</v>
      </c>
      <c r="E350" s="253">
        <f t="shared" si="200"/>
        <v>0</v>
      </c>
      <c r="F350" s="253">
        <f t="shared" si="200"/>
        <v>0</v>
      </c>
      <c r="G350" s="253">
        <f t="shared" si="200"/>
        <v>0</v>
      </c>
      <c r="H350" s="253">
        <f t="shared" si="200"/>
        <v>0</v>
      </c>
      <c r="I350" s="253">
        <f t="shared" si="200"/>
        <v>0</v>
      </c>
      <c r="J350" s="253">
        <f t="shared" si="200"/>
        <v>0</v>
      </c>
      <c r="K350" s="253">
        <f t="shared" si="200"/>
        <v>0</v>
      </c>
      <c r="L350" s="253">
        <f t="shared" si="200"/>
        <v>0</v>
      </c>
      <c r="M350" s="253">
        <f t="shared" si="200"/>
        <v>0</v>
      </c>
      <c r="N350" s="253">
        <f t="shared" si="200"/>
        <v>0</v>
      </c>
      <c r="O350" s="253">
        <f t="shared" si="200"/>
        <v>0</v>
      </c>
      <c r="P350" s="253">
        <f t="shared" si="200"/>
        <v>0</v>
      </c>
      <c r="Q350" s="253">
        <f t="shared" si="200"/>
        <v>0</v>
      </c>
      <c r="R350" s="253">
        <f t="shared" si="200"/>
        <v>0</v>
      </c>
      <c r="S350" s="253">
        <f t="shared" si="200"/>
        <v>0</v>
      </c>
      <c r="T350" s="253">
        <f t="shared" si="200"/>
        <v>0</v>
      </c>
      <c r="U350" s="253">
        <f t="shared" si="200"/>
        <v>0</v>
      </c>
      <c r="V350" s="253">
        <f t="shared" si="200"/>
        <v>0</v>
      </c>
      <c r="W350" s="253">
        <f t="shared" si="200"/>
        <v>0</v>
      </c>
      <c r="X350" s="253">
        <f t="shared" si="200"/>
        <v>0</v>
      </c>
      <c r="Y350" s="253">
        <f t="shared" si="200"/>
        <v>0</v>
      </c>
      <c r="Z350" s="253">
        <f t="shared" si="200"/>
        <v>0</v>
      </c>
      <c r="AA350" s="253">
        <f t="shared" si="200"/>
        <v>0</v>
      </c>
      <c r="AB350" s="253">
        <f t="shared" si="200"/>
        <v>0</v>
      </c>
      <c r="AC350" s="253">
        <f t="shared" si="200"/>
        <v>0</v>
      </c>
      <c r="AD350" s="253">
        <f t="shared" si="200"/>
        <v>0</v>
      </c>
      <c r="AE350" s="253">
        <f t="shared" si="200"/>
        <v>0</v>
      </c>
      <c r="AF350" s="253">
        <f t="shared" si="200"/>
        <v>0</v>
      </c>
      <c r="AG350" s="253">
        <f t="shared" si="200"/>
        <v>0</v>
      </c>
      <c r="AH350" s="253">
        <f t="shared" si="200"/>
        <v>0</v>
      </c>
      <c r="AI350" s="253">
        <f t="shared" si="200"/>
        <v>0</v>
      </c>
      <c r="AJ350" s="253">
        <f t="shared" si="200"/>
        <v>0</v>
      </c>
      <c r="AK350" s="253">
        <f t="shared" si="200"/>
        <v>0</v>
      </c>
      <c r="AL350" s="253">
        <f t="shared" si="200"/>
        <v>0</v>
      </c>
      <c r="AM350" s="253">
        <f t="shared" si="200"/>
        <v>0</v>
      </c>
      <c r="AN350" s="253">
        <f t="shared" si="200"/>
        <v>0</v>
      </c>
      <c r="AO350" s="253">
        <f t="shared" si="200"/>
        <v>0</v>
      </c>
      <c r="AP350" s="253">
        <f t="shared" si="200"/>
        <v>0</v>
      </c>
      <c r="AQ350" s="253">
        <f t="shared" si="200"/>
        <v>0</v>
      </c>
      <c r="AR350" s="253">
        <f t="shared" si="200"/>
        <v>0</v>
      </c>
      <c r="AS350" s="253">
        <f t="shared" si="200"/>
        <v>0</v>
      </c>
      <c r="AT350" s="56"/>
      <c r="AU350" s="56"/>
    </row>
    <row r="351" spans="1:47">
      <c r="A351" s="65" t="s">
        <v>670</v>
      </c>
      <c r="B351" s="253">
        <f t="shared" ref="B351:AS351" si="201">B257/B86-1</f>
        <v>0</v>
      </c>
      <c r="C351" s="253">
        <f t="shared" si="201"/>
        <v>0</v>
      </c>
      <c r="D351" s="253">
        <f t="shared" si="201"/>
        <v>0</v>
      </c>
      <c r="E351" s="253">
        <f t="shared" si="201"/>
        <v>0</v>
      </c>
      <c r="F351" s="253">
        <f t="shared" si="201"/>
        <v>0</v>
      </c>
      <c r="G351" s="253">
        <f t="shared" si="201"/>
        <v>0</v>
      </c>
      <c r="H351" s="253">
        <f t="shared" si="201"/>
        <v>0</v>
      </c>
      <c r="I351" s="253">
        <f t="shared" si="201"/>
        <v>0</v>
      </c>
      <c r="J351" s="253">
        <f t="shared" si="201"/>
        <v>0</v>
      </c>
      <c r="K351" s="253">
        <f t="shared" si="201"/>
        <v>0</v>
      </c>
      <c r="L351" s="253">
        <f t="shared" si="201"/>
        <v>0</v>
      </c>
      <c r="M351" s="253">
        <f t="shared" si="201"/>
        <v>0</v>
      </c>
      <c r="N351" s="253">
        <f t="shared" si="201"/>
        <v>0</v>
      </c>
      <c r="O351" s="253">
        <f t="shared" si="201"/>
        <v>0</v>
      </c>
      <c r="P351" s="253">
        <f t="shared" si="201"/>
        <v>0</v>
      </c>
      <c r="Q351" s="253">
        <f t="shared" si="201"/>
        <v>0</v>
      </c>
      <c r="R351" s="253">
        <f t="shared" si="201"/>
        <v>0</v>
      </c>
      <c r="S351" s="253">
        <f t="shared" si="201"/>
        <v>0</v>
      </c>
      <c r="T351" s="253">
        <f t="shared" si="201"/>
        <v>0</v>
      </c>
      <c r="U351" s="253">
        <f t="shared" si="201"/>
        <v>0</v>
      </c>
      <c r="V351" s="253">
        <f t="shared" si="201"/>
        <v>0</v>
      </c>
      <c r="W351" s="253">
        <f t="shared" si="201"/>
        <v>0</v>
      </c>
      <c r="X351" s="253">
        <f t="shared" si="201"/>
        <v>0</v>
      </c>
      <c r="Y351" s="253">
        <f t="shared" si="201"/>
        <v>0</v>
      </c>
      <c r="Z351" s="253">
        <f t="shared" si="201"/>
        <v>0</v>
      </c>
      <c r="AA351" s="253">
        <f t="shared" si="201"/>
        <v>0</v>
      </c>
      <c r="AB351" s="253">
        <f t="shared" si="201"/>
        <v>0</v>
      </c>
      <c r="AC351" s="253">
        <f t="shared" si="201"/>
        <v>0</v>
      </c>
      <c r="AD351" s="253">
        <f t="shared" si="201"/>
        <v>0</v>
      </c>
      <c r="AE351" s="253">
        <f t="shared" si="201"/>
        <v>0</v>
      </c>
      <c r="AF351" s="253">
        <f t="shared" si="201"/>
        <v>0</v>
      </c>
      <c r="AG351" s="253">
        <f t="shared" si="201"/>
        <v>0</v>
      </c>
      <c r="AH351" s="253">
        <f t="shared" si="201"/>
        <v>0</v>
      </c>
      <c r="AI351" s="253">
        <f t="shared" si="201"/>
        <v>0</v>
      </c>
      <c r="AJ351" s="253">
        <f t="shared" si="201"/>
        <v>0</v>
      </c>
      <c r="AK351" s="253">
        <f t="shared" si="201"/>
        <v>0</v>
      </c>
      <c r="AL351" s="253">
        <f t="shared" si="201"/>
        <v>0</v>
      </c>
      <c r="AM351" s="253">
        <f t="shared" si="201"/>
        <v>0</v>
      </c>
      <c r="AN351" s="253">
        <f t="shared" si="201"/>
        <v>0</v>
      </c>
      <c r="AO351" s="253">
        <f t="shared" si="201"/>
        <v>0</v>
      </c>
      <c r="AP351" s="253">
        <f t="shared" si="201"/>
        <v>0</v>
      </c>
      <c r="AQ351" s="253">
        <f t="shared" si="201"/>
        <v>0</v>
      </c>
      <c r="AR351" s="253">
        <f t="shared" si="201"/>
        <v>0</v>
      </c>
      <c r="AS351" s="253">
        <f t="shared" si="201"/>
        <v>0</v>
      </c>
      <c r="AT351" s="56"/>
      <c r="AU351" s="56"/>
    </row>
    <row r="352" spans="1:47">
      <c r="A352" s="65"/>
      <c r="B352" s="72"/>
      <c r="C352" s="72"/>
      <c r="D352" s="72"/>
      <c r="E352" s="72"/>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c r="AK352" s="65"/>
      <c r="AL352" s="65"/>
      <c r="AM352" s="65"/>
      <c r="AN352" s="65"/>
      <c r="AO352" s="65"/>
      <c r="AP352" s="65"/>
      <c r="AQ352" s="65"/>
      <c r="AR352" s="65"/>
      <c r="AS352" s="65"/>
      <c r="AT352" s="56"/>
      <c r="AU352" s="56"/>
    </row>
    <row r="353" spans="1:47">
      <c r="A353" s="65" t="s">
        <v>1634</v>
      </c>
      <c r="B353" s="72"/>
      <c r="C353" s="72"/>
      <c r="D353" s="72"/>
      <c r="E353" s="72"/>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c r="AK353" s="65"/>
      <c r="AL353" s="65"/>
      <c r="AM353" s="65"/>
      <c r="AN353" s="65"/>
      <c r="AO353" s="65"/>
      <c r="AP353" s="65"/>
      <c r="AQ353" s="65"/>
      <c r="AR353" s="65"/>
      <c r="AS353" s="65"/>
      <c r="AT353" s="56"/>
      <c r="AU353" s="56"/>
    </row>
    <row r="354" spans="1:47">
      <c r="A354" s="65" t="s">
        <v>708</v>
      </c>
      <c r="B354" s="253">
        <f t="shared" ref="B354:AS354" si="202">B260/B89-1</f>
        <v>0</v>
      </c>
      <c r="C354" s="253">
        <f t="shared" si="202"/>
        <v>0</v>
      </c>
      <c r="D354" s="253">
        <f t="shared" si="202"/>
        <v>0</v>
      </c>
      <c r="E354" s="253">
        <f t="shared" si="202"/>
        <v>0</v>
      </c>
      <c r="F354" s="253">
        <f t="shared" si="202"/>
        <v>0</v>
      </c>
      <c r="G354" s="253">
        <f t="shared" si="202"/>
        <v>0</v>
      </c>
      <c r="H354" s="253">
        <f t="shared" si="202"/>
        <v>0</v>
      </c>
      <c r="I354" s="253">
        <f t="shared" si="202"/>
        <v>0</v>
      </c>
      <c r="J354" s="253">
        <f t="shared" si="202"/>
        <v>0</v>
      </c>
      <c r="K354" s="253">
        <f t="shared" si="202"/>
        <v>0</v>
      </c>
      <c r="L354" s="253">
        <f t="shared" si="202"/>
        <v>0</v>
      </c>
      <c r="M354" s="253">
        <f t="shared" si="202"/>
        <v>0</v>
      </c>
      <c r="N354" s="253">
        <f t="shared" si="202"/>
        <v>0</v>
      </c>
      <c r="O354" s="253">
        <f t="shared" si="202"/>
        <v>0</v>
      </c>
      <c r="P354" s="253">
        <f t="shared" si="202"/>
        <v>0</v>
      </c>
      <c r="Q354" s="253">
        <f t="shared" si="202"/>
        <v>0</v>
      </c>
      <c r="R354" s="253">
        <f t="shared" si="202"/>
        <v>0</v>
      </c>
      <c r="S354" s="253">
        <f t="shared" si="202"/>
        <v>0</v>
      </c>
      <c r="T354" s="253">
        <f t="shared" si="202"/>
        <v>0</v>
      </c>
      <c r="U354" s="253">
        <f t="shared" si="202"/>
        <v>0</v>
      </c>
      <c r="V354" s="253">
        <f t="shared" si="202"/>
        <v>0</v>
      </c>
      <c r="W354" s="253">
        <f t="shared" si="202"/>
        <v>0</v>
      </c>
      <c r="X354" s="253">
        <f t="shared" si="202"/>
        <v>0</v>
      </c>
      <c r="Y354" s="253">
        <f t="shared" si="202"/>
        <v>0</v>
      </c>
      <c r="Z354" s="253">
        <f t="shared" si="202"/>
        <v>0</v>
      </c>
      <c r="AA354" s="253">
        <f t="shared" si="202"/>
        <v>0</v>
      </c>
      <c r="AB354" s="253">
        <f t="shared" si="202"/>
        <v>0</v>
      </c>
      <c r="AC354" s="253">
        <f t="shared" si="202"/>
        <v>0</v>
      </c>
      <c r="AD354" s="253">
        <f t="shared" si="202"/>
        <v>0</v>
      </c>
      <c r="AE354" s="253">
        <f t="shared" si="202"/>
        <v>0</v>
      </c>
      <c r="AF354" s="253">
        <f t="shared" si="202"/>
        <v>0</v>
      </c>
      <c r="AG354" s="253">
        <f t="shared" si="202"/>
        <v>0</v>
      </c>
      <c r="AH354" s="253">
        <f t="shared" si="202"/>
        <v>0</v>
      </c>
      <c r="AI354" s="253">
        <f t="shared" si="202"/>
        <v>0</v>
      </c>
      <c r="AJ354" s="253">
        <f t="shared" si="202"/>
        <v>0</v>
      </c>
      <c r="AK354" s="253">
        <f t="shared" si="202"/>
        <v>0</v>
      </c>
      <c r="AL354" s="253">
        <f t="shared" si="202"/>
        <v>0</v>
      </c>
      <c r="AM354" s="253">
        <f t="shared" si="202"/>
        <v>0</v>
      </c>
      <c r="AN354" s="253">
        <f t="shared" si="202"/>
        <v>0</v>
      </c>
      <c r="AO354" s="253">
        <f t="shared" si="202"/>
        <v>0</v>
      </c>
      <c r="AP354" s="253">
        <f t="shared" si="202"/>
        <v>0</v>
      </c>
      <c r="AQ354" s="253">
        <f t="shared" si="202"/>
        <v>0</v>
      </c>
      <c r="AR354" s="253">
        <f t="shared" si="202"/>
        <v>0</v>
      </c>
      <c r="AS354" s="253">
        <f t="shared" si="202"/>
        <v>0</v>
      </c>
      <c r="AT354" s="56"/>
      <c r="AU354" s="56"/>
    </row>
    <row r="355" spans="1:47">
      <c r="A355" s="65" t="s">
        <v>710</v>
      </c>
      <c r="B355" s="253">
        <f t="shared" ref="B355:AS355" si="203">B261/B90-1</f>
        <v>0</v>
      </c>
      <c r="C355" s="253">
        <f t="shared" si="203"/>
        <v>0</v>
      </c>
      <c r="D355" s="253">
        <f t="shared" si="203"/>
        <v>0</v>
      </c>
      <c r="E355" s="253">
        <f t="shared" si="203"/>
        <v>0</v>
      </c>
      <c r="F355" s="253">
        <f t="shared" si="203"/>
        <v>0</v>
      </c>
      <c r="G355" s="253">
        <f t="shared" si="203"/>
        <v>0</v>
      </c>
      <c r="H355" s="253">
        <f t="shared" si="203"/>
        <v>0</v>
      </c>
      <c r="I355" s="253">
        <f t="shared" si="203"/>
        <v>0</v>
      </c>
      <c r="J355" s="253">
        <f t="shared" si="203"/>
        <v>0</v>
      </c>
      <c r="K355" s="253">
        <f t="shared" si="203"/>
        <v>0</v>
      </c>
      <c r="L355" s="253">
        <f t="shared" si="203"/>
        <v>0</v>
      </c>
      <c r="M355" s="253">
        <f t="shared" si="203"/>
        <v>0</v>
      </c>
      <c r="N355" s="253">
        <f t="shared" si="203"/>
        <v>0</v>
      </c>
      <c r="O355" s="253">
        <f t="shared" si="203"/>
        <v>0</v>
      </c>
      <c r="P355" s="253">
        <f t="shared" si="203"/>
        <v>0</v>
      </c>
      <c r="Q355" s="253">
        <f t="shared" si="203"/>
        <v>0</v>
      </c>
      <c r="R355" s="253">
        <f t="shared" si="203"/>
        <v>0</v>
      </c>
      <c r="S355" s="253">
        <f t="shared" si="203"/>
        <v>0</v>
      </c>
      <c r="T355" s="253">
        <f t="shared" si="203"/>
        <v>0</v>
      </c>
      <c r="U355" s="253">
        <f t="shared" si="203"/>
        <v>0</v>
      </c>
      <c r="V355" s="253">
        <f t="shared" si="203"/>
        <v>0</v>
      </c>
      <c r="W355" s="253">
        <f t="shared" si="203"/>
        <v>0</v>
      </c>
      <c r="X355" s="253">
        <f t="shared" si="203"/>
        <v>0</v>
      </c>
      <c r="Y355" s="253">
        <f t="shared" si="203"/>
        <v>0</v>
      </c>
      <c r="Z355" s="253">
        <f t="shared" si="203"/>
        <v>0</v>
      </c>
      <c r="AA355" s="253">
        <f t="shared" si="203"/>
        <v>0</v>
      </c>
      <c r="AB355" s="253">
        <f t="shared" si="203"/>
        <v>0</v>
      </c>
      <c r="AC355" s="253">
        <f t="shared" si="203"/>
        <v>0</v>
      </c>
      <c r="AD355" s="253">
        <f t="shared" si="203"/>
        <v>0</v>
      </c>
      <c r="AE355" s="253">
        <f t="shared" si="203"/>
        <v>0</v>
      </c>
      <c r="AF355" s="253">
        <f t="shared" si="203"/>
        <v>0</v>
      </c>
      <c r="AG355" s="253">
        <f t="shared" si="203"/>
        <v>0</v>
      </c>
      <c r="AH355" s="253">
        <f t="shared" si="203"/>
        <v>0</v>
      </c>
      <c r="AI355" s="253">
        <f t="shared" si="203"/>
        <v>0</v>
      </c>
      <c r="AJ355" s="253">
        <f t="shared" si="203"/>
        <v>0</v>
      </c>
      <c r="AK355" s="253">
        <f t="shared" si="203"/>
        <v>0</v>
      </c>
      <c r="AL355" s="253">
        <f t="shared" si="203"/>
        <v>0</v>
      </c>
      <c r="AM355" s="253">
        <f t="shared" si="203"/>
        <v>0</v>
      </c>
      <c r="AN355" s="253">
        <f t="shared" si="203"/>
        <v>0</v>
      </c>
      <c r="AO355" s="253">
        <f t="shared" si="203"/>
        <v>0</v>
      </c>
      <c r="AP355" s="253">
        <f t="shared" si="203"/>
        <v>0</v>
      </c>
      <c r="AQ355" s="253">
        <f t="shared" si="203"/>
        <v>0</v>
      </c>
      <c r="AR355" s="253">
        <f t="shared" si="203"/>
        <v>0</v>
      </c>
      <c r="AS355" s="253">
        <f t="shared" si="203"/>
        <v>0</v>
      </c>
      <c r="AT355" s="56"/>
      <c r="AU355" s="56"/>
    </row>
    <row r="356" spans="1:47">
      <c r="A356" s="65"/>
      <c r="B356" s="72"/>
      <c r="C356" s="72"/>
      <c r="D356" s="72"/>
      <c r="E356" s="72"/>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c r="AK356" s="65"/>
      <c r="AL356" s="65"/>
      <c r="AM356" s="65"/>
      <c r="AN356" s="65"/>
      <c r="AO356" s="65"/>
      <c r="AP356" s="65"/>
      <c r="AQ356" s="65"/>
      <c r="AR356" s="65"/>
      <c r="AS356" s="65"/>
      <c r="AT356" s="56"/>
      <c r="AU356" s="56"/>
    </row>
    <row r="357" spans="1:47">
      <c r="A357" s="65" t="s">
        <v>712</v>
      </c>
      <c r="B357" s="253">
        <f t="shared" ref="B357:AS357" si="204">B263/B92-1</f>
        <v>0</v>
      </c>
      <c r="C357" s="253">
        <f t="shared" si="204"/>
        <v>0</v>
      </c>
      <c r="D357" s="253">
        <f t="shared" si="204"/>
        <v>0</v>
      </c>
      <c r="E357" s="253">
        <f t="shared" si="204"/>
        <v>0</v>
      </c>
      <c r="F357" s="253">
        <f t="shared" si="204"/>
        <v>0</v>
      </c>
      <c r="G357" s="253">
        <f t="shared" si="204"/>
        <v>0</v>
      </c>
      <c r="H357" s="253">
        <f t="shared" si="204"/>
        <v>0</v>
      </c>
      <c r="I357" s="253">
        <f t="shared" si="204"/>
        <v>0</v>
      </c>
      <c r="J357" s="253">
        <f t="shared" si="204"/>
        <v>0</v>
      </c>
      <c r="K357" s="253">
        <f t="shared" si="204"/>
        <v>0</v>
      </c>
      <c r="L357" s="253">
        <f t="shared" si="204"/>
        <v>0</v>
      </c>
      <c r="M357" s="253">
        <f t="shared" si="204"/>
        <v>0</v>
      </c>
      <c r="N357" s="253">
        <f t="shared" si="204"/>
        <v>0</v>
      </c>
      <c r="O357" s="253">
        <f t="shared" si="204"/>
        <v>0</v>
      </c>
      <c r="P357" s="253">
        <f t="shared" si="204"/>
        <v>0</v>
      </c>
      <c r="Q357" s="253">
        <f t="shared" si="204"/>
        <v>0</v>
      </c>
      <c r="R357" s="253">
        <f t="shared" si="204"/>
        <v>0</v>
      </c>
      <c r="S357" s="253">
        <f t="shared" si="204"/>
        <v>0</v>
      </c>
      <c r="T357" s="253">
        <f t="shared" si="204"/>
        <v>0</v>
      </c>
      <c r="U357" s="253">
        <f t="shared" si="204"/>
        <v>0</v>
      </c>
      <c r="V357" s="253">
        <f t="shared" si="204"/>
        <v>0</v>
      </c>
      <c r="W357" s="253">
        <f t="shared" si="204"/>
        <v>0</v>
      </c>
      <c r="X357" s="253">
        <f t="shared" si="204"/>
        <v>0</v>
      </c>
      <c r="Y357" s="253">
        <f t="shared" si="204"/>
        <v>0</v>
      </c>
      <c r="Z357" s="253">
        <f t="shared" si="204"/>
        <v>0</v>
      </c>
      <c r="AA357" s="253">
        <f t="shared" si="204"/>
        <v>0</v>
      </c>
      <c r="AB357" s="253">
        <f t="shared" si="204"/>
        <v>0</v>
      </c>
      <c r="AC357" s="253">
        <f t="shared" si="204"/>
        <v>0</v>
      </c>
      <c r="AD357" s="253">
        <f t="shared" si="204"/>
        <v>0</v>
      </c>
      <c r="AE357" s="253">
        <f t="shared" si="204"/>
        <v>0</v>
      </c>
      <c r="AF357" s="253">
        <f t="shared" si="204"/>
        <v>0</v>
      </c>
      <c r="AG357" s="253">
        <f t="shared" si="204"/>
        <v>0</v>
      </c>
      <c r="AH357" s="253">
        <f t="shared" si="204"/>
        <v>0</v>
      </c>
      <c r="AI357" s="253">
        <f t="shared" si="204"/>
        <v>0</v>
      </c>
      <c r="AJ357" s="253">
        <f t="shared" si="204"/>
        <v>0</v>
      </c>
      <c r="AK357" s="253">
        <f t="shared" si="204"/>
        <v>0</v>
      </c>
      <c r="AL357" s="253">
        <f t="shared" si="204"/>
        <v>0</v>
      </c>
      <c r="AM357" s="253">
        <f t="shared" si="204"/>
        <v>0</v>
      </c>
      <c r="AN357" s="253">
        <f t="shared" si="204"/>
        <v>0</v>
      </c>
      <c r="AO357" s="253">
        <f t="shared" si="204"/>
        <v>0</v>
      </c>
      <c r="AP357" s="253">
        <f t="shared" si="204"/>
        <v>0</v>
      </c>
      <c r="AQ357" s="253">
        <f t="shared" si="204"/>
        <v>0</v>
      </c>
      <c r="AR357" s="253">
        <f t="shared" si="204"/>
        <v>0</v>
      </c>
      <c r="AS357" s="253">
        <f t="shared" si="204"/>
        <v>0</v>
      </c>
      <c r="AT357" s="56"/>
      <c r="AU357" s="56"/>
    </row>
    <row r="358" spans="1:47">
      <c r="A358" s="65" t="s">
        <v>152</v>
      </c>
      <c r="B358" s="253">
        <f t="shared" ref="B358:AS358" si="205">B264/B93-1</f>
        <v>0</v>
      </c>
      <c r="C358" s="253">
        <f t="shared" si="205"/>
        <v>0</v>
      </c>
      <c r="D358" s="253">
        <f t="shared" si="205"/>
        <v>0</v>
      </c>
      <c r="E358" s="253">
        <f t="shared" si="205"/>
        <v>0</v>
      </c>
      <c r="F358" s="253">
        <f t="shared" si="205"/>
        <v>0</v>
      </c>
      <c r="G358" s="253">
        <f t="shared" si="205"/>
        <v>0</v>
      </c>
      <c r="H358" s="253">
        <f t="shared" si="205"/>
        <v>0</v>
      </c>
      <c r="I358" s="253">
        <f t="shared" si="205"/>
        <v>0</v>
      </c>
      <c r="J358" s="253">
        <f t="shared" si="205"/>
        <v>0</v>
      </c>
      <c r="K358" s="253">
        <f t="shared" si="205"/>
        <v>0</v>
      </c>
      <c r="L358" s="253">
        <f t="shared" si="205"/>
        <v>0</v>
      </c>
      <c r="M358" s="253">
        <f t="shared" si="205"/>
        <v>0</v>
      </c>
      <c r="N358" s="253">
        <f t="shared" si="205"/>
        <v>0</v>
      </c>
      <c r="O358" s="253">
        <f t="shared" si="205"/>
        <v>0</v>
      </c>
      <c r="P358" s="253">
        <f t="shared" si="205"/>
        <v>0</v>
      </c>
      <c r="Q358" s="253">
        <f t="shared" si="205"/>
        <v>0</v>
      </c>
      <c r="R358" s="253">
        <f t="shared" si="205"/>
        <v>0</v>
      </c>
      <c r="S358" s="253">
        <f t="shared" si="205"/>
        <v>0</v>
      </c>
      <c r="T358" s="253">
        <f t="shared" si="205"/>
        <v>0</v>
      </c>
      <c r="U358" s="253">
        <f t="shared" si="205"/>
        <v>0</v>
      </c>
      <c r="V358" s="253">
        <f t="shared" si="205"/>
        <v>0</v>
      </c>
      <c r="W358" s="253">
        <f t="shared" si="205"/>
        <v>0</v>
      </c>
      <c r="X358" s="253">
        <f t="shared" si="205"/>
        <v>0</v>
      </c>
      <c r="Y358" s="253">
        <f t="shared" si="205"/>
        <v>0</v>
      </c>
      <c r="Z358" s="253">
        <f t="shared" si="205"/>
        <v>0</v>
      </c>
      <c r="AA358" s="253">
        <f t="shared" si="205"/>
        <v>0</v>
      </c>
      <c r="AB358" s="253">
        <f t="shared" si="205"/>
        <v>0</v>
      </c>
      <c r="AC358" s="253">
        <f t="shared" si="205"/>
        <v>0</v>
      </c>
      <c r="AD358" s="253">
        <f t="shared" si="205"/>
        <v>0</v>
      </c>
      <c r="AE358" s="253">
        <f t="shared" si="205"/>
        <v>0</v>
      </c>
      <c r="AF358" s="253">
        <f t="shared" si="205"/>
        <v>0</v>
      </c>
      <c r="AG358" s="253">
        <f t="shared" si="205"/>
        <v>0</v>
      </c>
      <c r="AH358" s="253">
        <f t="shared" si="205"/>
        <v>0</v>
      </c>
      <c r="AI358" s="253">
        <f t="shared" si="205"/>
        <v>0</v>
      </c>
      <c r="AJ358" s="253">
        <f t="shared" si="205"/>
        <v>0</v>
      </c>
      <c r="AK358" s="253">
        <f t="shared" si="205"/>
        <v>0</v>
      </c>
      <c r="AL358" s="253">
        <f t="shared" si="205"/>
        <v>0</v>
      </c>
      <c r="AM358" s="253">
        <f t="shared" si="205"/>
        <v>0</v>
      </c>
      <c r="AN358" s="253">
        <f t="shared" si="205"/>
        <v>0</v>
      </c>
      <c r="AO358" s="253">
        <f t="shared" si="205"/>
        <v>0</v>
      </c>
      <c r="AP358" s="253">
        <f t="shared" si="205"/>
        <v>0</v>
      </c>
      <c r="AQ358" s="253">
        <f t="shared" si="205"/>
        <v>0</v>
      </c>
      <c r="AR358" s="253">
        <f t="shared" si="205"/>
        <v>0</v>
      </c>
      <c r="AS358" s="253">
        <f t="shared" si="205"/>
        <v>0</v>
      </c>
      <c r="AT358" s="56"/>
      <c r="AU358" s="56"/>
    </row>
    <row r="359" spans="1:47">
      <c r="A359" s="65"/>
      <c r="B359" s="72"/>
      <c r="C359" s="72"/>
      <c r="D359" s="72"/>
      <c r="E359" s="72"/>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c r="AN359" s="65"/>
      <c r="AO359" s="65"/>
      <c r="AP359" s="65"/>
      <c r="AQ359" s="65"/>
      <c r="AR359" s="65"/>
      <c r="AS359" s="65"/>
      <c r="AT359" s="56"/>
      <c r="AU359" s="56"/>
    </row>
    <row r="360" spans="1:47">
      <c r="A360" s="65" t="s">
        <v>715</v>
      </c>
      <c r="B360" s="253">
        <f t="shared" ref="B360:AS360" si="206">B266/B95-1</f>
        <v>0</v>
      </c>
      <c r="C360" s="253">
        <f t="shared" si="206"/>
        <v>0</v>
      </c>
      <c r="D360" s="253">
        <f t="shared" si="206"/>
        <v>0</v>
      </c>
      <c r="E360" s="253">
        <f t="shared" si="206"/>
        <v>0</v>
      </c>
      <c r="F360" s="253">
        <f t="shared" si="206"/>
        <v>0</v>
      </c>
      <c r="G360" s="253">
        <f t="shared" si="206"/>
        <v>0</v>
      </c>
      <c r="H360" s="253">
        <f t="shared" si="206"/>
        <v>0</v>
      </c>
      <c r="I360" s="253">
        <f t="shared" si="206"/>
        <v>0</v>
      </c>
      <c r="J360" s="253">
        <f t="shared" si="206"/>
        <v>0</v>
      </c>
      <c r="K360" s="253">
        <f t="shared" si="206"/>
        <v>0</v>
      </c>
      <c r="L360" s="253">
        <f t="shared" si="206"/>
        <v>0</v>
      </c>
      <c r="M360" s="253">
        <f t="shared" si="206"/>
        <v>0</v>
      </c>
      <c r="N360" s="253">
        <f t="shared" si="206"/>
        <v>0</v>
      </c>
      <c r="O360" s="253">
        <f t="shared" si="206"/>
        <v>0</v>
      </c>
      <c r="P360" s="253">
        <f t="shared" si="206"/>
        <v>1.6389432533125969E-5</v>
      </c>
      <c r="Q360" s="253">
        <f t="shared" si="206"/>
        <v>3.4078544947968581E-5</v>
      </c>
      <c r="R360" s="253">
        <f t="shared" si="206"/>
        <v>5.2287455229782509E-5</v>
      </c>
      <c r="S360" s="253">
        <f t="shared" si="206"/>
        <v>7.1141927558748819E-5</v>
      </c>
      <c r="T360" s="253">
        <f t="shared" si="206"/>
        <v>9.2315238861218063E-5</v>
      </c>
      <c r="U360" s="253">
        <f t="shared" si="206"/>
        <v>1.1493772454884699E-4</v>
      </c>
      <c r="V360" s="253">
        <f t="shared" si="206"/>
        <v>1.3879300239927339E-4</v>
      </c>
      <c r="W360" s="253">
        <f t="shared" si="206"/>
        <v>1.6402357050093741E-4</v>
      </c>
      <c r="X360" s="253">
        <f t="shared" si="206"/>
        <v>1.9116772245197922E-4</v>
      </c>
      <c r="Y360" s="253">
        <f t="shared" si="206"/>
        <v>2.1951583657098261E-4</v>
      </c>
      <c r="Z360" s="253">
        <f t="shared" si="206"/>
        <v>2.4979603030983455E-4</v>
      </c>
      <c r="AA360" s="253">
        <f t="shared" si="206"/>
        <v>2.8117078963041386E-4</v>
      </c>
      <c r="AB360" s="253">
        <f t="shared" si="206"/>
        <v>3.1487021773601853E-4</v>
      </c>
      <c r="AC360" s="253">
        <f t="shared" si="206"/>
        <v>3.4975221777311383E-4</v>
      </c>
      <c r="AD360" s="253">
        <f t="shared" si="206"/>
        <v>3.8681103792836957E-4</v>
      </c>
      <c r="AE360" s="253">
        <f t="shared" si="206"/>
        <v>4.3337518270081254E-4</v>
      </c>
      <c r="AF360" s="253">
        <f t="shared" si="206"/>
        <v>4.8151672699714432E-4</v>
      </c>
      <c r="AG360" s="253">
        <f t="shared" si="206"/>
        <v>5.3127391495322307E-4</v>
      </c>
      <c r="AH360" s="253">
        <f t="shared" si="206"/>
        <v>5.8268568600183812E-4</v>
      </c>
      <c r="AI360" s="253">
        <f t="shared" si="206"/>
        <v>6.3579167900562616E-4</v>
      </c>
      <c r="AJ360" s="253">
        <f t="shared" si="206"/>
        <v>6.9063223599497015E-4</v>
      </c>
      <c r="AK360" s="253">
        <f t="shared" si="206"/>
        <v>7.472484054895645E-4</v>
      </c>
      <c r="AL360" s="253">
        <f t="shared" si="206"/>
        <v>8.0568194538122029E-4</v>
      </c>
      <c r="AM360" s="253">
        <f t="shared" si="206"/>
        <v>8.6597532535015453E-4</v>
      </c>
      <c r="AN360" s="253">
        <f t="shared" si="206"/>
        <v>9.2817172879322563E-4</v>
      </c>
      <c r="AO360" s="253">
        <f t="shared" si="206"/>
        <v>9.9231505423591493E-4</v>
      </c>
      <c r="AP360" s="253">
        <f t="shared" si="206"/>
        <v>1.0584499162007432E-3</v>
      </c>
      <c r="AQ360" s="253">
        <f t="shared" si="206"/>
        <v>1.1266216455088074E-3</v>
      </c>
      <c r="AR360" s="253">
        <f t="shared" si="206"/>
        <v>1.19687628898002E-3</v>
      </c>
      <c r="AS360" s="253">
        <f t="shared" si="206"/>
        <v>1.2692606085118463E-3</v>
      </c>
      <c r="AT360" s="56"/>
      <c r="AU360" s="56"/>
    </row>
    <row r="361" spans="1:47">
      <c r="A361" s="65"/>
      <c r="B361" s="72"/>
      <c r="C361" s="72"/>
      <c r="D361" s="72"/>
      <c r="E361" s="72"/>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c r="AN361" s="65"/>
      <c r="AO361" s="65"/>
      <c r="AP361" s="65"/>
      <c r="AQ361" s="65"/>
      <c r="AR361" s="65"/>
      <c r="AS361" s="65"/>
      <c r="AT361" s="56"/>
      <c r="AU361" s="56"/>
    </row>
    <row r="362" spans="1:47">
      <c r="A362" s="65" t="s">
        <v>154</v>
      </c>
      <c r="B362" s="253">
        <f t="shared" ref="B362:AR362" si="207">B268/B97-1</f>
        <v>0</v>
      </c>
      <c r="C362" s="253">
        <f t="shared" si="207"/>
        <v>0</v>
      </c>
      <c r="D362" s="253">
        <f t="shared" si="207"/>
        <v>0</v>
      </c>
      <c r="E362" s="253">
        <f t="shared" si="207"/>
        <v>0</v>
      </c>
      <c r="F362" s="253">
        <f t="shared" si="207"/>
        <v>0</v>
      </c>
      <c r="G362" s="253">
        <f t="shared" si="207"/>
        <v>0</v>
      </c>
      <c r="H362" s="253">
        <f t="shared" si="207"/>
        <v>0</v>
      </c>
      <c r="I362" s="253">
        <f t="shared" si="207"/>
        <v>0</v>
      </c>
      <c r="J362" s="253">
        <f t="shared" si="207"/>
        <v>0</v>
      </c>
      <c r="K362" s="253">
        <f t="shared" si="207"/>
        <v>0</v>
      </c>
      <c r="L362" s="253">
        <f t="shared" si="207"/>
        <v>0</v>
      </c>
      <c r="M362" s="253">
        <f t="shared" si="207"/>
        <v>0</v>
      </c>
      <c r="N362" s="253">
        <f t="shared" si="207"/>
        <v>0</v>
      </c>
      <c r="O362" s="253">
        <f t="shared" si="207"/>
        <v>0</v>
      </c>
      <c r="P362" s="253">
        <f t="shared" si="207"/>
        <v>1.2855275343206296E-2</v>
      </c>
      <c r="Q362" s="253">
        <f t="shared" si="207"/>
        <v>2.3961363502099653E-2</v>
      </c>
      <c r="R362" s="253">
        <f t="shared" si="207"/>
        <v>3.3209298913664753E-2</v>
      </c>
      <c r="S362" s="253">
        <f t="shared" si="207"/>
        <v>4.0545650900056129E-2</v>
      </c>
      <c r="T362" s="253">
        <f t="shared" si="207"/>
        <v>4.5942145130535073E-2</v>
      </c>
      <c r="U362" s="253">
        <f t="shared" si="207"/>
        <v>4.9297038621286982E-2</v>
      </c>
      <c r="V362" s="253">
        <f t="shared" si="207"/>
        <v>5.048345847586555E-2</v>
      </c>
      <c r="W362" s="253">
        <f t="shared" si="207"/>
        <v>4.9421895158050289E-2</v>
      </c>
      <c r="X362" s="253">
        <f t="shared" si="207"/>
        <v>4.6073548427123967E-2</v>
      </c>
      <c r="Y362" s="253">
        <f t="shared" si="207"/>
        <v>4.0304922208069582E-2</v>
      </c>
      <c r="Z362" s="253">
        <f t="shared" si="207"/>
        <v>3.2078295281688707E-2</v>
      </c>
      <c r="AA362" s="253">
        <f t="shared" si="207"/>
        <v>2.1257831862981913E-2</v>
      </c>
      <c r="AB362" s="253">
        <f t="shared" si="207"/>
        <v>7.6893060547569281E-3</v>
      </c>
      <c r="AC362" s="253">
        <f t="shared" si="207"/>
        <v>-8.5024560390173365E-3</v>
      </c>
      <c r="AD362" s="253">
        <f t="shared" si="207"/>
        <v>-2.746213820054233E-2</v>
      </c>
      <c r="AE362" s="253">
        <f t="shared" si="207"/>
        <v>-3.5735639303326905E-2</v>
      </c>
      <c r="AF362" s="253">
        <f t="shared" si="207"/>
        <v>-4.5058476855138307E-2</v>
      </c>
      <c r="AG362" s="253">
        <f t="shared" si="207"/>
        <v>-5.5439222417343337E-2</v>
      </c>
      <c r="AH362" s="253">
        <f t="shared" si="207"/>
        <v>-6.6884380218249939E-2</v>
      </c>
      <c r="AI362" s="253">
        <f t="shared" si="207"/>
        <v>-7.9398033582350425E-2</v>
      </c>
      <c r="AJ362" s="253">
        <f t="shared" si="207"/>
        <v>-9.2981577866945608E-2</v>
      </c>
      <c r="AK362" s="253">
        <f t="shared" si="207"/>
        <v>-0.10763355450722745</v>
      </c>
      <c r="AL362" s="253">
        <f t="shared" si="207"/>
        <v>-0.123349597352578</v>
      </c>
      <c r="AM362" s="253">
        <f t="shared" si="207"/>
        <v>-0.14012249883417194</v>
      </c>
      <c r="AN362" s="253">
        <f t="shared" si="207"/>
        <v>-0.15794239984595781</v>
      </c>
      <c r="AO362" s="253">
        <f t="shared" si="207"/>
        <v>-0.17679710369065105</v>
      </c>
      <c r="AP362" s="253">
        <f t="shared" si="207"/>
        <v>-0.1966725111038915</v>
      </c>
      <c r="AQ362" s="253">
        <f t="shared" si="207"/>
        <v>-0.21755317021083898</v>
      </c>
      <c r="AR362" s="253">
        <f t="shared" si="207"/>
        <v>-0.23942293221606892</v>
      </c>
      <c r="AS362" s="253">
        <f>AS268/AS97-1</f>
        <v>-0.26226570056931142</v>
      </c>
      <c r="AT362" s="56"/>
      <c r="AU362" s="56"/>
    </row>
    <row r="363" spans="1:47">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row>
    <row r="364" spans="1:47">
      <c r="A364" s="281" t="s">
        <v>3316</v>
      </c>
      <c r="B364" s="280">
        <f t="shared" ref="B364:AR364" si="208">SUM(B187,B192,B199)/SUM(B16,B21,B28)-1</f>
        <v>0</v>
      </c>
      <c r="C364" s="280">
        <f t="shared" si="208"/>
        <v>0</v>
      </c>
      <c r="D364" s="280">
        <f t="shared" si="208"/>
        <v>0</v>
      </c>
      <c r="E364" s="280">
        <f t="shared" si="208"/>
        <v>0</v>
      </c>
      <c r="F364" s="280">
        <f t="shared" si="208"/>
        <v>0</v>
      </c>
      <c r="G364" s="280">
        <f t="shared" si="208"/>
        <v>0</v>
      </c>
      <c r="H364" s="280">
        <f t="shared" si="208"/>
        <v>0</v>
      </c>
      <c r="I364" s="280">
        <f t="shared" si="208"/>
        <v>0</v>
      </c>
      <c r="J364" s="280">
        <f t="shared" si="208"/>
        <v>0</v>
      </c>
      <c r="K364" s="280">
        <f t="shared" si="208"/>
        <v>0</v>
      </c>
      <c r="L364" s="280">
        <f t="shared" si="208"/>
        <v>0</v>
      </c>
      <c r="M364" s="280">
        <f t="shared" si="208"/>
        <v>0</v>
      </c>
      <c r="N364" s="280">
        <f t="shared" si="208"/>
        <v>0</v>
      </c>
      <c r="O364" s="280">
        <f t="shared" si="208"/>
        <v>0</v>
      </c>
      <c r="P364" s="280">
        <f t="shared" si="208"/>
        <v>1.686582272079673E-2</v>
      </c>
      <c r="Q364" s="280">
        <f t="shared" si="208"/>
        <v>3.1442324037930902E-2</v>
      </c>
      <c r="R364" s="280">
        <f t="shared" si="208"/>
        <v>4.3620100808572371E-2</v>
      </c>
      <c r="S364" s="280">
        <f t="shared" si="208"/>
        <v>5.3295312814587881E-2</v>
      </c>
      <c r="T364" s="280">
        <f t="shared" si="208"/>
        <v>6.0360764534881373E-2</v>
      </c>
      <c r="U364" s="280">
        <f t="shared" si="208"/>
        <v>6.4705754096705537E-2</v>
      </c>
      <c r="V364" s="280">
        <f t="shared" si="208"/>
        <v>6.6214793669632011E-2</v>
      </c>
      <c r="W364" s="280">
        <f t="shared" si="208"/>
        <v>6.4832989791053786E-2</v>
      </c>
      <c r="X364" s="280">
        <f t="shared" si="208"/>
        <v>6.0418499513957391E-2</v>
      </c>
      <c r="Y364" s="280">
        <f t="shared" si="208"/>
        <v>5.278421492316232E-2</v>
      </c>
      <c r="Z364" s="280">
        <f t="shared" si="208"/>
        <v>4.1970045895604935E-2</v>
      </c>
      <c r="AA364" s="280">
        <f t="shared" si="208"/>
        <v>2.778605887112473E-2</v>
      </c>
      <c r="AB364" s="280">
        <f t="shared" si="208"/>
        <v>1.0012840740571294E-2</v>
      </c>
      <c r="AC364" s="280">
        <f t="shared" si="208"/>
        <v>-1.112926575149753E-2</v>
      </c>
      <c r="AD364" s="280">
        <f t="shared" si="208"/>
        <v>-3.584797418017438E-2</v>
      </c>
      <c r="AE364" s="280">
        <f t="shared" si="208"/>
        <v>-4.6590566619715057E-2</v>
      </c>
      <c r="AF364" s="280">
        <f t="shared" si="208"/>
        <v>-5.8669447254292462E-2</v>
      </c>
      <c r="AG364" s="280">
        <f t="shared" si="208"/>
        <v>-7.2088780166318589E-2</v>
      </c>
      <c r="AH364" s="280">
        <f t="shared" si="208"/>
        <v>-8.6850434515555075E-2</v>
      </c>
      <c r="AI364" s="280">
        <f t="shared" si="208"/>
        <v>-0.10295380982533586</v>
      </c>
      <c r="AJ364" s="280">
        <f t="shared" si="208"/>
        <v>-0.12039574557618093</v>
      </c>
      <c r="AK364" s="280">
        <f t="shared" si="208"/>
        <v>-0.13917052055181123</v>
      </c>
      <c r="AL364" s="280">
        <f t="shared" si="208"/>
        <v>-0.1592699443207608</v>
      </c>
      <c r="AM364" s="280">
        <f t="shared" si="208"/>
        <v>-0.18068354053676672</v>
      </c>
      <c r="AN364" s="280">
        <f t="shared" si="208"/>
        <v>-0.20339881950973315</v>
      </c>
      <c r="AO364" s="280">
        <f t="shared" si="208"/>
        <v>-0.22740163574496564</v>
      </c>
      <c r="AP364" s="280">
        <f t="shared" si="208"/>
        <v>-0.25267662478949438</v>
      </c>
      <c r="AQ364" s="280">
        <f t="shared" si="208"/>
        <v>-0.27920771260739141</v>
      </c>
      <c r="AR364" s="280">
        <f t="shared" si="208"/>
        <v>-0.30697868963412256</v>
      </c>
      <c r="AS364" s="377">
        <f>SUM(AS187,AS192,AS199)/SUM(AS16,AS21,AS28)-1</f>
        <v>-0.33597384042460832</v>
      </c>
      <c r="AT364" s="56" t="str">
        <f>"SUM("&amp;A187&amp;","&amp;A192&amp;","&amp;A199&amp;")/SUM("&amp;A16&amp;","&amp;A21&amp;","&amp;A28&amp;")-1"</f>
        <v>SUM(LDV Total Energy,CLT Total Energy,HDV Total Energy)/SUM(LDV Total Energy Ref,CLT Total Energy Ref,HDV Total Energy Ref)-1</v>
      </c>
      <c r="AU364" s="56"/>
    </row>
    <row r="365" spans="1:47">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row>
    <row r="367" spans="1:47">
      <c r="E367">
        <f>(E16+E21+E28)/E97</f>
        <v>0.76837487310290697</v>
      </c>
    </row>
  </sheetData>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AU271"/>
  <sheetViews>
    <sheetView zoomScale="130" zoomScaleNormal="130" zoomScalePageLayoutView="130" workbookViewId="0">
      <pane xSplit="1" ySplit="6" topLeftCell="C176" activePane="bottomRight" state="frozen"/>
      <selection activeCell="B4" sqref="B4"/>
      <selection pane="topRight" activeCell="B4" sqref="B4"/>
      <selection pane="bottomLeft" activeCell="B4" sqref="B4"/>
      <selection pane="bottomRight" activeCell="A177" sqref="A177"/>
    </sheetView>
  </sheetViews>
  <sheetFormatPr baseColWidth="10" defaultColWidth="8.83203125" defaultRowHeight="13"/>
  <cols>
    <col min="1" max="1" width="25.6640625" customWidth="1"/>
    <col min="6" max="6" width="9.1640625" customWidth="1"/>
    <col min="11" max="11" width="9.1640625" customWidth="1"/>
    <col min="31" max="31" width="9.1640625" customWidth="1"/>
  </cols>
  <sheetData>
    <row r="1" spans="1:47" ht="15">
      <c r="A1" s="2" t="s">
        <v>2669</v>
      </c>
      <c r="AT1" s="56"/>
      <c r="AU1" s="56"/>
    </row>
    <row r="2" spans="1:47">
      <c r="AT2" s="56"/>
      <c r="AU2" s="56"/>
    </row>
    <row r="3" spans="1:47">
      <c r="AT3" s="56"/>
      <c r="AU3" s="56"/>
    </row>
    <row r="4" spans="1:47" ht="15">
      <c r="A4" s="64" t="s">
        <v>2666</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56"/>
      <c r="AU4" s="56"/>
    </row>
    <row r="5" spans="1:47">
      <c r="A5" s="65" t="s">
        <v>1035</v>
      </c>
      <c r="B5" s="65" t="s">
        <v>1035</v>
      </c>
      <c r="C5" s="65" t="s">
        <v>1035</v>
      </c>
      <c r="D5" s="65" t="s">
        <v>1035</v>
      </c>
      <c r="E5" s="65" t="s">
        <v>1035</v>
      </c>
      <c r="F5" s="65" t="s">
        <v>1035</v>
      </c>
      <c r="G5" s="65" t="s">
        <v>1035</v>
      </c>
      <c r="H5" s="65" t="s">
        <v>1035</v>
      </c>
      <c r="I5" s="65" t="s">
        <v>1035</v>
      </c>
      <c r="J5" s="65" t="s">
        <v>1035</v>
      </c>
      <c r="K5" s="65" t="s">
        <v>1035</v>
      </c>
      <c r="L5" s="65" t="s">
        <v>1035</v>
      </c>
      <c r="M5" s="65" t="s">
        <v>1035</v>
      </c>
      <c r="N5" s="65" t="s">
        <v>1035</v>
      </c>
      <c r="O5" s="65" t="s">
        <v>1035</v>
      </c>
      <c r="P5" s="65" t="s">
        <v>1035</v>
      </c>
      <c r="Q5" s="65" t="s">
        <v>1035</v>
      </c>
      <c r="R5" s="65" t="s">
        <v>1035</v>
      </c>
      <c r="S5" s="65" t="s">
        <v>1035</v>
      </c>
      <c r="T5" s="65" t="s">
        <v>1035</v>
      </c>
      <c r="U5" s="65" t="s">
        <v>1035</v>
      </c>
      <c r="V5" s="65" t="s">
        <v>1035</v>
      </c>
      <c r="W5" s="65" t="s">
        <v>1035</v>
      </c>
      <c r="X5" s="65" t="s">
        <v>1035</v>
      </c>
      <c r="Y5" s="65" t="s">
        <v>1035</v>
      </c>
      <c r="Z5" s="65" t="s">
        <v>1035</v>
      </c>
      <c r="AA5" s="65" t="s">
        <v>1035</v>
      </c>
      <c r="AB5" s="65" t="s">
        <v>1035</v>
      </c>
      <c r="AC5" s="65" t="s">
        <v>1035</v>
      </c>
      <c r="AD5" s="65" t="s">
        <v>1035</v>
      </c>
      <c r="AE5" s="65"/>
      <c r="AF5" s="65"/>
      <c r="AG5" s="65"/>
      <c r="AH5" s="65"/>
      <c r="AI5" s="65"/>
      <c r="AJ5" s="65"/>
      <c r="AK5" s="65"/>
      <c r="AL5" s="65"/>
      <c r="AM5" s="65"/>
      <c r="AN5" s="65"/>
      <c r="AO5" s="65"/>
      <c r="AP5" s="65"/>
      <c r="AQ5" s="65"/>
      <c r="AR5" s="65"/>
      <c r="AS5" s="65"/>
      <c r="AT5" s="56"/>
      <c r="AU5" s="56"/>
    </row>
    <row r="6" spans="1:47">
      <c r="A6" s="65" t="s">
        <v>1037</v>
      </c>
      <c r="B6" s="65">
        <v>2007</v>
      </c>
      <c r="C6" s="65">
        <v>2008</v>
      </c>
      <c r="D6" s="65">
        <v>2009</v>
      </c>
      <c r="E6" s="65">
        <v>2010</v>
      </c>
      <c r="F6" s="65">
        <v>2011</v>
      </c>
      <c r="G6" s="65">
        <v>2012</v>
      </c>
      <c r="H6" s="65">
        <v>2013</v>
      </c>
      <c r="I6" s="65">
        <v>2014</v>
      </c>
      <c r="J6" s="65">
        <v>2015</v>
      </c>
      <c r="K6" s="65">
        <v>2016</v>
      </c>
      <c r="L6" s="65">
        <v>2017</v>
      </c>
      <c r="M6" s="65">
        <v>2018</v>
      </c>
      <c r="N6" s="65">
        <v>2019</v>
      </c>
      <c r="O6" s="65">
        <v>2020</v>
      </c>
      <c r="P6" s="65">
        <v>2021</v>
      </c>
      <c r="Q6" s="65">
        <v>2022</v>
      </c>
      <c r="R6" s="65">
        <v>2023</v>
      </c>
      <c r="S6" s="65">
        <v>2024</v>
      </c>
      <c r="T6" s="65">
        <v>2025</v>
      </c>
      <c r="U6" s="65">
        <v>2026</v>
      </c>
      <c r="V6" s="65">
        <v>2027</v>
      </c>
      <c r="W6" s="65">
        <v>2028</v>
      </c>
      <c r="X6" s="65">
        <v>2029</v>
      </c>
      <c r="Y6" s="65">
        <v>2030</v>
      </c>
      <c r="Z6" s="65">
        <v>2031</v>
      </c>
      <c r="AA6" s="65">
        <v>2032</v>
      </c>
      <c r="AB6" s="65">
        <v>2033</v>
      </c>
      <c r="AC6" s="65">
        <v>2034</v>
      </c>
      <c r="AD6" s="65">
        <v>2035</v>
      </c>
      <c r="AE6" s="65">
        <v>2036</v>
      </c>
      <c r="AF6" s="65">
        <v>2037</v>
      </c>
      <c r="AG6" s="65">
        <v>2038</v>
      </c>
      <c r="AH6" s="65">
        <v>2039</v>
      </c>
      <c r="AI6" s="65">
        <v>2040</v>
      </c>
      <c r="AJ6" s="65">
        <v>2041</v>
      </c>
      <c r="AK6" s="65">
        <v>2042</v>
      </c>
      <c r="AL6" s="65">
        <v>2043</v>
      </c>
      <c r="AM6" s="65">
        <v>2044</v>
      </c>
      <c r="AN6" s="65">
        <v>2045</v>
      </c>
      <c r="AO6" s="65">
        <v>2046</v>
      </c>
      <c r="AP6" s="65">
        <v>2047</v>
      </c>
      <c r="AQ6" s="65">
        <v>2048</v>
      </c>
      <c r="AR6" s="65">
        <v>2049</v>
      </c>
      <c r="AS6" s="65">
        <v>2050</v>
      </c>
      <c r="AT6" s="56"/>
      <c r="AU6" s="56"/>
    </row>
    <row r="7" spans="1:47">
      <c r="A7" s="65"/>
      <c r="B7" s="65"/>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56"/>
      <c r="AU7" s="56"/>
    </row>
    <row r="8" spans="1:47">
      <c r="A8" s="65" t="s">
        <v>621</v>
      </c>
      <c r="B8" s="65"/>
      <c r="C8" s="65"/>
      <c r="D8" s="65"/>
      <c r="E8" s="65"/>
      <c r="F8" s="65"/>
      <c r="G8" s="65"/>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56"/>
      <c r="AU8" s="56"/>
    </row>
    <row r="9" spans="1:47">
      <c r="A9" s="65" t="s">
        <v>623</v>
      </c>
      <c r="B9" s="72">
        <f>'Energy by Mode &amp; Fuel'!C$156*((1-B$112)*'C Emissions Factors'!$AB$6/1000+(B$112)*'C Emissions Factors'!$AB$50/1000)</f>
        <v>1155.8972654994357</v>
      </c>
      <c r="C9" s="72">
        <f>'Energy by Mode &amp; Fuel'!D156*((1-C$112)*'C Emissions Factors'!$AB$6/1000+(C$112)*'C Emissions Factors'!$AB$50/1000)</f>
        <v>1117.5958244422786</v>
      </c>
      <c r="D9" s="72">
        <f>'Energy by Mode &amp; Fuel'!E156*((1-D$112)*'C Emissions Factors'!$AB$6/1000+(D$112)*'C Emissions Factors'!$AB$50/1000)</f>
        <v>1100.6562157262163</v>
      </c>
      <c r="E9" s="72">
        <f>'Energy by Mode &amp; Fuel'!F156*((1-E$112)*'C Emissions Factors'!$AB$6/1000+(E$112)*'C Emissions Factors'!$AB$50/1000)</f>
        <v>1124.0681273887224</v>
      </c>
      <c r="F9" s="72">
        <f>'Energy by Mode &amp; Fuel'!G156*((1-F$112)*'C Emissions Factors'!$AB$6/1000+(F$112)*'C Emissions Factors'!$AB$50/1000)</f>
        <v>1145.0252972174828</v>
      </c>
      <c r="G9" s="72">
        <f>'Energy by Mode &amp; Fuel'!H156*((1-G$112)*'C Emissions Factors'!$AB$6/1000+(G$112)*'C Emissions Factors'!$AB$50/1000)</f>
        <v>1144.909504030177</v>
      </c>
      <c r="H9" s="72">
        <f>'Energy by Mode &amp; Fuel'!I156*((1-H$112)*'C Emissions Factors'!$AB$6/1000+(H$112)*'C Emissions Factors'!$AB$50/1000)</f>
        <v>1140.5878994717909</v>
      </c>
      <c r="I9" s="72">
        <f>'Energy by Mode &amp; Fuel'!J156*((1-I$112)*'C Emissions Factors'!$AB$6/1000+(I$112)*'C Emissions Factors'!$AB$50/1000)</f>
        <v>1136.3791567688781</v>
      </c>
      <c r="J9" s="72">
        <f>'Energy by Mode &amp; Fuel'!K156*((1-J$112)*'C Emissions Factors'!$AB$6/1000+(J$112)*'C Emissions Factors'!$AB$50/1000)</f>
        <v>1132.4681026625813</v>
      </c>
      <c r="K9" s="72">
        <f>'Energy by Mode &amp; Fuel'!L156*((1-K$112)*'C Emissions Factors'!$AB$6/1000+(K$112)*'C Emissions Factors'!$AB$50/1000)</f>
        <v>1122.6979249325896</v>
      </c>
      <c r="L9" s="72">
        <f>'Energy by Mode &amp; Fuel'!M156*((1-L$112)*'C Emissions Factors'!$AB$6/1000+(L$112)*'C Emissions Factors'!$AB$50/1000)</f>
        <v>1122.7546994749696</v>
      </c>
      <c r="M9" s="72">
        <f>'Energy by Mode &amp; Fuel'!N156*((1-M$112)*'C Emissions Factors'!$AB$6/1000+(M$112)*'C Emissions Factors'!$AB$50/1000)</f>
        <v>1116.0546796608216</v>
      </c>
      <c r="N9" s="72">
        <f>'Energy by Mode &amp; Fuel'!O156*((1-N$112)*'C Emissions Factors'!$AB$6/1000+(N$112)*'C Emissions Factors'!$AB$50/1000)</f>
        <v>1116.0649210945624</v>
      </c>
      <c r="O9" s="72">
        <f>'Energy by Mode &amp; Fuel'!P156*((1-O$112)*'C Emissions Factors'!$AB$6/1000+(O$112)*'C Emissions Factors'!$AB$50/1000)</f>
        <v>1115.1314396910241</v>
      </c>
      <c r="P9" s="72">
        <f>'Energy by Mode &amp; Fuel'!Q156*((1-P$112)*'C Emissions Factors'!$AB$6/1000+(P$112)*'C Emissions Factors'!$AB$50/1000)</f>
        <v>1113.7529719751847</v>
      </c>
      <c r="Q9" s="72">
        <f>'Energy by Mode &amp; Fuel'!R156*((1-Q$112)*'C Emissions Factors'!$AB$6/1000+(Q$112)*'C Emissions Factors'!$AB$50/1000)</f>
        <v>1099.5851007919616</v>
      </c>
      <c r="R9" s="72">
        <f>'Energy by Mode &amp; Fuel'!S156*((1-R$112)*'C Emissions Factors'!$AB$6/1000+(R$112)*'C Emissions Factors'!$AB$50/1000)</f>
        <v>1110.3414791534706</v>
      </c>
      <c r="S9" s="72">
        <f>'Energy by Mode &amp; Fuel'!T156*((1-S$112)*'C Emissions Factors'!$AB$6/1000+(S$112)*'C Emissions Factors'!$AB$50/1000)</f>
        <v>1118.9692230070852</v>
      </c>
      <c r="T9" s="72">
        <f>'Energy by Mode &amp; Fuel'!U156*((1-T$112)*'C Emissions Factors'!$AB$6/1000+(T$112)*'C Emissions Factors'!$AB$50/1000)</f>
        <v>1123.6839881041731</v>
      </c>
      <c r="U9" s="72">
        <f>'Energy by Mode &amp; Fuel'!V156*((1-U$112)*'C Emissions Factors'!$AB$6/1000+(U$112)*'C Emissions Factors'!$AB$50/1000)</f>
        <v>1125.3714855298422</v>
      </c>
      <c r="V9" s="72">
        <f>'Energy by Mode &amp; Fuel'!W156*((1-V$112)*'C Emissions Factors'!$AB$6/1000+(V$112)*'C Emissions Factors'!$AB$50/1000)</f>
        <v>1127.2643612589104</v>
      </c>
      <c r="W9" s="72">
        <f>'Energy by Mode &amp; Fuel'!X156*((1-W$112)*'C Emissions Factors'!$AB$6/1000+(W$112)*'C Emissions Factors'!$AB$50/1000)</f>
        <v>1124.1844430542878</v>
      </c>
      <c r="X9" s="72">
        <f>'Energy by Mode &amp; Fuel'!Y156*((1-X$112)*'C Emissions Factors'!$AB$6/1000+(X$112)*'C Emissions Factors'!$AB$50/1000)</f>
        <v>1118.7696184432234</v>
      </c>
      <c r="Y9" s="72">
        <f>'Energy by Mode &amp; Fuel'!Z156*((1-Y$112)*'C Emissions Factors'!$AB$6/1000+(Y$112)*'C Emissions Factors'!$AB$50/1000)</f>
        <v>1124.7902677655857</v>
      </c>
      <c r="Z9" s="72">
        <f>'Energy by Mode &amp; Fuel'!AA156*((1-Z$112)*'C Emissions Factors'!$AB$6/1000+(Z$112)*'C Emissions Factors'!$AB$50/1000)</f>
        <v>1112.4233743980167</v>
      </c>
      <c r="AA9" s="72">
        <f>'Energy by Mode &amp; Fuel'!AB156*((1-AA$112)*'C Emissions Factors'!$AB$6/1000+(AA$112)*'C Emissions Factors'!$AB$50/1000)</f>
        <v>1106.1304682560685</v>
      </c>
      <c r="AB9" s="72">
        <f>'Energy by Mode &amp; Fuel'!AC156*((1-AB$112)*'C Emissions Factors'!$AB$6/1000+(AB$112)*'C Emissions Factors'!$AB$50/1000)</f>
        <v>1108.6075173139373</v>
      </c>
      <c r="AC9" s="72">
        <f>'Energy by Mode &amp; Fuel'!AD156*((1-AC$112)*'C Emissions Factors'!$AB$6/1000+(AC$112)*'C Emissions Factors'!$AB$50/1000)</f>
        <v>1096.4116350843308</v>
      </c>
      <c r="AD9" s="72">
        <f>'Energy by Mode &amp; Fuel'!AE156*((1-AD$112)*'C Emissions Factors'!$AB$6/1000+(AD$112)*'C Emissions Factors'!$AB$50/1000)</f>
        <v>1084.4312350615462</v>
      </c>
      <c r="AE9" s="72">
        <f>'Energy by Mode &amp; Fuel'!AF156*((1-AE$112)*'C Emissions Factors'!$AB$6/1000+(AE$112)*'C Emissions Factors'!$AB$50/1000)</f>
        <v>1080.6592557248905</v>
      </c>
      <c r="AF9" s="72">
        <f>'Energy by Mode &amp; Fuel'!AG156*((1-AF$112)*'C Emissions Factors'!$AB$6/1000+(AF$112)*'C Emissions Factors'!$AB$50/1000)</f>
        <v>1077.6267953803356</v>
      </c>
      <c r="AG9" s="72">
        <f>'Energy by Mode &amp; Fuel'!AH156*((1-AG$112)*'C Emissions Factors'!$AB$6/1000+(AG$112)*'C Emissions Factors'!$AB$50/1000)</f>
        <v>1075.3272050314115</v>
      </c>
      <c r="AH9" s="72">
        <f>'Energy by Mode &amp; Fuel'!AI156*((1-AH$112)*'C Emissions Factors'!$AB$6/1000+(AH$112)*'C Emissions Factors'!$AB$50/1000)</f>
        <v>1073.7553366733136</v>
      </c>
      <c r="AI9" s="72">
        <f>'Energy by Mode &amp; Fuel'!AJ156*((1-AI$112)*'C Emissions Factors'!$AB$6/1000+(AI$112)*'C Emissions Factors'!$AB$50/1000)</f>
        <v>1072.907524230433</v>
      </c>
      <c r="AJ9" s="72">
        <f>'Energy by Mode &amp; Fuel'!AK156*((1-AJ$112)*'C Emissions Factors'!$AB$6/1000+(AJ$112)*'C Emissions Factors'!$AB$50/1000)</f>
        <v>1072.7815695408137</v>
      </c>
      <c r="AK9" s="72">
        <f>'Energy by Mode &amp; Fuel'!AL156*((1-AK$112)*'C Emissions Factors'!$AB$6/1000+(AK$112)*'C Emissions Factors'!$AB$50/1000)</f>
        <v>1073.3767333134606</v>
      </c>
      <c r="AL9" s="72">
        <f>'Energy by Mode &amp; Fuel'!AM156*((1-AL$112)*'C Emissions Factors'!$AB$6/1000+(AL$112)*'C Emissions Factors'!$AB$50/1000)</f>
        <v>1074.6937310080727</v>
      </c>
      <c r="AM9" s="72">
        <f>'Energy by Mode &amp; Fuel'!AN156*((1-AM$112)*'C Emissions Factors'!$AB$6/1000+(AM$112)*'C Emissions Factors'!$AB$50/1000)</f>
        <v>1076.7347336100802</v>
      </c>
      <c r="AN9" s="72">
        <f>'Energy by Mode &amp; Fuel'!AO156*((1-AN$112)*'C Emissions Factors'!$AB$6/1000+(AN$112)*'C Emissions Factors'!$AB$50/1000)</f>
        <v>1079.503373296955</v>
      </c>
      <c r="AO9" s="72">
        <f>'Energy by Mode &amp; Fuel'!AP156*((1-AO$112)*'C Emissions Factors'!$AB$6/1000+(AO$112)*'C Emissions Factors'!$AB$50/1000)</f>
        <v>1083.0047540147855</v>
      </c>
      <c r="AP9" s="72">
        <f>'Energy by Mode &amp; Fuel'!AQ156*((1-AP$112)*'C Emissions Factors'!$AB$6/1000+(AP$112)*'C Emissions Factors'!$AB$50/1000)</f>
        <v>1087.2454670071957</v>
      </c>
      <c r="AQ9" s="72">
        <f>'Energy by Mode &amp; Fuel'!AR156*((1-AQ$112)*'C Emissions Factors'!$AB$6/1000+(AQ$112)*'C Emissions Factors'!$AB$50/1000)</f>
        <v>1092.2336113619856</v>
      </c>
      <c r="AR9" s="72">
        <f>'Energy by Mode &amp; Fuel'!AS156*((1-AR$112)*'C Emissions Factors'!$AB$6/1000+(AR$112)*'C Emissions Factors'!$AB$50/1000)</f>
        <v>1097.9788196645161</v>
      </c>
      <c r="AS9" s="72">
        <f>'Energy by Mode &amp; Fuel'!AT156*((1-AS$112)*'C Emissions Factors'!$AB$6/1000+(AS$112)*'C Emissions Factors'!$AB$50/1000)</f>
        <v>1104.4922888709973</v>
      </c>
      <c r="AT9" s="56"/>
      <c r="AU9" s="56"/>
    </row>
    <row r="10" spans="1:47">
      <c r="A10" s="65" t="s">
        <v>625</v>
      </c>
      <c r="B10" s="72">
        <f>'Energy by Mode &amp; Fuel'!C$157*'C Emissions Factors'!$AB$50/1000</f>
        <v>0.1097568714365894</v>
      </c>
      <c r="C10" s="72">
        <f>'Energy by Mode &amp; Fuel'!D157*'C Emissions Factors'!$AB$50/1000</f>
        <v>0.40801368392115578</v>
      </c>
      <c r="D10" s="72">
        <f>'Energy by Mode &amp; Fuel'!E157*'C Emissions Factors'!$AB$50/1000</f>
        <v>0.11637118561068978</v>
      </c>
      <c r="E10" s="72">
        <f>'Energy by Mode &amp; Fuel'!F157*'C Emissions Factors'!$AB$50/1000</f>
        <v>0.2913715760863107</v>
      </c>
      <c r="F10" s="72">
        <f>'Energy by Mode &amp; Fuel'!G157*'C Emissions Factors'!$AB$50/1000</f>
        <v>0.33063267777020611</v>
      </c>
      <c r="G10" s="72">
        <f>'Energy by Mode &amp; Fuel'!H157*'C Emissions Factors'!$AB$50/1000</f>
        <v>0.3736860310931901</v>
      </c>
      <c r="H10" s="72">
        <f>'Energy by Mode &amp; Fuel'!I157*'C Emissions Factors'!$AB$50/1000</f>
        <v>0.40882638464371301</v>
      </c>
      <c r="I10" s="72">
        <f>'Energy by Mode &amp; Fuel'!J157*'C Emissions Factors'!$AB$50/1000</f>
        <v>0.43445814633530655</v>
      </c>
      <c r="J10" s="72">
        <f>'Energy by Mode &amp; Fuel'!K157*'C Emissions Factors'!$AB$50/1000</f>
        <v>0.54613369846015036</v>
      </c>
      <c r="K10" s="72">
        <f>'Energy by Mode &amp; Fuel'!L157*'C Emissions Factors'!$AB$50/1000</f>
        <v>6.1454711304165208</v>
      </c>
      <c r="L10" s="72">
        <f>'Energy by Mode &amp; Fuel'!M157*'C Emissions Factors'!$AB$50/1000</f>
        <v>8.016504922320502</v>
      </c>
      <c r="M10" s="72">
        <f>'Energy by Mode &amp; Fuel'!N157*'C Emissions Factors'!$AB$50/1000</f>
        <v>9.9491952177397049</v>
      </c>
      <c r="N10" s="72">
        <f>'Energy by Mode &amp; Fuel'!O157*'C Emissions Factors'!$AB$50/1000</f>
        <v>13.115789043990365</v>
      </c>
      <c r="O10" s="72">
        <f>'Energy by Mode &amp; Fuel'!P157*'C Emissions Factors'!$AB$50/1000</f>
        <v>17.419691812376133</v>
      </c>
      <c r="P10" s="72">
        <f>'Energy by Mode &amp; Fuel'!Q157*'C Emissions Factors'!$AB$50/1000</f>
        <v>23.141778247745382</v>
      </c>
      <c r="Q10" s="72">
        <f>'Energy by Mode &amp; Fuel'!R157*'C Emissions Factors'!$AB$50/1000</f>
        <v>41.234226329870822</v>
      </c>
      <c r="R10" s="72">
        <f>'Energy by Mode &amp; Fuel'!S157*'C Emissions Factors'!$AB$50/1000</f>
        <v>36.259122060828844</v>
      </c>
      <c r="S10" s="72">
        <f>'Energy by Mode &amp; Fuel'!T157*'C Emissions Factors'!$AB$50/1000</f>
        <v>33.569511739268947</v>
      </c>
      <c r="T10" s="72">
        <f>'Energy by Mode &amp; Fuel'!U157*'C Emissions Factors'!$AB$50/1000</f>
        <v>34.411582660031591</v>
      </c>
      <c r="U10" s="72">
        <f>'Energy by Mode &amp; Fuel'!V157*'C Emissions Factors'!$AB$50/1000</f>
        <v>38.317218877174206</v>
      </c>
      <c r="V10" s="72">
        <f>'Energy by Mode &amp; Fuel'!W157*'C Emissions Factors'!$AB$50/1000</f>
        <v>42.376382590281345</v>
      </c>
      <c r="W10" s="72">
        <f>'Energy by Mode &amp; Fuel'!X157*'C Emissions Factors'!$AB$50/1000</f>
        <v>45.173642485851232</v>
      </c>
      <c r="X10" s="72">
        <f>'Energy by Mode &amp; Fuel'!Y157*'C Emissions Factors'!$AB$50/1000</f>
        <v>51.25658367216424</v>
      </c>
      <c r="Y10" s="72">
        <f>'Energy by Mode &amp; Fuel'!Z157*'C Emissions Factors'!$AB$50/1000</f>
        <v>53.913019738846081</v>
      </c>
      <c r="Z10" s="72">
        <f>'Energy by Mode &amp; Fuel'!AA157*'C Emissions Factors'!$AB$50/1000</f>
        <v>68.181457937490393</v>
      </c>
      <c r="AA10" s="72">
        <f>'Energy by Mode &amp; Fuel'!AB157*'C Emissions Factors'!$AB$50/1000</f>
        <v>77.447573020852886</v>
      </c>
      <c r="AB10" s="72">
        <f>'Energy by Mode &amp; Fuel'!AC157*'C Emissions Factors'!$AB$50/1000</f>
        <v>85.31767059718122</v>
      </c>
      <c r="AC10" s="72">
        <f>'Energy by Mode &amp; Fuel'!AD157*'C Emissions Factors'!$AB$50/1000</f>
        <v>100.34318024295617</v>
      </c>
      <c r="AD10" s="72">
        <f>'Energy by Mode &amp; Fuel'!AE157*'C Emissions Factors'!$AB$50/1000</f>
        <v>115.42734606710862</v>
      </c>
      <c r="AE10" s="72">
        <f>'Energy by Mode &amp; Fuel'!AF157*'C Emissions Factors'!$AB$50/1000</f>
        <v>125.57179045440306</v>
      </c>
      <c r="AF10" s="72">
        <f>'Energy by Mode &amp; Fuel'!AG157*'C Emissions Factors'!$AB$50/1000</f>
        <v>135.87271223906956</v>
      </c>
      <c r="AG10" s="72">
        <f>'Energy by Mode &amp; Fuel'!AH157*'C Emissions Factors'!$AB$50/1000</f>
        <v>146.22326372959662</v>
      </c>
      <c r="AH10" s="72">
        <f>'Energy by Mode &amp; Fuel'!AI157*'C Emissions Factors'!$AB$50/1000</f>
        <v>156.5063352485482</v>
      </c>
      <c r="AI10" s="72">
        <f>'Energy by Mode &amp; Fuel'!AJ157*'C Emissions Factors'!$AB$50/1000</f>
        <v>166.59639541239432</v>
      </c>
      <c r="AJ10" s="72">
        <f>'Energy by Mode &amp; Fuel'!AK157*'C Emissions Factors'!$AB$50/1000</f>
        <v>176.36173964264736</v>
      </c>
      <c r="AK10" s="72">
        <f>'Energy by Mode &amp; Fuel'!AL157*'C Emissions Factors'!$AB$50/1000</f>
        <v>185.66710381158532</v>
      </c>
      <c r="AL10" s="72">
        <f>'Energy by Mode &amp; Fuel'!AM157*'C Emissions Factors'!$AB$50/1000</f>
        <v>194.3765811761759</v>
      </c>
      <c r="AM10" s="72">
        <f>'Energy by Mode &amp; Fuel'!AN157*'C Emissions Factors'!$AB$50/1000</f>
        <v>202.35676325262324</v>
      </c>
      <c r="AN10" s="72">
        <f>'Energy by Mode &amp; Fuel'!AO157*'C Emissions Factors'!$AB$50/1000</f>
        <v>209.48001006301061</v>
      </c>
      <c r="AO10" s="72">
        <f>'Energy by Mode &amp; Fuel'!AP157*'C Emissions Factors'!$AB$50/1000</f>
        <v>215.62774323376942</v>
      </c>
      <c r="AP10" s="72">
        <f>'Energy by Mode &amp; Fuel'!AQ157*'C Emissions Factors'!$AB$50/1000</f>
        <v>220.69364762188059</v>
      </c>
      <c r="AQ10" s="72">
        <f>'Energy by Mode &amp; Fuel'!AR157*'C Emissions Factors'!$AB$50/1000</f>
        <v>224.58666419165115</v>
      </c>
      <c r="AR10" s="72">
        <f>'Energy by Mode &amp; Fuel'!AS157*'C Emissions Factors'!$AB$50/1000</f>
        <v>227.23365923091882</v>
      </c>
      <c r="AS10" s="72">
        <f>'Energy by Mode &amp; Fuel'!AT157*'C Emissions Factors'!$AB$50/1000</f>
        <v>228.58166286775483</v>
      </c>
      <c r="AT10" s="56"/>
      <c r="AU10" s="56"/>
    </row>
    <row r="11" spans="1:47">
      <c r="A11" s="65" t="s">
        <v>148</v>
      </c>
      <c r="B11" s="72">
        <f>'Energy by Mode &amp; Fuel'!C$158*'C Emissions Factors'!$AB$43/1000</f>
        <v>0.64664069943000002</v>
      </c>
      <c r="C11" s="72">
        <f>'Energy by Mode &amp; Fuel'!D158*'C Emissions Factors'!$AB$43/1000</f>
        <v>0.6725232800733334</v>
      </c>
      <c r="D11" s="72">
        <f>'Energy by Mode &amp; Fuel'!E158*'C Emissions Factors'!$AB$43/1000</f>
        <v>0.66633936640333336</v>
      </c>
      <c r="E11" s="72">
        <f>'Energy by Mode &amp; Fuel'!F158*'C Emissions Factors'!$AB$43/1000</f>
        <v>0.67179921574333334</v>
      </c>
      <c r="F11" s="72">
        <f>'Energy by Mode &amp; Fuel'!G158*'C Emissions Factors'!$AB$43/1000</f>
        <v>0.6767501985933333</v>
      </c>
      <c r="G11" s="72">
        <f>'Energy by Mode &amp; Fuel'!H158*'C Emissions Factors'!$AB$43/1000</f>
        <v>0.67710185818000002</v>
      </c>
      <c r="H11" s="72">
        <f>'Energy by Mode &amp; Fuel'!I158*'C Emissions Factors'!$AB$43/1000</f>
        <v>0.68095414357666662</v>
      </c>
      <c r="I11" s="72">
        <f>'Energy by Mode &amp; Fuel'!J158*'C Emissions Factors'!$AB$43/1000</f>
        <v>0.68242009927666658</v>
      </c>
      <c r="J11" s="72">
        <f>'Energy by Mode &amp; Fuel'!K158*'C Emissions Factors'!$AB$43/1000</f>
        <v>0.67669162403333327</v>
      </c>
      <c r="K11" s="72">
        <f>'Energy by Mode &amp; Fuel'!L158*'C Emissions Factors'!$AB$43/1000</f>
        <v>0.66976831265666659</v>
      </c>
      <c r="L11" s="72">
        <f>'Energy by Mode &amp; Fuel'!M158*'C Emissions Factors'!$AB$43/1000</f>
        <v>0.66444322724999993</v>
      </c>
      <c r="M11" s="72">
        <f>'Energy by Mode &amp; Fuel'!N158*'C Emissions Factors'!$AB$43/1000</f>
        <v>0.65755127236333333</v>
      </c>
      <c r="N11" s="72">
        <f>'Energy by Mode &amp; Fuel'!O158*'C Emissions Factors'!$AB$43/1000</f>
        <v>0.65049436430000007</v>
      </c>
      <c r="O11" s="72">
        <f>'Energy by Mode &amp; Fuel'!P158*'C Emissions Factors'!$AB$43/1000</f>
        <v>0.64442308993333319</v>
      </c>
      <c r="P11" s="72">
        <f>'Energy by Mode &amp; Fuel'!Q158*'C Emissions Factors'!$AB$43/1000</f>
        <v>0.63746104718999996</v>
      </c>
      <c r="Q11" s="72">
        <f>'Energy by Mode &amp; Fuel'!R158*'C Emissions Factors'!$AB$43/1000</f>
        <v>0.63160932131000003</v>
      </c>
      <c r="R11" s="72">
        <f>'Energy by Mode &amp; Fuel'!S158*'C Emissions Factors'!$AB$43/1000</f>
        <v>0.62794241590666677</v>
      </c>
      <c r="S11" s="72">
        <f>'Energy by Mode &amp; Fuel'!T158*'C Emissions Factors'!$AB$43/1000</f>
        <v>0.62647863553000005</v>
      </c>
      <c r="T11" s="72">
        <f>'Energy by Mode &amp; Fuel'!U158*'C Emissions Factors'!$AB$43/1000</f>
        <v>0.62532974647000006</v>
      </c>
      <c r="U11" s="72">
        <f>'Energy by Mode &amp; Fuel'!V158*'C Emissions Factors'!$AB$43/1000</f>
        <v>0.62399155122333327</v>
      </c>
      <c r="V11" s="72">
        <f>'Energy by Mode &amp; Fuel'!W158*'C Emissions Factors'!$AB$43/1000</f>
        <v>0.62309717499333339</v>
      </c>
      <c r="W11" s="72">
        <f>'Energy by Mode &amp; Fuel'!X158*'C Emissions Factors'!$AB$43/1000</f>
        <v>0.62145761787999998</v>
      </c>
      <c r="X11" s="72">
        <f>'Energy by Mode &amp; Fuel'!Y158*'C Emissions Factors'!$AB$43/1000</f>
        <v>0.62044200716666664</v>
      </c>
      <c r="Y11" s="72">
        <f>'Energy by Mode &amp; Fuel'!Z158*'C Emissions Factors'!$AB$43/1000</f>
        <v>0.62126226323333333</v>
      </c>
      <c r="Z11" s="72">
        <f>'Energy by Mode &amp; Fuel'!AA158*'C Emissions Factors'!$AB$43/1000</f>
        <v>0.62165705789000003</v>
      </c>
      <c r="AA11" s="72">
        <f>'Energy by Mode &amp; Fuel'!AB158*'C Emissions Factors'!$AB$43/1000</f>
        <v>0.62277639438666665</v>
      </c>
      <c r="AB11" s="72">
        <f>'Energy by Mode &amp; Fuel'!AC158*'C Emissions Factors'!$AB$43/1000</f>
        <v>0.62571838655333334</v>
      </c>
      <c r="AC11" s="72">
        <f>'Energy by Mode &amp; Fuel'!AD158*'C Emissions Factors'!$AB$43/1000</f>
        <v>0.62774265755666658</v>
      </c>
      <c r="AD11" s="72">
        <f>'Energy by Mode &amp; Fuel'!AE158*'C Emissions Factors'!$AB$43/1000</f>
        <v>0.63004834111999997</v>
      </c>
      <c r="AE11" s="72">
        <f>'Energy by Mode &amp; Fuel'!AF158*'C Emissions Factors'!$AB$43/1000</f>
        <v>0.63124025556206786</v>
      </c>
      <c r="AF11" s="72">
        <f>'Energy by Mode &amp; Fuel'!AG158*'C Emissions Factors'!$AB$43/1000</f>
        <v>0.63261660318460244</v>
      </c>
      <c r="AG11" s="72">
        <f>'Energy by Mode &amp; Fuel'!AH158*'C Emissions Factors'!$AB$43/1000</f>
        <v>0.63417852733338465</v>
      </c>
      <c r="AH11" s="72">
        <f>'Energy by Mode &amp; Fuel'!AI158*'C Emissions Factors'!$AB$43/1000</f>
        <v>0.63592733419142955</v>
      </c>
      <c r="AI11" s="72">
        <f>'Energy by Mode &amp; Fuel'!AJ158*'C Emissions Factors'!$AB$43/1000</f>
        <v>0.6378644945949169</v>
      </c>
      <c r="AJ11" s="72">
        <f>'Energy by Mode &amp; Fuel'!AK158*'C Emissions Factors'!$AB$43/1000</f>
        <v>0.63999164609015446</v>
      </c>
      <c r="AK11" s="72">
        <f>'Energy by Mode &amp; Fuel'!AL158*'C Emissions Factors'!$AB$43/1000</f>
        <v>0.64231059523559209</v>
      </c>
      <c r="AL11" s="72">
        <f>'Energy by Mode &amp; Fuel'!AM158*'C Emissions Factors'!$AB$43/1000</f>
        <v>0.64482332015340638</v>
      </c>
      <c r="AM11" s="72">
        <f>'Energy by Mode &amp; Fuel'!AN158*'C Emissions Factors'!$AB$43/1000</f>
        <v>0.6475319733356929</v>
      </c>
      <c r="AN11" s="72">
        <f>'Energy by Mode &amp; Fuel'!AO158*'C Emissions Factors'!$AB$43/1000</f>
        <v>0.65043888471082456</v>
      </c>
      <c r="AO11" s="72">
        <f>'Energy by Mode &amp; Fuel'!AP158*'C Emissions Factors'!$AB$43/1000</f>
        <v>0.65354656497607988</v>
      </c>
      <c r="AP11" s="72">
        <f>'Energy by Mode &amp; Fuel'!AQ158*'C Emissions Factors'!$AB$43/1000</f>
        <v>0.65685770920319975</v>
      </c>
      <c r="AQ11" s="72">
        <f>'Energy by Mode &amp; Fuel'!AR158*'C Emissions Factors'!$AB$43/1000</f>
        <v>0.66037520072410461</v>
      </c>
      <c r="AR11" s="72">
        <f>'Energy by Mode &amp; Fuel'!AS158*'C Emissions Factors'!$AB$43/1000</f>
        <v>0.66410211530459817</v>
      </c>
      <c r="AS11" s="72">
        <f>'Energy by Mode &amp; Fuel'!AT158*'C Emissions Factors'!$AB$43/1000</f>
        <v>0.66804172561449227</v>
      </c>
      <c r="AT11" s="56"/>
      <c r="AU11" s="56"/>
    </row>
    <row r="12" spans="1:47">
      <c r="A12" s="65" t="s">
        <v>628</v>
      </c>
      <c r="B12" s="72">
        <f>'Energy by Mode &amp; Fuel'!C$159*'C Emissions Factors'!$AB$7/1000</f>
        <v>0.45037932504891443</v>
      </c>
      <c r="C12" s="72">
        <f>'Energy by Mode &amp; Fuel'!D159*'C Emissions Factors'!$AB$7/1000</f>
        <v>0.25843647689837684</v>
      </c>
      <c r="D12" s="72">
        <f>'Energy by Mode &amp; Fuel'!E159*'C Emissions Factors'!$AB$7/1000</f>
        <v>0.21094691787904518</v>
      </c>
      <c r="E12" s="72">
        <f>'Energy by Mode &amp; Fuel'!F159*'C Emissions Factors'!$AB$7/1000</f>
        <v>0.21311513693144429</v>
      </c>
      <c r="F12" s="72">
        <f>'Energy by Mode &amp; Fuel'!G159*'C Emissions Factors'!$AB$7/1000</f>
        <v>0.18977450453438055</v>
      </c>
      <c r="G12" s="72">
        <f>'Energy by Mode &amp; Fuel'!H159*'C Emissions Factors'!$AB$7/1000</f>
        <v>0.16669140770683602</v>
      </c>
      <c r="H12" s="72">
        <f>'Energy by Mode &amp; Fuel'!I159*'C Emissions Factors'!$AB$7/1000</f>
        <v>0.16822285682869975</v>
      </c>
      <c r="I12" s="72">
        <f>'Energy by Mode &amp; Fuel'!J159*'C Emissions Factors'!$AB$7/1000</f>
        <v>0.14706794469202422</v>
      </c>
      <c r="J12" s="72">
        <f>'Energy by Mode &amp; Fuel'!K159*'C Emissions Factors'!$AB$7/1000</f>
        <v>0.13060840112862063</v>
      </c>
      <c r="K12" s="72">
        <f>'Energy by Mode &amp; Fuel'!L159*'C Emissions Factors'!$AB$7/1000</f>
        <v>0.11308776119329496</v>
      </c>
      <c r="L12" s="72">
        <f>'Energy by Mode &amp; Fuel'!M159*'C Emissions Factors'!$AB$7/1000</f>
        <v>0.10113748794881663</v>
      </c>
      <c r="M12" s="72">
        <f>'Energy by Mode &amp; Fuel'!N159*'C Emissions Factors'!$AB$7/1000</f>
        <v>9.0189516982517717E-2</v>
      </c>
      <c r="N12" s="72">
        <f>'Energy by Mode &amp; Fuel'!O159*'C Emissions Factors'!$AB$7/1000</f>
        <v>8.5550887200982667E-2</v>
      </c>
      <c r="O12" s="72">
        <f>'Energy by Mode &amp; Fuel'!P159*'C Emissions Factors'!$AB$7/1000</f>
        <v>8.3928195126435637E-2</v>
      </c>
      <c r="P12" s="72">
        <f>'Energy by Mode &amp; Fuel'!Q159*'C Emissions Factors'!$AB$7/1000</f>
        <v>7.7319900922641072E-2</v>
      </c>
      <c r="Q12" s="72">
        <f>'Energy by Mode &amp; Fuel'!R159*'C Emissions Factors'!$AB$7/1000</f>
        <v>7.3787148184003726E-2</v>
      </c>
      <c r="R12" s="72">
        <f>'Energy by Mode &amp; Fuel'!S159*'C Emissions Factors'!$AB$7/1000</f>
        <v>6.9256515180593545E-2</v>
      </c>
      <c r="S12" s="72">
        <f>'Energy by Mode &amp; Fuel'!T159*'C Emissions Factors'!$AB$7/1000</f>
        <v>6.3160676276920735E-2</v>
      </c>
      <c r="T12" s="72">
        <f>'Energy by Mode &amp; Fuel'!U159*'C Emissions Factors'!$AB$7/1000</f>
        <v>6.0267682999009101E-2</v>
      </c>
      <c r="U12" s="72">
        <f>'Energy by Mode &amp; Fuel'!V159*'C Emissions Factors'!$AB$7/1000</f>
        <v>5.8925508507319209E-2</v>
      </c>
      <c r="V12" s="72">
        <f>'Energy by Mode &amp; Fuel'!W159*'C Emissions Factors'!$AB$7/1000</f>
        <v>5.5894560867500699E-2</v>
      </c>
      <c r="W12" s="72">
        <f>'Energy by Mode &amp; Fuel'!X159*'C Emissions Factors'!$AB$7/1000</f>
        <v>5.4784012683680619E-2</v>
      </c>
      <c r="X12" s="72">
        <f>'Energy by Mode &amp; Fuel'!Y159*'C Emissions Factors'!$AB$7/1000</f>
        <v>5.2261347458093271E-2</v>
      </c>
      <c r="Y12" s="72">
        <f>'Energy by Mode &amp; Fuel'!Z159*'C Emissions Factors'!$AB$7/1000</f>
        <v>4.9399245992148129E-2</v>
      </c>
      <c r="Z12" s="72">
        <f>'Energy by Mode &amp; Fuel'!AA159*'C Emissions Factors'!$AB$7/1000</f>
        <v>4.7368171637229381E-2</v>
      </c>
      <c r="AA12" s="72">
        <f>'Energy by Mode &amp; Fuel'!AB159*'C Emissions Factors'!$AB$7/1000</f>
        <v>4.6004011642264933E-2</v>
      </c>
      <c r="AB12" s="72">
        <f>'Energy by Mode &amp; Fuel'!AC159*'C Emissions Factors'!$AB$7/1000</f>
        <v>4.3781669637045488E-2</v>
      </c>
      <c r="AC12" s="72">
        <f>'Energy by Mode &amp; Fuel'!AD159*'C Emissions Factors'!$AB$7/1000</f>
        <v>4.239951017906024E-2</v>
      </c>
      <c r="AD12" s="72">
        <f>'Energy by Mode &amp; Fuel'!AE159*'C Emissions Factors'!$AB$7/1000</f>
        <v>4.1506325752827068E-2</v>
      </c>
      <c r="AE12" s="72">
        <f>'Energy by Mode &amp; Fuel'!AF159*'C Emissions Factors'!$AB$7/1000</f>
        <v>4.0767145253438074E-2</v>
      </c>
      <c r="AF12" s="72">
        <f>'Energy by Mode &amp; Fuel'!AG159*'C Emissions Factors'!$AB$7/1000</f>
        <v>4.0110261351057427E-2</v>
      </c>
      <c r="AG12" s="72">
        <f>'Energy by Mode &amp; Fuel'!AH159*'C Emissions Factors'!$AB$7/1000</f>
        <v>3.9531980558792583E-2</v>
      </c>
      <c r="AH12" s="72">
        <f>'Energy by Mode &amp; Fuel'!AI159*'C Emissions Factors'!$AB$7/1000</f>
        <v>3.9029075050325136E-2</v>
      </c>
      <c r="AI12" s="72">
        <f>'Energy by Mode &amp; Fuel'!AJ159*'C Emissions Factors'!$AB$7/1000</f>
        <v>3.8598752472126262E-2</v>
      </c>
      <c r="AJ12" s="72">
        <f>'Energy by Mode &amp; Fuel'!AK159*'C Emissions Factors'!$AB$7/1000</f>
        <v>3.8238629985640586E-2</v>
      </c>
      <c r="AK12" s="72">
        <f>'Energy by Mode &amp; Fuel'!AL159*'C Emissions Factors'!$AB$7/1000</f>
        <v>3.7946712199992801E-2</v>
      </c>
      <c r="AL12" s="72">
        <f>'Energy by Mode &amp; Fuel'!AM159*'C Emissions Factors'!$AB$7/1000</f>
        <v>3.7721372707999683E-2</v>
      </c>
      <c r="AM12" s="72">
        <f>'Energy by Mode &amp; Fuel'!AN159*'C Emissions Factors'!$AB$7/1000</f>
        <v>3.7561338985670878E-2</v>
      </c>
      <c r="AN12" s="72">
        <f>'Energy by Mode &amp; Fuel'!AO159*'C Emissions Factors'!$AB$7/1000</f>
        <v>3.7465680458766019E-2</v>
      </c>
      <c r="AO12" s="72">
        <f>'Energy by Mode &amp; Fuel'!AP159*'C Emissions Factors'!$AB$7/1000</f>
        <v>3.7433799580069364E-2</v>
      </c>
      <c r="AP12" s="72">
        <f>'Energy by Mode &amp; Fuel'!AQ159*'C Emissions Factors'!$AB$7/1000</f>
        <v>3.7465425798505654E-2</v>
      </c>
      <c r="AQ12" s="72">
        <f>'Energy by Mode &amp; Fuel'!AR159*'C Emissions Factors'!$AB$7/1000</f>
        <v>3.7560612336657792E-2</v>
      </c>
      <c r="AR12" s="72">
        <f>'Energy by Mode &amp; Fuel'!AS159*'C Emissions Factors'!$AB$7/1000</f>
        <v>3.7719735727221149E-2</v>
      </c>
      <c r="AS12" s="72">
        <f>'Energy by Mode &amp; Fuel'!AT159*'C Emissions Factors'!$AB$7/1000</f>
        <v>3.7943498091973268E-2</v>
      </c>
      <c r="AT12" s="56"/>
      <c r="AU12" s="56"/>
    </row>
    <row r="13" spans="1:47">
      <c r="A13" s="65" t="s">
        <v>146</v>
      </c>
      <c r="B13" s="72">
        <f>'Energy by Mode &amp; Fuel'!C$160*'Automated-C'!B104/1000</f>
        <v>0.13097944199594055</v>
      </c>
      <c r="C13" s="72">
        <f>'Energy by Mode &amp; Fuel'!D160*'Automated-C'!C104/1000</f>
        <v>0.12279162452510509</v>
      </c>
      <c r="D13" s="72">
        <f>'Energy by Mode &amp; Fuel'!E160*'Automated-C'!D104/1000</f>
        <v>0.11863236651136683</v>
      </c>
      <c r="E13" s="72">
        <f>'Energy by Mode &amp; Fuel'!F160*'Automated-C'!E104/1000</f>
        <v>0.11466836065806341</v>
      </c>
      <c r="F13" s="72">
        <f>'Energy by Mode &amp; Fuel'!G160*'Automated-C'!F104/1000</f>
        <v>0.12837346535496952</v>
      </c>
      <c r="G13" s="72">
        <f>'Energy by Mode &amp; Fuel'!H160*'Automated-C'!G104/1000</f>
        <v>0.14495701674863815</v>
      </c>
      <c r="H13" s="72">
        <f>'Energy by Mode &amp; Fuel'!I160*'Automated-C'!H104/1000</f>
        <v>0.16789870719496602</v>
      </c>
      <c r="I13" s="72">
        <f>'Energy by Mode &amp; Fuel'!J160*'Automated-C'!I104/1000</f>
        <v>0.2033533383664323</v>
      </c>
      <c r="J13" s="72">
        <f>'Energy by Mode &amp; Fuel'!K160*'Automated-C'!J104/1000</f>
        <v>0.26338832624070846</v>
      </c>
      <c r="K13" s="72">
        <f>'Energy by Mode &amp; Fuel'!L160*'Automated-C'!K104/1000</f>
        <v>0.32346588416027033</v>
      </c>
      <c r="L13" s="72">
        <f>'Energy by Mode &amp; Fuel'!M160*'Automated-C'!L104/1000</f>
        <v>0.39121482366941607</v>
      </c>
      <c r="M13" s="72">
        <f>'Energy by Mode &amp; Fuel'!N160*'Automated-C'!M104/1000</f>
        <v>0.47074100106460354</v>
      </c>
      <c r="N13" s="72">
        <f>'Energy by Mode &amp; Fuel'!O160*'Automated-C'!N104/1000</f>
        <v>0.56157877243651666</v>
      </c>
      <c r="O13" s="72">
        <f>'Energy by Mode &amp; Fuel'!P160*'Automated-C'!O104/1000</f>
        <v>0.66454505128685537</v>
      </c>
      <c r="P13" s="72">
        <f>'Energy by Mode &amp; Fuel'!Q160*'Automated-C'!P104/1000</f>
        <v>0.786589890404915</v>
      </c>
      <c r="Q13" s="72">
        <f>'Energy by Mode &amp; Fuel'!R160*'Automated-C'!Q104/1000</f>
        <v>0.93163539097545012</v>
      </c>
      <c r="R13" s="72">
        <f>'Energy by Mode &amp; Fuel'!S160*'Automated-C'!R104/1000</f>
        <v>1.1531885621736659</v>
      </c>
      <c r="S13" s="72">
        <f>'Energy by Mode &amp; Fuel'!T160*'Automated-C'!S104/1000</f>
        <v>1.3090915272736259</v>
      </c>
      <c r="T13" s="72">
        <f>'Energy by Mode &amp; Fuel'!U160*'Automated-C'!T104/1000</f>
        <v>1.5139934703326223</v>
      </c>
      <c r="U13" s="72">
        <f>'Energy by Mode &amp; Fuel'!V160*'Automated-C'!U104/1000</f>
        <v>1.7260269773466199</v>
      </c>
      <c r="V13" s="72">
        <f>'Energy by Mode &amp; Fuel'!W160*'Automated-C'!V104/1000</f>
        <v>1.966001523257896</v>
      </c>
      <c r="W13" s="72">
        <f>'Energy by Mode &amp; Fuel'!X160*'Automated-C'!W104/1000</f>
        <v>2.2179551473224706</v>
      </c>
      <c r="X13" s="72">
        <f>'Energy by Mode &amp; Fuel'!Y160*'Automated-C'!X104/1000</f>
        <v>2.4621753201229581</v>
      </c>
      <c r="Y13" s="72">
        <f>'Energy by Mode &amp; Fuel'!Z160*'Automated-C'!Y104/1000</f>
        <v>2.766814435313715</v>
      </c>
      <c r="Z13" s="72">
        <f>'Energy by Mode &amp; Fuel'!AA160*'Automated-C'!Z104/1000</f>
        <v>3.0354201107883605</v>
      </c>
      <c r="AA13" s="72">
        <f>'Energy by Mode &amp; Fuel'!AB160*'Automated-C'!AA104/1000</f>
        <v>3.3251634091723545</v>
      </c>
      <c r="AB13" s="72">
        <f>'Energy by Mode &amp; Fuel'!AC160*'Automated-C'!AB104/1000</f>
        <v>3.5971551211306156</v>
      </c>
      <c r="AC13" s="72">
        <f>'Energy by Mode &amp; Fuel'!AD160*'Automated-C'!AC104/1000</f>
        <v>3.8711134817630253</v>
      </c>
      <c r="AD13" s="72">
        <f>'Energy by Mode &amp; Fuel'!AE160*'Automated-C'!AD104/1000</f>
        <v>4.1813033364676366</v>
      </c>
      <c r="AE13" s="72">
        <f>'Energy by Mode &amp; Fuel'!AF160*'Automated-C'!AE104/1000</f>
        <v>4.3754142498507358</v>
      </c>
      <c r="AF13" s="72">
        <f>'Energy by Mode &amp; Fuel'!AG160*'Automated-C'!AF104/1000</f>
        <v>4.5658817479964044</v>
      </c>
      <c r="AG13" s="72">
        <f>'Energy by Mode &amp; Fuel'!AH160*'Automated-C'!AG104/1000</f>
        <v>4.7514349366760067</v>
      </c>
      <c r="AH13" s="72">
        <f>'Energy by Mode &amp; Fuel'!AI160*'Automated-C'!AH104/1000</f>
        <v>4.9307865622798124</v>
      </c>
      <c r="AI13" s="72">
        <f>'Energy by Mode &amp; Fuel'!AJ160*'Automated-C'!AI104/1000</f>
        <v>5.1026471445225283</v>
      </c>
      <c r="AJ13" s="72">
        <f>'Energy by Mode &amp; Fuel'!AK160*'Automated-C'!AJ104/1000</f>
        <v>5.2657397974394486</v>
      </c>
      <c r="AK13" s="72">
        <f>'Energy by Mode &amp; Fuel'!AL160*'Automated-C'!AK104/1000</f>
        <v>5.4188155134311806</v>
      </c>
      <c r="AL13" s="72">
        <f>'Energy by Mode &amp; Fuel'!AM160*'Automated-C'!AL104/1000</f>
        <v>5.560668665283635</v>
      </c>
      <c r="AM13" s="72">
        <f>'Energy by Mode &amp; Fuel'!AN160*'Automated-C'!AM104/1000</f>
        <v>5.6901524660086107</v>
      </c>
      <c r="AN13" s="72">
        <f>'Energy by Mode &amp; Fuel'!AO160*'Automated-C'!AN104/1000</f>
        <v>5.8061941166317217</v>
      </c>
      <c r="AO13" s="72">
        <f>'Energy by Mode &amp; Fuel'!AP160*'Automated-C'!AO104/1000</f>
        <v>5.9078093681853652</v>
      </c>
      <c r="AP13" s="72">
        <f>'Energy by Mode &amp; Fuel'!AQ160*'Automated-C'!AP104/1000</f>
        <v>5.9941162264829497</v>
      </c>
      <c r="AQ13" s="72">
        <f>'Energy by Mode &amp; Fuel'!AR160*'Automated-C'!AQ104/1000</f>
        <v>6.0643475369303053</v>
      </c>
      <c r="AR13" s="72">
        <f>'Energy by Mode &amp; Fuel'!AS160*'Automated-C'!AR104/1000</f>
        <v>6.1178622016665019</v>
      </c>
      <c r="AS13" s="72">
        <f>'Energy by Mode &amp; Fuel'!AT160*'Automated-C'!AS104/1000</f>
        <v>6.1541548025312673</v>
      </c>
      <c r="AT13" s="56"/>
      <c r="AU13" s="56"/>
    </row>
    <row r="14" spans="1:47">
      <c r="A14" s="65" t="s">
        <v>150</v>
      </c>
      <c r="B14" s="72">
        <f>+'Energy by Mode &amp; Fuel'!C$161*'Automated-C'!B117/1000</f>
        <v>0</v>
      </c>
      <c r="C14" s="72">
        <f>+'Energy by Mode &amp; Fuel'!D161*'Automated-C'!C117/1000</f>
        <v>0</v>
      </c>
      <c r="D14" s="72">
        <f>+'Energy by Mode &amp; Fuel'!E161*'Automated-C'!D117/1000</f>
        <v>0</v>
      </c>
      <c r="E14" s="72">
        <f>+'Energy by Mode &amp; Fuel'!F161*'Automated-C'!E117/1000</f>
        <v>0</v>
      </c>
      <c r="F14" s="72">
        <f>+'Energy by Mode &amp; Fuel'!G161*'Automated-C'!F117/1000</f>
        <v>0</v>
      </c>
      <c r="G14" s="72">
        <f>+'Energy by Mode &amp; Fuel'!H161*'Automated-C'!G117/1000</f>
        <v>0</v>
      </c>
      <c r="H14" s="72">
        <f>+'Energy by Mode &amp; Fuel'!I161*'Automated-C'!H117/1000</f>
        <v>0</v>
      </c>
      <c r="I14" s="72">
        <f>+'Energy by Mode &amp; Fuel'!J161*'Automated-C'!I117/1000</f>
        <v>0</v>
      </c>
      <c r="J14" s="72">
        <f>+'Energy by Mode &amp; Fuel'!K161*'Automated-C'!J117/1000</f>
        <v>0</v>
      </c>
      <c r="K14" s="72">
        <f>+'Energy by Mode &amp; Fuel'!L161*'Automated-C'!K117/1000</f>
        <v>0</v>
      </c>
      <c r="L14" s="72">
        <f>+'Energy by Mode &amp; Fuel'!M161*'Automated-C'!L117/1000</f>
        <v>0</v>
      </c>
      <c r="M14" s="72">
        <f>+'Energy by Mode &amp; Fuel'!N161*'Automated-C'!M117/1000</f>
        <v>0</v>
      </c>
      <c r="N14" s="72">
        <f>+'Energy by Mode &amp; Fuel'!O161*'Automated-C'!N117/1000</f>
        <v>0</v>
      </c>
      <c r="O14" s="72">
        <f>+'Energy by Mode &amp; Fuel'!P161*'Automated-C'!O117/1000</f>
        <v>0</v>
      </c>
      <c r="P14" s="72">
        <f>+'Energy by Mode &amp; Fuel'!Q161*'Automated-C'!P117/1000</f>
        <v>0</v>
      </c>
      <c r="Q14" s="72">
        <f>+'Energy by Mode &amp; Fuel'!R161*'Automated-C'!Q117/1000</f>
        <v>0</v>
      </c>
      <c r="R14" s="72">
        <f>+'Energy by Mode &amp; Fuel'!S161*'Automated-C'!R117/1000</f>
        <v>0</v>
      </c>
      <c r="S14" s="72">
        <f>+'Energy by Mode &amp; Fuel'!T161*'Automated-C'!S117/1000</f>
        <v>0</v>
      </c>
      <c r="T14" s="72">
        <f>+'Energy by Mode &amp; Fuel'!U161*'Automated-C'!T117/1000</f>
        <v>0</v>
      </c>
      <c r="U14" s="72">
        <f>+'Energy by Mode &amp; Fuel'!V161*'Automated-C'!U117/1000</f>
        <v>0</v>
      </c>
      <c r="V14" s="72">
        <f>+'Energy by Mode &amp; Fuel'!W161*'Automated-C'!V117/1000</f>
        <v>0</v>
      </c>
      <c r="W14" s="72">
        <f>+'Energy by Mode &amp; Fuel'!X161*'Automated-C'!W117/1000</f>
        <v>0</v>
      </c>
      <c r="X14" s="72">
        <f>+'Energy by Mode &amp; Fuel'!Y161*'Automated-C'!X117/1000</f>
        <v>0</v>
      </c>
      <c r="Y14" s="72">
        <f>+'Energy by Mode &amp; Fuel'!Z161*'Automated-C'!Y117/1000</f>
        <v>0</v>
      </c>
      <c r="Z14" s="72">
        <f>+'Energy by Mode &amp; Fuel'!AA161*'Automated-C'!Z117/1000</f>
        <v>0</v>
      </c>
      <c r="AA14" s="72">
        <f>+'Energy by Mode &amp; Fuel'!AB161*'Automated-C'!AA117/1000</f>
        <v>0</v>
      </c>
      <c r="AB14" s="72">
        <f>+'Energy by Mode &amp; Fuel'!AC161*'Automated-C'!AB117/1000</f>
        <v>0</v>
      </c>
      <c r="AC14" s="72">
        <f>+'Energy by Mode &amp; Fuel'!AD161*'Automated-C'!AC117/1000</f>
        <v>0</v>
      </c>
      <c r="AD14" s="72">
        <f>+'Energy by Mode &amp; Fuel'!AE161*'Automated-C'!AD117/1000</f>
        <v>0</v>
      </c>
      <c r="AE14" s="72">
        <f>+'Energy by Mode &amp; Fuel'!AF161*'Automated-C'!AE117/1000</f>
        <v>0</v>
      </c>
      <c r="AF14" s="72">
        <f>+'Energy by Mode &amp; Fuel'!AG161*'Automated-C'!AF117/1000</f>
        <v>0</v>
      </c>
      <c r="AG14" s="72">
        <f>+'Energy by Mode &amp; Fuel'!AH161*'Automated-C'!AG117/1000</f>
        <v>0</v>
      </c>
      <c r="AH14" s="72">
        <f>+'Energy by Mode &amp; Fuel'!AI161*'Automated-C'!AH117/1000</f>
        <v>0</v>
      </c>
      <c r="AI14" s="72">
        <f>+'Energy by Mode &amp; Fuel'!AJ161*'Automated-C'!AI117/1000</f>
        <v>0</v>
      </c>
      <c r="AJ14" s="72">
        <f>+'Energy by Mode &amp; Fuel'!AK161*'Automated-C'!AJ117/1000</f>
        <v>0</v>
      </c>
      <c r="AK14" s="72">
        <f>+'Energy by Mode &amp; Fuel'!AL161*'Automated-C'!AK117/1000</f>
        <v>0</v>
      </c>
      <c r="AL14" s="72">
        <f>+'Energy by Mode &amp; Fuel'!AM161*'Automated-C'!AL117/1000</f>
        <v>0</v>
      </c>
      <c r="AM14" s="72">
        <f>+'Energy by Mode &amp; Fuel'!AN161*'Automated-C'!AM117/1000</f>
        <v>0</v>
      </c>
      <c r="AN14" s="72">
        <f>+'Energy by Mode &amp; Fuel'!AO161*'Automated-C'!AN117/1000</f>
        <v>0</v>
      </c>
      <c r="AO14" s="72">
        <f>+'Energy by Mode &amp; Fuel'!AP161*'Automated-C'!AO117/1000</f>
        <v>0</v>
      </c>
      <c r="AP14" s="72">
        <f>+'Energy by Mode &amp; Fuel'!AQ161*'Automated-C'!AP117/1000</f>
        <v>0</v>
      </c>
      <c r="AQ14" s="72">
        <f>+'Energy by Mode &amp; Fuel'!AR161*'Automated-C'!AQ117/1000</f>
        <v>0</v>
      </c>
      <c r="AR14" s="72">
        <f>+'Energy by Mode &amp; Fuel'!AS161*'Automated-C'!AR117/1000</f>
        <v>0</v>
      </c>
      <c r="AS14" s="72">
        <f>+'Energy by Mode &amp; Fuel'!AT161*'Automated-C'!AS117/1000</f>
        <v>0</v>
      </c>
      <c r="AT14" s="56"/>
      <c r="AU14" s="56"/>
    </row>
    <row r="15" spans="1:47">
      <c r="A15" s="65" t="s">
        <v>632</v>
      </c>
      <c r="B15" s="72">
        <f>'Energy by Mode &amp; Fuel'!C$162*'C Emissions Factors'!$AB$9/1000</f>
        <v>16.755786840099997</v>
      </c>
      <c r="C15" s="72">
        <f>'Energy by Mode &amp; Fuel'!D162*'C Emissions Factors'!$AB$9/1000</f>
        <v>15.106513071649999</v>
      </c>
      <c r="D15" s="72">
        <f>'Energy by Mode &amp; Fuel'!E162*'C Emissions Factors'!$AB$9/1000</f>
        <v>14.925133696549997</v>
      </c>
      <c r="E15" s="72">
        <f>'Energy by Mode &amp; Fuel'!F162*'C Emissions Factors'!$AB$9/1000</f>
        <v>14.259485008999999</v>
      </c>
      <c r="F15" s="72">
        <f>'Energy by Mode &amp; Fuel'!G162*'C Emissions Factors'!$AB$9/1000</f>
        <v>13.421485777699999</v>
      </c>
      <c r="G15" s="72">
        <f>'Energy by Mode &amp; Fuel'!H162*'C Emissions Factors'!$AB$9/1000</f>
        <v>12.543084192099997</v>
      </c>
      <c r="H15" s="72">
        <f>'Energy by Mode &amp; Fuel'!I162*'C Emissions Factors'!$AB$9/1000</f>
        <v>11.957407546699999</v>
      </c>
      <c r="I15" s="72">
        <f>'Energy by Mode &amp; Fuel'!J162*'C Emissions Factors'!$AB$9/1000</f>
        <v>11.500429914049999</v>
      </c>
      <c r="J15" s="72">
        <f>'Energy by Mode &amp; Fuel'!K162*'C Emissions Factors'!$AB$9/1000</f>
        <v>11.150242796000001</v>
      </c>
      <c r="K15" s="72">
        <f>'Energy by Mode &amp; Fuel'!L162*'C Emissions Factors'!$AB$9/1000</f>
        <v>10.931948053949998</v>
      </c>
      <c r="L15" s="72">
        <f>'Energy by Mode &amp; Fuel'!M162*'C Emissions Factors'!$AB$9/1000</f>
        <v>10.870111652399997</v>
      </c>
      <c r="M15" s="72">
        <f>'Energy by Mode &amp; Fuel'!N162*'C Emissions Factors'!$AB$9/1000</f>
        <v>10.831843376199998</v>
      </c>
      <c r="N15" s="72">
        <f>'Energy by Mode &amp; Fuel'!O162*'C Emissions Factors'!$AB$9/1000</f>
        <v>11.051027768549998</v>
      </c>
      <c r="O15" s="72">
        <f>'Energy by Mode &amp; Fuel'!P162*'C Emissions Factors'!$AB$9/1000</f>
        <v>11.504461576299999</v>
      </c>
      <c r="P15" s="72">
        <f>'Energy by Mode &amp; Fuel'!Q162*'C Emissions Factors'!$AB$9/1000</f>
        <v>12.18232016925</v>
      </c>
      <c r="Q15" s="72">
        <f>'Energy by Mode &amp; Fuel'!R162*'C Emissions Factors'!$AB$9/1000</f>
        <v>13.072254144949996</v>
      </c>
      <c r="R15" s="72">
        <f>'Energy by Mode &amp; Fuel'!S162*'C Emissions Factors'!$AB$9/1000</f>
        <v>14.22148804615</v>
      </c>
      <c r="S15" s="72">
        <f>'Energy by Mode &amp; Fuel'!T162*'C Emissions Factors'!$AB$9/1000</f>
        <v>15.621885910399998</v>
      </c>
      <c r="T15" s="72">
        <f>'Energy by Mode &amp; Fuel'!U162*'C Emissions Factors'!$AB$9/1000</f>
        <v>17.244301047049998</v>
      </c>
      <c r="U15" s="72">
        <f>'Energy by Mode &amp; Fuel'!V162*'C Emissions Factors'!$AB$9/1000</f>
        <v>19.0929447016</v>
      </c>
      <c r="V15" s="72">
        <f>'Energy by Mode &amp; Fuel'!W162*'C Emissions Factors'!$AB$9/1000</f>
        <v>21.125870908449997</v>
      </c>
      <c r="W15" s="72">
        <f>'Energy by Mode &amp; Fuel'!X162*'C Emissions Factors'!$AB$9/1000</f>
        <v>23.205786041899998</v>
      </c>
      <c r="X15" s="72">
        <f>'Energy by Mode &amp; Fuel'!Y162*'C Emissions Factors'!$AB$9/1000</f>
        <v>25.404797641299997</v>
      </c>
      <c r="Y15" s="72">
        <f>'Energy by Mode &amp; Fuel'!Z162*'C Emissions Factors'!$AB$9/1000</f>
        <v>27.840370342399996</v>
      </c>
      <c r="Z15" s="72">
        <f>'Energy by Mode &amp; Fuel'!AA162*'C Emissions Factors'!$AB$9/1000</f>
        <v>30.098834165399996</v>
      </c>
      <c r="AA15" s="72">
        <f>'Energy by Mode &amp; Fuel'!AB162*'C Emissions Factors'!$AB$9/1000</f>
        <v>32.335025715299992</v>
      </c>
      <c r="AB15" s="72">
        <f>'Energy by Mode &amp; Fuel'!AC162*'C Emissions Factors'!$AB$9/1000</f>
        <v>34.707107800749995</v>
      </c>
      <c r="AC15" s="72">
        <f>'Energy by Mode &amp; Fuel'!AD162*'C Emissions Factors'!$AB$9/1000</f>
        <v>36.747248938399991</v>
      </c>
      <c r="AD15" s="72">
        <f>'Energy by Mode &amp; Fuel'!AE162*'C Emissions Factors'!$AB$9/1000</f>
        <v>38.63388406955</v>
      </c>
      <c r="AE15" s="72">
        <f>'Energy by Mode &amp; Fuel'!AF162*'C Emissions Factors'!$AB$9/1000</f>
        <v>40.041093016026146</v>
      </c>
      <c r="AF15" s="72">
        <f>'Energy by Mode &amp; Fuel'!AG162*'C Emissions Factors'!$AB$9/1000</f>
        <v>41.412349000714137</v>
      </c>
      <c r="AG15" s="72">
        <f>'Energy by Mode &amp; Fuel'!AH162*'C Emissions Factors'!$AB$9/1000</f>
        <v>42.740369277918241</v>
      </c>
      <c r="AH15" s="72">
        <f>'Energy by Mode &amp; Fuel'!AI162*'C Emissions Factors'!$AB$9/1000</f>
        <v>44.017888335570582</v>
      </c>
      <c r="AI15" s="72">
        <f>'Energy by Mode &amp; Fuel'!AJ162*'C Emissions Factors'!$AB$9/1000</f>
        <v>45.237721820053117</v>
      </c>
      <c r="AJ15" s="72">
        <f>'Energy by Mode &amp; Fuel'!AK162*'C Emissions Factors'!$AB$9/1000</f>
        <v>46.392831905616177</v>
      </c>
      <c r="AK15" s="72">
        <f>'Energy by Mode &amp; Fuel'!AL162*'C Emissions Factors'!$AB$9/1000</f>
        <v>47.476393306764827</v>
      </c>
      <c r="AL15" s="72">
        <f>'Energy by Mode &amp; Fuel'!AM162*'C Emissions Factors'!$AB$9/1000</f>
        <v>48.48185909298315</v>
      </c>
      <c r="AM15" s="72">
        <f>'Energy by Mode &amp; Fuel'!AN162*'C Emissions Factors'!$AB$9/1000</f>
        <v>49.403025439391193</v>
      </c>
      <c r="AN15" s="72">
        <f>'Energy by Mode &amp; Fuel'!AO162*'C Emissions Factors'!$AB$9/1000</f>
        <v>50.234094435368682</v>
      </c>
      <c r="AO15" s="72">
        <f>'Energy by Mode &amp; Fuel'!AP162*'C Emissions Factors'!$AB$9/1000</f>
        <v>50.969734076544427</v>
      </c>
      <c r="AP15" s="72">
        <f>'Energy by Mode &amp; Fuel'!AQ162*'C Emissions Factors'!$AB$9/1000</f>
        <v>51.605134584256639</v>
      </c>
      <c r="AQ15" s="72">
        <f>'Energy by Mode &amp; Fuel'!AR162*'C Emissions Factors'!$AB$9/1000</f>
        <v>52.136060230724908</v>
      </c>
      <c r="AR15" s="72">
        <f>'Energy by Mode &amp; Fuel'!AS162*'C Emissions Factors'!$AB$9/1000</f>
        <v>52.558895897502232</v>
      </c>
      <c r="AS15" s="72">
        <f>'Energy by Mode &amp; Fuel'!AT162*'C Emissions Factors'!$AB$9/1000</f>
        <v>52.870687658712747</v>
      </c>
      <c r="AT15" s="56"/>
      <c r="AU15" s="56"/>
    </row>
    <row r="16" spans="1:47">
      <c r="A16" s="65" t="s">
        <v>634</v>
      </c>
      <c r="B16" s="72">
        <f>SUM(B9:B15)</f>
        <v>1173.9908086774471</v>
      </c>
      <c r="C16" s="72">
        <f t="shared" ref="C16:AS16" si="0">SUM(C9:C15)</f>
        <v>1134.1641025793465</v>
      </c>
      <c r="D16" s="72">
        <f t="shared" si="0"/>
        <v>1116.6936392591704</v>
      </c>
      <c r="E16" s="72">
        <f t="shared" si="0"/>
        <v>1139.6185666871413</v>
      </c>
      <c r="F16" s="72">
        <f t="shared" si="0"/>
        <v>1159.7723138414356</v>
      </c>
      <c r="G16" s="72">
        <f t="shared" si="0"/>
        <v>1158.8150245360057</v>
      </c>
      <c r="H16" s="72">
        <f t="shared" si="0"/>
        <v>1153.9712091107351</v>
      </c>
      <c r="I16" s="72">
        <f t="shared" si="0"/>
        <v>1149.3468862115988</v>
      </c>
      <c r="J16" s="72">
        <f t="shared" si="0"/>
        <v>1145.235167508444</v>
      </c>
      <c r="K16" s="72">
        <f t="shared" si="0"/>
        <v>1140.8816660749665</v>
      </c>
      <c r="L16" s="72">
        <f t="shared" si="0"/>
        <v>1142.7981115885584</v>
      </c>
      <c r="M16" s="72">
        <f t="shared" si="0"/>
        <v>1138.0542000451719</v>
      </c>
      <c r="N16" s="72">
        <f t="shared" si="0"/>
        <v>1141.5293619310401</v>
      </c>
      <c r="O16" s="72">
        <f t="shared" si="0"/>
        <v>1145.4484894160469</v>
      </c>
      <c r="P16" s="72">
        <f t="shared" si="0"/>
        <v>1150.5784412306978</v>
      </c>
      <c r="Q16" s="72">
        <f t="shared" si="0"/>
        <v>1155.5286131272519</v>
      </c>
      <c r="R16" s="72">
        <f t="shared" si="0"/>
        <v>1162.6724767537103</v>
      </c>
      <c r="S16" s="72">
        <f t="shared" si="0"/>
        <v>1170.1593514958349</v>
      </c>
      <c r="T16" s="72">
        <f t="shared" si="0"/>
        <v>1177.5394627110563</v>
      </c>
      <c r="U16" s="72">
        <f t="shared" si="0"/>
        <v>1185.1905931456936</v>
      </c>
      <c r="V16" s="72">
        <f t="shared" si="0"/>
        <v>1193.4116080167605</v>
      </c>
      <c r="W16" s="72">
        <f t="shared" si="0"/>
        <v>1195.4580683599252</v>
      </c>
      <c r="X16" s="72">
        <f t="shared" si="0"/>
        <v>1198.5658784314355</v>
      </c>
      <c r="Y16" s="72">
        <f t="shared" si="0"/>
        <v>1209.9811337913711</v>
      </c>
      <c r="Z16" s="72">
        <f t="shared" si="0"/>
        <v>1214.4081118412225</v>
      </c>
      <c r="AA16" s="72">
        <f t="shared" si="0"/>
        <v>1219.9070108074225</v>
      </c>
      <c r="AB16" s="72">
        <f t="shared" si="0"/>
        <v>1232.8989508891896</v>
      </c>
      <c r="AC16" s="72">
        <f t="shared" si="0"/>
        <v>1238.0433199151857</v>
      </c>
      <c r="AD16" s="72">
        <f t="shared" si="0"/>
        <v>1243.3453232015454</v>
      </c>
      <c r="AE16" s="72">
        <f t="shared" si="0"/>
        <v>1251.3195608459862</v>
      </c>
      <c r="AF16" s="72">
        <f t="shared" si="0"/>
        <v>1260.1504652326514</v>
      </c>
      <c r="AG16" s="72">
        <f t="shared" si="0"/>
        <v>1269.7159834834949</v>
      </c>
      <c r="AH16" s="72">
        <f t="shared" si="0"/>
        <v>1279.8853032289539</v>
      </c>
      <c r="AI16" s="72">
        <f t="shared" si="0"/>
        <v>1290.5207518544698</v>
      </c>
      <c r="AJ16" s="72">
        <f t="shared" si="0"/>
        <v>1301.4801111625927</v>
      </c>
      <c r="AK16" s="72">
        <f t="shared" si="0"/>
        <v>1312.6193032526774</v>
      </c>
      <c r="AL16" s="72">
        <f t="shared" si="0"/>
        <v>1323.7953846353766</v>
      </c>
      <c r="AM16" s="72">
        <f t="shared" si="0"/>
        <v>1334.8697680804246</v>
      </c>
      <c r="AN16" s="72">
        <f t="shared" si="0"/>
        <v>1345.7115764771358</v>
      </c>
      <c r="AO16" s="72">
        <f t="shared" si="0"/>
        <v>1356.2010210578408</v>
      </c>
      <c r="AP16" s="72">
        <f t="shared" si="0"/>
        <v>1366.2326885748175</v>
      </c>
      <c r="AQ16" s="72">
        <f t="shared" si="0"/>
        <v>1375.7186191343526</v>
      </c>
      <c r="AR16" s="72">
        <f t="shared" si="0"/>
        <v>1384.5910588456354</v>
      </c>
      <c r="AS16" s="72">
        <f t="shared" si="0"/>
        <v>1392.8047794237027</v>
      </c>
      <c r="AT16" s="56"/>
      <c r="AU16" s="56"/>
    </row>
    <row r="17" spans="1:47">
      <c r="A17" s="73" t="s">
        <v>2986</v>
      </c>
      <c r="B17" s="72">
        <f>'C Emissions'!B77</f>
        <v>1150.4033203125</v>
      </c>
      <c r="C17" s="72">
        <f>'C Emissions'!C77</f>
        <v>1098.07153320313</v>
      </c>
      <c r="D17" s="72">
        <f>'C Emissions'!D77</f>
        <v>1061.08154296875</v>
      </c>
      <c r="E17" s="72">
        <f>'C Emissions'!E77</f>
        <v>1071.25744628906</v>
      </c>
      <c r="F17" s="72">
        <f>'C Emissions'!F77</f>
        <v>1083.89135742188</v>
      </c>
      <c r="G17" s="72">
        <f>'C Emissions'!G77</f>
        <v>1083.48779296875</v>
      </c>
      <c r="H17" s="72">
        <f>'C Emissions'!H77</f>
        <v>1078.87634277344</v>
      </c>
      <c r="I17" s="72">
        <f>'C Emissions'!I77</f>
        <v>1074.55480957031</v>
      </c>
      <c r="J17" s="72">
        <f>'C Emissions'!J77</f>
        <v>1070.55798339844</v>
      </c>
      <c r="K17" s="72">
        <f>'C Emissions'!K77</f>
        <v>1063.30017089844</v>
      </c>
      <c r="L17" s="72">
        <f>'C Emissions'!L77</f>
        <v>1064.42846679688</v>
      </c>
      <c r="M17" s="72">
        <f>'C Emissions'!M77</f>
        <v>1058.42846679688</v>
      </c>
      <c r="N17" s="72">
        <f>'C Emissions'!N77</f>
        <v>1060.05908203125</v>
      </c>
      <c r="O17" s="72">
        <f>'C Emissions'!O77</f>
        <v>1061.28076171875</v>
      </c>
      <c r="P17" s="72">
        <f>'C Emissions'!P77</f>
        <v>1062.73657226563</v>
      </c>
      <c r="Q17" s="72">
        <f>'C Emissions'!Q77</f>
        <v>1056.91357421875</v>
      </c>
      <c r="R17" s="72">
        <f>'C Emissions'!R77</f>
        <v>1066.66333007813</v>
      </c>
      <c r="S17" s="72">
        <f>'C Emissions'!S77</f>
        <v>1075.146484375</v>
      </c>
      <c r="T17" s="72">
        <f>'C Emissions'!T77</f>
        <v>1081.67541503906</v>
      </c>
      <c r="U17" s="72">
        <f>'C Emissions'!U77</f>
        <v>1086.75085449219</v>
      </c>
      <c r="V17" s="72">
        <f>'C Emissions'!V77</f>
        <v>1091.93981933594</v>
      </c>
      <c r="W17" s="72">
        <f>'C Emissions'!W77</f>
        <v>1092.33740234375</v>
      </c>
      <c r="X17" s="72">
        <f>'C Emissions'!X77</f>
        <v>1092.6728515625</v>
      </c>
      <c r="Y17" s="72">
        <f>'C Emissions'!Y77</f>
        <v>1101.05847167969</v>
      </c>
      <c r="Z17" s="72">
        <f>'C Emissions'!Z77</f>
        <v>1097.36047363281</v>
      </c>
      <c r="AA17" s="72">
        <f>'C Emissions'!AA77</f>
        <v>1097.13330078125</v>
      </c>
      <c r="AB17" s="72">
        <f>'C Emissions'!AB77</f>
        <v>1103.44006347656</v>
      </c>
      <c r="AC17" s="72">
        <f>'C Emissions'!AC77</f>
        <v>1098.99584960938</v>
      </c>
      <c r="AD17" s="72">
        <f>'C Emissions'!AD77</f>
        <v>1097.22290039063</v>
      </c>
      <c r="AE17" s="72">
        <f>'C Emissions'!AE77</f>
        <v>-2.8634333499189511E-5</v>
      </c>
      <c r="AF17" s="72">
        <f>'C Emissions'!AF77</f>
        <v>0</v>
      </c>
      <c r="AG17" s="72">
        <f>'C Emissions'!AG77</f>
        <v>0</v>
      </c>
      <c r="AH17" s="72">
        <f>'C Emissions'!AH77</f>
        <v>0</v>
      </c>
      <c r="AI17" s="72">
        <f>'C Emissions'!AI77</f>
        <v>0</v>
      </c>
      <c r="AJ17" s="72">
        <f>'C Emissions'!AJ77</f>
        <v>0</v>
      </c>
      <c r="AK17" s="72">
        <f>'C Emissions'!AK77</f>
        <v>0</v>
      </c>
      <c r="AL17" s="72">
        <f>'C Emissions'!AL77</f>
        <v>0</v>
      </c>
      <c r="AM17" s="72">
        <f>'C Emissions'!AM77</f>
        <v>0</v>
      </c>
      <c r="AN17" s="72">
        <f>'C Emissions'!AN77</f>
        <v>0</v>
      </c>
      <c r="AO17" s="72">
        <f>'C Emissions'!AO77</f>
        <v>0</v>
      </c>
      <c r="AP17" s="72">
        <f>'C Emissions'!AP77</f>
        <v>0</v>
      </c>
      <c r="AQ17" s="72">
        <f>'C Emissions'!AQ77</f>
        <v>0</v>
      </c>
      <c r="AR17" s="72">
        <f>'C Emissions'!AR77</f>
        <v>0</v>
      </c>
      <c r="AS17" s="72">
        <f>'C Emissions'!AS77</f>
        <v>0</v>
      </c>
      <c r="AT17" s="56"/>
      <c r="AU17" s="56"/>
    </row>
    <row r="18" spans="1:47">
      <c r="A18" s="65" t="s">
        <v>635</v>
      </c>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56"/>
      <c r="AU18" s="56"/>
    </row>
    <row r="19" spans="1:47">
      <c r="A19" s="65" t="s">
        <v>623</v>
      </c>
      <c r="B19" s="72">
        <f>'Energy by Mode &amp; Fuel'!C$166*((1-B$112)*'C Emissions Factors'!$AB$6/1000+(B$112)*'C Emissions Factors'!$AB$50/1000)</f>
        <v>26.990554184105921</v>
      </c>
      <c r="C19" s="72">
        <f>'Energy by Mode &amp; Fuel'!D166*((1-C$112)*'C Emissions Factors'!$AB$6/1000+(C$112)*'C Emissions Factors'!$AB$50/1000)</f>
        <v>25.485298757601296</v>
      </c>
      <c r="D19" s="72">
        <f>'Energy by Mode &amp; Fuel'!E166*((1-D$112)*'C Emissions Factors'!$AB$6/1000+(D$112)*'C Emissions Factors'!$AB$50/1000)</f>
        <v>22.727324993532125</v>
      </c>
      <c r="E19" s="72">
        <f>'Energy by Mode &amp; Fuel'!F166*((1-E$112)*'C Emissions Factors'!$AB$6/1000+(E$112)*'C Emissions Factors'!$AB$50/1000)</f>
        <v>22.776544013750915</v>
      </c>
      <c r="F19" s="72">
        <f>'Energy by Mode &amp; Fuel'!G166*((1-F$112)*'C Emissions Factors'!$AB$6/1000+(F$112)*'C Emissions Factors'!$AB$50/1000)</f>
        <v>23.766332567698857</v>
      </c>
      <c r="G19" s="72">
        <f>'Energy by Mode &amp; Fuel'!H166*((1-G$112)*'C Emissions Factors'!$AB$6/1000+(G$112)*'C Emissions Factors'!$AB$50/1000)</f>
        <v>24.372183773726142</v>
      </c>
      <c r="H19" s="72">
        <f>'Energy by Mode &amp; Fuel'!I166*((1-H$112)*'C Emissions Factors'!$AB$6/1000+(H$112)*'C Emissions Factors'!$AB$50/1000)</f>
        <v>24.718415997680015</v>
      </c>
      <c r="I19" s="72">
        <f>'Energy by Mode &amp; Fuel'!J166*((1-I$112)*'C Emissions Factors'!$AB$6/1000+(I$112)*'C Emissions Factors'!$AB$50/1000)</f>
        <v>24.875224842816703</v>
      </c>
      <c r="J19" s="72">
        <f>'Energy by Mode &amp; Fuel'!K166*((1-J$112)*'C Emissions Factors'!$AB$6/1000+(J$112)*'C Emissions Factors'!$AB$50/1000)</f>
        <v>24.927308292206469</v>
      </c>
      <c r="K19" s="72">
        <f>'Energy by Mode &amp; Fuel'!L166*((1-K$112)*'C Emissions Factors'!$AB$6/1000+(K$112)*'C Emissions Factors'!$AB$50/1000)</f>
        <v>24.96485012755047</v>
      </c>
      <c r="L19" s="72">
        <f>'Energy by Mode &amp; Fuel'!M166*((1-L$112)*'C Emissions Factors'!$AB$6/1000+(L$112)*'C Emissions Factors'!$AB$50/1000)</f>
        <v>25.041379415026558</v>
      </c>
      <c r="M19" s="72">
        <f>'Energy by Mode &amp; Fuel'!N166*((1-M$112)*'C Emissions Factors'!$AB$6/1000+(M$112)*'C Emissions Factors'!$AB$50/1000)</f>
        <v>25.112895391602326</v>
      </c>
      <c r="N19" s="72">
        <f>'Energy by Mode &amp; Fuel'!O166*((1-N$112)*'C Emissions Factors'!$AB$6/1000+(N$112)*'C Emissions Factors'!$AB$50/1000)</f>
        <v>25.299857160723484</v>
      </c>
      <c r="O19" s="72">
        <f>'Energy by Mode &amp; Fuel'!P166*((1-O$112)*'C Emissions Factors'!$AB$6/1000+(O$112)*'C Emissions Factors'!$AB$50/1000)</f>
        <v>25.409458407436613</v>
      </c>
      <c r="P19" s="72">
        <f>'Energy by Mode &amp; Fuel'!Q166*((1-P$112)*'C Emissions Factors'!$AB$6/1000+(P$112)*'C Emissions Factors'!$AB$50/1000)</f>
        <v>25.395492464052019</v>
      </c>
      <c r="Q19" s="72">
        <f>'Energy by Mode &amp; Fuel'!R166*((1-Q$112)*'C Emissions Factors'!$AB$6/1000+(Q$112)*'C Emissions Factors'!$AB$50/1000)</f>
        <v>25.366929021732933</v>
      </c>
      <c r="R19" s="72">
        <f>'Energy by Mode &amp; Fuel'!S166*((1-R$112)*'C Emissions Factors'!$AB$6/1000+(R$112)*'C Emissions Factors'!$AB$50/1000)</f>
        <v>25.434419737871934</v>
      </c>
      <c r="S19" s="72">
        <f>'Energy by Mode &amp; Fuel'!T166*((1-S$112)*'C Emissions Factors'!$AB$6/1000+(S$112)*'C Emissions Factors'!$AB$50/1000)</f>
        <v>25.582144895533396</v>
      </c>
      <c r="T19" s="72">
        <f>'Energy by Mode &amp; Fuel'!U166*((1-T$112)*'C Emissions Factors'!$AB$6/1000+(T$112)*'C Emissions Factors'!$AB$50/1000)</f>
        <v>25.794796117475233</v>
      </c>
      <c r="U19" s="72">
        <f>'Energy by Mode &amp; Fuel'!V166*((1-U$112)*'C Emissions Factors'!$AB$6/1000+(U$112)*'C Emissions Factors'!$AB$50/1000)</f>
        <v>26.021653925666378</v>
      </c>
      <c r="V19" s="72">
        <f>'Energy by Mode &amp; Fuel'!W166*((1-V$112)*'C Emissions Factors'!$AB$6/1000+(V$112)*'C Emissions Factors'!$AB$50/1000)</f>
        <v>26.237189835473242</v>
      </c>
      <c r="W19" s="72">
        <f>'Energy by Mode &amp; Fuel'!X166*((1-W$112)*'C Emissions Factors'!$AB$6/1000+(W$112)*'C Emissions Factors'!$AB$50/1000)</f>
        <v>26.376834488681073</v>
      </c>
      <c r="X19" s="72">
        <f>'Energy by Mode &amp; Fuel'!Y166*((1-X$112)*'C Emissions Factors'!$AB$6/1000+(X$112)*'C Emissions Factors'!$AB$50/1000)</f>
        <v>26.509418782998669</v>
      </c>
      <c r="Y19" s="72">
        <f>'Energy by Mode &amp; Fuel'!Z166*((1-Y$112)*'C Emissions Factors'!$AB$6/1000+(Y$112)*'C Emissions Factors'!$AB$50/1000)</f>
        <v>26.741047147705704</v>
      </c>
      <c r="Z19" s="72">
        <f>'Energy by Mode &amp; Fuel'!AA166*((1-Z$112)*'C Emissions Factors'!$AB$6/1000+(Z$112)*'C Emissions Factors'!$AB$50/1000)</f>
        <v>26.875455020842256</v>
      </c>
      <c r="AA19" s="72">
        <f>'Energy by Mode &amp; Fuel'!AB166*((1-AA$112)*'C Emissions Factors'!$AB$6/1000+(AA$112)*'C Emissions Factors'!$AB$50/1000)</f>
        <v>26.986194658223404</v>
      </c>
      <c r="AB19" s="72">
        <f>'Energy by Mode &amp; Fuel'!AC166*((1-AB$112)*'C Emissions Factors'!$AB$6/1000+(AB$112)*'C Emissions Factors'!$AB$50/1000)</f>
        <v>27.184884230204091</v>
      </c>
      <c r="AC19" s="72">
        <f>'Energy by Mode &amp; Fuel'!AD166*((1-AC$112)*'C Emissions Factors'!$AB$6/1000+(AC$112)*'C Emissions Factors'!$AB$50/1000)</f>
        <v>27.338398189577077</v>
      </c>
      <c r="AD19" s="72">
        <f>'Energy by Mode &amp; Fuel'!AE166*((1-AD$112)*'C Emissions Factors'!$AB$6/1000+(AD$112)*'C Emissions Factors'!$AB$50/1000)</f>
        <v>27.534729264408341</v>
      </c>
      <c r="AE19" s="72">
        <f>'Energy by Mode &amp; Fuel'!AF166*((1-AE$112)*'C Emissions Factors'!$AB$6/1000+(AE$112)*'C Emissions Factors'!$AB$50/1000)</f>
        <v>27.626807719896618</v>
      </c>
      <c r="AF19" s="72">
        <f>'Energy by Mode &amp; Fuel'!AG166*((1-AF$112)*'C Emissions Factors'!$AB$6/1000+(AF$112)*'C Emissions Factors'!$AB$50/1000)</f>
        <v>27.719194093501098</v>
      </c>
      <c r="AG19" s="72">
        <f>'Energy by Mode &amp; Fuel'!AH166*((1-AG$112)*'C Emissions Factors'!$AB$6/1000+(AG$112)*'C Emissions Factors'!$AB$50/1000)</f>
        <v>27.811889414925904</v>
      </c>
      <c r="AH19" s="72">
        <f>'Energy by Mode &amp; Fuel'!AI166*((1-AH$112)*'C Emissions Factors'!$AB$6/1000+(AH$112)*'C Emissions Factors'!$AB$50/1000)</f>
        <v>27.904894717318594</v>
      </c>
      <c r="AI19" s="72">
        <f>'Energy by Mode &amp; Fuel'!AJ166*((1-AI$112)*'C Emissions Factors'!$AB$6/1000+(AI$112)*'C Emissions Factors'!$AB$50/1000)</f>
        <v>27.998211037281653</v>
      </c>
      <c r="AJ19" s="72">
        <f>'Energy by Mode &amp; Fuel'!AK166*((1-AJ$112)*'C Emissions Factors'!$AB$6/1000+(AJ$112)*'C Emissions Factors'!$AB$50/1000)</f>
        <v>28.091839414884049</v>
      </c>
      <c r="AK19" s="72">
        <f>'Energy by Mode &amp; Fuel'!AL166*((1-AK$112)*'C Emissions Factors'!$AB$6/1000+(AK$112)*'C Emissions Factors'!$AB$50/1000)</f>
        <v>28.185780893672831</v>
      </c>
      <c r="AL19" s="72">
        <f>'Energy by Mode &amp; Fuel'!AM166*((1-AL$112)*'C Emissions Factors'!$AB$6/1000+(AL$112)*'C Emissions Factors'!$AB$50/1000)</f>
        <v>28.280036520684757</v>
      </c>
      <c r="AM19" s="72">
        <f>'Energy by Mode &amp; Fuel'!AN166*((1-AM$112)*'C Emissions Factors'!$AB$6/1000+(AM$112)*'C Emissions Factors'!$AB$50/1000)</f>
        <v>28.37460734645796</v>
      </c>
      <c r="AN19" s="72">
        <f>'Energy by Mode &amp; Fuel'!AO166*((1-AN$112)*'C Emissions Factors'!$AB$6/1000+(AN$112)*'C Emissions Factors'!$AB$50/1000)</f>
        <v>28.469494425043671</v>
      </c>
      <c r="AO19" s="72">
        <f>'Energy by Mode &amp; Fuel'!AP166*((1-AO$112)*'C Emissions Factors'!$AB$6/1000+(AO$112)*'C Emissions Factors'!$AB$50/1000)</f>
        <v>28.564698814017952</v>
      </c>
      <c r="AP19" s="72">
        <f>'Energy by Mode &amp; Fuel'!AQ166*((1-AP$112)*'C Emissions Factors'!$AB$6/1000+(AP$112)*'C Emissions Factors'!$AB$50/1000)</f>
        <v>28.660221574493484</v>
      </c>
      <c r="AQ19" s="72">
        <f>'Energy by Mode &amp; Fuel'!AR166*((1-AQ$112)*'C Emissions Factors'!$AB$6/1000+(AQ$112)*'C Emissions Factors'!$AB$50/1000)</f>
        <v>28.756063771131398</v>
      </c>
      <c r="AR19" s="72">
        <f>'Energy by Mode &amp; Fuel'!AS166*((1-AR$112)*'C Emissions Factors'!$AB$6/1000+(AR$112)*'C Emissions Factors'!$AB$50/1000)</f>
        <v>28.852226472153149</v>
      </c>
      <c r="AS19" s="72">
        <f>'Energy by Mode &amp; Fuel'!AT166*((1-AS$112)*'C Emissions Factors'!$AB$6/1000+(AS$112)*'C Emissions Factors'!$AB$50/1000)</f>
        <v>28.948710749352415</v>
      </c>
      <c r="AT19" s="56"/>
      <c r="AU19" s="56"/>
    </row>
    <row r="20" spans="1:47">
      <c r="A20" s="65" t="s">
        <v>632</v>
      </c>
      <c r="B20" s="72">
        <f>'Energy by Mode &amp; Fuel'!C$167*'C Emissions Factors'!$AB$9/1000</f>
        <v>19.618766140049996</v>
      </c>
      <c r="C20" s="72">
        <f>'Energy by Mode &amp; Fuel'!D167*'C Emissions Factors'!$AB$9/1000</f>
        <v>18.228797856499998</v>
      </c>
      <c r="D20" s="72">
        <f>'Energy by Mode &amp; Fuel'!E167*'C Emissions Factors'!$AB$9/1000</f>
        <v>17.402882346849999</v>
      </c>
      <c r="E20" s="72">
        <f>'Energy by Mode &amp; Fuel'!F167*'C Emissions Factors'!$AB$9/1000</f>
        <v>17.786173131649996</v>
      </c>
      <c r="F20" s="72">
        <f>'Energy by Mode &amp; Fuel'!G167*'C Emissions Factors'!$AB$9/1000</f>
        <v>18.7965899121</v>
      </c>
      <c r="G20" s="72">
        <f>'Energy by Mode &amp; Fuel'!H167*'C Emissions Factors'!$AB$9/1000</f>
        <v>19.753306107149999</v>
      </c>
      <c r="H20" s="72">
        <f>'Energy by Mode &amp; Fuel'!I167*'C Emissions Factors'!$AB$9/1000</f>
        <v>20.386006279099998</v>
      </c>
      <c r="I20" s="72">
        <f>'Energy by Mode &amp; Fuel'!J167*'C Emissions Factors'!$AB$9/1000</f>
        <v>20.693150108399998</v>
      </c>
      <c r="J20" s="72">
        <f>'Energy by Mode &amp; Fuel'!K167*'C Emissions Factors'!$AB$9/1000</f>
        <v>20.862133118749995</v>
      </c>
      <c r="K20" s="72">
        <f>'Energy by Mode &amp; Fuel'!L167*'C Emissions Factors'!$AB$9/1000</f>
        <v>21.0171526719</v>
      </c>
      <c r="L20" s="72">
        <f>'Energy by Mode &amp; Fuel'!M167*'C Emissions Factors'!$AB$9/1000</f>
        <v>21.181854066450001</v>
      </c>
      <c r="M20" s="72">
        <f>'Energy by Mode &amp; Fuel'!N167*'C Emissions Factors'!$AB$9/1000</f>
        <v>21.299519572099996</v>
      </c>
      <c r="N20" s="72">
        <f>'Energy by Mode &amp; Fuel'!O167*'C Emissions Factors'!$AB$9/1000</f>
        <v>21.476581487899999</v>
      </c>
      <c r="O20" s="72">
        <f>'Energy by Mode &amp; Fuel'!P167*'C Emissions Factors'!$AB$9/1000</f>
        <v>21.614099391499995</v>
      </c>
      <c r="P20" s="72">
        <f>'Energy by Mode &amp; Fuel'!Q167*'C Emissions Factors'!$AB$9/1000</f>
        <v>21.644050951599997</v>
      </c>
      <c r="Q20" s="72">
        <f>'Energy by Mode &amp; Fuel'!R167*'C Emissions Factors'!$AB$9/1000</f>
        <v>21.630913504199999</v>
      </c>
      <c r="R20" s="72">
        <f>'Energy by Mode &amp; Fuel'!S167*'C Emissions Factors'!$AB$9/1000</f>
        <v>21.680523248999997</v>
      </c>
      <c r="S20" s="72">
        <f>'Energy by Mode &amp; Fuel'!T167*'C Emissions Factors'!$AB$9/1000</f>
        <v>21.772489842949994</v>
      </c>
      <c r="T20" s="72">
        <f>'Energy by Mode &amp; Fuel'!U167*'C Emissions Factors'!$AB$9/1000</f>
        <v>21.885005295999999</v>
      </c>
      <c r="U20" s="72">
        <f>'Energy by Mode &amp; Fuel'!V167*'C Emissions Factors'!$AB$9/1000</f>
        <v>21.995723672999997</v>
      </c>
      <c r="V20" s="72">
        <f>'Energy by Mode &amp; Fuel'!W167*'C Emissions Factors'!$AB$9/1000</f>
        <v>22.086900027499997</v>
      </c>
      <c r="W20" s="72">
        <f>'Energy by Mode &amp; Fuel'!X167*'C Emissions Factors'!$AB$9/1000</f>
        <v>22.124263072449999</v>
      </c>
      <c r="X20" s="72">
        <f>'Energy by Mode &amp; Fuel'!Y167*'C Emissions Factors'!$AB$9/1000</f>
        <v>22.187668760949997</v>
      </c>
      <c r="Y20" s="72">
        <f>'Energy by Mode &amp; Fuel'!Z167*'C Emissions Factors'!$AB$9/1000</f>
        <v>22.359589621599998</v>
      </c>
      <c r="Z20" s="72">
        <f>'Energy by Mode &amp; Fuel'!AA167*'C Emissions Factors'!$AB$9/1000</f>
        <v>22.469252078349996</v>
      </c>
      <c r="AA20" s="72">
        <f>'Energy by Mode &amp; Fuel'!AB167*'C Emissions Factors'!$AB$9/1000</f>
        <v>22.578970421699996</v>
      </c>
      <c r="AB20" s="72">
        <f>'Energy by Mode &amp; Fuel'!AC167*'C Emissions Factors'!$AB$9/1000</f>
        <v>22.775420379249997</v>
      </c>
      <c r="AC20" s="72">
        <f>'Energy by Mode &amp; Fuel'!AD167*'C Emissions Factors'!$AB$9/1000</f>
        <v>22.94368235005</v>
      </c>
      <c r="AD20" s="72">
        <f>'Energy by Mode &amp; Fuel'!AE167*'C Emissions Factors'!$AB$9/1000</f>
        <v>23.162652412899995</v>
      </c>
      <c r="AE20" s="72">
        <f>'Energy by Mode &amp; Fuel'!AF167*'C Emissions Factors'!$AB$9/1000</f>
        <v>23.256155812886512</v>
      </c>
      <c r="AF20" s="72">
        <f>'Energy by Mode &amp; Fuel'!AG167*'C Emissions Factors'!$AB$9/1000</f>
        <v>23.350036669031894</v>
      </c>
      <c r="AG20" s="72">
        <f>'Energy by Mode &amp; Fuel'!AH167*'C Emissions Factors'!$AB$9/1000</f>
        <v>23.444296505057771</v>
      </c>
      <c r="AH20" s="72">
        <f>'Energy by Mode &amp; Fuel'!AI167*'C Emissions Factors'!$AB$9/1000</f>
        <v>23.538936850836741</v>
      </c>
      <c r="AI20" s="72">
        <f>'Energy by Mode &amp; Fuel'!AJ167*'C Emissions Factors'!$AB$9/1000</f>
        <v>23.63395924241722</v>
      </c>
      <c r="AJ20" s="72">
        <f>'Energy by Mode &amp; Fuel'!AK167*'C Emissions Factors'!$AB$9/1000</f>
        <v>23.729365222048376</v>
      </c>
      <c r="AK20" s="72">
        <f>'Energy by Mode &amp; Fuel'!AL167*'C Emissions Factors'!$AB$9/1000</f>
        <v>23.825156338205158</v>
      </c>
      <c r="AL20" s="72">
        <f>'Energy by Mode &amp; Fuel'!AM167*'C Emissions Factors'!$AB$9/1000</f>
        <v>23.921334145613418</v>
      </c>
      <c r="AM20" s="72">
        <f>'Energy by Mode &amp; Fuel'!AN167*'C Emissions Factors'!$AB$9/1000</f>
        <v>24.017900205275168</v>
      </c>
      <c r="AN20" s="72">
        <f>'Energy by Mode &amp; Fuel'!AO167*'C Emissions Factors'!$AB$9/1000</f>
        <v>24.114856084493876</v>
      </c>
      <c r="AO20" s="72">
        <f>'Energy by Mode &amp; Fuel'!AP167*'C Emissions Factors'!$AB$9/1000</f>
        <v>24.212203356899948</v>
      </c>
      <c r="AP20" s="72">
        <f>'Energy by Mode &amp; Fuel'!AQ167*'C Emissions Factors'!$AB$9/1000</f>
        <v>24.309943602476231</v>
      </c>
      <c r="AQ20" s="72">
        <f>'Energy by Mode &amp; Fuel'!AR167*'C Emissions Factors'!$AB$9/1000</f>
        <v>24.408078407583702</v>
      </c>
      <c r="AR20" s="72">
        <f>'Energy by Mode &amp; Fuel'!AS167*'C Emissions Factors'!$AB$9/1000</f>
        <v>24.506609364987156</v>
      </c>
      <c r="AS20" s="72">
        <f>'Energy by Mode &amp; Fuel'!AT167*'C Emissions Factors'!$AB$9/1000</f>
        <v>24.605538073881107</v>
      </c>
      <c r="AT20" s="56"/>
      <c r="AU20" s="56"/>
    </row>
    <row r="21" spans="1:47">
      <c r="A21" s="65" t="s">
        <v>634</v>
      </c>
      <c r="B21" s="72">
        <f>B19+B20</f>
        <v>46.609320324155917</v>
      </c>
      <c r="C21" s="72">
        <f t="shared" ref="C21:AS21" si="1">C19+C20</f>
        <v>43.714096614101294</v>
      </c>
      <c r="D21" s="72">
        <f t="shared" si="1"/>
        <v>40.130207340382128</v>
      </c>
      <c r="E21" s="72">
        <f t="shared" si="1"/>
        <v>40.56271714540091</v>
      </c>
      <c r="F21" s="72">
        <f t="shared" si="1"/>
        <v>42.562922479798857</v>
      </c>
      <c r="G21" s="72">
        <f t="shared" si="1"/>
        <v>44.125489880876145</v>
      </c>
      <c r="H21" s="72">
        <f t="shared" si="1"/>
        <v>45.104422276780014</v>
      </c>
      <c r="I21" s="72">
        <f t="shared" si="1"/>
        <v>45.568374951216697</v>
      </c>
      <c r="J21" s="72">
        <f t="shared" si="1"/>
        <v>45.789441410956464</v>
      </c>
      <c r="K21" s="72">
        <f t="shared" si="1"/>
        <v>45.98200279945047</v>
      </c>
      <c r="L21" s="72">
        <f t="shared" si="1"/>
        <v>46.223233481476555</v>
      </c>
      <c r="M21" s="72">
        <f t="shared" si="1"/>
        <v>46.412414963702318</v>
      </c>
      <c r="N21" s="72">
        <f t="shared" si="1"/>
        <v>46.776438648623483</v>
      </c>
      <c r="O21" s="72">
        <f t="shared" si="1"/>
        <v>47.023557798936608</v>
      </c>
      <c r="P21" s="72">
        <f t="shared" si="1"/>
        <v>47.03954341565202</v>
      </c>
      <c r="Q21" s="72">
        <f t="shared" si="1"/>
        <v>46.997842525932931</v>
      </c>
      <c r="R21" s="72">
        <f t="shared" si="1"/>
        <v>47.114942986871931</v>
      </c>
      <c r="S21" s="72">
        <f t="shared" si="1"/>
        <v>47.354634738483391</v>
      </c>
      <c r="T21" s="72">
        <f t="shared" si="1"/>
        <v>47.679801413475232</v>
      </c>
      <c r="U21" s="72">
        <f t="shared" si="1"/>
        <v>48.017377598666371</v>
      </c>
      <c r="V21" s="72">
        <f t="shared" si="1"/>
        <v>48.324089862973238</v>
      </c>
      <c r="W21" s="72">
        <f t="shared" si="1"/>
        <v>48.501097561131076</v>
      </c>
      <c r="X21" s="72">
        <f t="shared" si="1"/>
        <v>48.697087543948669</v>
      </c>
      <c r="Y21" s="72">
        <f t="shared" si="1"/>
        <v>49.100636769305702</v>
      </c>
      <c r="Z21" s="72">
        <f t="shared" si="1"/>
        <v>49.344707099192249</v>
      </c>
      <c r="AA21" s="72">
        <f t="shared" si="1"/>
        <v>49.565165079923403</v>
      </c>
      <c r="AB21" s="72">
        <f t="shared" si="1"/>
        <v>49.960304609454084</v>
      </c>
      <c r="AC21" s="72">
        <f t="shared" si="1"/>
        <v>50.282080539627074</v>
      </c>
      <c r="AD21" s="72">
        <f t="shared" si="1"/>
        <v>50.697381677308336</v>
      </c>
      <c r="AE21" s="72">
        <f t="shared" si="1"/>
        <v>50.88296353278313</v>
      </c>
      <c r="AF21" s="72">
        <f t="shared" si="1"/>
        <v>51.069230762532996</v>
      </c>
      <c r="AG21" s="72">
        <f t="shared" si="1"/>
        <v>51.256185919983679</v>
      </c>
      <c r="AH21" s="72">
        <f t="shared" si="1"/>
        <v>51.443831568155332</v>
      </c>
      <c r="AI21" s="72">
        <f t="shared" si="1"/>
        <v>51.632170279698869</v>
      </c>
      <c r="AJ21" s="72">
        <f t="shared" si="1"/>
        <v>51.821204636932421</v>
      </c>
      <c r="AK21" s="72">
        <f t="shared" si="1"/>
        <v>52.010937231877989</v>
      </c>
      <c r="AL21" s="72">
        <f t="shared" si="1"/>
        <v>52.201370666298175</v>
      </c>
      <c r="AM21" s="72">
        <f t="shared" si="1"/>
        <v>52.392507551733132</v>
      </c>
      <c r="AN21" s="72">
        <f t="shared" si="1"/>
        <v>52.584350509537543</v>
      </c>
      <c r="AO21" s="72">
        <f t="shared" si="1"/>
        <v>52.7769021709179</v>
      </c>
      <c r="AP21" s="72">
        <f t="shared" si="1"/>
        <v>52.970165176969715</v>
      </c>
      <c r="AQ21" s="72">
        <f t="shared" si="1"/>
        <v>53.164142178715096</v>
      </c>
      <c r="AR21" s="72">
        <f t="shared" si="1"/>
        <v>53.358835837140305</v>
      </c>
      <c r="AS21" s="72">
        <f t="shared" si="1"/>
        <v>53.554248823233522</v>
      </c>
      <c r="AT21" s="56"/>
      <c r="AU21" s="56"/>
    </row>
    <row r="22" spans="1:47">
      <c r="A22" s="73" t="s">
        <v>2986</v>
      </c>
      <c r="B22" s="72">
        <f>'C Emissions'!B78</f>
        <v>45.873298645019503</v>
      </c>
      <c r="C22" s="72">
        <f>'C Emissions'!C78</f>
        <v>42.635143280029297</v>
      </c>
      <c r="D22" s="72">
        <f>'C Emissions'!D78</f>
        <v>38.751461029052699</v>
      </c>
      <c r="E22" s="72">
        <f>'C Emissions'!E78</f>
        <v>38.8254203796387</v>
      </c>
      <c r="F22" s="72">
        <f>'C Emissions'!F78</f>
        <v>40.664657592773402</v>
      </c>
      <c r="G22" s="72">
        <f>'C Emissions'!G78</f>
        <v>42.116279602050803</v>
      </c>
      <c r="H22" s="72">
        <f>'C Emissions'!H78</f>
        <v>42.9351196289063</v>
      </c>
      <c r="I22" s="72">
        <f>'C Emissions'!I78</f>
        <v>43.349666595458999</v>
      </c>
      <c r="J22" s="72">
        <f>'C Emissions'!J78</f>
        <v>43.458747863769503</v>
      </c>
      <c r="K22" s="72">
        <f>'C Emissions'!K78</f>
        <v>43.6364936828613</v>
      </c>
      <c r="L22" s="72">
        <f>'C Emissions'!L78</f>
        <v>43.882102966308601</v>
      </c>
      <c r="M22" s="72">
        <f>'C Emissions'!M78</f>
        <v>44.038562774658203</v>
      </c>
      <c r="N22" s="72">
        <f>'C Emissions'!N78</f>
        <v>44.397789001464801</v>
      </c>
      <c r="O22" s="72">
        <f>'C Emissions'!O78</f>
        <v>44.640769958496101</v>
      </c>
      <c r="P22" s="72">
        <f>'C Emissions'!P78</f>
        <v>44.678207397460902</v>
      </c>
      <c r="Q22" s="72">
        <f>'C Emissions'!Q78</f>
        <v>44.633773803710902</v>
      </c>
      <c r="R22" s="72">
        <f>'C Emissions'!R78</f>
        <v>44.771751403808601</v>
      </c>
      <c r="S22" s="72">
        <f>'C Emissions'!S78</f>
        <v>44.9939155578613</v>
      </c>
      <c r="T22" s="72">
        <f>'C Emissions'!T78</f>
        <v>45.308460235595703</v>
      </c>
      <c r="U22" s="72">
        <f>'C Emissions'!U78</f>
        <v>45.649097442627003</v>
      </c>
      <c r="V22" s="72">
        <f>'C Emissions'!V78</f>
        <v>45.884162902832003</v>
      </c>
      <c r="W22" s="72">
        <f>'C Emissions'!W78</f>
        <v>46.053611755371101</v>
      </c>
      <c r="X22" s="72">
        <f>'C Emissions'!X78</f>
        <v>46.267101287841797</v>
      </c>
      <c r="Y22" s="72">
        <f>'C Emissions'!Y78</f>
        <v>46.6134223937988</v>
      </c>
      <c r="Z22" s="72">
        <f>'C Emissions'!Z78</f>
        <v>46.867408752441399</v>
      </c>
      <c r="AA22" s="72">
        <f>'C Emissions'!AA78</f>
        <v>47.077766418457003</v>
      </c>
      <c r="AB22" s="72">
        <f>'C Emissions'!AB78</f>
        <v>47.4276313781738</v>
      </c>
      <c r="AC22" s="72">
        <f>'C Emissions'!AC78</f>
        <v>47.718711853027301</v>
      </c>
      <c r="AD22" s="72">
        <f>'C Emissions'!AD78</f>
        <v>48.166332244872997</v>
      </c>
      <c r="AE22" s="72">
        <f>'C Emissions'!AE78</f>
        <v>4.528050521091051E-3</v>
      </c>
      <c r="AF22" s="72">
        <f>'C Emissions'!AF78</f>
        <v>0</v>
      </c>
      <c r="AG22" s="72">
        <f>'C Emissions'!AG78</f>
        <v>0</v>
      </c>
      <c r="AH22" s="72">
        <f>'C Emissions'!AH78</f>
        <v>0</v>
      </c>
      <c r="AI22" s="72">
        <f>'C Emissions'!AI78</f>
        <v>0</v>
      </c>
      <c r="AJ22" s="72">
        <f>'C Emissions'!AJ78</f>
        <v>0</v>
      </c>
      <c r="AK22" s="72">
        <f>'C Emissions'!AK78</f>
        <v>0</v>
      </c>
      <c r="AL22" s="72">
        <f>'C Emissions'!AL78</f>
        <v>0</v>
      </c>
      <c r="AM22" s="72">
        <f>'C Emissions'!AM78</f>
        <v>0</v>
      </c>
      <c r="AN22" s="72">
        <f>'C Emissions'!AN78</f>
        <v>0</v>
      </c>
      <c r="AO22" s="72">
        <f>'C Emissions'!AO78</f>
        <v>0</v>
      </c>
      <c r="AP22" s="72">
        <f>'C Emissions'!AP78</f>
        <v>0</v>
      </c>
      <c r="AQ22" s="72">
        <f>'C Emissions'!AQ78</f>
        <v>0</v>
      </c>
      <c r="AR22" s="72">
        <f>'C Emissions'!AR78</f>
        <v>0</v>
      </c>
      <c r="AS22" s="72">
        <f>'C Emissions'!AS78</f>
        <v>0</v>
      </c>
      <c r="AT22" s="56"/>
      <c r="AU22" s="56"/>
    </row>
    <row r="23" spans="1:47">
      <c r="A23" s="65" t="s">
        <v>639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56"/>
      <c r="AU23" s="56"/>
    </row>
    <row r="24" spans="1:47">
      <c r="A24" s="65" t="s">
        <v>623</v>
      </c>
      <c r="B24" s="72">
        <f>'Energy by Mode &amp; Fuel'!C$171*((1-B$112)*'C Emissions Factors'!$AB$6/1000+(B$112)*'C Emissions Factors'!$AB$50/1000)</f>
        <v>24.898132813536719</v>
      </c>
      <c r="C24" s="72">
        <f>'Energy by Mode &amp; Fuel'!D171*((1-C$112)*'C Emissions Factors'!$AB$6/1000+(C$112)*'C Emissions Factors'!$AB$50/1000)</f>
        <v>24.795018237882125</v>
      </c>
      <c r="D24" s="72">
        <f>'Energy by Mode &amp; Fuel'!E171*((1-D$112)*'C Emissions Factors'!$AB$6/1000+(D$112)*'C Emissions Factors'!$AB$50/1000)</f>
        <v>21.615450514203559</v>
      </c>
      <c r="E24" s="72">
        <f>'Energy by Mode &amp; Fuel'!F171*((1-E$112)*'C Emissions Factors'!$AB$6/1000+(E$112)*'C Emissions Factors'!$AB$50/1000)</f>
        <v>22.463513213160873</v>
      </c>
      <c r="F24" s="72">
        <f>'Energy by Mode &amp; Fuel'!G171*((1-F$112)*'C Emissions Factors'!$AB$6/1000+(F$112)*'C Emissions Factors'!$AB$50/1000)</f>
        <v>23.97594286042629</v>
      </c>
      <c r="G24" s="72">
        <f>'Energy by Mode &amp; Fuel'!H171*((1-G$112)*'C Emissions Factors'!$AB$6/1000+(G$112)*'C Emissions Factors'!$AB$50/1000)</f>
        <v>24.571348085725116</v>
      </c>
      <c r="H24" s="72">
        <f>'Energy by Mode &amp; Fuel'!I171*((1-H$112)*'C Emissions Factors'!$AB$6/1000+(H$112)*'C Emissions Factors'!$AB$50/1000)</f>
        <v>24.61910552388521</v>
      </c>
      <c r="I24" s="72">
        <f>'Energy by Mode &amp; Fuel'!J171*((1-I$112)*'C Emissions Factors'!$AB$6/1000+(I$112)*'C Emissions Factors'!$AB$50/1000)</f>
        <v>24.421623107731609</v>
      </c>
      <c r="J24" s="72">
        <f>'Energy by Mode &amp; Fuel'!K171*((1-J$112)*'C Emissions Factors'!$AB$6/1000+(J$112)*'C Emissions Factors'!$AB$50/1000)</f>
        <v>24.331624084006421</v>
      </c>
      <c r="K24" s="72">
        <f>'Energy by Mode &amp; Fuel'!L171*((1-K$112)*'C Emissions Factors'!$AB$6/1000+(K$112)*'C Emissions Factors'!$AB$50/1000)</f>
        <v>24.263600701824664</v>
      </c>
      <c r="L24" s="72">
        <f>'Energy by Mode &amp; Fuel'!M171*((1-L$112)*'C Emissions Factors'!$AB$6/1000+(L$112)*'C Emissions Factors'!$AB$50/1000)</f>
        <v>24.194988768711411</v>
      </c>
      <c r="M24" s="72">
        <f>'Energy by Mode &amp; Fuel'!N171*((1-M$112)*'C Emissions Factors'!$AB$6/1000+(M$112)*'C Emissions Factors'!$AB$50/1000)</f>
        <v>24.128365816795615</v>
      </c>
      <c r="N24" s="72">
        <f>'Energy by Mode &amp; Fuel'!O171*((1-N$112)*'C Emissions Factors'!$AB$6/1000+(N$112)*'C Emissions Factors'!$AB$50/1000)</f>
        <v>24.064610379051071</v>
      </c>
      <c r="O24" s="72">
        <f>'Energy by Mode &amp; Fuel'!P171*((1-O$112)*'C Emissions Factors'!$AB$6/1000+(O$112)*'C Emissions Factors'!$AB$50/1000)</f>
        <v>24.033136488326306</v>
      </c>
      <c r="P24" s="72">
        <f>'Energy by Mode &amp; Fuel'!Q171*((1-P$112)*'C Emissions Factors'!$AB$6/1000+(P$112)*'C Emissions Factors'!$AB$50/1000)</f>
        <v>23.976441409472006</v>
      </c>
      <c r="Q24" s="72">
        <f>'Energy by Mode &amp; Fuel'!R171*((1-Q$112)*'C Emissions Factors'!$AB$6/1000+(Q$112)*'C Emissions Factors'!$AB$50/1000)</f>
        <v>23.993012827429915</v>
      </c>
      <c r="R24" s="72">
        <f>'Energy by Mode &amp; Fuel'!S171*((1-R$112)*'C Emissions Factors'!$AB$6/1000+(R$112)*'C Emissions Factors'!$AB$50/1000)</f>
        <v>24.167185684645485</v>
      </c>
      <c r="S24" s="72">
        <f>'Energy by Mode &amp; Fuel'!T171*((1-S$112)*'C Emissions Factors'!$AB$6/1000+(S$112)*'C Emissions Factors'!$AB$50/1000)</f>
        <v>24.427581534861083</v>
      </c>
      <c r="T24" s="72">
        <f>'Energy by Mode &amp; Fuel'!U171*((1-T$112)*'C Emissions Factors'!$AB$6/1000+(T$112)*'C Emissions Factors'!$AB$50/1000)</f>
        <v>24.715791167509213</v>
      </c>
      <c r="U24" s="72">
        <f>'Energy by Mode &amp; Fuel'!V171*((1-U$112)*'C Emissions Factors'!$AB$6/1000+(U$112)*'C Emissions Factors'!$AB$50/1000)</f>
        <v>25.024698479578888</v>
      </c>
      <c r="V24" s="72">
        <f>'Energy by Mode &amp; Fuel'!W171*((1-V$112)*'C Emissions Factors'!$AB$6/1000+(V$112)*'C Emissions Factors'!$AB$50/1000)</f>
        <v>25.311441028321724</v>
      </c>
      <c r="W24" s="72">
        <f>'Energy by Mode &amp; Fuel'!X171*((1-W$112)*'C Emissions Factors'!$AB$6/1000+(W$112)*'C Emissions Factors'!$AB$50/1000)</f>
        <v>25.625683798817846</v>
      </c>
      <c r="X24" s="72">
        <f>'Energy by Mode &amp; Fuel'!Y171*((1-X$112)*'C Emissions Factors'!$AB$6/1000+(X$112)*'C Emissions Factors'!$AB$50/1000)</f>
        <v>25.960508255918597</v>
      </c>
      <c r="Y24" s="72">
        <f>'Energy by Mode &amp; Fuel'!Z171*((1-Y$112)*'C Emissions Factors'!$AB$6/1000+(Y$112)*'C Emissions Factors'!$AB$50/1000)</f>
        <v>26.352981494949681</v>
      </c>
      <c r="Z24" s="72">
        <f>'Energy by Mode &amp; Fuel'!AA171*((1-Z$112)*'C Emissions Factors'!$AB$6/1000+(Z$112)*'C Emissions Factors'!$AB$50/1000)</f>
        <v>26.720712508908967</v>
      </c>
      <c r="AA24" s="72">
        <f>'Energy by Mode &amp; Fuel'!AB171*((1-AA$112)*'C Emissions Factors'!$AB$6/1000+(AA$112)*'C Emissions Factors'!$AB$50/1000)</f>
        <v>27.120420025671681</v>
      </c>
      <c r="AB24" s="72">
        <f>'Energy by Mode &amp; Fuel'!AC171*((1-AB$112)*'C Emissions Factors'!$AB$6/1000+(AB$112)*'C Emissions Factors'!$AB$50/1000)</f>
        <v>27.610021342093258</v>
      </c>
      <c r="AC24" s="72">
        <f>'Energy by Mode &amp; Fuel'!AD171*((1-AC$112)*'C Emissions Factors'!$AB$6/1000+(AC$112)*'C Emissions Factors'!$AB$50/1000)</f>
        <v>28.105138581493826</v>
      </c>
      <c r="AD24" s="72">
        <f>'Energy by Mode &amp; Fuel'!AE171*((1-AD$112)*'C Emissions Factors'!$AB$6/1000+(AD$112)*'C Emissions Factors'!$AB$50/1000)</f>
        <v>28.661341382713989</v>
      </c>
      <c r="AE24" s="72">
        <f>'Energy by Mode &amp; Fuel'!AF171*((1-AE$112)*'C Emissions Factors'!$AB$6/1000+(AE$112)*'C Emissions Factors'!$AB$50/1000)</f>
        <v>28.938013854088823</v>
      </c>
      <c r="AF24" s="72">
        <f>'Energy by Mode &amp; Fuel'!AG171*((1-AF$112)*'C Emissions Factors'!$AB$6/1000+(AF$112)*'C Emissions Factors'!$AB$50/1000)</f>
        <v>29.21735708868421</v>
      </c>
      <c r="AG24" s="72">
        <f>'Energy by Mode &amp; Fuel'!AH171*((1-AG$112)*'C Emissions Factors'!$AB$6/1000+(AG$112)*'C Emissions Factors'!$AB$50/1000)</f>
        <v>29.499396867800854</v>
      </c>
      <c r="AH24" s="72">
        <f>'Energy by Mode &amp; Fuel'!AI171*((1-AH$112)*'C Emissions Factors'!$AB$6/1000+(AH$112)*'C Emissions Factors'!$AB$50/1000)</f>
        <v>29.784159221610434</v>
      </c>
      <c r="AI24" s="72">
        <f>'Energy by Mode &amp; Fuel'!AJ171*((1-AI$112)*'C Emissions Factors'!$AB$6/1000+(AI$112)*'C Emissions Factors'!$AB$50/1000)</f>
        <v>30.071670431558008</v>
      </c>
      <c r="AJ24" s="72">
        <f>'Energy by Mode &amp; Fuel'!AK171*((1-AJ$112)*'C Emissions Factors'!$AB$6/1000+(AJ$112)*'C Emissions Factors'!$AB$50/1000)</f>
        <v>30.36195703278759</v>
      </c>
      <c r="AK24" s="72">
        <f>'Energy by Mode &amp; Fuel'!AL171*((1-AK$112)*'C Emissions Factors'!$AB$6/1000+(AK$112)*'C Emissions Factors'!$AB$50/1000)</f>
        <v>30.655045816591134</v>
      </c>
      <c r="AL24" s="72">
        <f>'Energy by Mode &amp; Fuel'!AM171*((1-AL$112)*'C Emissions Factors'!$AB$6/1000+(AL$112)*'C Emissions Factors'!$AB$50/1000)</f>
        <v>30.9509638328812</v>
      </c>
      <c r="AM24" s="72">
        <f>'Energy by Mode &amp; Fuel'!AN171*((1-AM$112)*'C Emissions Factors'!$AB$6/1000+(AM$112)*'C Emissions Factors'!$AB$50/1000)</f>
        <v>31.249738392687426</v>
      </c>
      <c r="AN24" s="72">
        <f>'Energy by Mode &amp; Fuel'!AO171*((1-AN$112)*'C Emissions Factors'!$AB$6/1000+(AN$112)*'C Emissions Factors'!$AB$50/1000)</f>
        <v>31.551397070677158</v>
      </c>
      <c r="AO24" s="72">
        <f>'Energy by Mode &amp; Fuel'!AP171*((1-AO$112)*'C Emissions Factors'!$AB$6/1000+(AO$112)*'C Emissions Factors'!$AB$50/1000)</f>
        <v>31.855967707700373</v>
      </c>
      <c r="AP24" s="72">
        <f>'Energy by Mode &amp; Fuel'!AQ171*((1-AP$112)*'C Emissions Factors'!$AB$6/1000+(AP$112)*'C Emissions Factors'!$AB$50/1000)</f>
        <v>32.163478413359179</v>
      </c>
      <c r="AQ24" s="72">
        <f>'Energy by Mode &amp; Fuel'!AR171*((1-AQ$112)*'C Emissions Factors'!$AB$6/1000+(AQ$112)*'C Emissions Factors'!$AB$50/1000)</f>
        <v>32.473957568602145</v>
      </c>
      <c r="AR24" s="72">
        <f>'Energy by Mode &amp; Fuel'!AS171*((1-AR$112)*'C Emissions Factors'!$AB$6/1000+(AR$112)*'C Emissions Factors'!$AB$50/1000)</f>
        <v>32.787433828343616</v>
      </c>
      <c r="AS24" s="72">
        <f>'Energy by Mode &amp; Fuel'!AT171*((1-AS$112)*'C Emissions Factors'!$AB$6/1000+(AS$112)*'C Emissions Factors'!$AB$50/1000)</f>
        <v>33.103936124108387</v>
      </c>
      <c r="AT24" s="56"/>
      <c r="AU24" s="56"/>
    </row>
    <row r="25" spans="1:47">
      <c r="A25" s="65" t="s">
        <v>632</v>
      </c>
      <c r="B25" s="72">
        <f>'Energy by Mode &amp; Fuel'!C$172*'C Emissions Factors'!$AB$9/1000</f>
        <v>338.65217538074995</v>
      </c>
      <c r="C25" s="72">
        <f>'Energy by Mode &amp; Fuel'!D172*'C Emissions Factors'!$AB$9/1000</f>
        <v>317.57393865504997</v>
      </c>
      <c r="D25" s="72">
        <f>'Energy by Mode &amp; Fuel'!E172*'C Emissions Factors'!$AB$9/1000</f>
        <v>284.64522322389996</v>
      </c>
      <c r="E25" s="72">
        <f>'Energy by Mode &amp; Fuel'!F172*'C Emissions Factors'!$AB$9/1000</f>
        <v>285.31025247724995</v>
      </c>
      <c r="F25" s="72">
        <f>'Energy by Mode &amp; Fuel'!G172*'C Emissions Factors'!$AB$9/1000</f>
        <v>298.96531798209998</v>
      </c>
      <c r="G25" s="72">
        <f>'Energy by Mode &amp; Fuel'!H172*'C Emissions Factors'!$AB$9/1000</f>
        <v>313.48325349879991</v>
      </c>
      <c r="H25" s="72">
        <f>'Energy by Mode &amp; Fuel'!I172*'C Emissions Factors'!$AB$9/1000</f>
        <v>323.3311793403999</v>
      </c>
      <c r="I25" s="72">
        <f>'Energy by Mode &amp; Fuel'!J172*'C Emissions Factors'!$AB$9/1000</f>
        <v>329.28715379944998</v>
      </c>
      <c r="J25" s="72">
        <f>'Energy by Mode &amp; Fuel'!K172*'C Emissions Factors'!$AB$9/1000</f>
        <v>333.64804393689991</v>
      </c>
      <c r="K25" s="72">
        <f>'Energy by Mode &amp; Fuel'!L172*'C Emissions Factors'!$AB$9/1000</f>
        <v>337.63125426029995</v>
      </c>
      <c r="L25" s="72">
        <f>'Energy by Mode &amp; Fuel'!M172*'C Emissions Factors'!$AB$9/1000</f>
        <v>341.67904242779997</v>
      </c>
      <c r="M25" s="72">
        <f>'Energy by Mode &amp; Fuel'!N172*'C Emissions Factors'!$AB$9/1000</f>
        <v>346.71242677609996</v>
      </c>
      <c r="N25" s="72">
        <f>'Energy by Mode &amp; Fuel'!O172*'C Emissions Factors'!$AB$9/1000</f>
        <v>352.31540245054993</v>
      </c>
      <c r="O25" s="72">
        <f>'Energy by Mode &amp; Fuel'!P172*'C Emissions Factors'!$AB$9/1000</f>
        <v>357.25409895175</v>
      </c>
      <c r="P25" s="72">
        <f>'Energy by Mode &amp; Fuel'!Q172*'C Emissions Factors'!$AB$9/1000</f>
        <v>360.29632457279996</v>
      </c>
      <c r="Q25" s="72">
        <f>'Energy by Mode &amp; Fuel'!R172*'C Emissions Factors'!$AB$9/1000</f>
        <v>362.88021979824993</v>
      </c>
      <c r="R25" s="72">
        <f>'Energy by Mode &amp; Fuel'!S172*'C Emissions Factors'!$AB$9/1000</f>
        <v>366.93104391019995</v>
      </c>
      <c r="S25" s="72">
        <f>'Energy by Mode &amp; Fuel'!T172*'C Emissions Factors'!$AB$9/1000</f>
        <v>372.32235603639998</v>
      </c>
      <c r="T25" s="72">
        <f>'Energy by Mode &amp; Fuel'!U172*'C Emissions Factors'!$AB$9/1000</f>
        <v>378.04948671874996</v>
      </c>
      <c r="U25" s="72">
        <f>'Energy by Mode &amp; Fuel'!V172*'C Emissions Factors'!$AB$9/1000</f>
        <v>383.75718693235001</v>
      </c>
      <c r="V25" s="72">
        <f>'Energy by Mode &amp; Fuel'!W172*'C Emissions Factors'!$AB$9/1000</f>
        <v>389.14749895174998</v>
      </c>
      <c r="W25" s="72">
        <f>'Energy by Mode &amp; Fuel'!X172*'C Emissions Factors'!$AB$9/1000</f>
        <v>394.19449176029997</v>
      </c>
      <c r="X25" s="72">
        <f>'Energy by Mode &amp; Fuel'!Y172*'C Emissions Factors'!$AB$9/1000</f>
        <v>399.30152616199996</v>
      </c>
      <c r="Y25" s="72">
        <f>'Energy by Mode &amp; Fuel'!Z172*'C Emissions Factors'!$AB$9/1000</f>
        <v>404.99754666139995</v>
      </c>
      <c r="Z25" s="72">
        <f>'Energy by Mode &amp; Fuel'!AA172*'C Emissions Factors'!$AB$9/1000</f>
        <v>410.38350113529992</v>
      </c>
      <c r="AA25" s="72">
        <f>'Energy by Mode &amp; Fuel'!AB172*'C Emissions Factors'!$AB$9/1000</f>
        <v>415.57286505734999</v>
      </c>
      <c r="AB25" s="72">
        <f>'Energy by Mode &amp; Fuel'!AC172*'C Emissions Factors'!$AB$9/1000</f>
        <v>421.4792988983499</v>
      </c>
      <c r="AC25" s="72">
        <f>'Energy by Mode &amp; Fuel'!AD172*'C Emissions Factors'!$AB$9/1000</f>
        <v>427.60557570114992</v>
      </c>
      <c r="AD25" s="72">
        <f>'Energy by Mode &amp; Fuel'!AE172*'C Emissions Factors'!$AB$9/1000</f>
        <v>434.46456686709996</v>
      </c>
      <c r="AE25" s="72">
        <f>'Energy by Mode &amp; Fuel'!AF172*'C Emissions Factors'!$AB$9/1000</f>
        <v>437.96769939849139</v>
      </c>
      <c r="AF25" s="72">
        <f>'Energy by Mode &amp; Fuel'!AG172*'C Emissions Factors'!$AB$9/1000</f>
        <v>441.49907804813597</v>
      </c>
      <c r="AG25" s="72">
        <f>'Energy by Mode &amp; Fuel'!AH172*'C Emissions Factors'!$AB$9/1000</f>
        <v>445.05893056739302</v>
      </c>
      <c r="AH25" s="72">
        <f>'Energy by Mode &amp; Fuel'!AI172*'C Emissions Factors'!$AB$9/1000</f>
        <v>448.64748654400478</v>
      </c>
      <c r="AI25" s="72">
        <f>'Energy by Mode &amp; Fuel'!AJ172*'C Emissions Factors'!$AB$9/1000</f>
        <v>452.26497741690275</v>
      </c>
      <c r="AJ25" s="72">
        <f>'Energy by Mode &amp; Fuel'!AK172*'C Emissions Factors'!$AB$9/1000</f>
        <v>455.9116364911348</v>
      </c>
      <c r="AK25" s="72">
        <f>'Energy by Mode &amp; Fuel'!AL172*'C Emissions Factors'!$AB$9/1000</f>
        <v>459.58769895291107</v>
      </c>
      <c r="AL25" s="72">
        <f>'Energy by Mode &amp; Fuel'!AM172*'C Emissions Factors'!$AB$9/1000</f>
        <v>463.29340188477238</v>
      </c>
      <c r="AM25" s="72">
        <f>'Energy by Mode &amp; Fuel'!AN172*'C Emissions Factors'!$AB$9/1000</f>
        <v>467.02898428088076</v>
      </c>
      <c r="AN25" s="72">
        <f>'Energy by Mode &amp; Fuel'!AO172*'C Emissions Factors'!$AB$9/1000</f>
        <v>470.79468706243244</v>
      </c>
      <c r="AO25" s="72">
        <f>'Energy by Mode &amp; Fuel'!AP172*'C Emissions Factors'!$AB$9/1000</f>
        <v>474.59075309319621</v>
      </c>
      <c r="AP25" s="72">
        <f>'Energy by Mode &amp; Fuel'!AQ172*'C Emissions Factors'!$AB$9/1000</f>
        <v>478.4174271951764</v>
      </c>
      <c r="AQ25" s="72">
        <f>'Energy by Mode &amp; Fuel'!AR172*'C Emissions Factors'!$AB$9/1000</f>
        <v>482.2749561644024</v>
      </c>
      <c r="AR25" s="72">
        <f>'Energy by Mode &amp; Fuel'!AS172*'C Emissions Factors'!$AB$9/1000</f>
        <v>486.16358878684525</v>
      </c>
      <c r="AS25" s="72">
        <f>'Energy by Mode &amp; Fuel'!AT172*'C Emissions Factors'!$AB$9/1000</f>
        <v>490.08357585446316</v>
      </c>
      <c r="AT25" s="56"/>
      <c r="AU25" s="56"/>
    </row>
    <row r="26" spans="1:47">
      <c r="A26" s="65" t="s">
        <v>148</v>
      </c>
      <c r="B26" s="72">
        <f>'Energy by Mode &amp; Fuel'!C$173*'C Emissions Factors'!$AB$43/1000</f>
        <v>0.41584674615</v>
      </c>
      <c r="C26" s="72">
        <f>'Energy by Mode &amp; Fuel'!D173*'C Emissions Factors'!$AB$43/1000</f>
        <v>0.41384470589</v>
      </c>
      <c r="D26" s="72">
        <f>'Energy by Mode &amp; Fuel'!E173*'C Emissions Factors'!$AB$43/1000</f>
        <v>0.36640185901</v>
      </c>
      <c r="E26" s="72">
        <f>'Energy by Mode &amp; Fuel'!F173*'C Emissions Factors'!$AB$43/1000</f>
        <v>0.37299223980333329</v>
      </c>
      <c r="F26" s="72">
        <f>'Energy by Mode &amp; Fuel'!G173*'C Emissions Factors'!$AB$43/1000</f>
        <v>0.37583443238000003</v>
      </c>
      <c r="G26" s="72">
        <f>'Energy by Mode &amp; Fuel'!H173*'C Emissions Factors'!$AB$43/1000</f>
        <v>0.37148272458000003</v>
      </c>
      <c r="H26" s="72">
        <f>'Energy by Mode &amp; Fuel'!I173*'C Emissions Factors'!$AB$43/1000</f>
        <v>0.36396899861666671</v>
      </c>
      <c r="I26" s="72">
        <f>'Energy by Mode &amp; Fuel'!J173*'C Emissions Factors'!$AB$43/1000</f>
        <v>0.37911832170666659</v>
      </c>
      <c r="J26" s="72">
        <f>'Energy by Mode &amp; Fuel'!K173*'C Emissions Factors'!$AB$43/1000</f>
        <v>0.40160845908333331</v>
      </c>
      <c r="K26" s="72">
        <f>'Energy by Mode &amp; Fuel'!L173*'C Emissions Factors'!$AB$43/1000</f>
        <v>0.49554454462333336</v>
      </c>
      <c r="L26" s="72">
        <f>'Energy by Mode &amp; Fuel'!M173*'C Emissions Factors'!$AB$43/1000</f>
        <v>0.63740682327666676</v>
      </c>
      <c r="M26" s="72">
        <f>'Energy by Mode &amp; Fuel'!N173*'C Emissions Factors'!$AB$43/1000</f>
        <v>0.80087669471333334</v>
      </c>
      <c r="N26" s="72">
        <f>'Energy by Mode &amp; Fuel'!O173*'C Emissions Factors'!$AB$43/1000</f>
        <v>0.98189076106000006</v>
      </c>
      <c r="O26" s="72">
        <f>'Energy by Mode &amp; Fuel'!P173*'C Emissions Factors'!$AB$43/1000</f>
        <v>1.17112638236</v>
      </c>
      <c r="P26" s="72">
        <f>'Energy by Mode &amp; Fuel'!Q173*'C Emissions Factors'!$AB$43/1000</f>
        <v>1.3591308237099999</v>
      </c>
      <c r="Q26" s="72">
        <f>'Energy by Mode &amp; Fuel'!R173*'C Emissions Factors'!$AB$43/1000</f>
        <v>1.5419668559899999</v>
      </c>
      <c r="R26" s="72">
        <f>'Energy by Mode &amp; Fuel'!S173*'C Emissions Factors'!$AB$43/1000</f>
        <v>1.72611142484</v>
      </c>
      <c r="S26" s="72">
        <f>'Energy by Mode &amp; Fuel'!T173*'C Emissions Factors'!$AB$43/1000</f>
        <v>1.91627739479</v>
      </c>
      <c r="T26" s="72">
        <f>'Energy by Mode &amp; Fuel'!U173*'C Emissions Factors'!$AB$43/1000</f>
        <v>2.1092486298766668</v>
      </c>
      <c r="U26" s="72">
        <f>'Energy by Mode &amp; Fuel'!V173*'C Emissions Factors'!$AB$43/1000</f>
        <v>2.3028227478666667</v>
      </c>
      <c r="V26" s="72">
        <f>'Energy by Mode &amp; Fuel'!W173*'C Emissions Factors'!$AB$43/1000</f>
        <v>2.5437395417499995</v>
      </c>
      <c r="W26" s="72">
        <f>'Energy by Mode &amp; Fuel'!X173*'C Emissions Factors'!$AB$43/1000</f>
        <v>2.7815473210800001</v>
      </c>
      <c r="X26" s="72">
        <f>'Energy by Mode &amp; Fuel'!Y173*'C Emissions Factors'!$AB$43/1000</f>
        <v>3.0181868987233327</v>
      </c>
      <c r="Y26" s="72">
        <f>'Energy by Mode &amp; Fuel'!Z173*'C Emissions Factors'!$AB$43/1000</f>
        <v>3.2521837768566666</v>
      </c>
      <c r="Z26" s="72">
        <f>'Energy by Mode &amp; Fuel'!AA173*'C Emissions Factors'!$AB$43/1000</f>
        <v>3.4763159350700001</v>
      </c>
      <c r="AA26" s="72">
        <f>'Energy by Mode &amp; Fuel'!AB173*'C Emissions Factors'!$AB$43/1000</f>
        <v>3.6919501130966665</v>
      </c>
      <c r="AB26" s="72">
        <f>'Energy by Mode &amp; Fuel'!AC173*'C Emissions Factors'!$AB$43/1000</f>
        <v>3.9100094052433332</v>
      </c>
      <c r="AC26" s="72">
        <f>'Energy by Mode &amp; Fuel'!AD173*'C Emissions Factors'!$AB$43/1000</f>
        <v>4.1793948678166659</v>
      </c>
      <c r="AD26" s="72">
        <f>'Energy by Mode &amp; Fuel'!AE173*'C Emissions Factors'!$AB$43/1000</f>
        <v>4.4507002919866663</v>
      </c>
      <c r="AE26" s="72">
        <f>'Energy by Mode &amp; Fuel'!AF173*'C Emissions Factors'!$AB$43/1000</f>
        <v>4.6149832060141547</v>
      </c>
      <c r="AF26" s="72">
        <f>'Energy by Mode &amp; Fuel'!AG173*'C Emissions Factors'!$AB$43/1000</f>
        <v>4.7853300816815567</v>
      </c>
      <c r="AG26" s="72">
        <f>'Energy by Mode &amp; Fuel'!AH173*'C Emissions Factors'!$AB$43/1000</f>
        <v>4.9619647501218171</v>
      </c>
      <c r="AH26" s="72">
        <f>'Energy by Mode &amp; Fuel'!AI173*'C Emissions Factors'!$AB$43/1000</f>
        <v>5.145119304455517</v>
      </c>
      <c r="AI26" s="72">
        <f>'Energy by Mode &amp; Fuel'!AJ173*'C Emissions Factors'!$AB$43/1000</f>
        <v>5.3350344047548752</v>
      </c>
      <c r="AJ26" s="72">
        <f>'Energy by Mode &amp; Fuel'!AK173*'C Emissions Factors'!$AB$43/1000</f>
        <v>5.5319595942645048</v>
      </c>
      <c r="AK26" s="72">
        <f>'Energy by Mode &amp; Fuel'!AL173*'C Emissions Factors'!$AB$43/1000</f>
        <v>5.7361536272943994</v>
      </c>
      <c r="AL26" s="72">
        <f>'Energy by Mode &amp; Fuel'!AM173*'C Emissions Factors'!$AB$43/1000</f>
        <v>5.9478848092160268</v>
      </c>
      <c r="AM26" s="72">
        <f>'Energy by Mode &amp; Fuel'!AN173*'C Emissions Factors'!$AB$43/1000</f>
        <v>6.1674313490082335</v>
      </c>
      <c r="AN26" s="72">
        <f>'Energy by Mode &amp; Fuel'!AO173*'C Emissions Factors'!$AB$43/1000</f>
        <v>6.3950817248162357</v>
      </c>
      <c r="AO26" s="72">
        <f>'Energy by Mode &amp; Fuel'!AP173*'C Emissions Factors'!$AB$43/1000</f>
        <v>6.6311350630040069</v>
      </c>
      <c r="AP26" s="72">
        <f>'Energy by Mode &amp; Fuel'!AQ173*'C Emissions Factors'!$AB$43/1000</f>
        <v>6.8759015311981333</v>
      </c>
      <c r="AQ26" s="72">
        <f>'Energy by Mode &amp; Fuel'!AR173*'C Emissions Factors'!$AB$43/1000</f>
        <v>7.1297027458395874</v>
      </c>
      <c r="AR26" s="72">
        <f>'Energy by Mode &amp; Fuel'!AS173*'C Emissions Factors'!$AB$43/1000</f>
        <v>7.3928721947789295</v>
      </c>
      <c r="AS26" s="72">
        <f>'Energy by Mode &amp; Fuel'!AT173*'C Emissions Factors'!$AB$43/1000</f>
        <v>7.6657556754702219</v>
      </c>
      <c r="AT26" s="56"/>
      <c r="AU26" s="56"/>
    </row>
    <row r="27" spans="1:47">
      <c r="A27" s="65" t="s">
        <v>628</v>
      </c>
      <c r="B27" s="72">
        <f>'Energy by Mode &amp; Fuel'!C$174*'C Emissions Factors'!$AB$7/1000</f>
        <v>1.4259631131255732</v>
      </c>
      <c r="C27" s="72">
        <f>'Energy by Mode &amp; Fuel'!D174*'C Emissions Factors'!$AB$7/1000</f>
        <v>1.2114460110986327</v>
      </c>
      <c r="D27" s="72">
        <f>'Energy by Mode &amp; Fuel'!E174*'C Emissions Factors'!$AB$7/1000</f>
        <v>1.0315500353868479</v>
      </c>
      <c r="E27" s="72">
        <f>'Energy by Mode &amp; Fuel'!F174*'C Emissions Factors'!$AB$7/1000</f>
        <v>0.99417960008855244</v>
      </c>
      <c r="F27" s="72">
        <f>'Energy by Mode &amp; Fuel'!G174*'C Emissions Factors'!$AB$7/1000</f>
        <v>0.97914998618430016</v>
      </c>
      <c r="G27" s="72">
        <f>'Energy by Mode &amp; Fuel'!H174*'C Emissions Factors'!$AB$7/1000</f>
        <v>0.95461771459700429</v>
      </c>
      <c r="H27" s="72">
        <f>'Energy by Mode &amp; Fuel'!I174*'C Emissions Factors'!$AB$7/1000</f>
        <v>0.92656103604285234</v>
      </c>
      <c r="I27" s="72">
        <f>'Energy by Mode &amp; Fuel'!J174*'C Emissions Factors'!$AB$7/1000</f>
        <v>0.90694342752466328</v>
      </c>
      <c r="J27" s="72">
        <f>'Energy by Mode &amp; Fuel'!K174*'C Emissions Factors'!$AB$7/1000</f>
        <v>0.89802578353073548</v>
      </c>
      <c r="K27" s="72">
        <f>'Energy by Mode &amp; Fuel'!L174*'C Emissions Factors'!$AB$7/1000</f>
        <v>0.90012767238203717</v>
      </c>
      <c r="L27" s="72">
        <f>'Energy by Mode &amp; Fuel'!M174*'C Emissions Factors'!$AB$7/1000</f>
        <v>0.91001728737908838</v>
      </c>
      <c r="M27" s="72">
        <f>'Energy by Mode &amp; Fuel'!N174*'C Emissions Factors'!$AB$7/1000</f>
        <v>0.92726668973152282</v>
      </c>
      <c r="N27" s="72">
        <f>'Energy by Mode &amp; Fuel'!O174*'C Emissions Factors'!$AB$7/1000</f>
        <v>0.95079354494669099</v>
      </c>
      <c r="O27" s="72">
        <f>'Energy by Mode &amp; Fuel'!P174*'C Emissions Factors'!$AB$7/1000</f>
        <v>0.98043971933390173</v>
      </c>
      <c r="P27" s="72">
        <f>'Energy by Mode &amp; Fuel'!Q174*'C Emissions Factors'!$AB$7/1000</f>
        <v>1.0178655232225968</v>
      </c>
      <c r="Q27" s="72">
        <f>'Energy by Mode &amp; Fuel'!R174*'C Emissions Factors'!$AB$7/1000</f>
        <v>1.0613592014513091</v>
      </c>
      <c r="R27" s="72">
        <f>'Energy by Mode &amp; Fuel'!S174*'C Emissions Factors'!$AB$7/1000</f>
        <v>1.0996106139275608</v>
      </c>
      <c r="S27" s="72">
        <f>'Energy by Mode &amp; Fuel'!T174*'C Emissions Factors'!$AB$7/1000</f>
        <v>1.1438981369855579</v>
      </c>
      <c r="T27" s="72">
        <f>'Energy by Mode &amp; Fuel'!U174*'C Emissions Factors'!$AB$7/1000</f>
        <v>1.1916186994939695</v>
      </c>
      <c r="U27" s="72">
        <f>'Energy by Mode &amp; Fuel'!V174*'C Emissions Factors'!$AB$7/1000</f>
        <v>1.2447995143312189</v>
      </c>
      <c r="V27" s="72">
        <f>'Energy by Mode &amp; Fuel'!W174*'C Emissions Factors'!$AB$7/1000</f>
        <v>1.2953297369634877</v>
      </c>
      <c r="W27" s="72">
        <f>'Energy by Mode &amp; Fuel'!X174*'C Emissions Factors'!$AB$7/1000</f>
        <v>1.346089842011015</v>
      </c>
      <c r="X27" s="72">
        <f>'Energy by Mode &amp; Fuel'!Y174*'C Emissions Factors'!$AB$7/1000</f>
        <v>1.397760196719612</v>
      </c>
      <c r="Y27" s="72">
        <f>'Energy by Mode &amp; Fuel'!Z174*'C Emissions Factors'!$AB$7/1000</f>
        <v>1.4525336214838684</v>
      </c>
      <c r="Z27" s="72">
        <f>'Energy by Mode &amp; Fuel'!AA174*'C Emissions Factors'!$AB$7/1000</f>
        <v>1.5081783074529629</v>
      </c>
      <c r="AA27" s="72">
        <f>'Energy by Mode &amp; Fuel'!AB174*'C Emissions Factors'!$AB$7/1000</f>
        <v>1.5611900269888233</v>
      </c>
      <c r="AB27" s="72">
        <f>'Energy by Mode &amp; Fuel'!AC174*'C Emissions Factors'!$AB$7/1000</f>
        <v>1.6164982662477498</v>
      </c>
      <c r="AC27" s="72">
        <f>'Energy by Mode &amp; Fuel'!AD174*'C Emissions Factors'!$AB$7/1000</f>
        <v>1.671611687789275</v>
      </c>
      <c r="AD27" s="72">
        <f>'Energy by Mode &amp; Fuel'!AE174*'C Emissions Factors'!$AB$7/1000</f>
        <v>1.730062919788278</v>
      </c>
      <c r="AE27" s="72">
        <f>'Energy by Mode &amp; Fuel'!AF174*'C Emissions Factors'!$AB$7/1000</f>
        <v>1.7651578321871635</v>
      </c>
      <c r="AF27" s="72">
        <f>'Energy by Mode &amp; Fuel'!AG174*'C Emissions Factors'!$AB$7/1000</f>
        <v>1.8009646567727089</v>
      </c>
      <c r="AG27" s="72">
        <f>'Energy by Mode &amp; Fuel'!AH174*'C Emissions Factors'!$AB$7/1000</f>
        <v>1.8374978349247857</v>
      </c>
      <c r="AH27" s="72">
        <f>'Energy by Mode &amp; Fuel'!AI174*'C Emissions Factors'!$AB$7/1000</f>
        <v>1.8747721009715486</v>
      </c>
      <c r="AI27" s="72">
        <f>'Energy by Mode &amp; Fuel'!AJ174*'C Emissions Factors'!$AB$7/1000</f>
        <v>1.9128024881319896</v>
      </c>
      <c r="AJ27" s="72">
        <f>'Energy by Mode &amp; Fuel'!AK174*'C Emissions Factors'!$AB$7/1000</f>
        <v>1.9516043345790413</v>
      </c>
      <c r="AK27" s="72">
        <f>'Energy by Mode &amp; Fuel'!AL174*'C Emissions Factors'!$AB$7/1000</f>
        <v>1.9911932896256697</v>
      </c>
      <c r="AL27" s="72">
        <f>'Energy by Mode &amp; Fuel'!AM174*'C Emissions Factors'!$AB$7/1000</f>
        <v>2.0315853200364562</v>
      </c>
      <c r="AM27" s="72">
        <f>'Energy by Mode &amp; Fuel'!AN174*'C Emissions Factors'!$AB$7/1000</f>
        <v>2.0727967164672099</v>
      </c>
      <c r="AN27" s="72">
        <f>'Energy by Mode &amp; Fuel'!AO174*'C Emissions Factors'!$AB$7/1000</f>
        <v>2.1148441000352114</v>
      </c>
      <c r="AO27" s="72">
        <f>'Energy by Mode &amp; Fuel'!AP174*'C Emissions Factors'!$AB$7/1000</f>
        <v>2.1577444290227366</v>
      </c>
      <c r="AP27" s="72">
        <f>'Energy by Mode &amp; Fuel'!AQ174*'C Emissions Factors'!$AB$7/1000</f>
        <v>2.201515005716562</v>
      </c>
      <c r="AQ27" s="72">
        <f>'Energy by Mode &amp; Fuel'!AR174*'C Emissions Factors'!$AB$7/1000</f>
        <v>2.2461734833862126</v>
      </c>
      <c r="AR27" s="72">
        <f>'Energy by Mode &amp; Fuel'!AS174*'C Emissions Factors'!$AB$7/1000</f>
        <v>2.2917378734037652</v>
      </c>
      <c r="AS27" s="72">
        <f>'Energy by Mode &amp; Fuel'!AT174*'C Emissions Factors'!$AB$7/1000</f>
        <v>2.3382265525080812</v>
      </c>
      <c r="AT27" s="56"/>
      <c r="AU27" s="56"/>
    </row>
    <row r="28" spans="1:47">
      <c r="A28" s="65" t="s">
        <v>634</v>
      </c>
      <c r="B28" s="72">
        <f>SUM(B24:B27)</f>
        <v>365.39211805356229</v>
      </c>
      <c r="C28" s="72">
        <f t="shared" ref="C28:AS28" si="2">SUM(C24:C27)</f>
        <v>343.99424760992076</v>
      </c>
      <c r="D28" s="72">
        <f t="shared" si="2"/>
        <v>307.65862563250033</v>
      </c>
      <c r="E28" s="72">
        <f t="shared" si="2"/>
        <v>309.14093753030272</v>
      </c>
      <c r="F28" s="72">
        <f t="shared" si="2"/>
        <v>324.29624526109058</v>
      </c>
      <c r="G28" s="72">
        <f t="shared" si="2"/>
        <v>339.38070202370204</v>
      </c>
      <c r="H28" s="72">
        <f t="shared" si="2"/>
        <v>349.24081489894462</v>
      </c>
      <c r="I28" s="72">
        <f t="shared" si="2"/>
        <v>354.99483865641287</v>
      </c>
      <c r="J28" s="72">
        <f t="shared" si="2"/>
        <v>359.27930226352038</v>
      </c>
      <c r="K28" s="72">
        <f t="shared" si="2"/>
        <v>363.29052717912998</v>
      </c>
      <c r="L28" s="72">
        <f t="shared" si="2"/>
        <v>367.42145530716715</v>
      </c>
      <c r="M28" s="72">
        <f t="shared" si="2"/>
        <v>372.56893597734046</v>
      </c>
      <c r="N28" s="72">
        <f t="shared" si="2"/>
        <v>378.31269713560772</v>
      </c>
      <c r="O28" s="72">
        <f t="shared" si="2"/>
        <v>383.4388015417702</v>
      </c>
      <c r="P28" s="72">
        <f t="shared" si="2"/>
        <v>386.64976232920458</v>
      </c>
      <c r="Q28" s="72">
        <f t="shared" si="2"/>
        <v>389.47655868312114</v>
      </c>
      <c r="R28" s="72">
        <f t="shared" si="2"/>
        <v>393.92395163361294</v>
      </c>
      <c r="S28" s="72">
        <f t="shared" si="2"/>
        <v>399.8101131030366</v>
      </c>
      <c r="T28" s="72">
        <f t="shared" si="2"/>
        <v>406.06614521562983</v>
      </c>
      <c r="U28" s="72">
        <f t="shared" si="2"/>
        <v>412.32950767412677</v>
      </c>
      <c r="V28" s="72">
        <f t="shared" si="2"/>
        <v>418.29800925878516</v>
      </c>
      <c r="W28" s="72">
        <f t="shared" si="2"/>
        <v>423.94781272220882</v>
      </c>
      <c r="X28" s="72">
        <f t="shared" si="2"/>
        <v>429.67798151336154</v>
      </c>
      <c r="Y28" s="72">
        <f t="shared" si="2"/>
        <v>436.0552455546902</v>
      </c>
      <c r="Z28" s="72">
        <f t="shared" si="2"/>
        <v>442.08870788673181</v>
      </c>
      <c r="AA28" s="72">
        <f t="shared" si="2"/>
        <v>447.94642522310716</v>
      </c>
      <c r="AB28" s="72">
        <f t="shared" si="2"/>
        <v>454.61582791193422</v>
      </c>
      <c r="AC28" s="72">
        <f t="shared" si="2"/>
        <v>461.56172083824964</v>
      </c>
      <c r="AD28" s="72">
        <f t="shared" si="2"/>
        <v>469.30667146158891</v>
      </c>
      <c r="AE28" s="72">
        <f t="shared" si="2"/>
        <v>473.28585429078151</v>
      </c>
      <c r="AF28" s="72">
        <f t="shared" si="2"/>
        <v>477.30272987527439</v>
      </c>
      <c r="AG28" s="72">
        <f t="shared" si="2"/>
        <v>481.35779002024043</v>
      </c>
      <c r="AH28" s="72">
        <f t="shared" si="2"/>
        <v>485.45153717104228</v>
      </c>
      <c r="AI28" s="72">
        <f t="shared" si="2"/>
        <v>489.58448474134764</v>
      </c>
      <c r="AJ28" s="72">
        <f t="shared" si="2"/>
        <v>493.75715745276591</v>
      </c>
      <c r="AK28" s="72">
        <f t="shared" si="2"/>
        <v>497.97009168642228</v>
      </c>
      <c r="AL28" s="72">
        <f t="shared" si="2"/>
        <v>502.22383584690607</v>
      </c>
      <c r="AM28" s="72">
        <f t="shared" si="2"/>
        <v>506.51895073904365</v>
      </c>
      <c r="AN28" s="72">
        <f t="shared" si="2"/>
        <v>510.85600995796108</v>
      </c>
      <c r="AO28" s="72">
        <f t="shared" si="2"/>
        <v>515.23560029292332</v>
      </c>
      <c r="AP28" s="72">
        <f t="shared" si="2"/>
        <v>519.65832214545037</v>
      </c>
      <c r="AQ28" s="72">
        <f t="shared" si="2"/>
        <v>524.12478996223035</v>
      </c>
      <c r="AR28" s="72">
        <f t="shared" si="2"/>
        <v>528.63563268337157</v>
      </c>
      <c r="AS28" s="72">
        <f t="shared" si="2"/>
        <v>533.19149420654992</v>
      </c>
      <c r="AT28" s="56"/>
      <c r="AU28" s="56"/>
    </row>
    <row r="29" spans="1:47">
      <c r="A29" s="73" t="s">
        <v>2986</v>
      </c>
      <c r="B29" s="72">
        <f>'C Emissions'!B80</f>
        <v>361.61605834960898</v>
      </c>
      <c r="C29" s="72">
        <f>'C Emissions'!C80</f>
        <v>338.57046508789102</v>
      </c>
      <c r="D29" s="72">
        <f>'C Emissions'!D80</f>
        <v>302.72253417968801</v>
      </c>
      <c r="E29" s="72">
        <f>'C Emissions'!E80</f>
        <v>301.99386596679699</v>
      </c>
      <c r="F29" s="72">
        <f>'C Emissions'!F80</f>
        <v>317.43960571289102</v>
      </c>
      <c r="G29" s="72">
        <f>'C Emissions'!G80</f>
        <v>331.17904663085898</v>
      </c>
      <c r="H29" s="72">
        <f>'C Emissions'!H80</f>
        <v>338.84881591796898</v>
      </c>
      <c r="I29" s="72">
        <f>'C Emissions'!I80</f>
        <v>343.94705200195301</v>
      </c>
      <c r="J29" s="72">
        <f>'C Emissions'!J80</f>
        <v>346.46127319335898</v>
      </c>
      <c r="K29" s="72">
        <f>'C Emissions'!K80</f>
        <v>350.23107910156301</v>
      </c>
      <c r="L29" s="72">
        <f>'C Emissions'!L80</f>
        <v>354.337890625</v>
      </c>
      <c r="M29" s="72">
        <f>'C Emissions'!M80</f>
        <v>359.08795166015602</v>
      </c>
      <c r="N29" s="72">
        <f>'C Emissions'!N80</f>
        <v>364.80966186523398</v>
      </c>
      <c r="O29" s="72">
        <f>'C Emissions'!O80</f>
        <v>369.90780639648398</v>
      </c>
      <c r="P29" s="72">
        <f>'C Emissions'!P80</f>
        <v>373.43014526367199</v>
      </c>
      <c r="Q29" s="72">
        <f>'C Emissions'!Q80</f>
        <v>376.17718505859398</v>
      </c>
      <c r="R29" s="72">
        <f>'C Emissions'!R80</f>
        <v>380.86785888671898</v>
      </c>
      <c r="S29" s="72">
        <f>'C Emissions'!S80</f>
        <v>386.51754760742199</v>
      </c>
      <c r="T29" s="72">
        <f>'C Emissions'!T80</f>
        <v>392.67996215820301</v>
      </c>
      <c r="U29" s="72">
        <f>'C Emissions'!U80</f>
        <v>399.10275268554699</v>
      </c>
      <c r="V29" s="72">
        <f>'C Emissions'!V80</f>
        <v>404.01629638671898</v>
      </c>
      <c r="W29" s="72">
        <f>'C Emissions'!W80</f>
        <v>409.54046630859398</v>
      </c>
      <c r="X29" s="72">
        <f>'C Emissions'!X80</f>
        <v>415.28054809570301</v>
      </c>
      <c r="Y29" s="72">
        <f>'C Emissions'!Y80</f>
        <v>421.13809204101602</v>
      </c>
      <c r="Z29" s="72">
        <f>'C Emissions'!Z80</f>
        <v>427.32937622070301</v>
      </c>
      <c r="AA29" s="72">
        <f>'C Emissions'!AA80</f>
        <v>433.10391235351602</v>
      </c>
      <c r="AB29" s="72">
        <f>'C Emissions'!AB80</f>
        <v>439.71475219726602</v>
      </c>
      <c r="AC29" s="72">
        <f>'C Emissions'!AC80</f>
        <v>446.53509521484398</v>
      </c>
      <c r="AD29" s="72">
        <f>'C Emissions'!AD80</f>
        <v>454.259033203125</v>
      </c>
      <c r="AE29" s="72">
        <f>'C Emissions'!AE80</f>
        <v>1.0945968087518992E-2</v>
      </c>
      <c r="AF29" s="72">
        <f>'C Emissions'!AF80</f>
        <v>0</v>
      </c>
      <c r="AG29" s="72">
        <f>'C Emissions'!AG80</f>
        <v>0</v>
      </c>
      <c r="AH29" s="72">
        <f>'C Emissions'!AH80</f>
        <v>0</v>
      </c>
      <c r="AI29" s="72">
        <f>'C Emissions'!AI80</f>
        <v>0</v>
      </c>
      <c r="AJ29" s="72">
        <f>'C Emissions'!AJ80</f>
        <v>0</v>
      </c>
      <c r="AK29" s="72">
        <f>'C Emissions'!AK80</f>
        <v>0</v>
      </c>
      <c r="AL29" s="72">
        <f>'C Emissions'!AL80</f>
        <v>0</v>
      </c>
      <c r="AM29" s="72">
        <f>'C Emissions'!AM80</f>
        <v>0</v>
      </c>
      <c r="AN29" s="72">
        <f>'C Emissions'!AN80</f>
        <v>0</v>
      </c>
      <c r="AO29" s="72">
        <f>'C Emissions'!AO80</f>
        <v>0</v>
      </c>
      <c r="AP29" s="72">
        <f>'C Emissions'!AP80</f>
        <v>0</v>
      </c>
      <c r="AQ29" s="72">
        <f>'C Emissions'!AQ80</f>
        <v>0</v>
      </c>
      <c r="AR29" s="72">
        <f>'C Emissions'!AR80</f>
        <v>0</v>
      </c>
      <c r="AS29" s="72">
        <f>'C Emissions'!AS80</f>
        <v>0</v>
      </c>
      <c r="AT29" s="56"/>
      <c r="AU29" s="56"/>
    </row>
    <row r="30" spans="1:47">
      <c r="A30" s="65" t="s">
        <v>645</v>
      </c>
      <c r="B30" s="65"/>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56"/>
      <c r="AU30" s="56"/>
    </row>
    <row r="31" spans="1:47">
      <c r="A31" s="65" t="s">
        <v>632</v>
      </c>
      <c r="B31" s="72">
        <f>'Energy by Mode &amp; Fuel'!C$178*'C Emissions Factors'!$AB$9/1000</f>
        <v>44.258218958799993</v>
      </c>
      <c r="C31" s="72">
        <f>'Energy by Mode &amp; Fuel'!D178*'C Emissions Factors'!$AB$9/1000</f>
        <v>42.241066671649996</v>
      </c>
      <c r="D31" s="72">
        <f>'Energy by Mode &amp; Fuel'!E178*'C Emissions Factors'!$AB$9/1000</f>
        <v>38.699167225949992</v>
      </c>
      <c r="E31" s="72">
        <f>'Energy by Mode &amp; Fuel'!F178*'C Emissions Factors'!$AB$9/1000</f>
        <v>38.486177687649999</v>
      </c>
      <c r="F31" s="72">
        <f>'Energy by Mode &amp; Fuel'!G178*'C Emissions Factors'!$AB$9/1000</f>
        <v>40.530872851699996</v>
      </c>
      <c r="G31" s="72">
        <f>'Energy by Mode &amp; Fuel'!H178*'C Emissions Factors'!$AB$9/1000</f>
        <v>41.965950545749998</v>
      </c>
      <c r="H31" s="72">
        <f>'Energy by Mode &amp; Fuel'!I178*'C Emissions Factors'!$AB$9/1000</f>
        <v>42.802496505999997</v>
      </c>
      <c r="I31" s="72">
        <f>'Energy by Mode &amp; Fuel'!J178*'C Emissions Factors'!$AB$9/1000</f>
        <v>43.665143190900004</v>
      </c>
      <c r="J31" s="72">
        <f>'Energy by Mode &amp; Fuel'!K178*'C Emissions Factors'!$AB$9/1000</f>
        <v>43.697677677499996</v>
      </c>
      <c r="K31" s="72">
        <f>'Energy by Mode &amp; Fuel'!L178*'C Emissions Factors'!$AB$9/1000</f>
        <v>44.527397060299997</v>
      </c>
      <c r="L31" s="72">
        <f>'Energy by Mode &amp; Fuel'!M178*'C Emissions Factors'!$AB$9/1000</f>
        <v>44.947692601349999</v>
      </c>
      <c r="M31" s="72">
        <f>'Energy by Mode &amp; Fuel'!N178*'C Emissions Factors'!$AB$9/1000</f>
        <v>45.634898081849997</v>
      </c>
      <c r="N31" s="72">
        <f>'Energy by Mode &amp; Fuel'!O178*'C Emissions Factors'!$AB$9/1000</f>
        <v>46.198439683549999</v>
      </c>
      <c r="O31" s="72">
        <f>'Energy by Mode &amp; Fuel'!P178*'C Emissions Factors'!$AB$9/1000</f>
        <v>46.475462317899989</v>
      </c>
      <c r="P31" s="72">
        <f>'Energy by Mode &amp; Fuel'!Q178*'C Emissions Factors'!$AB$9/1000</f>
        <v>47.070846334049996</v>
      </c>
      <c r="Q31" s="72">
        <f>'Energy by Mode &amp; Fuel'!R178*'C Emissions Factors'!$AB$9/1000</f>
        <v>47.264784905799992</v>
      </c>
      <c r="R31" s="72">
        <f>'Energy by Mode &amp; Fuel'!S178*'C Emissions Factors'!$AB$9/1000</f>
        <v>47.6099614683</v>
      </c>
      <c r="S31" s="72">
        <f>'Energy by Mode &amp; Fuel'!T178*'C Emissions Factors'!$AB$9/1000</f>
        <v>47.764601592399998</v>
      </c>
      <c r="T31" s="72">
        <f>'Energy by Mode &amp; Fuel'!U178*'C Emissions Factors'!$AB$9/1000</f>
        <v>48.485841646549993</v>
      </c>
      <c r="U31" s="72">
        <f>'Energy by Mode &amp; Fuel'!V178*'C Emissions Factors'!$AB$9/1000</f>
        <v>48.489507193049988</v>
      </c>
      <c r="V31" s="72">
        <f>'Energy by Mode &amp; Fuel'!W178*'C Emissions Factors'!$AB$9/1000</f>
        <v>48.959021784749986</v>
      </c>
      <c r="W31" s="72">
        <f>'Energy by Mode &amp; Fuel'!X178*'C Emissions Factors'!$AB$9/1000</f>
        <v>49.303934934099992</v>
      </c>
      <c r="X31" s="72">
        <f>'Energy by Mode &amp; Fuel'!Y178*'C Emissions Factors'!$AB$9/1000</f>
        <v>49.430581211549992</v>
      </c>
      <c r="Y31" s="72">
        <f>'Energy by Mode &amp; Fuel'!Z178*'C Emissions Factors'!$AB$9/1000</f>
        <v>50.045431393649991</v>
      </c>
      <c r="Z31" s="72">
        <f>'Energy by Mode &amp; Fuel'!AA178*'C Emissions Factors'!$AB$9/1000</f>
        <v>50.078376617499991</v>
      </c>
      <c r="AA31" s="72">
        <f>'Energy by Mode &amp; Fuel'!AB178*'C Emissions Factors'!$AB$9/1000</f>
        <v>50.410243830099994</v>
      </c>
      <c r="AB31" s="72">
        <f>'Energy by Mode &amp; Fuel'!AC178*'C Emissions Factors'!$AB$9/1000</f>
        <v>50.613160979149995</v>
      </c>
      <c r="AC31" s="72">
        <f>'Energy by Mode &amp; Fuel'!AD178*'C Emissions Factors'!$AB$9/1000</f>
        <v>50.865315027449995</v>
      </c>
      <c r="AD31" s="72">
        <f>'Energy by Mode &amp; Fuel'!AE178*'C Emissions Factors'!$AB$9/1000</f>
        <v>51.374279926199996</v>
      </c>
      <c r="AE31" s="72">
        <f>'Energy by Mode &amp; Fuel'!AF178*'C Emissions Factors'!$AB$9/1000</f>
        <v>51.528165244905736</v>
      </c>
      <c r="AF31" s="72">
        <f>'Energy by Mode &amp; Fuel'!AG178*'C Emissions Factors'!$AB$9/1000</f>
        <v>51.682511508102515</v>
      </c>
      <c r="AG31" s="72">
        <f>'Energy by Mode &amp; Fuel'!AH178*'C Emissions Factors'!$AB$9/1000</f>
        <v>51.837320096492704</v>
      </c>
      <c r="AH31" s="72">
        <f>'Energy by Mode &amp; Fuel'!AI178*'C Emissions Factors'!$AB$9/1000</f>
        <v>51.992592394914389</v>
      </c>
      <c r="AI31" s="72">
        <f>'Energy by Mode &amp; Fuel'!AJ178*'C Emissions Factors'!$AB$9/1000</f>
        <v>52.148329792353771</v>
      </c>
      <c r="AJ31" s="72">
        <f>'Energy by Mode &amp; Fuel'!AK178*'C Emissions Factors'!$AB$9/1000</f>
        <v>52.304533681957601</v>
      </c>
      <c r="AK31" s="72">
        <f>'Energy by Mode &amp; Fuel'!AL178*'C Emissions Factors'!$AB$9/1000</f>
        <v>52.461205461045608</v>
      </c>
      <c r="AL31" s="72">
        <f>'Energy by Mode &amp; Fuel'!AM178*'C Emissions Factors'!$AB$9/1000</f>
        <v>52.618346531123031</v>
      </c>
      <c r="AM31" s="72">
        <f>'Energy by Mode &amp; Fuel'!AN178*'C Emissions Factors'!$AB$9/1000</f>
        <v>52.775958297893148</v>
      </c>
      <c r="AN31" s="72">
        <f>'Energy by Mode &amp; Fuel'!AO178*'C Emissions Factors'!$AB$9/1000</f>
        <v>52.934042171269844</v>
      </c>
      <c r="AO31" s="72">
        <f>'Energy by Mode &amp; Fuel'!AP178*'C Emissions Factors'!$AB$9/1000</f>
        <v>53.092599565390216</v>
      </c>
      <c r="AP31" s="72">
        <f>'Energy by Mode &amp; Fuel'!AQ178*'C Emissions Factors'!$AB$9/1000</f>
        <v>53.251631898627245</v>
      </c>
      <c r="AQ31" s="72">
        <f>'Energy by Mode &amp; Fuel'!AR178*'C Emissions Factors'!$AB$9/1000</f>
        <v>53.411140593602482</v>
      </c>
      <c r="AR31" s="72">
        <f>'Energy by Mode &amp; Fuel'!AS178*'C Emissions Factors'!$AB$9/1000</f>
        <v>53.57112707719876</v>
      </c>
      <c r="AS31" s="72">
        <f>'Energy by Mode &amp; Fuel'!AT178*'C Emissions Factors'!$AB$9/1000</f>
        <v>53.731592780572953</v>
      </c>
      <c r="AT31" s="56"/>
      <c r="AU31" s="56"/>
    </row>
    <row r="32" spans="1:47">
      <c r="A32" s="65" t="s">
        <v>634</v>
      </c>
      <c r="B32" s="72">
        <f>B31</f>
        <v>44.258218958799993</v>
      </c>
      <c r="C32" s="72">
        <f t="shared" ref="C32:AS32" si="3">C31</f>
        <v>42.241066671649996</v>
      </c>
      <c r="D32" s="72">
        <f t="shared" si="3"/>
        <v>38.699167225949992</v>
      </c>
      <c r="E32" s="72">
        <f t="shared" si="3"/>
        <v>38.486177687649999</v>
      </c>
      <c r="F32" s="72">
        <f t="shared" si="3"/>
        <v>40.530872851699996</v>
      </c>
      <c r="G32" s="72">
        <f t="shared" si="3"/>
        <v>41.965950545749998</v>
      </c>
      <c r="H32" s="72">
        <f t="shared" si="3"/>
        <v>42.802496505999997</v>
      </c>
      <c r="I32" s="72">
        <f t="shared" si="3"/>
        <v>43.665143190900004</v>
      </c>
      <c r="J32" s="72">
        <f t="shared" si="3"/>
        <v>43.697677677499996</v>
      </c>
      <c r="K32" s="72">
        <f t="shared" si="3"/>
        <v>44.527397060299997</v>
      </c>
      <c r="L32" s="72">
        <f t="shared" si="3"/>
        <v>44.947692601349999</v>
      </c>
      <c r="M32" s="72">
        <f t="shared" si="3"/>
        <v>45.634898081849997</v>
      </c>
      <c r="N32" s="72">
        <f t="shared" si="3"/>
        <v>46.198439683549999</v>
      </c>
      <c r="O32" s="72">
        <f t="shared" si="3"/>
        <v>46.475462317899989</v>
      </c>
      <c r="P32" s="72">
        <f t="shared" si="3"/>
        <v>47.070846334049996</v>
      </c>
      <c r="Q32" s="72">
        <f t="shared" si="3"/>
        <v>47.264784905799992</v>
      </c>
      <c r="R32" s="72">
        <f t="shared" si="3"/>
        <v>47.6099614683</v>
      </c>
      <c r="S32" s="72">
        <f t="shared" si="3"/>
        <v>47.764601592399998</v>
      </c>
      <c r="T32" s="72">
        <f t="shared" si="3"/>
        <v>48.485841646549993</v>
      </c>
      <c r="U32" s="72">
        <f t="shared" si="3"/>
        <v>48.489507193049988</v>
      </c>
      <c r="V32" s="72">
        <f t="shared" si="3"/>
        <v>48.959021784749986</v>
      </c>
      <c r="W32" s="72">
        <f t="shared" si="3"/>
        <v>49.303934934099992</v>
      </c>
      <c r="X32" s="72">
        <f t="shared" si="3"/>
        <v>49.430581211549992</v>
      </c>
      <c r="Y32" s="72">
        <f t="shared" si="3"/>
        <v>50.045431393649991</v>
      </c>
      <c r="Z32" s="72">
        <f t="shared" si="3"/>
        <v>50.078376617499991</v>
      </c>
      <c r="AA32" s="72">
        <f t="shared" si="3"/>
        <v>50.410243830099994</v>
      </c>
      <c r="AB32" s="72">
        <f t="shared" si="3"/>
        <v>50.613160979149995</v>
      </c>
      <c r="AC32" s="72">
        <f t="shared" si="3"/>
        <v>50.865315027449995</v>
      </c>
      <c r="AD32" s="72">
        <f t="shared" si="3"/>
        <v>51.374279926199996</v>
      </c>
      <c r="AE32" s="72">
        <f t="shared" si="3"/>
        <v>51.528165244905736</v>
      </c>
      <c r="AF32" s="72">
        <f t="shared" si="3"/>
        <v>51.682511508102515</v>
      </c>
      <c r="AG32" s="72">
        <f t="shared" si="3"/>
        <v>51.837320096492704</v>
      </c>
      <c r="AH32" s="72">
        <f t="shared" si="3"/>
        <v>51.992592394914389</v>
      </c>
      <c r="AI32" s="72">
        <f t="shared" si="3"/>
        <v>52.148329792353771</v>
      </c>
      <c r="AJ32" s="72">
        <f t="shared" si="3"/>
        <v>52.304533681957601</v>
      </c>
      <c r="AK32" s="72">
        <f t="shared" si="3"/>
        <v>52.461205461045608</v>
      </c>
      <c r="AL32" s="72">
        <f t="shared" si="3"/>
        <v>52.618346531123031</v>
      </c>
      <c r="AM32" s="72">
        <f t="shared" si="3"/>
        <v>52.775958297893148</v>
      </c>
      <c r="AN32" s="72">
        <f t="shared" si="3"/>
        <v>52.934042171269844</v>
      </c>
      <c r="AO32" s="72">
        <f t="shared" si="3"/>
        <v>53.092599565390216</v>
      </c>
      <c r="AP32" s="72">
        <f t="shared" si="3"/>
        <v>53.251631898627245</v>
      </c>
      <c r="AQ32" s="72">
        <f t="shared" si="3"/>
        <v>53.411140593602482</v>
      </c>
      <c r="AR32" s="72">
        <f t="shared" si="3"/>
        <v>53.57112707719876</v>
      </c>
      <c r="AS32" s="72">
        <f t="shared" si="3"/>
        <v>53.731592780572953</v>
      </c>
      <c r="AT32" s="56"/>
      <c r="AU32" s="56"/>
    </row>
    <row r="33" spans="1:47">
      <c r="A33" s="73" t="s">
        <v>2986</v>
      </c>
      <c r="B33" s="72">
        <f>'C Emissions'!B82</f>
        <v>43.828357696533203</v>
      </c>
      <c r="C33" s="72">
        <f>'C Emissions'!C82</f>
        <v>41.6229057312012</v>
      </c>
      <c r="D33" s="72">
        <f>'C Emissions'!D82</f>
        <v>38.174228668212898</v>
      </c>
      <c r="E33" s="72">
        <f>'C Emissions'!E82</f>
        <v>37.703567504882798</v>
      </c>
      <c r="F33" s="72">
        <f>'C Emissions'!F82</f>
        <v>39.813941955566399</v>
      </c>
      <c r="G33" s="72">
        <f>'C Emissions'!G82</f>
        <v>41.081520080566399</v>
      </c>
      <c r="H33" s="72">
        <f>'C Emissions'!H82</f>
        <v>41.638317108154297</v>
      </c>
      <c r="I33" s="72">
        <f>'C Emissions'!I82</f>
        <v>42.410194396972699</v>
      </c>
      <c r="J33" s="72">
        <f>'C Emissions'!J82</f>
        <v>42.225677490234403</v>
      </c>
      <c r="K33" s="72">
        <f>'C Emissions'!K82</f>
        <v>43.012744903564503</v>
      </c>
      <c r="L33" s="72">
        <f>'C Emissions'!L82</f>
        <v>43.431968688964801</v>
      </c>
      <c r="M33" s="72">
        <f>'C Emissions'!M82</f>
        <v>44.066757202148402</v>
      </c>
      <c r="N33" s="72">
        <f>'C Emissions'!N82</f>
        <v>44.632255554199197</v>
      </c>
      <c r="O33" s="72">
        <f>'C Emissions'!O82</f>
        <v>44.917804718017599</v>
      </c>
      <c r="P33" s="72">
        <f>'C Emissions'!P82</f>
        <v>45.547088623046903</v>
      </c>
      <c r="Q33" s="72">
        <f>'C Emissions'!Q82</f>
        <v>45.736026763916001</v>
      </c>
      <c r="R33" s="72">
        <f>'C Emissions'!R82</f>
        <v>46.119491577148402</v>
      </c>
      <c r="S33" s="72">
        <f>'C Emissions'!S82</f>
        <v>46.262981414794901</v>
      </c>
      <c r="T33" s="72">
        <f>'C Emissions'!T82</f>
        <v>46.974880218505902</v>
      </c>
      <c r="U33" s="72">
        <f>'C Emissions'!U82</f>
        <v>47.023410797119098</v>
      </c>
      <c r="V33" s="72">
        <f>'C Emissions'!V82</f>
        <v>47.369468688964801</v>
      </c>
      <c r="W33" s="72">
        <f>'C Emissions'!W82</f>
        <v>47.710525512695298</v>
      </c>
      <c r="X33" s="72">
        <f>'C Emissions'!X82</f>
        <v>47.855171203613303</v>
      </c>
      <c r="Y33" s="72">
        <f>'C Emissions'!Y82</f>
        <v>48.4142036437988</v>
      </c>
      <c r="Z33" s="72">
        <f>'C Emissions'!Z82</f>
        <v>48.489273071289098</v>
      </c>
      <c r="AA33" s="72">
        <f>'C Emissions'!AA82</f>
        <v>48.824272155761697</v>
      </c>
      <c r="AB33" s="72">
        <f>'C Emissions'!AB82</f>
        <v>49.044342041015597</v>
      </c>
      <c r="AC33" s="72">
        <f>'C Emissions'!AC82</f>
        <v>49.302848815917997</v>
      </c>
      <c r="AD33" s="72">
        <f>'C Emissions'!AD82</f>
        <v>49.817760467529297</v>
      </c>
      <c r="AE33" s="72">
        <f>'C Emissions'!AE82</f>
        <v>6.6785330499922703E-3</v>
      </c>
      <c r="AF33" s="72">
        <f>'C Emissions'!AF82</f>
        <v>0</v>
      </c>
      <c r="AG33" s="72">
        <f>'C Emissions'!AG82</f>
        <v>0</v>
      </c>
      <c r="AH33" s="72">
        <f>'C Emissions'!AH82</f>
        <v>0</v>
      </c>
      <c r="AI33" s="72">
        <f>'C Emissions'!AI82</f>
        <v>0</v>
      </c>
      <c r="AJ33" s="72">
        <f>'C Emissions'!AJ82</f>
        <v>0</v>
      </c>
      <c r="AK33" s="72">
        <f>'C Emissions'!AK82</f>
        <v>0</v>
      </c>
      <c r="AL33" s="72">
        <f>'C Emissions'!AL82</f>
        <v>0</v>
      </c>
      <c r="AM33" s="72">
        <f>'C Emissions'!AM82</f>
        <v>0</v>
      </c>
      <c r="AN33" s="72">
        <f>'C Emissions'!AN82</f>
        <v>0</v>
      </c>
      <c r="AO33" s="72">
        <f>'C Emissions'!AO82</f>
        <v>0</v>
      </c>
      <c r="AP33" s="72">
        <f>'C Emissions'!AP82</f>
        <v>0</v>
      </c>
      <c r="AQ33" s="72">
        <f>'C Emissions'!AQ82</f>
        <v>0</v>
      </c>
      <c r="AR33" s="72">
        <f>'C Emissions'!AR82</f>
        <v>0</v>
      </c>
      <c r="AS33" s="72">
        <f>'C Emissions'!AS82</f>
        <v>0</v>
      </c>
      <c r="AT33" s="56"/>
      <c r="AU33" s="56"/>
    </row>
    <row r="34" spans="1:47">
      <c r="A34" s="65" t="s">
        <v>648</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56"/>
      <c r="AU34" s="56"/>
    </row>
    <row r="35" spans="1:47">
      <c r="A35" s="65" t="s">
        <v>632</v>
      </c>
      <c r="B35" s="72">
        <f>'Energy by Mode &amp; Fuel'!C$182*'C Emissions Factors'!$AB$9/1000</f>
        <v>15.695984665899998</v>
      </c>
      <c r="C35" s="72">
        <f>'Energy by Mode &amp; Fuel'!D182*'C Emissions Factors'!$AB$9/1000</f>
        <v>15.613635102449997</v>
      </c>
      <c r="D35" s="72">
        <f>'Energy by Mode &amp; Fuel'!E182*'C Emissions Factors'!$AB$9/1000</f>
        <v>15.358567782249999</v>
      </c>
      <c r="E35" s="72">
        <f>'Energy by Mode &amp; Fuel'!F182*'C Emissions Factors'!$AB$9/1000</f>
        <v>15.144935328599999</v>
      </c>
      <c r="F35" s="72">
        <f>'Energy by Mode &amp; Fuel'!G182*'C Emissions Factors'!$AB$9/1000</f>
        <v>15.094081009699998</v>
      </c>
      <c r="G35" s="72">
        <f>'Energy by Mode &amp; Fuel'!H182*'C Emissions Factors'!$AB$9/1000</f>
        <v>15.283376312049999</v>
      </c>
      <c r="H35" s="72">
        <f>'Energy by Mode &amp; Fuel'!I182*'C Emissions Factors'!$AB$9/1000</f>
        <v>15.423420085149999</v>
      </c>
      <c r="I35" s="72">
        <f>'Energy by Mode &amp; Fuel'!J182*'C Emissions Factors'!$AB$9/1000</f>
        <v>15.539161306899999</v>
      </c>
      <c r="J35" s="72">
        <f>'Energy by Mode &amp; Fuel'!K182*'C Emissions Factors'!$AB$9/1000</f>
        <v>15.701237421099998</v>
      </c>
      <c r="K35" s="72">
        <f>'Energy by Mode &amp; Fuel'!L182*'C Emissions Factors'!$AB$9/1000</f>
        <v>15.751629578299999</v>
      </c>
      <c r="L35" s="72">
        <f>'Energy by Mode &amp; Fuel'!M182*'C Emissions Factors'!$AB$9/1000</f>
        <v>15.869788480699997</v>
      </c>
      <c r="M35" s="72">
        <f>'Energy by Mode &amp; Fuel'!N182*'C Emissions Factors'!$AB$9/1000</f>
        <v>16.035928589449998</v>
      </c>
      <c r="N35" s="72">
        <f>'Energy by Mode &amp; Fuel'!O182*'C Emissions Factors'!$AB$9/1000</f>
        <v>16.220511349349998</v>
      </c>
      <c r="O35" s="72">
        <f>'Energy by Mode &amp; Fuel'!P182*'C Emissions Factors'!$AB$9/1000</f>
        <v>16.339625663899998</v>
      </c>
      <c r="P35" s="72">
        <f>'Energy by Mode &amp; Fuel'!Q182*'C Emissions Factors'!$AB$9/1000</f>
        <v>16.377638280849997</v>
      </c>
      <c r="Q35" s="72">
        <f>'Energy by Mode &amp; Fuel'!R182*'C Emissions Factors'!$AB$9/1000</f>
        <v>16.398900425599997</v>
      </c>
      <c r="R35" s="72">
        <f>'Energy by Mode &amp; Fuel'!S182*'C Emissions Factors'!$AB$9/1000</f>
        <v>16.511553181199996</v>
      </c>
      <c r="S35" s="72">
        <f>'Energy by Mode &amp; Fuel'!T182*'C Emissions Factors'!$AB$9/1000</f>
        <v>16.690179994949997</v>
      </c>
      <c r="T35" s="72">
        <f>'Energy by Mode &amp; Fuel'!U182*'C Emissions Factors'!$AB$9/1000</f>
        <v>16.839192250649997</v>
      </c>
      <c r="U35" s="72">
        <f>'Energy by Mode &amp; Fuel'!V182*'C Emissions Factors'!$AB$9/1000</f>
        <v>16.973272323699998</v>
      </c>
      <c r="V35" s="72">
        <f>'Energy by Mode &amp; Fuel'!W182*'C Emissions Factors'!$AB$9/1000</f>
        <v>17.115615493899998</v>
      </c>
      <c r="W35" s="72">
        <f>'Energy by Mode &amp; Fuel'!X182*'C Emissions Factors'!$AB$9/1000</f>
        <v>17.180338321299999</v>
      </c>
      <c r="X35" s="72">
        <f>'Energy by Mode &amp; Fuel'!Y182*'C Emissions Factors'!$AB$9/1000</f>
        <v>17.256011996299996</v>
      </c>
      <c r="Y35" s="72">
        <f>'Energy by Mode &amp; Fuel'!Z182*'C Emissions Factors'!$AB$9/1000</f>
        <v>17.302727488199999</v>
      </c>
      <c r="Z35" s="72">
        <f>'Energy by Mode &amp; Fuel'!AA182*'C Emissions Factors'!$AB$9/1000</f>
        <v>17.363241191449998</v>
      </c>
      <c r="AA35" s="72">
        <f>'Energy by Mode &amp; Fuel'!AB182*'C Emissions Factors'!$AB$9/1000</f>
        <v>17.4486547158</v>
      </c>
      <c r="AB35" s="72">
        <f>'Energy by Mode &amp; Fuel'!AC182*'C Emissions Factors'!$AB$9/1000</f>
        <v>17.606663397399998</v>
      </c>
      <c r="AC35" s="72">
        <f>'Energy by Mode &amp; Fuel'!AD182*'C Emissions Factors'!$AB$9/1000</f>
        <v>17.689462833349996</v>
      </c>
      <c r="AD35" s="72">
        <f>'Energy by Mode &amp; Fuel'!AE182*'C Emissions Factors'!$AB$9/1000</f>
        <v>17.734649124499995</v>
      </c>
      <c r="AE35" s="72">
        <f>'Energy by Mode &amp; Fuel'!AF182*'C Emissions Factors'!$AB$9/1000</f>
        <v>17.784620818275446</v>
      </c>
      <c r="AF35" s="72">
        <f>'Energy by Mode &amp; Fuel'!AG182*'C Emissions Factors'!$AB$9/1000</f>
        <v>17.834733319470381</v>
      </c>
      <c r="AG35" s="72">
        <f>'Energy by Mode &amp; Fuel'!AH182*'C Emissions Factors'!$AB$9/1000</f>
        <v>17.884987024844012</v>
      </c>
      <c r="AH35" s="72">
        <f>'Energy by Mode &amp; Fuel'!AI182*'C Emissions Factors'!$AB$9/1000</f>
        <v>17.935382332273505</v>
      </c>
      <c r="AI35" s="72">
        <f>'Energy by Mode &amp; Fuel'!AJ182*'C Emissions Factors'!$AB$9/1000</f>
        <v>17.985919640757142</v>
      </c>
      <c r="AJ35" s="72">
        <f>'Energy by Mode &amp; Fuel'!AK182*'C Emissions Factors'!$AB$9/1000</f>
        <v>18.036599350417482</v>
      </c>
      <c r="AK35" s="72">
        <f>'Energy by Mode &amp; Fuel'!AL182*'C Emissions Factors'!$AB$9/1000</f>
        <v>18.087421862504531</v>
      </c>
      <c r="AL35" s="72">
        <f>'Energy by Mode &amp; Fuel'!AM182*'C Emissions Factors'!$AB$9/1000</f>
        <v>18.138387579398909</v>
      </c>
      <c r="AM35" s="72">
        <f>'Energy by Mode &amp; Fuel'!AN182*'C Emissions Factors'!$AB$9/1000</f>
        <v>18.189496904615048</v>
      </c>
      <c r="AN35" s="72">
        <f>'Energy by Mode &amp; Fuel'!AO182*'C Emissions Factors'!$AB$9/1000</f>
        <v>18.240750242804364</v>
      </c>
      <c r="AO35" s="72">
        <f>'Energy by Mode &amp; Fuel'!AP182*'C Emissions Factors'!$AB$9/1000</f>
        <v>18.292147999758495</v>
      </c>
      <c r="AP35" s="72">
        <f>'Energy by Mode &amp; Fuel'!AQ182*'C Emissions Factors'!$AB$9/1000</f>
        <v>18.343690582412485</v>
      </c>
      <c r="AQ35" s="72">
        <f>'Energy by Mode &amp; Fuel'!AR182*'C Emissions Factors'!$AB$9/1000</f>
        <v>18.395378398848024</v>
      </c>
      <c r="AR35" s="72">
        <f>'Energy by Mode &amp; Fuel'!AS182*'C Emissions Factors'!$AB$9/1000</f>
        <v>18.447211858296669</v>
      </c>
      <c r="AS35" s="72">
        <f>'Energy by Mode &amp; Fuel'!AT182*'C Emissions Factors'!$AB$9/1000</f>
        <v>18.499191371143084</v>
      </c>
      <c r="AT35" s="56"/>
      <c r="AU35" s="56"/>
    </row>
    <row r="36" spans="1:47">
      <c r="A36" s="65" t="s">
        <v>651</v>
      </c>
      <c r="B36" s="72">
        <f>'Energy by Mode &amp; Fuel'!C$183*'C Emissions Factors'!$AB$10/1000</f>
        <v>6.6775455867633315</v>
      </c>
      <c r="C36" s="72">
        <f>'Energy by Mode &amp; Fuel'!D183*'C Emissions Factors'!$AB$10/1000</f>
        <v>6.3987568339566661</v>
      </c>
      <c r="D36" s="72">
        <f>'Energy by Mode &amp; Fuel'!E183*'C Emissions Factors'!$AB$10/1000</f>
        <v>5.7275892055433317</v>
      </c>
      <c r="E36" s="72">
        <f>'Energy by Mode &amp; Fuel'!F183*'C Emissions Factors'!$AB$10/1000</f>
        <v>5.9266585039199988</v>
      </c>
      <c r="F36" s="72">
        <f>'Energy by Mode &amp; Fuel'!G183*'C Emissions Factors'!$AB$10/1000</f>
        <v>6.1867484925399996</v>
      </c>
      <c r="G36" s="72">
        <f>'Energy by Mode &amp; Fuel'!H183*'C Emissions Factors'!$AB$10/1000</f>
        <v>6.2636159804166658</v>
      </c>
      <c r="H36" s="72">
        <f>'Energy by Mode &amp; Fuel'!I183*'C Emissions Factors'!$AB$10/1000</f>
        <v>6.3202264212266659</v>
      </c>
      <c r="I36" s="72">
        <f>'Energy by Mode &amp; Fuel'!J183*'C Emissions Factors'!$AB$10/1000</f>
        <v>6.3674009612033311</v>
      </c>
      <c r="J36" s="72">
        <f>'Energy by Mode &amp; Fuel'!K183*'C Emissions Factors'!$AB$10/1000</f>
        <v>6.4336685638866653</v>
      </c>
      <c r="K36" s="72">
        <f>'Energy by Mode &amp; Fuel'!L183*'C Emissions Factors'!$AB$10/1000</f>
        <v>6.4541330825766661</v>
      </c>
      <c r="L36" s="72">
        <f>'Energy by Mode &amp; Fuel'!M183*'C Emissions Factors'!$AB$10/1000</f>
        <v>6.5024058904933328</v>
      </c>
      <c r="M36" s="72">
        <f>'Energy by Mode &amp; Fuel'!N183*'C Emissions Factors'!$AB$10/1000</f>
        <v>6.5702900855899982</v>
      </c>
      <c r="N36" s="72">
        <f>'Energy by Mode &amp; Fuel'!O183*'C Emissions Factors'!$AB$10/1000</f>
        <v>6.6457779226299989</v>
      </c>
      <c r="O36" s="72">
        <f>'Energy by Mode &amp; Fuel'!P183*'C Emissions Factors'!$AB$10/1000</f>
        <v>6.6945244561066648</v>
      </c>
      <c r="P36" s="72">
        <f>'Energy by Mode &amp; Fuel'!Q183*'C Emissions Factors'!$AB$10/1000</f>
        <v>6.710115243369998</v>
      </c>
      <c r="Q36" s="72">
        <f>'Energy by Mode &amp; Fuel'!R183*'C Emissions Factors'!$AB$10/1000</f>
        <v>6.718880269383332</v>
      </c>
      <c r="R36" s="72">
        <f>'Energy by Mode &amp; Fuel'!S183*'C Emissions Factors'!$AB$10/1000</f>
        <v>6.7650592134766647</v>
      </c>
      <c r="S36" s="72">
        <f>'Energy by Mode &amp; Fuel'!T183*'C Emissions Factors'!$AB$10/1000</f>
        <v>6.8382691964766655</v>
      </c>
      <c r="T36" s="72">
        <f>'Energy by Mode &amp; Fuel'!U183*'C Emissions Factors'!$AB$10/1000</f>
        <v>6.8993530028499981</v>
      </c>
      <c r="U36" s="72">
        <f>'Energy by Mode &amp; Fuel'!V183*'C Emissions Factors'!$AB$10/1000</f>
        <v>6.9543895590399991</v>
      </c>
      <c r="V36" s="72">
        <f>'Energy by Mode &amp; Fuel'!W183*'C Emissions Factors'!$AB$10/1000</f>
        <v>7.0128420295266656</v>
      </c>
      <c r="W36" s="72">
        <f>'Energy by Mode &amp; Fuel'!X183*'C Emissions Factors'!$AB$10/1000</f>
        <v>7.0395015421499982</v>
      </c>
      <c r="X36" s="72">
        <f>'Energy by Mode &amp; Fuel'!Y183*'C Emissions Factors'!$AB$10/1000</f>
        <v>7.0706734246866656</v>
      </c>
      <c r="Y36" s="72">
        <f>'Energy by Mode &amp; Fuel'!Z183*'C Emissions Factors'!$AB$10/1000</f>
        <v>7.0899794747833322</v>
      </c>
      <c r="Z36" s="72">
        <f>'Energy by Mode &amp; Fuel'!AA183*'C Emissions Factors'!$AB$10/1000</f>
        <v>7.114923268786665</v>
      </c>
      <c r="AA36" s="72">
        <f>'Energy by Mode &amp; Fuel'!AB183*'C Emissions Factors'!$AB$10/1000</f>
        <v>7.1500538170599981</v>
      </c>
      <c r="AB36" s="72">
        <f>'Energy by Mode &amp; Fuel'!AC183*'C Emissions Factors'!$AB$10/1000</f>
        <v>7.2149279794899988</v>
      </c>
      <c r="AC36" s="72">
        <f>'Energy by Mode &amp; Fuel'!AD183*'C Emissions Factors'!$AB$10/1000</f>
        <v>7.2489019502899987</v>
      </c>
      <c r="AD36" s="72">
        <f>'Energy by Mode &amp; Fuel'!AE183*'C Emissions Factors'!$AB$10/1000</f>
        <v>7.2673975766699987</v>
      </c>
      <c r="AE36" s="72">
        <f>'Energy by Mode &amp; Fuel'!AF183*'C Emissions Factors'!$AB$10/1000</f>
        <v>7.2879249099330838</v>
      </c>
      <c r="AF36" s="72">
        <f>'Energy by Mode &amp; Fuel'!AG183*'C Emissions Factors'!$AB$10/1000</f>
        <v>7.3085102242556124</v>
      </c>
      <c r="AG36" s="72">
        <f>'Energy by Mode &amp; Fuel'!AH183*'C Emissions Factors'!$AB$10/1000</f>
        <v>7.3291536834096238</v>
      </c>
      <c r="AH36" s="72">
        <f>'Energy by Mode &amp; Fuel'!AI183*'C Emissions Factors'!$AB$10/1000</f>
        <v>7.3498554516297485</v>
      </c>
      <c r="AI36" s="72">
        <f>'Energy by Mode &amp; Fuel'!AJ183*'C Emissions Factors'!$AB$10/1000</f>
        <v>7.3706156936145053</v>
      </c>
      <c r="AJ36" s="72">
        <f>'Energy by Mode &amp; Fuel'!AK183*'C Emissions Factors'!$AB$10/1000</f>
        <v>7.3914345745276187</v>
      </c>
      <c r="AK36" s="72">
        <f>'Energy by Mode &amp; Fuel'!AL183*'C Emissions Factors'!$AB$10/1000</f>
        <v>7.4123122599993341</v>
      </c>
      <c r="AL36" s="72">
        <f>'Energy by Mode &amp; Fuel'!AM183*'C Emissions Factors'!$AB$10/1000</f>
        <v>7.4332489161277264</v>
      </c>
      <c r="AM36" s="72">
        <f>'Energy by Mode &amp; Fuel'!AN183*'C Emissions Factors'!$AB$10/1000</f>
        <v>7.4542447094800339</v>
      </c>
      <c r="AN36" s="72">
        <f>'Energy by Mode &amp; Fuel'!AO183*'C Emissions Factors'!$AB$10/1000</f>
        <v>7.4752998070939709</v>
      </c>
      <c r="AO36" s="72">
        <f>'Energy by Mode &amp; Fuel'!AP183*'C Emissions Factors'!$AB$10/1000</f>
        <v>7.4964143764790698</v>
      </c>
      <c r="AP36" s="72">
        <f>'Energy by Mode &amp; Fuel'!AQ183*'C Emissions Factors'!$AB$10/1000</f>
        <v>7.5175885856180003</v>
      </c>
      <c r="AQ36" s="72">
        <f>'Energy by Mode &amp; Fuel'!AR183*'C Emissions Factors'!$AB$10/1000</f>
        <v>7.5388226029679162</v>
      </c>
      <c r="AR36" s="72">
        <f>'Energy by Mode &amp; Fuel'!AS183*'C Emissions Factors'!$AB$10/1000</f>
        <v>7.5601165974617901</v>
      </c>
      <c r="AS36" s="72">
        <f>'Energy by Mode &amp; Fuel'!AT183*'C Emissions Factors'!$AB$10/1000</f>
        <v>7.5814707385097577</v>
      </c>
      <c r="AT36" s="56"/>
      <c r="AU36" s="56"/>
    </row>
    <row r="37" spans="1:47">
      <c r="A37" s="65" t="s">
        <v>634</v>
      </c>
      <c r="B37" s="72">
        <f>B35+B36</f>
        <v>22.373530252663329</v>
      </c>
      <c r="C37" s="72">
        <f t="shared" ref="C37:AS37" si="4">C35+C36</f>
        <v>22.012391936406665</v>
      </c>
      <c r="D37" s="72">
        <f t="shared" si="4"/>
        <v>21.086156987793331</v>
      </c>
      <c r="E37" s="72">
        <f t="shared" si="4"/>
        <v>21.071593832519998</v>
      </c>
      <c r="F37" s="72">
        <f t="shared" si="4"/>
        <v>21.280829502239996</v>
      </c>
      <c r="G37" s="72">
        <f t="shared" si="4"/>
        <v>21.546992292466665</v>
      </c>
      <c r="H37" s="72">
        <f t="shared" si="4"/>
        <v>21.743646506376663</v>
      </c>
      <c r="I37" s="72">
        <f t="shared" si="4"/>
        <v>21.906562268103329</v>
      </c>
      <c r="J37" s="72">
        <f t="shared" si="4"/>
        <v>22.134905984986663</v>
      </c>
      <c r="K37" s="72">
        <f t="shared" si="4"/>
        <v>22.205762660876665</v>
      </c>
      <c r="L37" s="72">
        <f t="shared" si="4"/>
        <v>22.372194371193331</v>
      </c>
      <c r="M37" s="72">
        <f t="shared" si="4"/>
        <v>22.606218675039997</v>
      </c>
      <c r="N37" s="72">
        <f t="shared" si="4"/>
        <v>22.866289271979998</v>
      </c>
      <c r="O37" s="72">
        <f t="shared" si="4"/>
        <v>23.034150120006665</v>
      </c>
      <c r="P37" s="72">
        <f t="shared" si="4"/>
        <v>23.087753524219995</v>
      </c>
      <c r="Q37" s="72">
        <f t="shared" si="4"/>
        <v>23.117780694983331</v>
      </c>
      <c r="R37" s="72">
        <f t="shared" si="4"/>
        <v>23.276612394676661</v>
      </c>
      <c r="S37" s="72">
        <f t="shared" si="4"/>
        <v>23.528449191426663</v>
      </c>
      <c r="T37" s="72">
        <f t="shared" si="4"/>
        <v>23.738545253499996</v>
      </c>
      <c r="U37" s="72">
        <f t="shared" si="4"/>
        <v>23.927661882739997</v>
      </c>
      <c r="V37" s="72">
        <f t="shared" si="4"/>
        <v>24.128457523426665</v>
      </c>
      <c r="W37" s="72">
        <f t="shared" si="4"/>
        <v>24.219839863449998</v>
      </c>
      <c r="X37" s="72">
        <f t="shared" si="4"/>
        <v>24.326685420986664</v>
      </c>
      <c r="Y37" s="72">
        <f t="shared" si="4"/>
        <v>24.392706962983333</v>
      </c>
      <c r="Z37" s="72">
        <f t="shared" si="4"/>
        <v>24.478164460236663</v>
      </c>
      <c r="AA37" s="72">
        <f t="shared" si="4"/>
        <v>24.598708532859998</v>
      </c>
      <c r="AB37" s="72">
        <f t="shared" si="4"/>
        <v>24.821591376889998</v>
      </c>
      <c r="AC37" s="72">
        <f t="shared" si="4"/>
        <v>24.938364783639994</v>
      </c>
      <c r="AD37" s="72">
        <f t="shared" si="4"/>
        <v>25.002046701169995</v>
      </c>
      <c r="AE37" s="72">
        <f t="shared" si="4"/>
        <v>25.072545728208532</v>
      </c>
      <c r="AF37" s="72">
        <f t="shared" si="4"/>
        <v>25.143243543725994</v>
      </c>
      <c r="AG37" s="72">
        <f t="shared" si="4"/>
        <v>25.214140708253638</v>
      </c>
      <c r="AH37" s="72">
        <f t="shared" si="4"/>
        <v>25.285237783903256</v>
      </c>
      <c r="AI37" s="72">
        <f t="shared" si="4"/>
        <v>25.35653533437165</v>
      </c>
      <c r="AJ37" s="72">
        <f t="shared" si="4"/>
        <v>25.428033924945101</v>
      </c>
      <c r="AK37" s="72">
        <f t="shared" si="4"/>
        <v>25.499734122503867</v>
      </c>
      <c r="AL37" s="72">
        <f t="shared" si="4"/>
        <v>25.571636495526636</v>
      </c>
      <c r="AM37" s="72">
        <f t="shared" si="4"/>
        <v>25.643741614095081</v>
      </c>
      <c r="AN37" s="72">
        <f t="shared" si="4"/>
        <v>25.716050049898335</v>
      </c>
      <c r="AO37" s="72">
        <f t="shared" si="4"/>
        <v>25.788562376237564</v>
      </c>
      <c r="AP37" s="72">
        <f t="shared" si="4"/>
        <v>25.861279168030485</v>
      </c>
      <c r="AQ37" s="72">
        <f t="shared" si="4"/>
        <v>25.934201001815939</v>
      </c>
      <c r="AR37" s="72">
        <f t="shared" si="4"/>
        <v>26.007328455758458</v>
      </c>
      <c r="AS37" s="72">
        <f t="shared" si="4"/>
        <v>26.080662109652842</v>
      </c>
      <c r="AT37" s="56"/>
      <c r="AU37" s="56"/>
    </row>
    <row r="38" spans="1:47">
      <c r="A38" s="73" t="s">
        <v>2986</v>
      </c>
      <c r="B38" s="72">
        <f>'C Emissions'!B83</f>
        <v>22.2210807800293</v>
      </c>
      <c r="C38" s="72">
        <f>'C Emissions'!C83</f>
        <v>21.783899307251001</v>
      </c>
      <c r="D38" s="72">
        <f>'C Emissions'!D83</f>
        <v>20.877824783325199</v>
      </c>
      <c r="E38" s="72">
        <f>'C Emissions'!E83</f>
        <v>20.763626098632798</v>
      </c>
      <c r="F38" s="72">
        <f>'C Emissions'!F83</f>
        <v>21.013839721679702</v>
      </c>
      <c r="G38" s="72">
        <f>'C Emissions'!G83</f>
        <v>21.224897384643601</v>
      </c>
      <c r="H38" s="72">
        <f>'C Emissions'!H83</f>
        <v>21.3241481781006</v>
      </c>
      <c r="I38" s="72">
        <f>'C Emissions'!I83</f>
        <v>21.459962844848601</v>
      </c>
      <c r="J38" s="72">
        <f>'C Emissions'!J83</f>
        <v>21.605995178222699</v>
      </c>
      <c r="K38" s="72">
        <f>'C Emissions'!K83</f>
        <v>21.6699523925781</v>
      </c>
      <c r="L38" s="72">
        <f>'C Emissions'!L83</f>
        <v>21.837034225463899</v>
      </c>
      <c r="M38" s="72">
        <f>'C Emissions'!M83</f>
        <v>22.055181503295898</v>
      </c>
      <c r="N38" s="72">
        <f>'C Emissions'!N83</f>
        <v>22.316392898559599</v>
      </c>
      <c r="O38" s="72">
        <f>'C Emissions'!O83</f>
        <v>22.486516952514599</v>
      </c>
      <c r="P38" s="72">
        <f>'C Emissions'!P83</f>
        <v>22.557582855224599</v>
      </c>
      <c r="Q38" s="72">
        <f>'C Emissions'!Q83</f>
        <v>22.587364196777301</v>
      </c>
      <c r="R38" s="72">
        <f>'C Emissions'!R83</f>
        <v>22.7597045898438</v>
      </c>
      <c r="S38" s="72">
        <f>'C Emissions'!S83</f>
        <v>23.003746032714801</v>
      </c>
      <c r="T38" s="72">
        <f>'C Emissions'!T83</f>
        <v>23.213788986206101</v>
      </c>
      <c r="U38" s="72">
        <f>'C Emissions'!U83</f>
        <v>23.414472579956101</v>
      </c>
      <c r="V38" s="72">
        <f>'C Emissions'!V83</f>
        <v>23.5727653503418</v>
      </c>
      <c r="W38" s="72">
        <f>'C Emissions'!W83</f>
        <v>23.664604187011701</v>
      </c>
      <c r="X38" s="72">
        <f>'C Emissions'!X83</f>
        <v>23.776716232299801</v>
      </c>
      <c r="Y38" s="72">
        <f>'C Emissions'!Y83</f>
        <v>23.828727722168001</v>
      </c>
      <c r="Z38" s="72">
        <f>'C Emissions'!Z83</f>
        <v>23.927188873291001</v>
      </c>
      <c r="AA38" s="72">
        <f>'C Emissions'!AA83</f>
        <v>24.0497531890869</v>
      </c>
      <c r="AB38" s="72">
        <f>'C Emissions'!AB83</f>
        <v>24.275850296020501</v>
      </c>
      <c r="AC38" s="72">
        <f>'C Emissions'!AC83</f>
        <v>24.3949871063232</v>
      </c>
      <c r="AD38" s="72">
        <f>'C Emissions'!AD83</f>
        <v>24.464729309081999</v>
      </c>
      <c r="AE38" s="72">
        <f>'C Emissions'!AE83</f>
        <v>4.3078197693768592E-3</v>
      </c>
      <c r="AF38" s="72">
        <f>'C Emissions'!AF83</f>
        <v>0</v>
      </c>
      <c r="AG38" s="72">
        <f>'C Emissions'!AG83</f>
        <v>0</v>
      </c>
      <c r="AH38" s="72">
        <f>'C Emissions'!AH83</f>
        <v>0</v>
      </c>
      <c r="AI38" s="72">
        <f>'C Emissions'!AI83</f>
        <v>0</v>
      </c>
      <c r="AJ38" s="72">
        <f>'C Emissions'!AJ83</f>
        <v>0</v>
      </c>
      <c r="AK38" s="72">
        <f>'C Emissions'!AK83</f>
        <v>0</v>
      </c>
      <c r="AL38" s="72">
        <f>'C Emissions'!AL83</f>
        <v>0</v>
      </c>
      <c r="AM38" s="72">
        <f>'C Emissions'!AM83</f>
        <v>0</v>
      </c>
      <c r="AN38" s="72">
        <f>'C Emissions'!AN83</f>
        <v>0</v>
      </c>
      <c r="AO38" s="72">
        <f>'C Emissions'!AO83</f>
        <v>0</v>
      </c>
      <c r="AP38" s="72">
        <f>'C Emissions'!AP83</f>
        <v>0</v>
      </c>
      <c r="AQ38" s="72">
        <f>'C Emissions'!AQ83</f>
        <v>0</v>
      </c>
      <c r="AR38" s="72">
        <f>'C Emissions'!AR83</f>
        <v>0</v>
      </c>
      <c r="AS38" s="72">
        <f>'C Emissions'!AS83</f>
        <v>0</v>
      </c>
      <c r="AT38" s="56"/>
      <c r="AU38" s="56"/>
    </row>
    <row r="39" spans="1:47">
      <c r="A39" s="65" t="s">
        <v>653</v>
      </c>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56"/>
      <c r="AU39" s="56"/>
    </row>
    <row r="40" spans="1:47">
      <c r="A40" s="65" t="s">
        <v>632</v>
      </c>
      <c r="B40" s="72">
        <f>'Energy by Mode &amp; Fuel'!C$187*'C Emissions Factors'!$AB$9/1000</f>
        <v>4.7847227735999995</v>
      </c>
      <c r="C40" s="72">
        <f>'Energy by Mode &amp; Fuel'!D187*'C Emissions Factors'!$AB$9/1000</f>
        <v>4.6420129755999993</v>
      </c>
      <c r="D40" s="72">
        <f>'Energy by Mode &amp; Fuel'!E187*'C Emissions Factors'!$AB$9/1000</f>
        <v>4.6660259260999997</v>
      </c>
      <c r="E40" s="72">
        <f>'Energy by Mode &amp; Fuel'!F187*'C Emissions Factors'!$AB$9/1000</f>
        <v>4.6511826938499992</v>
      </c>
      <c r="F40" s="72">
        <f>'Energy by Mode &amp; Fuel'!G187*'C Emissions Factors'!$AB$9/1000</f>
        <v>4.6394234655999993</v>
      </c>
      <c r="G40" s="72">
        <f>'Energy by Mode &amp; Fuel'!H187*'C Emissions Factors'!$AB$9/1000</f>
        <v>4.6493008369499993</v>
      </c>
      <c r="H40" s="72">
        <f>'Energy by Mode &amp; Fuel'!I187*'C Emissions Factors'!$AB$9/1000</f>
        <v>4.6575078280499991</v>
      </c>
      <c r="I40" s="72">
        <f>'Energy by Mode &amp; Fuel'!J187*'C Emissions Factors'!$AB$9/1000</f>
        <v>4.6642849560999995</v>
      </c>
      <c r="J40" s="72">
        <f>'Energy by Mode &amp; Fuel'!K187*'C Emissions Factors'!$AB$9/1000</f>
        <v>4.6710228025999996</v>
      </c>
      <c r="K40" s="72">
        <f>'Energy by Mode &amp; Fuel'!L187*'C Emissions Factors'!$AB$9/1000</f>
        <v>4.6780008736999994</v>
      </c>
      <c r="L40" s="72">
        <f>'Energy by Mode &amp; Fuel'!M187*'C Emissions Factors'!$AB$9/1000</f>
        <v>4.6848531267999993</v>
      </c>
      <c r="M40" s="72">
        <f>'Energy by Mode &amp; Fuel'!N187*'C Emissions Factors'!$AB$9/1000</f>
        <v>4.6918515336000004</v>
      </c>
      <c r="N40" s="72">
        <f>'Energy by Mode &amp; Fuel'!O187*'C Emissions Factors'!$AB$9/1000</f>
        <v>4.6989493512499996</v>
      </c>
      <c r="O40" s="72">
        <f>'Energy by Mode &amp; Fuel'!P187*'C Emissions Factors'!$AB$9/1000</f>
        <v>4.7061888604500002</v>
      </c>
      <c r="P40" s="72">
        <f>'Energy by Mode &amp; Fuel'!Q187*'C Emissions Factors'!$AB$9/1000</f>
        <v>4.7125773425500004</v>
      </c>
      <c r="Q40" s="72">
        <f>'Energy by Mode &amp; Fuel'!R187*'C Emissions Factors'!$AB$9/1000</f>
        <v>4.7185929790999985</v>
      </c>
      <c r="R40" s="72">
        <f>'Energy by Mode &amp; Fuel'!S187*'C Emissions Factors'!$AB$9/1000</f>
        <v>4.7248101438999992</v>
      </c>
      <c r="S40" s="72">
        <f>'Energy by Mode &amp; Fuel'!T187*'C Emissions Factors'!$AB$9/1000</f>
        <v>4.7311700974999997</v>
      </c>
      <c r="T40" s="72">
        <f>'Energy by Mode &amp; Fuel'!U187*'C Emissions Factors'!$AB$9/1000</f>
        <v>4.7374547797499993</v>
      </c>
      <c r="U40" s="72">
        <f>'Energy by Mode &amp; Fuel'!V187*'C Emissions Factors'!$AB$9/1000</f>
        <v>4.7436255674499987</v>
      </c>
      <c r="V40" s="72">
        <f>'Energy by Mode &amp; Fuel'!W187*'C Emissions Factors'!$AB$9/1000</f>
        <v>4.7496306703999993</v>
      </c>
      <c r="W40" s="72">
        <f>'Energy by Mode &amp; Fuel'!X187*'C Emissions Factors'!$AB$9/1000</f>
        <v>4.7557015351999992</v>
      </c>
      <c r="X40" s="72">
        <f>'Energy by Mode &amp; Fuel'!Y187*'C Emissions Factors'!$AB$9/1000</f>
        <v>4.7616937637499994</v>
      </c>
      <c r="Y40" s="72">
        <f>'Energy by Mode &amp; Fuel'!Z187*'C Emissions Factors'!$AB$9/1000</f>
        <v>4.7677786001999998</v>
      </c>
      <c r="Z40" s="72">
        <f>'Energy by Mode &amp; Fuel'!AA187*'C Emissions Factors'!$AB$9/1000</f>
        <v>4.7737267192999999</v>
      </c>
      <c r="AA40" s="72">
        <f>'Energy by Mode &amp; Fuel'!AB187*'C Emissions Factors'!$AB$9/1000</f>
        <v>4.7795794508</v>
      </c>
      <c r="AB40" s="72">
        <f>'Energy by Mode &amp; Fuel'!AC187*'C Emissions Factors'!$AB$9/1000</f>
        <v>4.7854142605499996</v>
      </c>
      <c r="AC40" s="72">
        <f>'Energy by Mode &amp; Fuel'!AD187*'C Emissions Factors'!$AB$9/1000</f>
        <v>4.7913685242499993</v>
      </c>
      <c r="AD40" s="72">
        <f>'Energy by Mode &amp; Fuel'!AE187*'C Emissions Factors'!$AB$9/1000</f>
        <v>4.7972558557000005</v>
      </c>
      <c r="AE40" s="72">
        <f>'Energy by Mode &amp; Fuel'!AF187*'C Emissions Factors'!$AB$9/1000</f>
        <v>4.800628707958583</v>
      </c>
      <c r="AF40" s="72">
        <f>'Energy by Mode &amp; Fuel'!AG187*'C Emissions Factors'!$AB$9/1000</f>
        <v>4.8040039316004517</v>
      </c>
      <c r="AG40" s="72">
        <f>'Energy by Mode &amp; Fuel'!AH187*'C Emissions Factors'!$AB$9/1000</f>
        <v>4.8073815282928782</v>
      </c>
      <c r="AH40" s="72">
        <f>'Energy by Mode &amp; Fuel'!AI187*'C Emissions Factors'!$AB$9/1000</f>
        <v>4.8107614997043058</v>
      </c>
      <c r="AI40" s="72">
        <f>'Energy by Mode &amp; Fuel'!AJ187*'C Emissions Factors'!$AB$9/1000</f>
        <v>4.8141438475043508</v>
      </c>
      <c r="AJ40" s="72">
        <f>'Energy by Mode &amp; Fuel'!AK187*'C Emissions Factors'!$AB$9/1000</f>
        <v>4.817528573363802</v>
      </c>
      <c r="AK40" s="72">
        <f>'Energy by Mode &amp; Fuel'!AL187*'C Emissions Factors'!$AB$9/1000</f>
        <v>4.8209156789546261</v>
      </c>
      <c r="AL40" s="72">
        <f>'Energy by Mode &amp; Fuel'!AM187*'C Emissions Factors'!$AB$9/1000</f>
        <v>4.8243051659499621</v>
      </c>
      <c r="AM40" s="72">
        <f>'Energy by Mode &amp; Fuel'!AN187*'C Emissions Factors'!$AB$9/1000</f>
        <v>4.8276970360241274</v>
      </c>
      <c r="AN40" s="72">
        <f>'Energy by Mode &amp; Fuel'!AO187*'C Emissions Factors'!$AB$9/1000</f>
        <v>4.8310912908526165</v>
      </c>
      <c r="AO40" s="72">
        <f>'Energy by Mode &amp; Fuel'!AP187*'C Emissions Factors'!$AB$9/1000</f>
        <v>4.8344879321120997</v>
      </c>
      <c r="AP40" s="72">
        <f>'Energy by Mode &amp; Fuel'!AQ187*'C Emissions Factors'!$AB$9/1000</f>
        <v>4.8378869614804287</v>
      </c>
      <c r="AQ40" s="72">
        <f>'Energy by Mode &amp; Fuel'!AR187*'C Emissions Factors'!$AB$9/1000</f>
        <v>4.8412883806366338</v>
      </c>
      <c r="AR40" s="72">
        <f>'Energy by Mode &amp; Fuel'!AS187*'C Emissions Factors'!$AB$9/1000</f>
        <v>4.8446921912609255</v>
      </c>
      <c r="AS40" s="72">
        <f>'Energy by Mode &amp; Fuel'!AT187*'C Emissions Factors'!$AB$9/1000</f>
        <v>4.8480983950346959</v>
      </c>
      <c r="AT40" s="56"/>
      <c r="AU40" s="56"/>
    </row>
    <row r="41" spans="1:47">
      <c r="A41" s="65" t="s">
        <v>651</v>
      </c>
      <c r="B41" s="72">
        <f>'Energy by Mode &amp; Fuel'!C$188*'C Emissions Factors'!$AB$10/1000</f>
        <v>70.525868633219986</v>
      </c>
      <c r="C41" s="72">
        <f>'Energy by Mode &amp; Fuel'!D188*'C Emissions Factors'!$AB$10/1000</f>
        <v>65.911516764426665</v>
      </c>
      <c r="D41" s="72">
        <f>'Energy by Mode &amp; Fuel'!E188*'C Emissions Factors'!$AB$10/1000</f>
        <v>60.288102031593318</v>
      </c>
      <c r="E41" s="72">
        <f>'Energy by Mode &amp; Fuel'!F188*'C Emissions Factors'!$AB$10/1000</f>
        <v>63.062221812076665</v>
      </c>
      <c r="F41" s="72">
        <f>'Energy by Mode &amp; Fuel'!G188*'C Emissions Factors'!$AB$10/1000</f>
        <v>65.884483361619985</v>
      </c>
      <c r="G41" s="72">
        <f>'Energy by Mode &amp; Fuel'!H188*'C Emissions Factors'!$AB$10/1000</f>
        <v>66.017159297833317</v>
      </c>
      <c r="H41" s="72">
        <f>'Energy by Mode &amp; Fuel'!I188*'C Emissions Factors'!$AB$10/1000</f>
        <v>66.125485488113327</v>
      </c>
      <c r="I41" s="72">
        <f>'Energy by Mode &amp; Fuel'!J188*'C Emissions Factors'!$AB$10/1000</f>
        <v>66.219066142973318</v>
      </c>
      <c r="J41" s="72">
        <f>'Energy by Mode &amp; Fuel'!K188*'C Emissions Factors'!$AB$10/1000</f>
        <v>66.313228790013326</v>
      </c>
      <c r="K41" s="72">
        <f>'Energy by Mode &amp; Fuel'!L188*'C Emissions Factors'!$AB$10/1000</f>
        <v>66.41039240810332</v>
      </c>
      <c r="L41" s="72">
        <f>'Energy by Mode &amp; Fuel'!M188*'C Emissions Factors'!$AB$10/1000</f>
        <v>66.506214197756648</v>
      </c>
      <c r="M41" s="72">
        <f>'Energy by Mode &amp; Fuel'!N188*'C Emissions Factors'!$AB$10/1000</f>
        <v>66.603652028246657</v>
      </c>
      <c r="N41" s="72">
        <f>'Energy by Mode &amp; Fuel'!O188*'C Emissions Factors'!$AB$10/1000</f>
        <v>66.703003908566657</v>
      </c>
      <c r="O41" s="72">
        <f>'Energy by Mode &amp; Fuel'!P188*'C Emissions Factors'!$AB$10/1000</f>
        <v>66.805207755439994</v>
      </c>
      <c r="P41" s="72">
        <f>'Energy by Mode &amp; Fuel'!Q188*'C Emissions Factors'!$AB$10/1000</f>
        <v>66.896061494056639</v>
      </c>
      <c r="Q41" s="72">
        <f>'Energy by Mode &amp; Fuel'!R188*'C Emissions Factors'!$AB$10/1000</f>
        <v>66.981995247603322</v>
      </c>
      <c r="R41" s="72">
        <f>'Energy by Mode &amp; Fuel'!S188*'C Emissions Factors'!$AB$10/1000</f>
        <v>67.07047799451999</v>
      </c>
      <c r="S41" s="72">
        <f>'Energy by Mode &amp; Fuel'!T188*'C Emissions Factors'!$AB$10/1000</f>
        <v>67.160985500583323</v>
      </c>
      <c r="T41" s="72">
        <f>'Energy by Mode &amp; Fuel'!U188*'C Emissions Factors'!$AB$10/1000</f>
        <v>67.25050221735998</v>
      </c>
      <c r="U41" s="72">
        <f>'Energy by Mode &amp; Fuel'!V188*'C Emissions Factors'!$AB$10/1000</f>
        <v>67.339081175006669</v>
      </c>
      <c r="V41" s="72">
        <f>'Energy by Mode &amp; Fuel'!W188*'C Emissions Factors'!$AB$10/1000</f>
        <v>67.425587228743325</v>
      </c>
      <c r="W41" s="72">
        <f>'Energy by Mode &amp; Fuel'!X188*'C Emissions Factors'!$AB$10/1000</f>
        <v>67.513112911346653</v>
      </c>
      <c r="X41" s="72">
        <f>'Energy by Mode &amp; Fuel'!Y188*'C Emissions Factors'!$AB$10/1000</f>
        <v>67.59976804837666</v>
      </c>
      <c r="Y41" s="72">
        <f>'Energy by Mode &amp; Fuel'!Z188*'C Emissions Factors'!$AB$10/1000</f>
        <v>67.687712141279988</v>
      </c>
      <c r="Z41" s="72">
        <f>'Energy by Mode &amp; Fuel'!AA188*'C Emissions Factors'!$AB$10/1000</f>
        <v>67.773564182683316</v>
      </c>
      <c r="AA41" s="72">
        <f>'Energy by Mode &amp; Fuel'!AB188*'C Emissions Factors'!$AB$10/1000</f>
        <v>67.857901200576663</v>
      </c>
      <c r="AB41" s="72">
        <f>'Energy by Mode &amp; Fuel'!AC188*'C Emissions Factors'!$AB$10/1000</f>
        <v>67.941911212303324</v>
      </c>
      <c r="AC41" s="72">
        <f>'Energy by Mode &amp; Fuel'!AD188*'C Emissions Factors'!$AB$10/1000</f>
        <v>68.026878288343312</v>
      </c>
      <c r="AD41" s="72">
        <f>'Energy by Mode &amp; Fuel'!AE188*'C Emissions Factors'!$AB$10/1000</f>
        <v>68.110263127316642</v>
      </c>
      <c r="AE41" s="72">
        <f>'Energy by Mode &amp; Fuel'!AF188*'C Emissions Factors'!$AB$10/1000</f>
        <v>68.158614068442375</v>
      </c>
      <c r="AF41" s="72">
        <f>'Energy by Mode &amp; Fuel'!AG188*'C Emissions Factors'!$AB$10/1000</f>
        <v>68.206999333521651</v>
      </c>
      <c r="AG41" s="72">
        <f>'Energy by Mode &amp; Fuel'!AH188*'C Emissions Factors'!$AB$10/1000</f>
        <v>68.255418946920798</v>
      </c>
      <c r="AH41" s="72">
        <f>'Energy by Mode &amp; Fuel'!AI188*'C Emissions Factors'!$AB$10/1000</f>
        <v>68.303872933023371</v>
      </c>
      <c r="AI41" s="72">
        <f>'Energy by Mode &amp; Fuel'!AJ188*'C Emissions Factors'!$AB$10/1000</f>
        <v>68.352361316230343</v>
      </c>
      <c r="AJ41" s="72">
        <f>'Energy by Mode &amp; Fuel'!AK188*'C Emissions Factors'!$AB$10/1000</f>
        <v>68.400884120959887</v>
      </c>
      <c r="AK41" s="72">
        <f>'Energy by Mode &amp; Fuel'!AL188*'C Emissions Factors'!$AB$10/1000</f>
        <v>68.449441371647623</v>
      </c>
      <c r="AL41" s="72">
        <f>'Energy by Mode &amp; Fuel'!AM188*'C Emissions Factors'!$AB$10/1000</f>
        <v>68.498033092746439</v>
      </c>
      <c r="AM41" s="72">
        <f>'Energy by Mode &amp; Fuel'!AN188*'C Emissions Factors'!$AB$10/1000</f>
        <v>68.546659308726603</v>
      </c>
      <c r="AN41" s="72">
        <f>'Energy by Mode &amp; Fuel'!AO188*'C Emissions Factors'!$AB$10/1000</f>
        <v>68.595320044075791</v>
      </c>
      <c r="AO41" s="72">
        <f>'Energy by Mode &amp; Fuel'!AP188*'C Emissions Factors'!$AB$10/1000</f>
        <v>68.644015323299016</v>
      </c>
      <c r="AP41" s="72">
        <f>'Energy by Mode &amp; Fuel'!AQ188*'C Emissions Factors'!$AB$10/1000</f>
        <v>68.692745170918698</v>
      </c>
      <c r="AQ41" s="72">
        <f>'Energy by Mode &amp; Fuel'!AR188*'C Emissions Factors'!$AB$10/1000</f>
        <v>68.741509611474669</v>
      </c>
      <c r="AR41" s="72">
        <f>'Energy by Mode &amp; Fuel'!AS188*'C Emissions Factors'!$AB$10/1000</f>
        <v>68.790308669524194</v>
      </c>
      <c r="AS41" s="72">
        <f>'Energy by Mode &amp; Fuel'!AT188*'C Emissions Factors'!$AB$10/1000</f>
        <v>68.839142369641948</v>
      </c>
      <c r="AT41" s="56"/>
      <c r="AU41" s="56"/>
    </row>
    <row r="42" spans="1:47">
      <c r="A42" s="65" t="s">
        <v>634</v>
      </c>
      <c r="B42" s="72">
        <f>B40+B41</f>
        <v>75.310591406819981</v>
      </c>
      <c r="C42" s="72">
        <f t="shared" ref="C42:AS42" si="5">C40+C41</f>
        <v>70.553529740026661</v>
      </c>
      <c r="D42" s="72">
        <f t="shared" si="5"/>
        <v>64.954127957693316</v>
      </c>
      <c r="E42" s="72">
        <f t="shared" si="5"/>
        <v>67.713404505926661</v>
      </c>
      <c r="F42" s="72">
        <f t="shared" si="5"/>
        <v>70.523906827219989</v>
      </c>
      <c r="G42" s="72">
        <f t="shared" si="5"/>
        <v>70.666460134783321</v>
      </c>
      <c r="H42" s="72">
        <f t="shared" si="5"/>
        <v>70.782993316163328</v>
      </c>
      <c r="I42" s="72">
        <f t="shared" si="5"/>
        <v>70.883351099073323</v>
      </c>
      <c r="J42" s="72">
        <f t="shared" si="5"/>
        <v>70.984251592613333</v>
      </c>
      <c r="K42" s="72">
        <f t="shared" si="5"/>
        <v>71.08839328180332</v>
      </c>
      <c r="L42" s="72">
        <f t="shared" si="5"/>
        <v>71.191067324556641</v>
      </c>
      <c r="M42" s="72">
        <f t="shared" si="5"/>
        <v>71.295503561846658</v>
      </c>
      <c r="N42" s="72">
        <f t="shared" si="5"/>
        <v>71.401953259816651</v>
      </c>
      <c r="O42" s="72">
        <f t="shared" si="5"/>
        <v>71.511396615889993</v>
      </c>
      <c r="P42" s="72">
        <f t="shared" si="5"/>
        <v>71.608638836606644</v>
      </c>
      <c r="Q42" s="72">
        <f t="shared" si="5"/>
        <v>71.700588226703317</v>
      </c>
      <c r="R42" s="72">
        <f t="shared" si="5"/>
        <v>71.795288138419991</v>
      </c>
      <c r="S42" s="72">
        <f t="shared" si="5"/>
        <v>71.89215559808332</v>
      </c>
      <c r="T42" s="72">
        <f t="shared" si="5"/>
        <v>71.987956997109976</v>
      </c>
      <c r="U42" s="72">
        <f t="shared" si="5"/>
        <v>72.082706742456665</v>
      </c>
      <c r="V42" s="72">
        <f t="shared" si="5"/>
        <v>72.17521789914332</v>
      </c>
      <c r="W42" s="72">
        <f t="shared" si="5"/>
        <v>72.268814446546656</v>
      </c>
      <c r="X42" s="72">
        <f t="shared" si="5"/>
        <v>72.361461812126663</v>
      </c>
      <c r="Y42" s="72">
        <f t="shared" si="5"/>
        <v>72.455490741479991</v>
      </c>
      <c r="Z42" s="72">
        <f t="shared" si="5"/>
        <v>72.547290901983317</v>
      </c>
      <c r="AA42" s="72">
        <f t="shared" si="5"/>
        <v>72.637480651376663</v>
      </c>
      <c r="AB42" s="72">
        <f t="shared" si="5"/>
        <v>72.727325472853323</v>
      </c>
      <c r="AC42" s="72">
        <f t="shared" si="5"/>
        <v>72.818246812593316</v>
      </c>
      <c r="AD42" s="72">
        <f t="shared" si="5"/>
        <v>72.907518983016644</v>
      </c>
      <c r="AE42" s="72">
        <f t="shared" si="5"/>
        <v>72.959242776400956</v>
      </c>
      <c r="AF42" s="72">
        <f t="shared" si="5"/>
        <v>73.011003265122099</v>
      </c>
      <c r="AG42" s="72">
        <f t="shared" si="5"/>
        <v>73.062800475213677</v>
      </c>
      <c r="AH42" s="72">
        <f t="shared" si="5"/>
        <v>73.114634432727684</v>
      </c>
      <c r="AI42" s="72">
        <f t="shared" si="5"/>
        <v>73.166505163734698</v>
      </c>
      <c r="AJ42" s="72">
        <f t="shared" si="5"/>
        <v>73.218412694323689</v>
      </c>
      <c r="AK42" s="72">
        <f t="shared" si="5"/>
        <v>73.270357050602243</v>
      </c>
      <c r="AL42" s="72">
        <f t="shared" si="5"/>
        <v>73.322338258696405</v>
      </c>
      <c r="AM42" s="72">
        <f t="shared" si="5"/>
        <v>73.374356344750737</v>
      </c>
      <c r="AN42" s="72">
        <f t="shared" si="5"/>
        <v>73.426411334928403</v>
      </c>
      <c r="AO42" s="72">
        <f t="shared" si="5"/>
        <v>73.478503255411113</v>
      </c>
      <c r="AP42" s="72">
        <f t="shared" si="5"/>
        <v>73.53063213239912</v>
      </c>
      <c r="AQ42" s="72">
        <f t="shared" si="5"/>
        <v>73.582797992111296</v>
      </c>
      <c r="AR42" s="72">
        <f t="shared" si="5"/>
        <v>73.635000860785112</v>
      </c>
      <c r="AS42" s="72">
        <f t="shared" si="5"/>
        <v>73.687240764676645</v>
      </c>
      <c r="AT42" s="56"/>
      <c r="AU42" s="56"/>
    </row>
    <row r="43" spans="1:47">
      <c r="A43" s="73" t="s">
        <v>2986</v>
      </c>
      <c r="B43" s="72">
        <f>'C Emissions'!B84</f>
        <v>75.264129638671903</v>
      </c>
      <c r="C43" s="72">
        <f>'C Emissions'!C84</f>
        <v>70.485603332519503</v>
      </c>
      <c r="D43" s="72">
        <f>'C Emissions'!D84</f>
        <v>64.890838623046903</v>
      </c>
      <c r="E43" s="72">
        <f>'C Emissions'!E84</f>
        <v>67.618827819824205</v>
      </c>
      <c r="F43" s="72">
        <f>'C Emissions'!F84</f>
        <v>70.441848754882798</v>
      </c>
      <c r="G43" s="72">
        <f>'C Emissions'!G84</f>
        <v>70.5684814453125</v>
      </c>
      <c r="H43" s="72">
        <f>'C Emissions'!H84</f>
        <v>70.656318664550795</v>
      </c>
      <c r="I43" s="72">
        <f>'C Emissions'!I84</f>
        <v>70.749298095703097</v>
      </c>
      <c r="J43" s="72">
        <f>'C Emissions'!J84</f>
        <v>70.826911926269503</v>
      </c>
      <c r="K43" s="72">
        <f>'C Emissions'!K84</f>
        <v>70.929267883300795</v>
      </c>
      <c r="L43" s="72">
        <f>'C Emissions'!L84</f>
        <v>71.033088684082003</v>
      </c>
      <c r="M43" s="72">
        <f>'C Emissions'!M84</f>
        <v>71.134284973144503</v>
      </c>
      <c r="N43" s="72">
        <f>'C Emissions'!N84</f>
        <v>71.242660522460895</v>
      </c>
      <c r="O43" s="72">
        <f>'C Emissions'!O84</f>
        <v>71.353668212890597</v>
      </c>
      <c r="P43" s="72">
        <f>'C Emissions'!P84</f>
        <v>71.456092834472699</v>
      </c>
      <c r="Q43" s="72">
        <f>'C Emissions'!Q84</f>
        <v>71.5479736328125</v>
      </c>
      <c r="R43" s="72">
        <f>'C Emissions'!R84</f>
        <v>71.647377014160199</v>
      </c>
      <c r="S43" s="72">
        <f>'C Emissions'!S84</f>
        <v>71.743423461914105</v>
      </c>
      <c r="T43" s="72">
        <f>'C Emissions'!T84</f>
        <v>71.84033203125</v>
      </c>
      <c r="U43" s="72">
        <f>'C Emissions'!U84</f>
        <v>71.939285278320298</v>
      </c>
      <c r="V43" s="72">
        <f>'C Emissions'!V84</f>
        <v>72.021018981933594</v>
      </c>
      <c r="W43" s="72">
        <f>'C Emissions'!W84</f>
        <v>72.115119934082003</v>
      </c>
      <c r="X43" s="72">
        <f>'C Emissions'!X84</f>
        <v>72.209709167480497</v>
      </c>
      <c r="Y43" s="72">
        <f>'C Emissions'!Y84</f>
        <v>72.300086975097699</v>
      </c>
      <c r="Z43" s="72">
        <f>'C Emissions'!Z84</f>
        <v>72.395812988281307</v>
      </c>
      <c r="AA43" s="72">
        <f>'C Emissions'!AA84</f>
        <v>72.487113952636705</v>
      </c>
      <c r="AB43" s="72">
        <f>'C Emissions'!AB84</f>
        <v>72.579002380371094</v>
      </c>
      <c r="AC43" s="72">
        <f>'C Emissions'!AC84</f>
        <v>72.671073913574205</v>
      </c>
      <c r="AD43" s="72">
        <f>'C Emissions'!AD84</f>
        <v>72.762176513671903</v>
      </c>
      <c r="AE43" s="72">
        <f>'C Emissions'!AE84</f>
        <v>1.1780187229037007E-3</v>
      </c>
      <c r="AF43" s="72">
        <f>'C Emissions'!AF84</f>
        <v>0</v>
      </c>
      <c r="AG43" s="72">
        <f>'C Emissions'!AG84</f>
        <v>0</v>
      </c>
      <c r="AH43" s="72">
        <f>'C Emissions'!AH84</f>
        <v>0</v>
      </c>
      <c r="AI43" s="72">
        <f>'C Emissions'!AI84</f>
        <v>0</v>
      </c>
      <c r="AJ43" s="72">
        <f>'C Emissions'!AJ84</f>
        <v>0</v>
      </c>
      <c r="AK43" s="72">
        <f>'C Emissions'!AK84</f>
        <v>0</v>
      </c>
      <c r="AL43" s="72">
        <f>'C Emissions'!AL84</f>
        <v>0</v>
      </c>
      <c r="AM43" s="72">
        <f>'C Emissions'!AM84</f>
        <v>0</v>
      </c>
      <c r="AN43" s="72">
        <f>'C Emissions'!AN84</f>
        <v>0</v>
      </c>
      <c r="AO43" s="72">
        <f>'C Emissions'!AO84</f>
        <v>0</v>
      </c>
      <c r="AP43" s="72">
        <f>'C Emissions'!AP84</f>
        <v>0</v>
      </c>
      <c r="AQ43" s="72">
        <f>'C Emissions'!AQ84</f>
        <v>0</v>
      </c>
      <c r="AR43" s="72">
        <f>'C Emissions'!AR84</f>
        <v>0</v>
      </c>
      <c r="AS43" s="72">
        <f>'C Emissions'!AS84</f>
        <v>0</v>
      </c>
      <c r="AT43" s="56"/>
      <c r="AU43" s="56"/>
    </row>
    <row r="44" spans="1:47">
      <c r="A44" s="65" t="s">
        <v>657</v>
      </c>
      <c r="B44" s="65"/>
      <c r="C44" s="65"/>
      <c r="D44" s="65"/>
      <c r="E44" s="65"/>
      <c r="F44" s="65"/>
      <c r="G44" s="65"/>
      <c r="H44" s="65"/>
      <c r="I44" s="75" t="s">
        <v>2987</v>
      </c>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56"/>
      <c r="AU44" s="56"/>
    </row>
    <row r="45" spans="1:47">
      <c r="A45" s="65" t="s">
        <v>659</v>
      </c>
      <c r="B45" s="72">
        <f>'Energy by Mode &amp; Fuel'!C$192*'C Emissions Factors'!$AB$8/1000</f>
        <v>192.6232078923488</v>
      </c>
      <c r="C45" s="72">
        <f>'Energy by Mode &amp; Fuel'!D192*'C Emissions Factors'!$AB$8/1000</f>
        <v>185.05312016850655</v>
      </c>
      <c r="D45" s="72">
        <f>'Energy by Mode &amp; Fuel'!E192*'C Emissions Factors'!$AB$8/1000</f>
        <v>185.57631697256531</v>
      </c>
      <c r="E45" s="72">
        <f>'Energy by Mode &amp; Fuel'!F192*'C Emissions Factors'!$AB$8/1000</f>
        <v>181.89760320157427</v>
      </c>
      <c r="F45" s="72">
        <f>'Energy by Mode &amp; Fuel'!G192*'C Emissions Factors'!$AB$8/1000</f>
        <v>183.25256088624792</v>
      </c>
      <c r="G45" s="72">
        <f>'Energy by Mode &amp; Fuel'!H192*'C Emissions Factors'!$AB$8/1000</f>
        <v>185.98182313692615</v>
      </c>
      <c r="H45" s="72">
        <f>'Energy by Mode &amp; Fuel'!I192*'C Emissions Factors'!$AB$8/1000</f>
        <v>188.29588845218856</v>
      </c>
      <c r="I45" s="72">
        <f>'Energy by Mode &amp; Fuel'!J192*'C Emissions Factors'!$AB$8/1000</f>
        <v>191.84976458755398</v>
      </c>
      <c r="J45" s="72">
        <f>'Energy by Mode &amp; Fuel'!K192*'C Emissions Factors'!$AB$8/1000</f>
        <v>194.8467858216062</v>
      </c>
      <c r="K45" s="72">
        <f>'Energy by Mode &amp; Fuel'!L192*'C Emissions Factors'!$AB$8/1000</f>
        <v>197.80513051706478</v>
      </c>
      <c r="L45" s="72">
        <f>'Energy by Mode &amp; Fuel'!M192*'C Emissions Factors'!$AB$8/1000</f>
        <v>200.90810975255951</v>
      </c>
      <c r="M45" s="72">
        <f>'Energy by Mode &amp; Fuel'!N192*'C Emissions Factors'!$AB$8/1000</f>
        <v>203.90561552870852</v>
      </c>
      <c r="N45" s="72">
        <f>'Energy by Mode &amp; Fuel'!O192*'C Emissions Factors'!$AB$8/1000</f>
        <v>206.83781252941296</v>
      </c>
      <c r="O45" s="72">
        <f>'Energy by Mode &amp; Fuel'!P192*'C Emissions Factors'!$AB$8/1000</f>
        <v>209.64141669324167</v>
      </c>
      <c r="P45" s="72">
        <f>'Energy by Mode &amp; Fuel'!Q192*'C Emissions Factors'!$AB$8/1000</f>
        <v>211.9993327138593</v>
      </c>
      <c r="Q45" s="72">
        <f>'Energy by Mode &amp; Fuel'!R192*'C Emissions Factors'!$AB$8/1000</f>
        <v>213.98960574993836</v>
      </c>
      <c r="R45" s="72">
        <f>'Energy by Mode &amp; Fuel'!S192*'C Emissions Factors'!$AB$8/1000</f>
        <v>215.75578019267832</v>
      </c>
      <c r="S45" s="72">
        <f>'Energy by Mode &amp; Fuel'!T192*'C Emissions Factors'!$AB$8/1000</f>
        <v>217.38534955899632</v>
      </c>
      <c r="T45" s="72">
        <f>'Energy by Mode &amp; Fuel'!U192*'C Emissions Factors'!$AB$8/1000</f>
        <v>218.84550384206926</v>
      </c>
      <c r="U45" s="72">
        <f>'Energy by Mode &amp; Fuel'!V192*'C Emissions Factors'!$AB$8/1000</f>
        <v>220.14785454462833</v>
      </c>
      <c r="V45" s="72">
        <f>'Energy by Mode &amp; Fuel'!W192*'C Emissions Factors'!$AB$8/1000</f>
        <v>221.34236103308569</v>
      </c>
      <c r="W45" s="72">
        <f>'Energy by Mode &amp; Fuel'!X192*'C Emissions Factors'!$AB$8/1000</f>
        <v>222.60769657537278</v>
      </c>
      <c r="X45" s="72">
        <f>'Energy by Mode &amp; Fuel'!Y192*'C Emissions Factors'!$AB$8/1000</f>
        <v>223.81410879333779</v>
      </c>
      <c r="Y45" s="72">
        <f>'Energy by Mode &amp; Fuel'!Z192*'C Emissions Factors'!$AB$8/1000</f>
        <v>225.12234318085456</v>
      </c>
      <c r="Z45" s="72">
        <f>'Energy by Mode &amp; Fuel'!AA192*'C Emissions Factors'!$AB$8/1000</f>
        <v>226.12166752195347</v>
      </c>
      <c r="AA45" s="72">
        <f>'Energy by Mode &amp; Fuel'!AB192*'C Emissions Factors'!$AB$8/1000</f>
        <v>227.05509477581683</v>
      </c>
      <c r="AB45" s="72">
        <f>'Energy by Mode &amp; Fuel'!AC192*'C Emissions Factors'!$AB$8/1000</f>
        <v>228.18119492092859</v>
      </c>
      <c r="AC45" s="72">
        <f>'Energy by Mode &amp; Fuel'!AD192*'C Emissions Factors'!$AB$8/1000</f>
        <v>229.28130302582755</v>
      </c>
      <c r="AD45" s="72">
        <f>'Energy by Mode &amp; Fuel'!AE192*'C Emissions Factors'!$AB$8/1000</f>
        <v>230.38144579150554</v>
      </c>
      <c r="AE45" s="72">
        <f>'Energy by Mode &amp; Fuel'!AF192*'C Emissions Factors'!$AB$8/1000</f>
        <v>230.98933519298629</v>
      </c>
      <c r="AF45" s="72">
        <f>'Energy by Mode &amp; Fuel'!AG192*'C Emissions Factors'!$AB$8/1000</f>
        <v>231.59882858442018</v>
      </c>
      <c r="AG45" s="72">
        <f>'Energy by Mode &amp; Fuel'!AH192*'C Emissions Factors'!$AB$8/1000</f>
        <v>232.20993019812926</v>
      </c>
      <c r="AH45" s="72">
        <f>'Energy by Mode &amp; Fuel'!AI192*'C Emissions Factors'!$AB$8/1000</f>
        <v>232.82264427760325</v>
      </c>
      <c r="AI45" s="72">
        <f>'Energy by Mode &amp; Fuel'!AJ192*'C Emissions Factors'!$AB$8/1000</f>
        <v>233.4369750775287</v>
      </c>
      <c r="AJ45" s="72">
        <f>'Energy by Mode &amp; Fuel'!AK192*'C Emissions Factors'!$AB$8/1000</f>
        <v>234.05292686381873</v>
      </c>
      <c r="AK45" s="72">
        <f>'Energy by Mode &amp; Fuel'!AL192*'C Emissions Factors'!$AB$8/1000</f>
        <v>234.67050391364253</v>
      </c>
      <c r="AL45" s="72">
        <f>'Energy by Mode &amp; Fuel'!AM192*'C Emissions Factors'!$AB$8/1000</f>
        <v>235.2897105154552</v>
      </c>
      <c r="AM45" s="72">
        <f>'Energy by Mode &amp; Fuel'!AN192*'C Emissions Factors'!$AB$8/1000</f>
        <v>235.91055096902741</v>
      </c>
      <c r="AN45" s="72">
        <f>'Energy by Mode &amp; Fuel'!AO192*'C Emissions Factors'!$AB$8/1000</f>
        <v>236.53302958547528</v>
      </c>
      <c r="AO45" s="72">
        <f>'Energy by Mode &amp; Fuel'!AP192*'C Emissions Factors'!$AB$8/1000</f>
        <v>237.15715068729037</v>
      </c>
      <c r="AP45" s="72">
        <f>'Energy by Mode &amp; Fuel'!AQ192*'C Emissions Factors'!$AB$8/1000</f>
        <v>237.78291860836956</v>
      </c>
      <c r="AQ45" s="72">
        <f>'Energy by Mode &amp; Fuel'!AR192*'C Emissions Factors'!$AB$8/1000</f>
        <v>238.41033769404541</v>
      </c>
      <c r="AR45" s="72">
        <f>'Energy by Mode &amp; Fuel'!AS192*'C Emissions Factors'!$AB$8/1000</f>
        <v>239.03941230111604</v>
      </c>
      <c r="AS45" s="72">
        <f>'Energy by Mode &amp; Fuel'!AT192*'C Emissions Factors'!$AB$8/1000</f>
        <v>239.67014679787559</v>
      </c>
      <c r="AT45" s="56"/>
      <c r="AU45" s="56"/>
    </row>
    <row r="46" spans="1:47">
      <c r="A46" s="65" t="s">
        <v>661</v>
      </c>
      <c r="B46" s="72">
        <f>'Energy by Mode &amp; Fuel'!C$193*'C Emissions Factors'!$AB$14/1000</f>
        <v>2.1857120999999999</v>
      </c>
      <c r="C46" s="72">
        <f>'Energy by Mode &amp; Fuel'!D193*'C Emissions Factors'!$AB$14/1000</f>
        <v>2.1857120999999999</v>
      </c>
      <c r="D46" s="72">
        <f>'Energy by Mode &amp; Fuel'!E193*'C Emissions Factors'!$AB$14/1000</f>
        <v>2.2374134972199999</v>
      </c>
      <c r="E46" s="72">
        <f>'Energy by Mode &amp; Fuel'!F193*'C Emissions Factors'!$AB$14/1000</f>
        <v>2.2284884023599996</v>
      </c>
      <c r="F46" s="72">
        <f>'Energy by Mode &amp; Fuel'!G193*'C Emissions Factors'!$AB$14/1000</f>
        <v>2.2211039612300003</v>
      </c>
      <c r="G46" s="72">
        <f>'Energy by Mode &amp; Fuel'!H193*'C Emissions Factors'!$AB$14/1000</f>
        <v>2.21499455342</v>
      </c>
      <c r="H46" s="72">
        <f>'Energy by Mode &amp; Fuel'!I193*'C Emissions Factors'!$AB$14/1000</f>
        <v>2.2099394628299995</v>
      </c>
      <c r="I46" s="72">
        <f>'Energy by Mode &amp; Fuel'!J193*'C Emissions Factors'!$AB$14/1000</f>
        <v>2.2057572040899998</v>
      </c>
      <c r="J46" s="72">
        <f>'Energy by Mode &amp; Fuel'!K193*'C Emissions Factors'!$AB$14/1000</f>
        <v>2.2022968738099999</v>
      </c>
      <c r="K46" s="72">
        <f>'Energy by Mode &amp; Fuel'!L193*'C Emissions Factors'!$AB$14/1000</f>
        <v>2.1994339299899996</v>
      </c>
      <c r="L46" s="72">
        <f>'Energy by Mode &amp; Fuel'!M193*'C Emissions Factors'!$AB$14/1000</f>
        <v>2.1970652103399999</v>
      </c>
      <c r="M46" s="72">
        <f>'Energy by Mode &amp; Fuel'!N193*'C Emissions Factors'!$AB$14/1000</f>
        <v>2.1951053344</v>
      </c>
      <c r="N46" s="72">
        <f>'Energy by Mode &amp; Fuel'!O193*'C Emissions Factors'!$AB$14/1000</f>
        <v>2.1934837975599999</v>
      </c>
      <c r="O46" s="72">
        <f>'Energy by Mode &amp; Fuel'!P193*'C Emissions Factors'!$AB$14/1000</f>
        <v>2.19214220346</v>
      </c>
      <c r="P46" s="72">
        <f>'Energy by Mode &amp; Fuel'!Q193*'C Emissions Factors'!$AB$14/1000</f>
        <v>2.1910321882899999</v>
      </c>
      <c r="Q46" s="72">
        <f>'Energy by Mode &amp; Fuel'!R193*'C Emissions Factors'!$AB$14/1000</f>
        <v>2.19011382942</v>
      </c>
      <c r="R46" s="72">
        <f>'Energy by Mode &amp; Fuel'!S193*'C Emissions Factors'!$AB$14/1000</f>
        <v>2.1893539156499995</v>
      </c>
      <c r="S46" s="72">
        <f>'Energy by Mode &amp; Fuel'!T193*'C Emissions Factors'!$AB$14/1000</f>
        <v>2.1887252553099996</v>
      </c>
      <c r="T46" s="72">
        <f>'Energy by Mode &amp; Fuel'!U193*'C Emissions Factors'!$AB$14/1000</f>
        <v>2.1882051540799998</v>
      </c>
      <c r="U46" s="72">
        <f>'Energy by Mode &amp; Fuel'!V193*'C Emissions Factors'!$AB$14/1000</f>
        <v>2.1877747922799999</v>
      </c>
      <c r="V46" s="72">
        <f>'Energy by Mode &amp; Fuel'!W193*'C Emissions Factors'!$AB$14/1000</f>
        <v>2.1874187405399996</v>
      </c>
      <c r="W46" s="72">
        <f>'Energy by Mode &amp; Fuel'!X193*'C Emissions Factors'!$AB$14/1000</f>
        <v>2.18712406033</v>
      </c>
      <c r="X46" s="72">
        <f>'Energy by Mode &amp; Fuel'!Y193*'C Emissions Factors'!$AB$14/1000</f>
        <v>2.1868803039599998</v>
      </c>
      <c r="Y46" s="72">
        <f>'Energy by Mode &amp; Fuel'!Z193*'C Emissions Factors'!$AB$14/1000</f>
        <v>2.1866786842999999</v>
      </c>
      <c r="Z46" s="72">
        <f>'Energy by Mode &amp; Fuel'!AA193*'C Emissions Factors'!$AB$14/1000</f>
        <v>2.1865118672100001</v>
      </c>
      <c r="AA46" s="72">
        <f>'Energy by Mode &amp; Fuel'!AB193*'C Emissions Factors'!$AB$14/1000</f>
        <v>2.1863738331599998</v>
      </c>
      <c r="AB46" s="72">
        <f>'Energy by Mode &amp; Fuel'!AC193*'C Emissions Factors'!$AB$14/1000</f>
        <v>2.1862595312799997</v>
      </c>
      <c r="AC46" s="72">
        <f>'Energy by Mode &amp; Fuel'!AD193*'C Emissions Factors'!$AB$14/1000</f>
        <v>2.1861650177399996</v>
      </c>
      <c r="AD46" s="72">
        <f>'Energy by Mode &amp; Fuel'!AE193*'C Emissions Factors'!$AB$14/1000</f>
        <v>2.18608690223</v>
      </c>
      <c r="AE46" s="72">
        <f>'Energy by Mode &amp; Fuel'!AF193*'C Emissions Factors'!$AB$14/1000</f>
        <v>2.1860194500293657</v>
      </c>
      <c r="AF46" s="72">
        <f>'Energy by Mode &amp; Fuel'!AG193*'C Emissions Factors'!$AB$14/1000</f>
        <v>2.1859519999099839</v>
      </c>
      <c r="AG46" s="72">
        <f>'Energy by Mode &amp; Fuel'!AH193*'C Emissions Factors'!$AB$14/1000</f>
        <v>2.1858845518717906</v>
      </c>
      <c r="AH46" s="72">
        <f>'Energy by Mode &amp; Fuel'!AI193*'C Emissions Factors'!$AB$14/1000</f>
        <v>2.185817105914722</v>
      </c>
      <c r="AI46" s="72">
        <f>'Energy by Mode &amp; Fuel'!AJ193*'C Emissions Factors'!$AB$14/1000</f>
        <v>2.1857496620387131</v>
      </c>
      <c r="AJ46" s="72">
        <f>'Energy by Mode &amp; Fuel'!AK193*'C Emissions Factors'!$AB$14/1000</f>
        <v>2.1856822202437001</v>
      </c>
      <c r="AK46" s="72">
        <f>'Energy by Mode &amp; Fuel'!AL193*'C Emissions Factors'!$AB$14/1000</f>
        <v>2.1856147805296193</v>
      </c>
      <c r="AL46" s="72">
        <f>'Energy by Mode &amp; Fuel'!AM193*'C Emissions Factors'!$AB$14/1000</f>
        <v>2.1855473428964056</v>
      </c>
      <c r="AM46" s="72">
        <f>'Energy by Mode &amp; Fuel'!AN193*'C Emissions Factors'!$AB$14/1000</f>
        <v>2.185479907343995</v>
      </c>
      <c r="AN46" s="72">
        <f>'Energy by Mode &amp; Fuel'!AO193*'C Emissions Factors'!$AB$14/1000</f>
        <v>2.1854124738723235</v>
      </c>
      <c r="AO46" s="72">
        <f>'Energy by Mode &amp; Fuel'!AP193*'C Emissions Factors'!$AB$14/1000</f>
        <v>2.1853450424813272</v>
      </c>
      <c r="AP46" s="72">
        <f>'Energy by Mode &amp; Fuel'!AQ193*'C Emissions Factors'!$AB$14/1000</f>
        <v>2.1852776131709417</v>
      </c>
      <c r="AQ46" s="72">
        <f>'Energy by Mode &amp; Fuel'!AR193*'C Emissions Factors'!$AB$14/1000</f>
        <v>2.1852101859411017</v>
      </c>
      <c r="AR46" s="72">
        <f>'Energy by Mode &amp; Fuel'!AS193*'C Emissions Factors'!$AB$14/1000</f>
        <v>2.1851427607917451</v>
      </c>
      <c r="AS46" s="72">
        <f>'Energy by Mode &amp; Fuel'!AT193*'C Emissions Factors'!$AB$14/1000</f>
        <v>2.1850753377228056</v>
      </c>
      <c r="AT46" s="56"/>
      <c r="AU46" s="56"/>
    </row>
    <row r="47" spans="1:47">
      <c r="A47" s="65" t="s">
        <v>634</v>
      </c>
      <c r="B47" s="72">
        <f>B45+B46</f>
        <v>194.80891999234879</v>
      </c>
      <c r="C47" s="72">
        <f t="shared" ref="C47:AS47" si="6">C45+C46</f>
        <v>187.23883226850654</v>
      </c>
      <c r="D47" s="72">
        <f t="shared" si="6"/>
        <v>187.8137304697853</v>
      </c>
      <c r="E47" s="72">
        <f t="shared" si="6"/>
        <v>184.12609160393427</v>
      </c>
      <c r="F47" s="72">
        <f t="shared" si="6"/>
        <v>185.47366484747792</v>
      </c>
      <c r="G47" s="72">
        <f t="shared" si="6"/>
        <v>188.19681769034617</v>
      </c>
      <c r="H47" s="72">
        <f t="shared" si="6"/>
        <v>190.50582791501856</v>
      </c>
      <c r="I47" s="72">
        <f t="shared" si="6"/>
        <v>194.05552179164397</v>
      </c>
      <c r="J47" s="72">
        <f t="shared" si="6"/>
        <v>197.04908269541622</v>
      </c>
      <c r="K47" s="72">
        <f t="shared" si="6"/>
        <v>200.00456444705478</v>
      </c>
      <c r="L47" s="72">
        <f t="shared" si="6"/>
        <v>203.10517496289953</v>
      </c>
      <c r="M47" s="72">
        <f t="shared" si="6"/>
        <v>206.10072086310853</v>
      </c>
      <c r="N47" s="72">
        <f t="shared" si="6"/>
        <v>209.03129632697295</v>
      </c>
      <c r="O47" s="72">
        <f t="shared" si="6"/>
        <v>211.83355889670167</v>
      </c>
      <c r="P47" s="72">
        <f t="shared" si="6"/>
        <v>214.1903649021493</v>
      </c>
      <c r="Q47" s="72">
        <f t="shared" si="6"/>
        <v>216.17971957935836</v>
      </c>
      <c r="R47" s="72">
        <f t="shared" si="6"/>
        <v>217.94513410832832</v>
      </c>
      <c r="S47" s="72">
        <f t="shared" si="6"/>
        <v>219.57407481430633</v>
      </c>
      <c r="T47" s="72">
        <f t="shared" si="6"/>
        <v>221.03370899614927</v>
      </c>
      <c r="U47" s="72">
        <f t="shared" si="6"/>
        <v>222.33562933690834</v>
      </c>
      <c r="V47" s="72">
        <f t="shared" si="6"/>
        <v>223.52977977362571</v>
      </c>
      <c r="W47" s="72">
        <f t="shared" si="6"/>
        <v>224.79482063570279</v>
      </c>
      <c r="X47" s="72">
        <f t="shared" si="6"/>
        <v>226.0009890972978</v>
      </c>
      <c r="Y47" s="72">
        <f t="shared" si="6"/>
        <v>227.30902186515456</v>
      </c>
      <c r="Z47" s="72">
        <f t="shared" si="6"/>
        <v>228.30817938916346</v>
      </c>
      <c r="AA47" s="72">
        <f t="shared" si="6"/>
        <v>229.24146860897682</v>
      </c>
      <c r="AB47" s="72">
        <f t="shared" si="6"/>
        <v>230.36745445220859</v>
      </c>
      <c r="AC47" s="72">
        <f t="shared" si="6"/>
        <v>231.46746804356755</v>
      </c>
      <c r="AD47" s="72">
        <f t="shared" si="6"/>
        <v>232.56753269373553</v>
      </c>
      <c r="AE47" s="72">
        <f t="shared" si="6"/>
        <v>233.17535464301565</v>
      </c>
      <c r="AF47" s="72">
        <f t="shared" si="6"/>
        <v>233.78478058433015</v>
      </c>
      <c r="AG47" s="72">
        <f t="shared" si="6"/>
        <v>234.39581475000105</v>
      </c>
      <c r="AH47" s="72">
        <f t="shared" si="6"/>
        <v>235.00846138351795</v>
      </c>
      <c r="AI47" s="72">
        <f t="shared" si="6"/>
        <v>235.62272473956742</v>
      </c>
      <c r="AJ47" s="72">
        <f t="shared" si="6"/>
        <v>236.23860908406243</v>
      </c>
      <c r="AK47" s="72">
        <f t="shared" si="6"/>
        <v>236.85611869417215</v>
      </c>
      <c r="AL47" s="72">
        <f t="shared" si="6"/>
        <v>237.4752578583516</v>
      </c>
      <c r="AM47" s="72">
        <f t="shared" si="6"/>
        <v>238.0960308763714</v>
      </c>
      <c r="AN47" s="72">
        <f t="shared" si="6"/>
        <v>238.71844205934761</v>
      </c>
      <c r="AO47" s="72">
        <f t="shared" si="6"/>
        <v>239.34249572977168</v>
      </c>
      <c r="AP47" s="72">
        <f t="shared" si="6"/>
        <v>239.9681962215405</v>
      </c>
      <c r="AQ47" s="72">
        <f t="shared" si="6"/>
        <v>240.5955478799865</v>
      </c>
      <c r="AR47" s="72">
        <f t="shared" si="6"/>
        <v>241.22455506190778</v>
      </c>
      <c r="AS47" s="72">
        <f t="shared" si="6"/>
        <v>241.85522213559838</v>
      </c>
      <c r="AT47" s="56"/>
      <c r="AU47" s="56"/>
    </row>
    <row r="48" spans="1:47">
      <c r="A48" s="73" t="s">
        <v>2986</v>
      </c>
      <c r="B48" s="72">
        <f>'C Emissions'!B86</f>
        <v>194.85061645507801</v>
      </c>
      <c r="C48" s="72">
        <f>'C Emissions'!C86</f>
        <v>187.28099060058599</v>
      </c>
      <c r="D48" s="72">
        <f>'C Emissions'!D86</f>
        <v>187.85710144043</v>
      </c>
      <c r="E48" s="72">
        <f>'C Emissions'!E86</f>
        <v>184.16947937011699</v>
      </c>
      <c r="F48" s="72">
        <f>'C Emissions'!F86</f>
        <v>185.51678466796901</v>
      </c>
      <c r="G48" s="72">
        <f>'C Emissions'!G86</f>
        <v>188.23962402343801</v>
      </c>
      <c r="H48" s="72">
        <f>'C Emissions'!H86</f>
        <v>190.54837036132801</v>
      </c>
      <c r="I48" s="72">
        <f>'C Emissions'!I86</f>
        <v>194.09776306152301</v>
      </c>
      <c r="J48" s="72">
        <f>'C Emissions'!J86</f>
        <v>197.09103393554699</v>
      </c>
      <c r="K48" s="72">
        <f>'C Emissions'!K86</f>
        <v>200.04627990722699</v>
      </c>
      <c r="L48" s="72">
        <f>'C Emissions'!L86</f>
        <v>203.14665222168</v>
      </c>
      <c r="M48" s="72">
        <f>'C Emissions'!M86</f>
        <v>206.14196777343801</v>
      </c>
      <c r="N48" s="72">
        <f>'C Emissions'!N86</f>
        <v>209.07232666015599</v>
      </c>
      <c r="O48" s="72">
        <f>'C Emissions'!O86</f>
        <v>211.87438964843801</v>
      </c>
      <c r="P48" s="72">
        <f>'C Emissions'!P86</f>
        <v>214.23100280761699</v>
      </c>
      <c r="Q48" s="72">
        <f>'C Emissions'!Q86</f>
        <v>216.22023010253901</v>
      </c>
      <c r="R48" s="72">
        <f>'C Emissions'!R86</f>
        <v>217.98551940918</v>
      </c>
      <c r="S48" s="72">
        <f>'C Emissions'!S86</f>
        <v>219.61434936523401</v>
      </c>
      <c r="T48" s="72">
        <f>'C Emissions'!T86</f>
        <v>221.07388305664099</v>
      </c>
      <c r="U48" s="72">
        <f>'C Emissions'!U86</f>
        <v>222.37571716308599</v>
      </c>
      <c r="V48" s="72">
        <f>'C Emissions'!V86</f>
        <v>223.56979370117199</v>
      </c>
      <c r="W48" s="72">
        <f>'C Emissions'!W86</f>
        <v>224.83474731445301</v>
      </c>
      <c r="X48" s="72">
        <f>'C Emissions'!X86</f>
        <v>226.04081726074199</v>
      </c>
      <c r="Y48" s="72">
        <f>'C Emissions'!Y86</f>
        <v>227.34877014160199</v>
      </c>
      <c r="Z48" s="72">
        <f>'C Emissions'!Z86</f>
        <v>228.34786987304699</v>
      </c>
      <c r="AA48" s="72">
        <f>'C Emissions'!AA86</f>
        <v>229.28109741210901</v>
      </c>
      <c r="AB48" s="72">
        <f>'C Emissions'!AB86</f>
        <v>230.40702819824199</v>
      </c>
      <c r="AC48" s="72">
        <f>'C Emissions'!AC86</f>
        <v>231.50695800781301</v>
      </c>
      <c r="AD48" s="72">
        <f>'C Emissions'!AD86</f>
        <v>232.60696411132801</v>
      </c>
      <c r="AE48" s="72">
        <f>'C Emissions'!AE86</f>
        <v>8.0597159433901458E-3</v>
      </c>
      <c r="AF48" s="72">
        <f>'C Emissions'!AF86</f>
        <v>0</v>
      </c>
      <c r="AG48" s="72">
        <f>'C Emissions'!AG86</f>
        <v>0</v>
      </c>
      <c r="AH48" s="72">
        <f>'C Emissions'!AH86</f>
        <v>0</v>
      </c>
      <c r="AI48" s="72">
        <f>'C Emissions'!AI86</f>
        <v>0</v>
      </c>
      <c r="AJ48" s="72">
        <f>'C Emissions'!AJ86</f>
        <v>0</v>
      </c>
      <c r="AK48" s="72">
        <f>'C Emissions'!AK86</f>
        <v>0</v>
      </c>
      <c r="AL48" s="72">
        <f>'C Emissions'!AL86</f>
        <v>0</v>
      </c>
      <c r="AM48" s="72">
        <f>'C Emissions'!AM86</f>
        <v>0</v>
      </c>
      <c r="AN48" s="72">
        <f>'C Emissions'!AN86</f>
        <v>0</v>
      </c>
      <c r="AO48" s="72">
        <f>'C Emissions'!AO86</f>
        <v>0</v>
      </c>
      <c r="AP48" s="72">
        <f>'C Emissions'!AP86</f>
        <v>0</v>
      </c>
      <c r="AQ48" s="72">
        <f>'C Emissions'!AQ86</f>
        <v>0</v>
      </c>
      <c r="AR48" s="72">
        <f>'C Emissions'!AR86</f>
        <v>0</v>
      </c>
      <c r="AS48" s="72">
        <f>'C Emissions'!AS86</f>
        <v>0</v>
      </c>
      <c r="AT48" s="56"/>
      <c r="AU48" s="56"/>
    </row>
    <row r="49" spans="1:47">
      <c r="A49" s="65" t="s">
        <v>663</v>
      </c>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56"/>
      <c r="AU49" s="56"/>
    </row>
    <row r="50" spans="1:47">
      <c r="A50" s="65" t="s">
        <v>117</v>
      </c>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56"/>
      <c r="AU50" s="56"/>
    </row>
    <row r="51" spans="1:47">
      <c r="A51" s="65" t="s">
        <v>665</v>
      </c>
      <c r="B51" s="72">
        <f>'Energy by Mode &amp; Fuel'!C$198*'C Emissions Factors'!$AB$8/1000</f>
        <v>39.016361660338099</v>
      </c>
      <c r="C51" s="72">
        <f>'Energy by Mode &amp; Fuel'!D198*'C Emissions Factors'!$AB$8/1000</f>
        <v>38.361673414297286</v>
      </c>
      <c r="D51" s="72">
        <f>'Energy by Mode &amp; Fuel'!E198*'C Emissions Factors'!$AB$8/1000</f>
        <v>39.603391994864737</v>
      </c>
      <c r="E51" s="72">
        <f>'Energy by Mode &amp; Fuel'!F198*'C Emissions Factors'!$AB$8/1000</f>
        <v>39.209207642838727</v>
      </c>
      <c r="F51" s="72">
        <f>'Energy by Mode &amp; Fuel'!G198*'C Emissions Factors'!$AB$8/1000</f>
        <v>37.246925276800248</v>
      </c>
      <c r="G51" s="72">
        <f>'Energy by Mode &amp; Fuel'!H198*'C Emissions Factors'!$AB$8/1000</f>
        <v>36.357504453714348</v>
      </c>
      <c r="H51" s="72">
        <f>'Energy by Mode &amp; Fuel'!I198*'C Emissions Factors'!$AB$8/1000</f>
        <v>36.004549062883754</v>
      </c>
      <c r="I51" s="72">
        <f>'Energy by Mode &amp; Fuel'!J198*'C Emissions Factors'!$AB$8/1000</f>
        <v>35.877386036302937</v>
      </c>
      <c r="J51" s="72">
        <f>'Energy by Mode &amp; Fuel'!K198*'C Emissions Factors'!$AB$8/1000</f>
        <v>35.944096482309817</v>
      </c>
      <c r="K51" s="72">
        <f>'Energy by Mode &amp; Fuel'!L198*'C Emissions Factors'!$AB$8/1000</f>
        <v>36.084205770578059</v>
      </c>
      <c r="L51" s="72">
        <f>'Energy by Mode &amp; Fuel'!M198*'C Emissions Factors'!$AB$8/1000</f>
        <v>36.227051346602984</v>
      </c>
      <c r="M51" s="72">
        <f>'Energy by Mode &amp; Fuel'!N198*'C Emissions Factors'!$AB$8/1000</f>
        <v>36.372581396418397</v>
      </c>
      <c r="N51" s="72">
        <f>'Energy by Mode &amp; Fuel'!O198*'C Emissions Factors'!$AB$8/1000</f>
        <v>36.520720077419945</v>
      </c>
      <c r="O51" s="72">
        <f>'Energy by Mode &amp; Fuel'!P198*'C Emissions Factors'!$AB$8/1000</f>
        <v>36.680829556630847</v>
      </c>
      <c r="P51" s="72">
        <f>'Energy by Mode &amp; Fuel'!Q198*'C Emissions Factors'!$AB$8/1000</f>
        <v>36.845801609996848</v>
      </c>
      <c r="Q51" s="72">
        <f>'Energy by Mode &amp; Fuel'!R198*'C Emissions Factors'!$AB$8/1000</f>
        <v>37.011201996875279</v>
      </c>
      <c r="R51" s="72">
        <f>'Energy by Mode &amp; Fuel'!S198*'C Emissions Factors'!$AB$8/1000</f>
        <v>37.177247045890972</v>
      </c>
      <c r="S51" s="72">
        <f>'Energy by Mode &amp; Fuel'!T198*'C Emissions Factors'!$AB$8/1000</f>
        <v>37.341371150587584</v>
      </c>
      <c r="T51" s="72">
        <f>'Energy by Mode &amp; Fuel'!U198*'C Emissions Factors'!$AB$8/1000</f>
        <v>37.505430399225304</v>
      </c>
      <c r="U51" s="72">
        <f>'Energy by Mode &amp; Fuel'!V198*'C Emissions Factors'!$AB$8/1000</f>
        <v>37.668689331184439</v>
      </c>
      <c r="V51" s="72">
        <f>'Energy by Mode &amp; Fuel'!W198*'C Emissions Factors'!$AB$8/1000</f>
        <v>37.829594803336683</v>
      </c>
      <c r="W51" s="72">
        <f>'Energy by Mode &amp; Fuel'!X198*'C Emissions Factors'!$AB$8/1000</f>
        <v>37.989578752405187</v>
      </c>
      <c r="X51" s="72">
        <f>'Energy by Mode &amp; Fuel'!Y198*'C Emissions Factors'!$AB$8/1000</f>
        <v>38.14758129571392</v>
      </c>
      <c r="Y51" s="72">
        <f>'Energy by Mode &amp; Fuel'!Z198*'C Emissions Factors'!$AB$8/1000</f>
        <v>38.304052314580673</v>
      </c>
      <c r="Z51" s="72">
        <f>'Energy by Mode &amp; Fuel'!AA198*'C Emissions Factors'!$AB$8/1000</f>
        <v>38.457849775321471</v>
      </c>
      <c r="AA51" s="72">
        <f>'Energy by Mode &amp; Fuel'!AB198*'C Emissions Factors'!$AB$8/1000</f>
        <v>38.611777019060995</v>
      </c>
      <c r="AB51" s="72">
        <f>'Energy by Mode &amp; Fuel'!AC198*'C Emissions Factors'!$AB$8/1000</f>
        <v>38.764211722874791</v>
      </c>
      <c r="AC51" s="72">
        <f>'Energy by Mode &amp; Fuel'!AD198*'C Emissions Factors'!$AB$8/1000</f>
        <v>38.916551233587953</v>
      </c>
      <c r="AD51" s="72">
        <f>'Energy by Mode &amp; Fuel'!AE198*'C Emissions Factors'!$AB$8/1000</f>
        <v>39.068605164999177</v>
      </c>
      <c r="AE51" s="72">
        <f>'Energy by Mode &amp; Fuel'!AF198*'C Emissions Factors'!$AB$8/1000</f>
        <v>39.156802505252685</v>
      </c>
      <c r="AF51" s="72">
        <f>'Energy by Mode &amp; Fuel'!AG198*'C Emissions Factors'!$AB$8/1000</f>
        <v>39.245198950920759</v>
      </c>
      <c r="AG51" s="72">
        <f>'Energy by Mode &amp; Fuel'!AH198*'C Emissions Factors'!$AB$8/1000</f>
        <v>39.333794951483682</v>
      </c>
      <c r="AH51" s="72">
        <f>'Energy by Mode &amp; Fuel'!AI198*'C Emissions Factors'!$AB$8/1000</f>
        <v>39.422590957436455</v>
      </c>
      <c r="AI51" s="72">
        <f>'Energy by Mode &amp; Fuel'!AJ198*'C Emissions Factors'!$AB$8/1000</f>
        <v>39.511587420291058</v>
      </c>
      <c r="AJ51" s="72">
        <f>'Energy by Mode &amp; Fuel'!AK198*'C Emissions Factors'!$AB$8/1000</f>
        <v>39.600784792578764</v>
      </c>
      <c r="AK51" s="72">
        <f>'Energy by Mode &amp; Fuel'!AL198*'C Emissions Factors'!$AB$8/1000</f>
        <v>39.690183527852426</v>
      </c>
      <c r="AL51" s="72">
        <f>'Energy by Mode &amp; Fuel'!AM198*'C Emissions Factors'!$AB$8/1000</f>
        <v>39.779784080688813</v>
      </c>
      <c r="AM51" s="72">
        <f>'Energy by Mode &amp; Fuel'!AN198*'C Emissions Factors'!$AB$8/1000</f>
        <v>39.869586906690877</v>
      </c>
      <c r="AN51" s="72">
        <f>'Energy by Mode &amp; Fuel'!AO198*'C Emissions Factors'!$AB$8/1000</f>
        <v>39.9595924624901</v>
      </c>
      <c r="AO51" s="72">
        <f>'Energy by Mode &amp; Fuel'!AP198*'C Emissions Factors'!$AB$8/1000</f>
        <v>40.049801205748828</v>
      </c>
      <c r="AP51" s="72">
        <f>'Energy by Mode &amp; Fuel'!AQ198*'C Emissions Factors'!$AB$8/1000</f>
        <v>40.140213595162557</v>
      </c>
      <c r="AQ51" s="72">
        <f>'Energy by Mode &amp; Fuel'!AR198*'C Emissions Factors'!$AB$8/1000</f>
        <v>40.230830090462284</v>
      </c>
      <c r="AR51" s="72">
        <f>'Energy by Mode &amp; Fuel'!AS198*'C Emissions Factors'!$AB$8/1000</f>
        <v>40.321651152416869</v>
      </c>
      <c r="AS51" s="72">
        <f>'Energy by Mode &amp; Fuel'!AT198*'C Emissions Factors'!$AB$8/1000</f>
        <v>40.41267724283535</v>
      </c>
      <c r="AT51" s="56"/>
      <c r="AU51" s="56"/>
    </row>
    <row r="52" spans="1:47">
      <c r="A52" s="65" t="s">
        <v>121</v>
      </c>
      <c r="B52" s="72">
        <f>'Energy by Mode &amp; Fuel'!C$199*'C Emissions Factors'!$AB$10/1000</f>
        <v>1.0921112412466665</v>
      </c>
      <c r="C52" s="72">
        <f>'Energy by Mode &amp; Fuel'!D199*'C Emissions Factors'!$AB$10/1000</f>
        <v>1.3484073279599997</v>
      </c>
      <c r="D52" s="72">
        <f>'Energy by Mode &amp; Fuel'!E199*'C Emissions Factors'!$AB$10/1000</f>
        <v>1.2780480507666667</v>
      </c>
      <c r="E52" s="72">
        <f>'Energy by Mode &amp; Fuel'!F199*'C Emissions Factors'!$AB$10/1000</f>
        <v>1.3217200001133331</v>
      </c>
      <c r="F52" s="72">
        <f>'Energy by Mode &amp; Fuel'!G199*'C Emissions Factors'!$AB$10/1000</f>
        <v>1.3092437298966664</v>
      </c>
      <c r="G52" s="72">
        <f>'Energy by Mode &amp; Fuel'!H199*'C Emissions Factors'!$AB$10/1000</f>
        <v>1.2780423774066665</v>
      </c>
      <c r="H52" s="72">
        <f>'Energy by Mode &amp; Fuel'!I199*'C Emissions Factors'!$AB$10/1000</f>
        <v>1.2656746101999998</v>
      </c>
      <c r="I52" s="72">
        <f>'Energy by Mode &amp; Fuel'!J199*'C Emissions Factors'!$AB$10/1000</f>
        <v>1.2612089667099997</v>
      </c>
      <c r="J52" s="72">
        <f>'Energy by Mode &amp; Fuel'!K199*'C Emissions Factors'!$AB$10/1000</f>
        <v>1.2635451302833329</v>
      </c>
      <c r="K52" s="72">
        <f>'Energy by Mode &amp; Fuel'!L199*'C Emissions Factors'!$AB$10/1000</f>
        <v>1.2684583388399997</v>
      </c>
      <c r="L52" s="72">
        <f>'Energy by Mode &amp; Fuel'!M199*'C Emissions Factors'!$AB$10/1000</f>
        <v>1.2734682309066663</v>
      </c>
      <c r="M52" s="72">
        <f>'Energy by Mode &amp; Fuel'!N199*'C Emissions Factors'!$AB$10/1000</f>
        <v>1.2785733093466665</v>
      </c>
      <c r="N52" s="72">
        <f>'Energy by Mode &amp; Fuel'!O199*'C Emissions Factors'!$AB$10/1000</f>
        <v>1.2837698707166665</v>
      </c>
      <c r="O52" s="72">
        <f>'Energy by Mode &amp; Fuel'!P199*'C Emissions Factors'!$AB$10/1000</f>
        <v>1.2893853939633331</v>
      </c>
      <c r="P52" s="72">
        <f>'Energy by Mode &amp; Fuel'!Q199*'C Emissions Factors'!$AB$10/1000</f>
        <v>1.2951700148566663</v>
      </c>
      <c r="Q52" s="72">
        <f>'Energy by Mode &amp; Fuel'!R199*'C Emissions Factors'!$AB$10/1000</f>
        <v>1.3009703950833329</v>
      </c>
      <c r="R52" s="72">
        <f>'Energy by Mode &amp; Fuel'!S199*'C Emissions Factors'!$AB$10/1000</f>
        <v>1.3067969358033331</v>
      </c>
      <c r="S52" s="72">
        <f>'Energy by Mode &amp; Fuel'!T199*'C Emissions Factors'!$AB$10/1000</f>
        <v>1.3125581540866662</v>
      </c>
      <c r="T52" s="72">
        <f>'Energy by Mode &amp; Fuel'!U199*'C Emissions Factors'!$AB$10/1000</f>
        <v>1.3183171660633328</v>
      </c>
      <c r="U52" s="72">
        <f>'Energy by Mode &amp; Fuel'!V199*'C Emissions Factors'!$AB$10/1000</f>
        <v>1.3240475748499998</v>
      </c>
      <c r="V52" s="72">
        <f>'Energy by Mode &amp; Fuel'!W199*'C Emissions Factors'!$AB$10/1000</f>
        <v>1.3296954047299998</v>
      </c>
      <c r="W52" s="72">
        <f>'Energy by Mode &amp; Fuel'!X199*'C Emissions Factors'!$AB$10/1000</f>
        <v>1.3353092732466667</v>
      </c>
      <c r="X52" s="72">
        <f>'Energy by Mode &amp; Fuel'!Y199*'C Emissions Factors'!$AB$10/1000</f>
        <v>1.3408545098666664</v>
      </c>
      <c r="Y52" s="72">
        <f>'Energy by Mode &amp; Fuel'!Z199*'C Emissions Factors'!$AB$10/1000</f>
        <v>1.3463457707699997</v>
      </c>
      <c r="Z52" s="72">
        <f>'Energy by Mode &amp; Fuel'!AA199*'C Emissions Factors'!$AB$10/1000</f>
        <v>1.35174350003</v>
      </c>
      <c r="AA52" s="72">
        <f>'Energy by Mode &amp; Fuel'!AB199*'C Emissions Factors'!$AB$10/1000</f>
        <v>1.3571454843099995</v>
      </c>
      <c r="AB52" s="72">
        <f>'Energy by Mode &amp; Fuel'!AC199*'C Emissions Factors'!$AB$10/1000</f>
        <v>1.362496802333333</v>
      </c>
      <c r="AC52" s="72">
        <f>'Energy by Mode &amp; Fuel'!AD199*'C Emissions Factors'!$AB$10/1000</f>
        <v>1.3678429985733334</v>
      </c>
      <c r="AD52" s="72">
        <f>'Energy by Mode &amp; Fuel'!AE199*'C Emissions Factors'!$AB$10/1000</f>
        <v>1.3731795816199999</v>
      </c>
      <c r="AE52" s="72">
        <f>'Energy by Mode &amp; Fuel'!AF199*'C Emissions Factors'!$AB$10/1000</f>
        <v>1.3762750250801317</v>
      </c>
      <c r="AF52" s="72">
        <f>'Energy by Mode &amp; Fuel'!AG199*'C Emissions Factors'!$AB$10/1000</f>
        <v>1.3793774463386101</v>
      </c>
      <c r="AG52" s="72">
        <f>'Energy by Mode &amp; Fuel'!AH199*'C Emissions Factors'!$AB$10/1000</f>
        <v>1.3824868611249013</v>
      </c>
      <c r="AH52" s="72">
        <f>'Energy by Mode &amp; Fuel'!AI199*'C Emissions Factors'!$AB$10/1000</f>
        <v>1.3856032852039268</v>
      </c>
      <c r="AI52" s="72">
        <f>'Energy by Mode &amp; Fuel'!AJ199*'C Emissions Factors'!$AB$10/1000</f>
        <v>1.3887267343761476</v>
      </c>
      <c r="AJ52" s="72">
        <f>'Energy by Mode &amp; Fuel'!AK199*'C Emissions Factors'!$AB$10/1000</f>
        <v>1.3918572244776413</v>
      </c>
      <c r="AK52" s="72">
        <f>'Energy by Mode &amp; Fuel'!AL199*'C Emissions Factors'!$AB$10/1000</f>
        <v>1.3949947713801838</v>
      </c>
      <c r="AL52" s="72">
        <f>'Energy by Mode &amp; Fuel'!AM199*'C Emissions Factors'!$AB$10/1000</f>
        <v>1.3981393909913291</v>
      </c>
      <c r="AM52" s="72">
        <f>'Energy by Mode &amp; Fuel'!AN199*'C Emissions Factors'!$AB$10/1000</f>
        <v>1.4012910992544907</v>
      </c>
      <c r="AN52" s="72">
        <f>'Energy by Mode &amp; Fuel'!AO199*'C Emissions Factors'!$AB$10/1000</f>
        <v>1.4044499121490217</v>
      </c>
      <c r="AO52" s="72">
        <f>'Energy by Mode &amp; Fuel'!AP199*'C Emissions Factors'!$AB$10/1000</f>
        <v>1.4076158456902963</v>
      </c>
      <c r="AP52" s="72">
        <f>'Energy by Mode &amp; Fuel'!AQ199*'C Emissions Factors'!$AB$10/1000</f>
        <v>1.4107889159297906</v>
      </c>
      <c r="AQ52" s="72">
        <f>'Energy by Mode &amp; Fuel'!AR199*'C Emissions Factors'!$AB$10/1000</f>
        <v>1.4139691389551645</v>
      </c>
      <c r="AR52" s="72">
        <f>'Energy by Mode &amp; Fuel'!AS199*'C Emissions Factors'!$AB$10/1000</f>
        <v>1.4171565308903424</v>
      </c>
      <c r="AS52" s="72">
        <f>'Energy by Mode &amp; Fuel'!AT199*'C Emissions Factors'!$AB$10/1000</f>
        <v>1.4203511078955962</v>
      </c>
      <c r="AT52" s="56"/>
      <c r="AU52" s="56"/>
    </row>
    <row r="53" spans="1:47">
      <c r="A53" s="65" t="s">
        <v>668</v>
      </c>
      <c r="B53" s="72">
        <f>'Energy by Mode &amp; Fuel'!C$200*'C Emissions Factors'!$AB$9/1000</f>
        <v>10.568353418699999</v>
      </c>
      <c r="C53" s="72">
        <f>'Energy by Mode &amp; Fuel'!D200*'C Emissions Factors'!$AB$9/1000</f>
        <v>10.747749258399999</v>
      </c>
      <c r="D53" s="72">
        <f>'Energy by Mode &amp; Fuel'!E200*'C Emissions Factors'!$AB$9/1000</f>
        <v>11.194742647549997</v>
      </c>
      <c r="E53" s="72">
        <f>'Energy by Mode &amp; Fuel'!F200*'C Emissions Factors'!$AB$9/1000</f>
        <v>11.03278152515</v>
      </c>
      <c r="F53" s="72">
        <f>'Energy by Mode &amp; Fuel'!G200*'C Emissions Factors'!$AB$9/1000</f>
        <v>10.434046726949999</v>
      </c>
      <c r="G53" s="72">
        <f>'Energy by Mode &amp; Fuel'!H200*'C Emissions Factors'!$AB$9/1000</f>
        <v>10.186559429199999</v>
      </c>
      <c r="H53" s="72">
        <f>'Energy by Mode &amp; Fuel'!I200*'C Emissions Factors'!$AB$9/1000</f>
        <v>10.089234085699998</v>
      </c>
      <c r="I53" s="72">
        <f>'Energy by Mode &amp; Fuel'!J200*'C Emissions Factors'!$AB$9/1000</f>
        <v>10.054036427049999</v>
      </c>
      <c r="J53" s="72">
        <f>'Energy by Mode &amp; Fuel'!K200*'C Emissions Factors'!$AB$9/1000</f>
        <v>10.072887620949997</v>
      </c>
      <c r="K53" s="72">
        <f>'Energy by Mode &amp; Fuel'!L200*'C Emissions Factors'!$AB$9/1000</f>
        <v>10.112343487399999</v>
      </c>
      <c r="L53" s="72">
        <f>'Energy by Mode &amp; Fuel'!M200*'C Emissions Factors'!$AB$9/1000</f>
        <v>10.152508104199999</v>
      </c>
      <c r="M53" s="72">
        <f>'Energy by Mode &amp; Fuel'!N200*'C Emissions Factors'!$AB$9/1000</f>
        <v>10.193498730799998</v>
      </c>
      <c r="N53" s="72">
        <f>'Energy by Mode &amp; Fuel'!O200*'C Emissions Factors'!$AB$9/1000</f>
        <v>10.235145659199999</v>
      </c>
      <c r="O53" s="72">
        <f>'Energy by Mode &amp; Fuel'!P200*'C Emissions Factors'!$AB$9/1000</f>
        <v>10.28000160495</v>
      </c>
      <c r="P53" s="72">
        <f>'Energy by Mode &amp; Fuel'!Q200*'C Emissions Factors'!$AB$9/1000</f>
        <v>10.326095394999998</v>
      </c>
      <c r="Q53" s="72">
        <f>'Energy by Mode &amp; Fuel'!R200*'C Emissions Factors'!$AB$9/1000</f>
        <v>10.372258384949999</v>
      </c>
      <c r="R53" s="72">
        <f>'Energy by Mode &amp; Fuel'!S200*'C Emissions Factors'!$AB$9/1000</f>
        <v>10.418675863749998</v>
      </c>
      <c r="S53" s="72">
        <f>'Energy by Mode &amp; Fuel'!T200*'C Emissions Factors'!$AB$9/1000</f>
        <v>10.464573172899998</v>
      </c>
      <c r="T53" s="72">
        <f>'Energy by Mode &amp; Fuel'!U200*'C Emissions Factors'!$AB$9/1000</f>
        <v>10.510441514649999</v>
      </c>
      <c r="U53" s="72">
        <f>'Energy by Mode &amp; Fuel'!V200*'C Emissions Factors'!$AB$9/1000</f>
        <v>10.555972708049998</v>
      </c>
      <c r="V53" s="72">
        <f>'Energy by Mode &amp; Fuel'!W200*'C Emissions Factors'!$AB$9/1000</f>
        <v>10.600800783649998</v>
      </c>
      <c r="W53" s="72">
        <f>'Energy by Mode &amp; Fuel'!X200*'C Emissions Factors'!$AB$9/1000</f>
        <v>10.645344159449998</v>
      </c>
      <c r="X53" s="72">
        <f>'Energy by Mode &amp; Fuel'!Y200*'C Emissions Factors'!$AB$9/1000</f>
        <v>10.6893005065</v>
      </c>
      <c r="Y53" s="72">
        <f>'Energy by Mode &amp; Fuel'!Z200*'C Emissions Factors'!$AB$9/1000</f>
        <v>10.732829291799998</v>
      </c>
      <c r="Z53" s="72">
        <f>'Energy by Mode &amp; Fuel'!AA200*'C Emissions Factors'!$AB$9/1000</f>
        <v>10.7756325754</v>
      </c>
      <c r="AA53" s="72">
        <f>'Energy by Mode &amp; Fuel'!AB200*'C Emissions Factors'!$AB$9/1000</f>
        <v>10.818498329099999</v>
      </c>
      <c r="AB53" s="72">
        <f>'Energy by Mode &amp; Fuel'!AC200*'C Emissions Factors'!$AB$9/1000</f>
        <v>10.860966805149998</v>
      </c>
      <c r="AC53" s="72">
        <f>'Energy by Mode &amp; Fuel'!AD200*'C Emissions Factors'!$AB$9/1000</f>
        <v>10.9035189648</v>
      </c>
      <c r="AD53" s="72">
        <f>'Energy by Mode &amp; Fuel'!AE200*'C Emissions Factors'!$AB$9/1000</f>
        <v>10.946088973049999</v>
      </c>
      <c r="AE53" s="72">
        <f>'Energy by Mode &amp; Fuel'!AF200*'C Emissions Factors'!$AB$9/1000</f>
        <v>10.970688895250248</v>
      </c>
      <c r="AF53" s="72">
        <f>'Energy by Mode &amp; Fuel'!AG200*'C Emissions Factors'!$AB$9/1000</f>
        <v>10.995344102600635</v>
      </c>
      <c r="AG53" s="72">
        <f>'Energy by Mode &amp; Fuel'!AH200*'C Emissions Factors'!$AB$9/1000</f>
        <v>11.020054719347394</v>
      </c>
      <c r="AH53" s="72">
        <f>'Energy by Mode &amp; Fuel'!AI200*'C Emissions Factors'!$AB$9/1000</f>
        <v>11.044820870015993</v>
      </c>
      <c r="AI53" s="72">
        <f>'Energy by Mode &amp; Fuel'!AJ200*'C Emissions Factors'!$AB$9/1000</f>
        <v>11.069642679411755</v>
      </c>
      <c r="AJ53" s="72">
        <f>'Energy by Mode &amp; Fuel'!AK200*'C Emissions Factors'!$AB$9/1000</f>
        <v>11.094520272620485</v>
      </c>
      <c r="AK53" s="72">
        <f>'Energy by Mode &amp; Fuel'!AL200*'C Emissions Factors'!$AB$9/1000</f>
        <v>11.119453775009104</v>
      </c>
      <c r="AL53" s="72">
        <f>'Energy by Mode &amp; Fuel'!AM200*'C Emissions Factors'!$AB$9/1000</f>
        <v>11.144443312226278</v>
      </c>
      <c r="AM53" s="72">
        <f>'Energy by Mode &amp; Fuel'!AN200*'C Emissions Factors'!$AB$9/1000</f>
        <v>11.169489010203048</v>
      </c>
      <c r="AN53" s="72">
        <f>'Energy by Mode &amp; Fuel'!AO200*'C Emissions Factors'!$AB$9/1000</f>
        <v>11.194590995153476</v>
      </c>
      <c r="AO53" s="72">
        <f>'Energy by Mode &amp; Fuel'!AP200*'C Emissions Factors'!$AB$9/1000</f>
        <v>11.21974939357527</v>
      </c>
      <c r="AP53" s="72">
        <f>'Energy by Mode &amp; Fuel'!AQ200*'C Emissions Factors'!$AB$9/1000</f>
        <v>11.244964332250426</v>
      </c>
      <c r="AQ53" s="72">
        <f>'Energy by Mode &amp; Fuel'!AR200*'C Emissions Factors'!$AB$9/1000</f>
        <v>11.270235938245865</v>
      </c>
      <c r="AR53" s="72">
        <f>'Energy by Mode &amp; Fuel'!AS200*'C Emissions Factors'!$AB$9/1000</f>
        <v>11.29556433891408</v>
      </c>
      <c r="AS53" s="72">
        <f>'Energy by Mode &amp; Fuel'!AT200*'C Emissions Factors'!$AB$9/1000</f>
        <v>11.320949661893764</v>
      </c>
      <c r="AT53" s="56"/>
      <c r="AU53" s="56"/>
    </row>
    <row r="54" spans="1:47">
      <c r="A54" s="65" t="s">
        <v>670</v>
      </c>
      <c r="B54" s="72">
        <f>SUM(B51:B53)</f>
        <v>50.676826320284768</v>
      </c>
      <c r="C54" s="72">
        <f t="shared" ref="C54:AS54" si="7">SUM(C51:C53)</f>
        <v>50.457830000657282</v>
      </c>
      <c r="D54" s="72">
        <f t="shared" si="7"/>
        <v>52.076182693181394</v>
      </c>
      <c r="E54" s="72">
        <f t="shared" si="7"/>
        <v>51.563709168102058</v>
      </c>
      <c r="F54" s="72">
        <f t="shared" si="7"/>
        <v>48.990215733646913</v>
      </c>
      <c r="G54" s="72">
        <f t="shared" si="7"/>
        <v>47.822106260321007</v>
      </c>
      <c r="H54" s="72">
        <f t="shared" si="7"/>
        <v>47.359457758783755</v>
      </c>
      <c r="I54" s="72">
        <f t="shared" si="7"/>
        <v>47.192631430062939</v>
      </c>
      <c r="J54" s="72">
        <f t="shared" si="7"/>
        <v>47.280529233543149</v>
      </c>
      <c r="K54" s="72">
        <f t="shared" si="7"/>
        <v>47.465007596818054</v>
      </c>
      <c r="L54" s="72">
        <f t="shared" si="7"/>
        <v>47.653027681709645</v>
      </c>
      <c r="M54" s="72">
        <f t="shared" si="7"/>
        <v>47.844653436565068</v>
      </c>
      <c r="N54" s="72">
        <f t="shared" si="7"/>
        <v>48.039635607336614</v>
      </c>
      <c r="O54" s="72">
        <f t="shared" si="7"/>
        <v>48.250216555544185</v>
      </c>
      <c r="P54" s="72">
        <f t="shared" si="7"/>
        <v>48.467067019853509</v>
      </c>
      <c r="Q54" s="72">
        <f t="shared" si="7"/>
        <v>48.684430776908613</v>
      </c>
      <c r="R54" s="72">
        <f t="shared" si="7"/>
        <v>48.902719845444302</v>
      </c>
      <c r="S54" s="72">
        <f t="shared" si="7"/>
        <v>49.118502477574246</v>
      </c>
      <c r="T54" s="72">
        <f t="shared" si="7"/>
        <v>49.334189079938632</v>
      </c>
      <c r="U54" s="72">
        <f t="shared" si="7"/>
        <v>49.548709614084437</v>
      </c>
      <c r="V54" s="72">
        <f t="shared" si="7"/>
        <v>49.76009099171668</v>
      </c>
      <c r="W54" s="72">
        <f t="shared" si="7"/>
        <v>49.97023218510185</v>
      </c>
      <c r="X54" s="72">
        <f t="shared" si="7"/>
        <v>50.177736312080583</v>
      </c>
      <c r="Y54" s="72">
        <f t="shared" si="7"/>
        <v>50.383227377150675</v>
      </c>
      <c r="Z54" s="72">
        <f t="shared" si="7"/>
        <v>50.58522585075147</v>
      </c>
      <c r="AA54" s="72">
        <f t="shared" si="7"/>
        <v>50.787420832471</v>
      </c>
      <c r="AB54" s="72">
        <f t="shared" si="7"/>
        <v>50.987675330358122</v>
      </c>
      <c r="AC54" s="72">
        <f t="shared" si="7"/>
        <v>51.187913196961283</v>
      </c>
      <c r="AD54" s="72">
        <f t="shared" si="7"/>
        <v>51.387873719669173</v>
      </c>
      <c r="AE54" s="72">
        <f t="shared" si="7"/>
        <v>51.503766425583066</v>
      </c>
      <c r="AF54" s="72">
        <f t="shared" si="7"/>
        <v>51.619920499860001</v>
      </c>
      <c r="AG54" s="72">
        <f t="shared" si="7"/>
        <v>51.736336531955978</v>
      </c>
      <c r="AH54" s="72">
        <f t="shared" si="7"/>
        <v>51.853015112656379</v>
      </c>
      <c r="AI54" s="72">
        <f t="shared" si="7"/>
        <v>51.969956834078964</v>
      </c>
      <c r="AJ54" s="72">
        <f t="shared" si="7"/>
        <v>52.08716228967689</v>
      </c>
      <c r="AK54" s="72">
        <f t="shared" si="7"/>
        <v>52.204632074241715</v>
      </c>
      <c r="AL54" s="72">
        <f t="shared" si="7"/>
        <v>52.322366783906425</v>
      </c>
      <c r="AM54" s="72">
        <f t="shared" si="7"/>
        <v>52.440367016148414</v>
      </c>
      <c r="AN54" s="72">
        <f t="shared" si="7"/>
        <v>52.558633369792595</v>
      </c>
      <c r="AO54" s="72">
        <f t="shared" si="7"/>
        <v>52.677166445014393</v>
      </c>
      <c r="AP54" s="72">
        <f t="shared" si="7"/>
        <v>52.795966843342775</v>
      </c>
      <c r="AQ54" s="72">
        <f t="shared" si="7"/>
        <v>52.915035167663319</v>
      </c>
      <c r="AR54" s="72">
        <f t="shared" si="7"/>
        <v>53.034372022221291</v>
      </c>
      <c r="AS54" s="72">
        <f t="shared" si="7"/>
        <v>53.153978012624712</v>
      </c>
      <c r="AT54" s="56"/>
      <c r="AU54" s="56"/>
    </row>
    <row r="55" spans="1:47">
      <c r="A55" s="65"/>
      <c r="B55" s="72">
        <f>'C Emissions'!B87</f>
        <v>50.571826934814503</v>
      </c>
      <c r="C55" s="72">
        <f>'C Emissions'!C87</f>
        <v>50.2982368469238</v>
      </c>
      <c r="D55" s="72">
        <f>'C Emissions'!D87</f>
        <v>51.921943664550803</v>
      </c>
      <c r="E55" s="72">
        <f>'C Emissions'!E87</f>
        <v>51.337001800537102</v>
      </c>
      <c r="F55" s="72">
        <f>'C Emissions'!F87</f>
        <v>48.803409576416001</v>
      </c>
      <c r="G55" s="72">
        <f>'C Emissions'!G87</f>
        <v>47.605239868164098</v>
      </c>
      <c r="H55" s="72">
        <f>'C Emissions'!H87</f>
        <v>47.082874298095703</v>
      </c>
      <c r="I55" s="72">
        <f>'C Emissions'!I87</f>
        <v>46.901515960693402</v>
      </c>
      <c r="J55" s="72">
        <f>'C Emissions'!J87</f>
        <v>46.939052581787102</v>
      </c>
      <c r="K55" s="72">
        <f>'C Emissions'!K87</f>
        <v>47.118850708007798</v>
      </c>
      <c r="L55" s="72">
        <f>'C Emissions'!L87</f>
        <v>47.308483123779297</v>
      </c>
      <c r="M55" s="72">
        <f>'C Emissions'!M87</f>
        <v>47.492191314697301</v>
      </c>
      <c r="N55" s="72">
        <f>'C Emissions'!N87</f>
        <v>47.690456390380902</v>
      </c>
      <c r="O55" s="72">
        <f>'C Emissions'!O87</f>
        <v>47.903476715087898</v>
      </c>
      <c r="P55" s="72">
        <f>'C Emissions'!P87</f>
        <v>48.130584716796903</v>
      </c>
      <c r="Q55" s="72">
        <f>'C Emissions'!Q87</f>
        <v>48.346714019775398</v>
      </c>
      <c r="R55" s="72">
        <f>'C Emissions'!R87</f>
        <v>48.574314117431598</v>
      </c>
      <c r="S55" s="72">
        <f>'C Emissions'!S87</f>
        <v>48.787277221679702</v>
      </c>
      <c r="T55" s="72">
        <f>'C Emissions'!T87</f>
        <v>49.00439453125</v>
      </c>
      <c r="U55" s="72">
        <f>'C Emissions'!U87</f>
        <v>49.227279663085902</v>
      </c>
      <c r="V55" s="72">
        <f>'C Emissions'!V87</f>
        <v>49.413639068603501</v>
      </c>
      <c r="W55" s="72">
        <f>'C Emissions'!W87</f>
        <v>49.623908996582003</v>
      </c>
      <c r="X55" s="72">
        <f>'C Emissions'!X87</f>
        <v>49.834762573242202</v>
      </c>
      <c r="Y55" s="72">
        <f>'C Emissions'!Y87</f>
        <v>50.031093597412102</v>
      </c>
      <c r="Z55" s="72">
        <f>'C Emissions'!Z87</f>
        <v>50.240974426269503</v>
      </c>
      <c r="AA55" s="72">
        <f>'C Emissions'!AA87</f>
        <v>50.444732666015597</v>
      </c>
      <c r="AB55" s="72">
        <f>'C Emissions'!AB87</f>
        <v>50.648693084716797</v>
      </c>
      <c r="AC55" s="72">
        <f>'C Emissions'!AC87</f>
        <v>50.850635528564503</v>
      </c>
      <c r="AD55" s="72">
        <f>'C Emissions'!AD87</f>
        <v>51.053886413574197</v>
      </c>
      <c r="AE55" s="72">
        <f>'C Emissions'!AE87</f>
        <v>5.5243577786192688E-4</v>
      </c>
      <c r="AF55" s="72">
        <f>'C Emissions'!AF87</f>
        <v>0</v>
      </c>
      <c r="AG55" s="72">
        <f>'C Emissions'!AG87</f>
        <v>0</v>
      </c>
      <c r="AH55" s="72">
        <f>'C Emissions'!AH87</f>
        <v>0</v>
      </c>
      <c r="AI55" s="72">
        <f>'C Emissions'!AI87</f>
        <v>0</v>
      </c>
      <c r="AJ55" s="72">
        <f>'C Emissions'!AJ87</f>
        <v>0</v>
      </c>
      <c r="AK55" s="72">
        <f>'C Emissions'!AK87</f>
        <v>0</v>
      </c>
      <c r="AL55" s="72">
        <f>'C Emissions'!AL87</f>
        <v>0</v>
      </c>
      <c r="AM55" s="72">
        <f>'C Emissions'!AM87</f>
        <v>0</v>
      </c>
      <c r="AN55" s="72">
        <f>'C Emissions'!AN87</f>
        <v>0</v>
      </c>
      <c r="AO55" s="72">
        <f>'C Emissions'!AO87</f>
        <v>0</v>
      </c>
      <c r="AP55" s="72">
        <f>'C Emissions'!AP87</f>
        <v>0</v>
      </c>
      <c r="AQ55" s="72">
        <f>'C Emissions'!AQ87</f>
        <v>0</v>
      </c>
      <c r="AR55" s="72">
        <f>'C Emissions'!AR87</f>
        <v>0</v>
      </c>
      <c r="AS55" s="72">
        <f>'C Emissions'!AS87</f>
        <v>0</v>
      </c>
      <c r="AT55" s="56"/>
      <c r="AU55" s="56"/>
    </row>
    <row r="56" spans="1:47">
      <c r="A56" s="65" t="s">
        <v>671</v>
      </c>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c r="AS56" s="65"/>
      <c r="AT56" s="56"/>
      <c r="AU56" s="56"/>
    </row>
    <row r="57" spans="1:47">
      <c r="A57" s="65" t="s">
        <v>672</v>
      </c>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c r="AQ57" s="65"/>
      <c r="AR57" s="65"/>
      <c r="AS57" s="65"/>
      <c r="AT57" s="56"/>
      <c r="AU57" s="56"/>
    </row>
    <row r="58" spans="1:47">
      <c r="A58" s="65" t="s">
        <v>674</v>
      </c>
      <c r="B58" s="72">
        <f>'Energy by Mode &amp; Fuel'!C$205*((1-B$112)*'C Emissions Factors'!$AB$6/1000+(B$112)*'C Emissions Factors'!$AB$50/1000)</f>
        <v>0.17235241075850691</v>
      </c>
      <c r="C58" s="72">
        <f>'Energy by Mode &amp; Fuel'!D205*((1-C$112)*'C Emissions Factors'!$AB$6/1000+(C$112)*'C Emissions Factors'!$AB$50/1000)</f>
        <v>0.17205742910140018</v>
      </c>
      <c r="D58" s="72">
        <f>'Energy by Mode &amp; Fuel'!E205*((1-D$112)*'C Emissions Factors'!$AB$6/1000+(D$112)*'C Emissions Factors'!$AB$50/1000)</f>
        <v>0.16845270487570788</v>
      </c>
      <c r="E58" s="72">
        <f>'Energy by Mode &amp; Fuel'!F205*((1-E$112)*'C Emissions Factors'!$AB$6/1000+(E$112)*'C Emissions Factors'!$AB$50/1000)</f>
        <v>0.17308372768514688</v>
      </c>
      <c r="F58" s="72">
        <f>'Energy by Mode &amp; Fuel'!G205*((1-F$112)*'C Emissions Factors'!$AB$6/1000+(F$112)*'C Emissions Factors'!$AB$50/1000)</f>
        <v>0.17777206518516039</v>
      </c>
      <c r="G58" s="72">
        <f>'Energy by Mode &amp; Fuel'!H205*((1-G$112)*'C Emissions Factors'!$AB$6/1000+(G$112)*'C Emissions Factors'!$AB$50/1000)</f>
        <v>0.1797127107514567</v>
      </c>
      <c r="H58" s="72">
        <f>'Energy by Mode &amp; Fuel'!I205*((1-H$112)*'C Emissions Factors'!$AB$6/1000+(H$112)*'C Emissions Factors'!$AB$50/1000)</f>
        <v>0.18180227067183843</v>
      </c>
      <c r="I58" s="72">
        <f>'Energy by Mode &amp; Fuel'!J205*((1-I$112)*'C Emissions Factors'!$AB$6/1000+(I$112)*'C Emissions Factors'!$AB$50/1000)</f>
        <v>0.18391428308530161</v>
      </c>
      <c r="J58" s="72">
        <f>'Energy by Mode &amp; Fuel'!K205*((1-J$112)*'C Emissions Factors'!$AB$6/1000+(J$112)*'C Emissions Factors'!$AB$50/1000)</f>
        <v>0.18604684762409324</v>
      </c>
      <c r="K58" s="72">
        <f>'Energy by Mode &amp; Fuel'!L205*((1-K$112)*'C Emissions Factors'!$AB$6/1000+(K$112)*'C Emissions Factors'!$AB$50/1000)</f>
        <v>0.18819813430445123</v>
      </c>
      <c r="L58" s="72">
        <f>'Energy by Mode &amp; Fuel'!M205*((1-L$112)*'C Emissions Factors'!$AB$6/1000+(L$112)*'C Emissions Factors'!$AB$50/1000)</f>
        <v>0.19036673544655852</v>
      </c>
      <c r="M58" s="72">
        <f>'Energy by Mode &amp; Fuel'!N205*((1-M$112)*'C Emissions Factors'!$AB$6/1000+(M$112)*'C Emissions Factors'!$AB$50/1000)</f>
        <v>0.19255124337059815</v>
      </c>
      <c r="N58" s="72">
        <f>'Energy by Mode &amp; Fuel'!O205*((1-N$112)*'C Emissions Factors'!$AB$6/1000+(N$112)*'C Emissions Factors'!$AB$50/1000)</f>
        <v>0.19475039116473475</v>
      </c>
      <c r="O58" s="72">
        <f>'Energy by Mode &amp; Fuel'!P205*((1-O$112)*'C Emissions Factors'!$AB$6/1000+(O$112)*'C Emissions Factors'!$AB$50/1000)</f>
        <v>0.19696277114915128</v>
      </c>
      <c r="P58" s="72">
        <f>'Energy by Mode &amp; Fuel'!Q205*((1-P$112)*'C Emissions Factors'!$AB$6/1000+(P$112)*'C Emissions Factors'!$AB$50/1000)</f>
        <v>0.19918711641201253</v>
      </c>
      <c r="Q58" s="72">
        <f>'Energy by Mode &amp; Fuel'!R205*((1-Q$112)*'C Emissions Factors'!$AB$6/1000+(Q$112)*'C Emissions Factors'!$AB$50/1000)</f>
        <v>0.20142208965749223</v>
      </c>
      <c r="R58" s="72">
        <f>'Energy by Mode &amp; Fuel'!S205*((1-R$112)*'C Emissions Factors'!$AB$6/1000+(R$112)*'C Emissions Factors'!$AB$50/1000)</f>
        <v>0.2036662832057734</v>
      </c>
      <c r="S58" s="72">
        <f>'Energy by Mode &amp; Fuel'!T205*((1-S$112)*'C Emissions Factors'!$AB$6/1000+(S$112)*'C Emissions Factors'!$AB$50/1000)</f>
        <v>0.20591828937703904</v>
      </c>
      <c r="T58" s="72">
        <f>'Energy by Mode &amp; Fuel'!U205*((1-T$112)*'C Emissions Factors'!$AB$6/1000+(T$112)*'C Emissions Factors'!$AB$50/1000)</f>
        <v>0.2081771227954172</v>
      </c>
      <c r="U58" s="72">
        <f>'Energy by Mode &amp; Fuel'!V205*((1-U$112)*'C Emissions Factors'!$AB$6/1000+(U$112)*'C Emissions Factors'!$AB$50/1000)</f>
        <v>0.21044222038898108</v>
      </c>
      <c r="V58" s="72">
        <f>'Energy by Mode &amp; Fuel'!W205*((1-V$112)*'C Emissions Factors'!$AB$6/1000+(V$112)*'C Emissions Factors'!$AB$50/1000)</f>
        <v>0.21271294870181304</v>
      </c>
      <c r="W58" s="72">
        <f>'Energy by Mode &amp; Fuel'!X205*((1-W$112)*'C Emissions Factors'!$AB$6/1000+(W$112)*'C Emissions Factors'!$AB$50/1000)</f>
        <v>0.2149894485018948</v>
      </c>
      <c r="X58" s="72">
        <f>'Energy by Mode &amp; Fuel'!Y205*((1-X$112)*'C Emissions Factors'!$AB$6/1000+(X$112)*'C Emissions Factors'!$AB$50/1000)</f>
        <v>0.21727136786927209</v>
      </c>
      <c r="Y58" s="72">
        <f>'Energy by Mode &amp; Fuel'!Z205*((1-Y$112)*'C Emissions Factors'!$AB$6/1000+(Y$112)*'C Emissions Factors'!$AB$50/1000)</f>
        <v>0.21955919949188082</v>
      </c>
      <c r="Z58" s="72">
        <f>'Energy by Mode &amp; Fuel'!AA205*((1-Z$112)*'C Emissions Factors'!$AB$6/1000+(Z$112)*'C Emissions Factors'!$AB$50/1000)</f>
        <v>0.22185364720962952</v>
      </c>
      <c r="AA58" s="72">
        <f>'Energy by Mode &amp; Fuel'!AB205*((1-AA$112)*'C Emissions Factors'!$AB$6/1000+(AA$112)*'C Emissions Factors'!$AB$50/1000)</f>
        <v>0.22415471102251824</v>
      </c>
      <c r="AB58" s="72">
        <f>'Energy by Mode &amp; Fuel'!AC205*((1-AB$112)*'C Emissions Factors'!$AB$6/1000+(AB$112)*'C Emissions Factors'!$AB$50/1000)</f>
        <v>0.22646288361848291</v>
      </c>
      <c r="AC58" s="72">
        <f>'Energy by Mode &amp; Fuel'!AD205*((1-AC$112)*'C Emissions Factors'!$AB$6/1000+(AC$112)*'C Emissions Factors'!$AB$50/1000)</f>
        <v>0.2287792911413771</v>
      </c>
      <c r="AD58" s="72">
        <f>'Energy by Mode &amp; Fuel'!AE205*((1-AD$112)*'C Emissions Factors'!$AB$6/1000+(AD$112)*'C Emissions Factors'!$AB$50/1000)</f>
        <v>0.23110435589514594</v>
      </c>
      <c r="AE58" s="72">
        <f>'Energy by Mode &amp; Fuel'!AF205*((1-AE$112)*'C Emissions Factors'!$AB$6/1000+(AE$112)*'C Emissions Factors'!$AB$50/1000)</f>
        <v>0.23246145931547701</v>
      </c>
      <c r="AF58" s="72">
        <f>'Energy by Mode &amp; Fuel'!AG205*((1-AF$112)*'C Emissions Factors'!$AB$6/1000+(AF$112)*'C Emissions Factors'!$AB$50/1000)</f>
        <v>0.233826531991456</v>
      </c>
      <c r="AG58" s="72">
        <f>'Energy by Mode &amp; Fuel'!AH205*((1-AG$112)*'C Emissions Factors'!$AB$6/1000+(AG$112)*'C Emissions Factors'!$AB$50/1000)</f>
        <v>0.23519962072057427</v>
      </c>
      <c r="AH58" s="72">
        <f>'Energy by Mode &amp; Fuel'!AI205*((1-AH$112)*'C Emissions Factors'!$AB$6/1000+(AH$112)*'C Emissions Factors'!$AB$50/1000)</f>
        <v>0.23658077257512988</v>
      </c>
      <c r="AI58" s="72">
        <f>'Energy by Mode &amp; Fuel'!AJ205*((1-AI$112)*'C Emissions Factors'!$AB$6/1000+(AI$112)*'C Emissions Factors'!$AB$50/1000)</f>
        <v>0.23797003490384147</v>
      </c>
      <c r="AJ58" s="72">
        <f>'Energy by Mode &amp; Fuel'!AK205*((1-AJ$112)*'C Emissions Factors'!$AB$6/1000+(AJ$112)*'C Emissions Factors'!$AB$50/1000)</f>
        <v>0.23936745533347126</v>
      </c>
      <c r="AK58" s="72">
        <f>'Energy by Mode &amp; Fuel'!AL205*((1-AK$112)*'C Emissions Factors'!$AB$6/1000+(AK$112)*'C Emissions Factors'!$AB$50/1000)</f>
        <v>0.24077308177045798</v>
      </c>
      <c r="AL58" s="72">
        <f>'Energy by Mode &amp; Fuel'!AM205*((1-AL$112)*'C Emissions Factors'!$AB$6/1000+(AL$112)*'C Emissions Factors'!$AB$50/1000)</f>
        <v>0.24218696240255905</v>
      </c>
      <c r="AM58" s="72">
        <f>'Energy by Mode &amp; Fuel'!AN205*((1-AM$112)*'C Emissions Factors'!$AB$6/1000+(AM$112)*'C Emissions Factors'!$AB$50/1000)</f>
        <v>0.24360914570050274</v>
      </c>
      <c r="AN58" s="72">
        <f>'Energy by Mode &amp; Fuel'!AO205*((1-AN$112)*'C Emissions Factors'!$AB$6/1000+(AN$112)*'C Emissions Factors'!$AB$50/1000)</f>
        <v>0.24503968041964963</v>
      </c>
      <c r="AO58" s="72">
        <f>'Energy by Mode &amp; Fuel'!AP205*((1-AO$112)*'C Emissions Factors'!$AB$6/1000+(AO$112)*'C Emissions Factors'!$AB$50/1000)</f>
        <v>0.2464786156016642</v>
      </c>
      <c r="AP58" s="72">
        <f>'Energy by Mode &amp; Fuel'!AQ205*((1-AP$112)*'C Emissions Factors'!$AB$6/1000+(AP$112)*'C Emissions Factors'!$AB$50/1000)</f>
        <v>0.24792600057619602</v>
      </c>
      <c r="AQ58" s="72">
        <f>'Energy by Mode &amp; Fuel'!AR205*((1-AQ$112)*'C Emissions Factors'!$AB$6/1000+(AQ$112)*'C Emissions Factors'!$AB$50/1000)</f>
        <v>0.24938188496257085</v>
      </c>
      <c r="AR58" s="72">
        <f>'Energy by Mode &amp; Fuel'!AS205*((1-AR$112)*'C Emissions Factors'!$AB$6/1000+(AR$112)*'C Emissions Factors'!$AB$50/1000)</f>
        <v>0.25084631867149182</v>
      </c>
      <c r="AS58" s="72">
        <f>'Energy by Mode &amp; Fuel'!AT205*((1-AS$112)*'C Emissions Factors'!$AB$6/1000+(AS$112)*'C Emissions Factors'!$AB$50/1000)</f>
        <v>0.25231935190675026</v>
      </c>
      <c r="AT58" s="56"/>
      <c r="AU58" s="56"/>
    </row>
    <row r="59" spans="1:47">
      <c r="A59" s="65" t="s">
        <v>676</v>
      </c>
      <c r="B59" s="72">
        <f>'Energy by Mode &amp; Fuel'!C$206*'C Emissions Factors'!$AB$9/1000</f>
        <v>6.333000092649999</v>
      </c>
      <c r="C59" s="72">
        <f>'Energy by Mode &amp; Fuel'!D206*'C Emissions Factors'!$AB$9/1000</f>
        <v>6.0989833673999989</v>
      </c>
      <c r="D59" s="72">
        <f>'Energy by Mode &amp; Fuel'!E206*'C Emissions Factors'!$AB$9/1000</f>
        <v>6.1343004799999994</v>
      </c>
      <c r="E59" s="72">
        <f>'Energy by Mode &amp; Fuel'!F206*'C Emissions Factors'!$AB$9/1000</f>
        <v>6.0818237672499986</v>
      </c>
      <c r="F59" s="72">
        <f>'Energy by Mode &amp; Fuel'!G206*'C Emissions Factors'!$AB$9/1000</f>
        <v>6.0467913544499998</v>
      </c>
      <c r="G59" s="72">
        <f>'Energy by Mode &amp; Fuel'!H206*'C Emissions Factors'!$AB$9/1000</f>
        <v>6.0302489939999999</v>
      </c>
      <c r="H59" s="72">
        <f>'Energy by Mode &amp; Fuel'!I206*'C Emissions Factors'!$AB$9/1000</f>
        <v>5.9971665407499994</v>
      </c>
      <c r="I59" s="72">
        <f>'Energy by Mode &amp; Fuel'!J206*'C Emissions Factors'!$AB$9/1000</f>
        <v>5.9510426128999985</v>
      </c>
      <c r="J59" s="72">
        <f>'Energy by Mode &amp; Fuel'!K206*'C Emissions Factors'!$AB$9/1000</f>
        <v>5.8964775407999985</v>
      </c>
      <c r="K59" s="72">
        <f>'Energy by Mode &amp; Fuel'!L206*'C Emissions Factors'!$AB$9/1000</f>
        <v>5.8306848946499992</v>
      </c>
      <c r="L59" s="72">
        <f>'Energy by Mode &amp; Fuel'!M206*'C Emissions Factors'!$AB$9/1000</f>
        <v>5.7522581462499991</v>
      </c>
      <c r="M59" s="72">
        <f>'Energy by Mode &amp; Fuel'!N206*'C Emissions Factors'!$AB$9/1000</f>
        <v>5.6633040887499995</v>
      </c>
      <c r="N59" s="72">
        <f>'Energy by Mode &amp; Fuel'!O206*'C Emissions Factors'!$AB$9/1000</f>
        <v>5.5661774206499999</v>
      </c>
      <c r="O59" s="72">
        <f>'Energy by Mode &amp; Fuel'!P206*'C Emissions Factors'!$AB$9/1000</f>
        <v>5.4632002886999995</v>
      </c>
      <c r="P59" s="72">
        <f>'Energy by Mode &amp; Fuel'!Q206*'C Emissions Factors'!$AB$9/1000</f>
        <v>5.3546980640999999</v>
      </c>
      <c r="Q59" s="72">
        <f>'Energy by Mode &amp; Fuel'!R206*'C Emissions Factors'!$AB$9/1000</f>
        <v>5.2412187866499993</v>
      </c>
      <c r="R59" s="72">
        <f>'Energy by Mode &amp; Fuel'!S206*'C Emissions Factors'!$AB$9/1000</f>
        <v>5.1208588738999996</v>
      </c>
      <c r="S59" s="72">
        <f>'Energy by Mode &amp; Fuel'!T206*'C Emissions Factors'!$AB$9/1000</f>
        <v>4.9920415775999993</v>
      </c>
      <c r="T59" s="72">
        <f>'Energy by Mode &amp; Fuel'!U206*'C Emissions Factors'!$AB$9/1000</f>
        <v>4.8559769450499992</v>
      </c>
      <c r="U59" s="72">
        <f>'Energy by Mode &amp; Fuel'!V206*'C Emissions Factors'!$AB$9/1000</f>
        <v>4.7156658086999999</v>
      </c>
      <c r="V59" s="72">
        <f>'Energy by Mode &amp; Fuel'!W206*'C Emissions Factors'!$AB$9/1000</f>
        <v>4.5710029788499993</v>
      </c>
      <c r="W59" s="72">
        <f>'Energy by Mode &amp; Fuel'!X206*'C Emissions Factors'!$AB$9/1000</f>
        <v>4.4226879889499999</v>
      </c>
      <c r="X59" s="72">
        <f>'Energy by Mode &amp; Fuel'!Y206*'C Emissions Factors'!$AB$9/1000</f>
        <v>4.2698022212999991</v>
      </c>
      <c r="Y59" s="72">
        <f>'Energy by Mode &amp; Fuel'!Z206*'C Emissions Factors'!$AB$9/1000</f>
        <v>4.1162105561499995</v>
      </c>
      <c r="Z59" s="72">
        <f>'Energy by Mode &amp; Fuel'!AA206*'C Emissions Factors'!$AB$9/1000</f>
        <v>3.9597951546999992</v>
      </c>
      <c r="AA59" s="72">
        <f>'Energy by Mode &amp; Fuel'!AB206*'C Emissions Factors'!$AB$9/1000</f>
        <v>3.7958287713500001</v>
      </c>
      <c r="AB59" s="72">
        <f>'Energy by Mode &amp; Fuel'!AC206*'C Emissions Factors'!$AB$9/1000</f>
        <v>3.6235229222499994</v>
      </c>
      <c r="AC59" s="72">
        <f>'Energy by Mode &amp; Fuel'!AD206*'C Emissions Factors'!$AB$9/1000</f>
        <v>3.4457117309999994</v>
      </c>
      <c r="AD59" s="72">
        <f>'Energy by Mode &amp; Fuel'!AE206*'C Emissions Factors'!$AB$9/1000</f>
        <v>3.2594968482999995</v>
      </c>
      <c r="AE59" s="72">
        <f>'Energy by Mode &amp; Fuel'!AF206*'C Emissions Factors'!$AB$9/1000</f>
        <v>3.1747766840240534</v>
      </c>
      <c r="AF59" s="72">
        <f>'Energy by Mode &amp; Fuel'!AG206*'C Emissions Factors'!$AB$9/1000</f>
        <v>3.0922585486406002</v>
      </c>
      <c r="AG59" s="72">
        <f>'Energy by Mode &amp; Fuel'!AH206*'C Emissions Factors'!$AB$9/1000</f>
        <v>3.0118852074725719</v>
      </c>
      <c r="AH59" s="72">
        <f>'Energy by Mode &amp; Fuel'!AI206*'C Emissions Factors'!$AB$9/1000</f>
        <v>2.9336009134747263</v>
      </c>
      <c r="AI59" s="72">
        <f>'Energy by Mode &amp; Fuel'!AJ206*'C Emissions Factors'!$AB$9/1000</f>
        <v>2.8573513685674299</v>
      </c>
      <c r="AJ59" s="72">
        <f>'Energy by Mode &amp; Fuel'!AK206*'C Emissions Factors'!$AB$9/1000</f>
        <v>2.7830836859754409</v>
      </c>
      <c r="AK59" s="72">
        <f>'Energy by Mode &amp; Fuel'!AL206*'C Emissions Factors'!$AB$9/1000</f>
        <v>2.7107463535455856</v>
      </c>
      <c r="AL59" s="72">
        <f>'Energy by Mode &amp; Fuel'!AM206*'C Emissions Factors'!$AB$9/1000</f>
        <v>2.64028919801786</v>
      </c>
      <c r="AM59" s="72">
        <f>'Energy by Mode &amp; Fuel'!AN206*'C Emissions Factors'!$AB$9/1000</f>
        <v>2.571663350225204</v>
      </c>
      <c r="AN59" s="72">
        <f>'Energy by Mode &amp; Fuel'!AO206*'C Emissions Factors'!$AB$9/1000</f>
        <v>2.504821211197783</v>
      </c>
      <c r="AO59" s="72">
        <f>'Energy by Mode &amp; Fuel'!AP206*'C Emissions Factors'!$AB$9/1000</f>
        <v>2.4397164191482905</v>
      </c>
      <c r="AP59" s="72">
        <f>'Energy by Mode &amp; Fuel'!AQ206*'C Emissions Factors'!$AB$9/1000</f>
        <v>2.3763038173153519</v>
      </c>
      <c r="AQ59" s="72">
        <f>'Energy by Mode &amp; Fuel'!AR206*'C Emissions Factors'!$AB$9/1000</f>
        <v>2.3145394226427469</v>
      </c>
      <c r="AR59" s="72">
        <f>'Energy by Mode &amp; Fuel'!AS206*'C Emissions Factors'!$AB$9/1000</f>
        <v>2.2543803952727051</v>
      </c>
      <c r="AS59" s="72">
        <f>'Energy by Mode &amp; Fuel'!AT206*'C Emissions Factors'!$AB$9/1000</f>
        <v>2.19578500883213</v>
      </c>
      <c r="AT59" s="56"/>
      <c r="AU59" s="56"/>
    </row>
    <row r="60" spans="1:47">
      <c r="A60" s="65" t="s">
        <v>678</v>
      </c>
      <c r="B60" s="72">
        <f>'Energy by Mode &amp; Fuel'!C$207*'C Emissions Factors'!$AB$43/1000</f>
        <v>1.0174812791733332</v>
      </c>
      <c r="C60" s="72">
        <f>'Energy by Mode &amp; Fuel'!D207*'C Emissions Factors'!$AB$43/1000</f>
        <v>1.1109281822466666</v>
      </c>
      <c r="D60" s="72">
        <f>'Energy by Mode &amp; Fuel'!E207*'C Emissions Factors'!$AB$43/1000</f>
        <v>1.1875278958400002</v>
      </c>
      <c r="E60" s="72">
        <f>'Energy by Mode &amp; Fuel'!F207*'C Emissions Factors'!$AB$43/1000</f>
        <v>1.2691617320799999</v>
      </c>
      <c r="F60" s="72">
        <f>'Energy by Mode &amp; Fuel'!G207*'C Emissions Factors'!$AB$43/1000</f>
        <v>1.3387295803566668</v>
      </c>
      <c r="G60" s="72">
        <f>'Energy by Mode &amp; Fuel'!H207*'C Emissions Factors'!$AB$43/1000</f>
        <v>1.4150884166833333</v>
      </c>
      <c r="H60" s="72">
        <f>'Energy by Mode &amp; Fuel'!I207*'C Emissions Factors'!$AB$43/1000</f>
        <v>1.5038004897666666</v>
      </c>
      <c r="I60" s="72">
        <f>'Energy by Mode &amp; Fuel'!J207*'C Emissions Factors'!$AB$43/1000</f>
        <v>1.6023477832633333</v>
      </c>
      <c r="J60" s="72">
        <f>'Energy by Mode &amp; Fuel'!K207*'C Emissions Factors'!$AB$43/1000</f>
        <v>1.7074497504166664</v>
      </c>
      <c r="K60" s="72">
        <f>'Energy by Mode &amp; Fuel'!L207*'C Emissions Factors'!$AB$43/1000</f>
        <v>1.8210023181533335</v>
      </c>
      <c r="L60" s="72">
        <f>'Energy by Mode &amp; Fuel'!M207*'C Emissions Factors'!$AB$43/1000</f>
        <v>1.9439427855466667</v>
      </c>
      <c r="M60" s="72">
        <f>'Energy by Mode &amp; Fuel'!N207*'C Emissions Factors'!$AB$43/1000</f>
        <v>2.0747536258166663</v>
      </c>
      <c r="N60" s="72">
        <f>'Energy by Mode &amp; Fuel'!O207*'C Emissions Factors'!$AB$43/1000</f>
        <v>2.2117455677533333</v>
      </c>
      <c r="O60" s="72">
        <f>'Energy by Mode &amp; Fuel'!P207*'C Emissions Factors'!$AB$43/1000</f>
        <v>2.3532500853033333</v>
      </c>
      <c r="P60" s="72">
        <f>'Energy by Mode &amp; Fuel'!Q207*'C Emissions Factors'!$AB$43/1000</f>
        <v>2.4989974383733333</v>
      </c>
      <c r="Q60" s="72">
        <f>'Energy by Mode &amp; Fuel'!R207*'C Emissions Factors'!$AB$43/1000</f>
        <v>2.6485660386899998</v>
      </c>
      <c r="R60" s="72">
        <f>'Energy by Mode &amp; Fuel'!S207*'C Emissions Factors'!$AB$43/1000</f>
        <v>2.8032386372833336</v>
      </c>
      <c r="S60" s="72">
        <f>'Energy by Mode &amp; Fuel'!T207*'C Emissions Factors'!$AB$43/1000</f>
        <v>2.9640793917166666</v>
      </c>
      <c r="T60" s="72">
        <f>'Energy by Mode &amp; Fuel'!U207*'C Emissions Factors'!$AB$43/1000</f>
        <v>3.1302065001899999</v>
      </c>
      <c r="U60" s="72">
        <f>'Energy by Mode &amp; Fuel'!V207*'C Emissions Factors'!$AB$43/1000</f>
        <v>3.2995069809533333</v>
      </c>
      <c r="V60" s="72">
        <f>'Energy by Mode &amp; Fuel'!W207*'C Emissions Factors'!$AB$43/1000</f>
        <v>3.4720300175366665</v>
      </c>
      <c r="W60" s="72">
        <f>'Energy by Mode &amp; Fuel'!X207*'C Emissions Factors'!$AB$43/1000</f>
        <v>3.6472904067233336</v>
      </c>
      <c r="X60" s="72">
        <f>'Energy by Mode &amp; Fuel'!Y207*'C Emissions Factors'!$AB$43/1000</f>
        <v>3.8259219103966666</v>
      </c>
      <c r="Y60" s="72">
        <f>'Energy by Mode &amp; Fuel'!Z207*'C Emissions Factors'!$AB$43/1000</f>
        <v>4.0052322741199999</v>
      </c>
      <c r="Z60" s="72">
        <f>'Energy by Mode &amp; Fuel'!AA207*'C Emissions Factors'!$AB$43/1000</f>
        <v>4.1867280949999994</v>
      </c>
      <c r="AA60" s="72">
        <f>'Energy by Mode &amp; Fuel'!AB207*'C Emissions Factors'!$AB$43/1000</f>
        <v>4.3737176684300003</v>
      </c>
      <c r="AB60" s="72">
        <f>'Energy by Mode &amp; Fuel'!AC207*'C Emissions Factors'!$AB$43/1000</f>
        <v>4.56677145969</v>
      </c>
      <c r="AC60" s="72">
        <f>'Energy by Mode &amp; Fuel'!AD207*'C Emissions Factors'!$AB$43/1000</f>
        <v>4.7639367181633334</v>
      </c>
      <c r="AD60" s="72">
        <f>'Energy by Mode &amp; Fuel'!AE207*'C Emissions Factors'!$AB$43/1000</f>
        <v>4.9672575580466667</v>
      </c>
      <c r="AE60" s="72">
        <f>'Energy by Mode &amp; Fuel'!AF207*'C Emissions Factors'!$AB$43/1000</f>
        <v>5.091817972030233</v>
      </c>
      <c r="AF60" s="72">
        <f>'Energy by Mode &amp; Fuel'!AG207*'C Emissions Factors'!$AB$43/1000</f>
        <v>5.2195018996529567</v>
      </c>
      <c r="AG60" s="72">
        <f>'Energy by Mode &amp; Fuel'!AH207*'C Emissions Factors'!$AB$43/1000</f>
        <v>5.3503876670631039</v>
      </c>
      <c r="AH60" s="72">
        <f>'Energy by Mode &amp; Fuel'!AI207*'C Emissions Factors'!$AB$43/1000</f>
        <v>5.4845555645385122</v>
      </c>
      <c r="AI60" s="72">
        <f>'Energy by Mode &amp; Fuel'!AJ207*'C Emissions Factors'!$AB$43/1000</f>
        <v>5.6220878957396838</v>
      </c>
      <c r="AJ60" s="72">
        <f>'Energy by Mode &amp; Fuel'!AK207*'C Emissions Factors'!$AB$43/1000</f>
        <v>5.7630690281979566</v>
      </c>
      <c r="AK60" s="72">
        <f>'Energy by Mode &amp; Fuel'!AL207*'C Emissions Factors'!$AB$43/1000</f>
        <v>5.9075854450697456</v>
      </c>
      <c r="AL60" s="72">
        <f>'Energy by Mode &amp; Fuel'!AM207*'C Emissions Factors'!$AB$43/1000</f>
        <v>6.0557257981885693</v>
      </c>
      <c r="AM60" s="72">
        <f>'Energy by Mode &amp; Fuel'!AN207*'C Emissions Factors'!$AB$43/1000</f>
        <v>6.2075809624474498</v>
      </c>
      <c r="AN60" s="72">
        <f>'Energy by Mode &amp; Fuel'!AO207*'C Emissions Factors'!$AB$43/1000</f>
        <v>6.3632440915449937</v>
      </c>
      <c r="AO60" s="72">
        <f>'Energy by Mode &amp; Fuel'!AP207*'C Emissions Factors'!$AB$43/1000</f>
        <v>6.5228106751294002</v>
      </c>
      <c r="AP60" s="72">
        <f>'Energy by Mode &amp; Fuel'!AQ207*'C Emissions Factors'!$AB$43/1000</f>
        <v>6.6863785973754242</v>
      </c>
      <c r="AQ60" s="72">
        <f>'Energy by Mode &amp; Fuel'!AR207*'C Emissions Factors'!$AB$43/1000</f>
        <v>6.8540481970302212</v>
      </c>
      <c r="AR60" s="72">
        <f>'Energy by Mode &amp; Fuel'!AS207*'C Emissions Factors'!$AB$43/1000</f>
        <v>7.0259223289649322</v>
      </c>
      <c r="AS60" s="72">
        <f>'Energy by Mode &amp; Fuel'!AT207*'C Emissions Factors'!$AB$43/1000</f>
        <v>7.2021064272697553</v>
      </c>
      <c r="AT60" s="56"/>
      <c r="AU60" s="56"/>
    </row>
    <row r="61" spans="1:47">
      <c r="A61" s="65" t="s">
        <v>680</v>
      </c>
      <c r="B61" s="72">
        <f>'Energy by Mode &amp; Fuel'!C$208*'C Emissions Factors'!$AB$7/1000</f>
        <v>2.9402091703547958E-2</v>
      </c>
      <c r="C61" s="72">
        <f>'Energy by Mode &amp; Fuel'!D208*'C Emissions Factors'!$AB$7/1000</f>
        <v>2.9747444722407375E-2</v>
      </c>
      <c r="D61" s="72">
        <f>'Energy by Mode &amp; Fuel'!E208*'C Emissions Factors'!$AB$7/1000</f>
        <v>3.0097406600310184E-2</v>
      </c>
      <c r="E61" s="72">
        <f>'Energy by Mode &amp; Fuel'!F208*'C Emissions Factors'!$AB$7/1000</f>
        <v>3.0451105390950878E-2</v>
      </c>
      <c r="F61" s="72">
        <f>'Energy by Mode &amp; Fuel'!G208*'C Emissions Factors'!$AB$7/1000</f>
        <v>3.0804679617833643E-2</v>
      </c>
      <c r="G61" s="72">
        <f>'Energy by Mode &amp; Fuel'!H208*'C Emissions Factors'!$AB$7/1000</f>
        <v>3.1162800421880826E-2</v>
      </c>
      <c r="H61" s="72">
        <f>'Energy by Mode &amp; Fuel'!I208*'C Emissions Factors'!$AB$7/1000</f>
        <v>3.1525094111818655E-2</v>
      </c>
      <c r="I61" s="72">
        <f>'Energy by Mode &amp; Fuel'!J208*'C Emissions Factors'!$AB$7/1000</f>
        <v>3.1891373842010219E-2</v>
      </c>
      <c r="J61" s="72">
        <f>'Energy by Mode &amp; Fuel'!K208*'C Emissions Factors'!$AB$7/1000</f>
        <v>3.2261141357423813E-2</v>
      </c>
      <c r="K61" s="72">
        <f>'Energy by Mode &amp; Fuel'!L208*'C Emissions Factors'!$AB$7/1000</f>
        <v>3.2634209812422543E-2</v>
      </c>
      <c r="L61" s="72">
        <f>'Energy by Mode &amp; Fuel'!M208*'C Emissions Factors'!$AB$7/1000</f>
        <v>3.3010205515732603E-2</v>
      </c>
      <c r="M61" s="72">
        <f>'Energy by Mode &amp; Fuel'!N208*'C Emissions Factors'!$AB$7/1000</f>
        <v>3.3389003903596087E-2</v>
      </c>
      <c r="N61" s="72">
        <f>'Energy by Mode &amp; Fuel'!O208*'C Emissions Factors'!$AB$7/1000</f>
        <v>3.3770355848497108E-2</v>
      </c>
      <c r="O61" s="72">
        <f>'Energy by Mode &amp; Fuel'!P208*'C Emissions Factors'!$AB$7/1000</f>
        <v>3.4154012222919847E-2</v>
      </c>
      <c r="P61" s="72">
        <f>'Energy by Mode &amp; Fuel'!Q208*'C Emissions Factors'!$AB$7/1000</f>
        <v>3.453972389934841E-2</v>
      </c>
      <c r="Q61" s="72">
        <f>'Energy by Mode &amp; Fuel'!R208*'C Emissions Factors'!$AB$7/1000</f>
        <v>3.4927241750266944E-2</v>
      </c>
      <c r="R61" s="72">
        <f>'Energy by Mode &amp; Fuel'!S208*'C Emissions Factors'!$AB$7/1000</f>
        <v>3.5316441211917536E-2</v>
      </c>
      <c r="S61" s="72">
        <f>'Energy by Mode &amp; Fuel'!T208*'C Emissions Factors'!$AB$7/1000</f>
        <v>3.570694859302638E-2</v>
      </c>
      <c r="T61" s="72">
        <f>'Energy by Mode &amp; Fuel'!U208*'C Emissions Factors'!$AB$7/1000</f>
        <v>3.6098577047956597E-2</v>
      </c>
      <c r="U61" s="72">
        <f>'Energy by Mode &amp; Fuel'!V208*'C Emissions Factors'!$AB$7/1000</f>
        <v>3.6491388858587132E-2</v>
      </c>
      <c r="V61" s="72">
        <f>'Energy by Mode &amp; Fuel'!W208*'C Emissions Factors'!$AB$7/1000</f>
        <v>3.6885134897402146E-2</v>
      </c>
      <c r="W61" s="72">
        <f>'Energy by Mode &amp; Fuel'!X208*'C Emissions Factors'!$AB$7/1000</f>
        <v>3.7279877446280592E-2</v>
      </c>
      <c r="X61" s="72">
        <f>'Energy by Mode &amp; Fuel'!Y208*'C Emissions Factors'!$AB$7/1000</f>
        <v>3.7675554223343517E-2</v>
      </c>
      <c r="Y61" s="72">
        <f>'Energy by Mode &amp; Fuel'!Z208*'C Emissions Factors'!$AB$7/1000</f>
        <v>3.8072289792348835E-2</v>
      </c>
      <c r="Z61" s="72">
        <f>'Energy by Mode &amp; Fuel'!AA208*'C Emissions Factors'!$AB$7/1000</f>
        <v>3.8470146435175517E-2</v>
      </c>
      <c r="AA61" s="72">
        <f>'Energy by Mode &amp; Fuel'!AB208*'C Emissions Factors'!$AB$7/1000</f>
        <v>3.8869186433702539E-2</v>
      </c>
      <c r="AB61" s="72">
        <f>'Energy by Mode &amp; Fuel'!AC208*'C Emissions Factors'!$AB$7/1000</f>
        <v>3.9269409787929879E-2</v>
      </c>
      <c r="AC61" s="72">
        <f>'Energy by Mode &amp; Fuel'!AD208*'C Emissions Factors'!$AB$7/1000</f>
        <v>3.9671065625373418E-2</v>
      </c>
      <c r="AD61" s="72">
        <f>'Energy by Mode &amp; Fuel'!AE208*'C Emissions Factors'!$AB$7/1000</f>
        <v>4.0074278509791061E-2</v>
      </c>
      <c r="AE61" s="72">
        <f>'Energy by Mode &amp; Fuel'!AF208*'C Emissions Factors'!$AB$7/1000</f>
        <v>4.0309607202535784E-2</v>
      </c>
      <c r="AF61" s="72">
        <f>'Energy by Mode &amp; Fuel'!AG208*'C Emissions Factors'!$AB$7/1000</f>
        <v>4.054631781894049E-2</v>
      </c>
      <c r="AG61" s="72">
        <f>'Energy by Mode &amp; Fuel'!AH208*'C Emissions Factors'!$AB$7/1000</f>
        <v>4.0784418474092948E-2</v>
      </c>
      <c r="AH61" s="72">
        <f>'Energy by Mode &amp; Fuel'!AI208*'C Emissions Factors'!$AB$7/1000</f>
        <v>4.1023917330735293E-2</v>
      </c>
      <c r="AI61" s="72">
        <f>'Energy by Mode &amp; Fuel'!AJ208*'C Emissions Factors'!$AB$7/1000</f>
        <v>4.1264822599543838E-2</v>
      </c>
      <c r="AJ61" s="72">
        <f>'Energy by Mode &amp; Fuel'!AK208*'C Emissions Factors'!$AB$7/1000</f>
        <v>4.1507142539410527E-2</v>
      </c>
      <c r="AK61" s="72">
        <f>'Energy by Mode &amp; Fuel'!AL208*'C Emissions Factors'!$AB$7/1000</f>
        <v>4.1750885457726129E-2</v>
      </c>
      <c r="AL61" s="72">
        <f>'Energy by Mode &amp; Fuel'!AM208*'C Emissions Factors'!$AB$7/1000</f>
        <v>4.1996059710664974E-2</v>
      </c>
      <c r="AM61" s="72">
        <f>'Energy by Mode &amp; Fuel'!AN208*'C Emissions Factors'!$AB$7/1000</f>
        <v>4.2242673703471498E-2</v>
      </c>
      <c r="AN61" s="72">
        <f>'Energy by Mode &amp; Fuel'!AO208*'C Emissions Factors'!$AB$7/1000</f>
        <v>4.2490735890748338E-2</v>
      </c>
      <c r="AO61" s="72">
        <f>'Energy by Mode &amp; Fuel'!AP208*'C Emissions Factors'!$AB$7/1000</f>
        <v>4.2740254776746207E-2</v>
      </c>
      <c r="AP61" s="72">
        <f>'Energy by Mode &amp; Fuel'!AQ208*'C Emissions Factors'!$AB$7/1000</f>
        <v>4.2991238915655414E-2</v>
      </c>
      <c r="AQ61" s="72">
        <f>'Energy by Mode &amp; Fuel'!AR208*'C Emissions Factors'!$AB$7/1000</f>
        <v>4.3243696911899207E-2</v>
      </c>
      <c r="AR61" s="72">
        <f>'Energy by Mode &amp; Fuel'!AS208*'C Emissions Factors'!$AB$7/1000</f>
        <v>4.3497637420428642E-2</v>
      </c>
      <c r="AS61" s="72">
        <f>'Energy by Mode &amp; Fuel'!AT208*'C Emissions Factors'!$AB$7/1000</f>
        <v>4.3753069147019361E-2</v>
      </c>
      <c r="AT61" s="56"/>
      <c r="AU61" s="56"/>
    </row>
    <row r="62" spans="1:47">
      <c r="A62" s="65" t="s">
        <v>682</v>
      </c>
      <c r="B62" s="72">
        <f>SUM(B58:B61)</f>
        <v>7.5522358742853877</v>
      </c>
      <c r="C62" s="72">
        <f t="shared" ref="C62:AS62" si="8">SUM(C58:C61)</f>
        <v>7.411716423470474</v>
      </c>
      <c r="D62" s="72">
        <f t="shared" si="8"/>
        <v>7.5203784873160178</v>
      </c>
      <c r="E62" s="72">
        <f t="shared" si="8"/>
        <v>7.5545203324060965</v>
      </c>
      <c r="F62" s="72">
        <f t="shared" si="8"/>
        <v>7.5940976796096606</v>
      </c>
      <c r="G62" s="72">
        <f t="shared" si="8"/>
        <v>7.656212921856671</v>
      </c>
      <c r="H62" s="72">
        <f t="shared" si="8"/>
        <v>7.7142943953003229</v>
      </c>
      <c r="I62" s="72">
        <f t="shared" si="8"/>
        <v>7.7691960530906439</v>
      </c>
      <c r="J62" s="72">
        <f t="shared" si="8"/>
        <v>7.8222352801981812</v>
      </c>
      <c r="K62" s="72">
        <f t="shared" si="8"/>
        <v>7.8725195569202056</v>
      </c>
      <c r="L62" s="72">
        <f t="shared" si="8"/>
        <v>7.919577872758957</v>
      </c>
      <c r="M62" s="72">
        <f t="shared" si="8"/>
        <v>7.9639979618408603</v>
      </c>
      <c r="N62" s="72">
        <f t="shared" si="8"/>
        <v>8.0064437354165658</v>
      </c>
      <c r="O62" s="72">
        <f t="shared" si="8"/>
        <v>8.0475671573754042</v>
      </c>
      <c r="P62" s="72">
        <f t="shared" si="8"/>
        <v>8.0874223427846932</v>
      </c>
      <c r="Q62" s="72">
        <f t="shared" si="8"/>
        <v>8.1261341567477583</v>
      </c>
      <c r="R62" s="72">
        <f t="shared" si="8"/>
        <v>8.1630802356010239</v>
      </c>
      <c r="S62" s="72">
        <f t="shared" si="8"/>
        <v>8.1977462072867304</v>
      </c>
      <c r="T62" s="72">
        <f t="shared" si="8"/>
        <v>8.2304591450833744</v>
      </c>
      <c r="U62" s="72">
        <f t="shared" si="8"/>
        <v>8.2621063989009027</v>
      </c>
      <c r="V62" s="72">
        <f t="shared" si="8"/>
        <v>8.2926310799858793</v>
      </c>
      <c r="W62" s="72">
        <f t="shared" si="8"/>
        <v>8.3222477216215083</v>
      </c>
      <c r="X62" s="72">
        <f t="shared" si="8"/>
        <v>8.3506710537892808</v>
      </c>
      <c r="Y62" s="72">
        <f t="shared" si="8"/>
        <v>8.3790743195542294</v>
      </c>
      <c r="Z62" s="72">
        <f t="shared" si="8"/>
        <v>8.4068470433448024</v>
      </c>
      <c r="AA62" s="72">
        <f t="shared" si="8"/>
        <v>8.4325703372362213</v>
      </c>
      <c r="AB62" s="72">
        <f t="shared" si="8"/>
        <v>8.4560266753464131</v>
      </c>
      <c r="AC62" s="72">
        <f t="shared" si="8"/>
        <v>8.4780988059300846</v>
      </c>
      <c r="AD62" s="72">
        <f t="shared" si="8"/>
        <v>8.4979330407516045</v>
      </c>
      <c r="AE62" s="72">
        <f t="shared" si="8"/>
        <v>8.539365722572299</v>
      </c>
      <c r="AF62" s="72">
        <f t="shared" si="8"/>
        <v>8.5861332981039524</v>
      </c>
      <c r="AG62" s="72">
        <f t="shared" si="8"/>
        <v>8.6382569137303431</v>
      </c>
      <c r="AH62" s="72">
        <f t="shared" si="8"/>
        <v>8.6957611679191036</v>
      </c>
      <c r="AI62" s="72">
        <f t="shared" si="8"/>
        <v>8.7586741218104986</v>
      </c>
      <c r="AJ62" s="72">
        <f t="shared" si="8"/>
        <v>8.8270273120462797</v>
      </c>
      <c r="AK62" s="72">
        <f t="shared" si="8"/>
        <v>8.9008557658435148</v>
      </c>
      <c r="AL62" s="72">
        <f t="shared" si="8"/>
        <v>8.980198018319653</v>
      </c>
      <c r="AM62" s="72">
        <f t="shared" si="8"/>
        <v>9.0650961320766275</v>
      </c>
      <c r="AN62" s="72">
        <f t="shared" si="8"/>
        <v>9.1555957190531743</v>
      </c>
      <c r="AO62" s="72">
        <f t="shared" si="8"/>
        <v>9.2517459646561004</v>
      </c>
      <c r="AP62" s="72">
        <f t="shared" si="8"/>
        <v>9.353599654182629</v>
      </c>
      <c r="AQ62" s="72">
        <f t="shared" si="8"/>
        <v>9.4612132015474391</v>
      </c>
      <c r="AR62" s="72">
        <f t="shared" si="8"/>
        <v>9.5746466803295576</v>
      </c>
      <c r="AS62" s="72">
        <f t="shared" si="8"/>
        <v>9.693963857155655</v>
      </c>
      <c r="AT62" s="56"/>
      <c r="AU62" s="56"/>
    </row>
    <row r="63" spans="1:47">
      <c r="A63" s="65" t="s">
        <v>683</v>
      </c>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c r="AQ63" s="65"/>
      <c r="AR63" s="65"/>
      <c r="AS63" s="65"/>
      <c r="AT63" s="56"/>
      <c r="AU63" s="56"/>
    </row>
    <row r="64" spans="1:47">
      <c r="A64" s="65" t="s">
        <v>674</v>
      </c>
      <c r="B64" s="72">
        <f>'Energy by Mode &amp; Fuel'!C$211*((1-B$112)*'C Emissions Factors'!$AB$6/1000+(B$112)*'C Emissions Factors'!$AB$50/1000)</f>
        <v>0</v>
      </c>
      <c r="C64" s="72">
        <f>'Energy by Mode &amp; Fuel'!D211*((1-C$112)*'C Emissions Factors'!$AB$6/1000+(C$112)*'C Emissions Factors'!$AB$50/1000)</f>
        <v>0</v>
      </c>
      <c r="D64" s="72">
        <f>'Energy by Mode &amp; Fuel'!E211*((1-D$112)*'C Emissions Factors'!$AB$6/1000+(D$112)*'C Emissions Factors'!$AB$50/1000)</f>
        <v>0</v>
      </c>
      <c r="E64" s="72">
        <f>'Energy by Mode &amp; Fuel'!F211*((1-E$112)*'C Emissions Factors'!$AB$6/1000+(E$112)*'C Emissions Factors'!$AB$50/1000)</f>
        <v>0</v>
      </c>
      <c r="F64" s="72">
        <f>'Energy by Mode &amp; Fuel'!G211*((1-F$112)*'C Emissions Factors'!$AB$6/1000+(F$112)*'C Emissions Factors'!$AB$50/1000)</f>
        <v>0</v>
      </c>
      <c r="G64" s="72">
        <f>'Energy by Mode &amp; Fuel'!H211*((1-G$112)*'C Emissions Factors'!$AB$6/1000+(G$112)*'C Emissions Factors'!$AB$50/1000)</f>
        <v>0</v>
      </c>
      <c r="H64" s="72">
        <f>'Energy by Mode &amp; Fuel'!I211*((1-H$112)*'C Emissions Factors'!$AB$6/1000+(H$112)*'C Emissions Factors'!$AB$50/1000)</f>
        <v>0</v>
      </c>
      <c r="I64" s="72">
        <f>'Energy by Mode &amp; Fuel'!J211*((1-I$112)*'C Emissions Factors'!$AB$6/1000+(I$112)*'C Emissions Factors'!$AB$50/1000)</f>
        <v>0</v>
      </c>
      <c r="J64" s="72">
        <f>'Energy by Mode &amp; Fuel'!K211*((1-J$112)*'C Emissions Factors'!$AB$6/1000+(J$112)*'C Emissions Factors'!$AB$50/1000)</f>
        <v>0</v>
      </c>
      <c r="K64" s="72">
        <f>'Energy by Mode &amp; Fuel'!L211*((1-K$112)*'C Emissions Factors'!$AB$6/1000+(K$112)*'C Emissions Factors'!$AB$50/1000)</f>
        <v>0</v>
      </c>
      <c r="L64" s="72">
        <f>'Energy by Mode &amp; Fuel'!M211*((1-L$112)*'C Emissions Factors'!$AB$6/1000+(L$112)*'C Emissions Factors'!$AB$50/1000)</f>
        <v>0</v>
      </c>
      <c r="M64" s="72">
        <f>'Energy by Mode &amp; Fuel'!N211*((1-M$112)*'C Emissions Factors'!$AB$6/1000+(M$112)*'C Emissions Factors'!$AB$50/1000)</f>
        <v>0</v>
      </c>
      <c r="N64" s="72">
        <f>'Energy by Mode &amp; Fuel'!O211*((1-N$112)*'C Emissions Factors'!$AB$6/1000+(N$112)*'C Emissions Factors'!$AB$50/1000)</f>
        <v>0</v>
      </c>
      <c r="O64" s="72">
        <f>'Energy by Mode &amp; Fuel'!P211*((1-O$112)*'C Emissions Factors'!$AB$6/1000+(O$112)*'C Emissions Factors'!$AB$50/1000)</f>
        <v>0</v>
      </c>
      <c r="P64" s="72">
        <f>'Energy by Mode &amp; Fuel'!Q211*((1-P$112)*'C Emissions Factors'!$AB$6/1000+(P$112)*'C Emissions Factors'!$AB$50/1000)</f>
        <v>0</v>
      </c>
      <c r="Q64" s="72">
        <f>'Energy by Mode &amp; Fuel'!R211*((1-Q$112)*'C Emissions Factors'!$AB$6/1000+(Q$112)*'C Emissions Factors'!$AB$50/1000)</f>
        <v>0</v>
      </c>
      <c r="R64" s="72">
        <f>'Energy by Mode &amp; Fuel'!S211*((1-R$112)*'C Emissions Factors'!$AB$6/1000+(R$112)*'C Emissions Factors'!$AB$50/1000)</f>
        <v>0</v>
      </c>
      <c r="S64" s="72">
        <f>'Energy by Mode &amp; Fuel'!T211*((1-S$112)*'C Emissions Factors'!$AB$6/1000+(S$112)*'C Emissions Factors'!$AB$50/1000)</f>
        <v>0</v>
      </c>
      <c r="T64" s="72">
        <f>'Energy by Mode &amp; Fuel'!U211*((1-T$112)*'C Emissions Factors'!$AB$6/1000+(T$112)*'C Emissions Factors'!$AB$50/1000)</f>
        <v>0</v>
      </c>
      <c r="U64" s="72">
        <f>'Energy by Mode &amp; Fuel'!V211*((1-U$112)*'C Emissions Factors'!$AB$6/1000+(U$112)*'C Emissions Factors'!$AB$50/1000)</f>
        <v>0</v>
      </c>
      <c r="V64" s="72">
        <f>'Energy by Mode &amp; Fuel'!W211*((1-V$112)*'C Emissions Factors'!$AB$6/1000+(V$112)*'C Emissions Factors'!$AB$50/1000)</f>
        <v>0</v>
      </c>
      <c r="W64" s="72">
        <f>'Energy by Mode &amp; Fuel'!X211*((1-W$112)*'C Emissions Factors'!$AB$6/1000+(W$112)*'C Emissions Factors'!$AB$50/1000)</f>
        <v>0</v>
      </c>
      <c r="X64" s="72">
        <f>'Energy by Mode &amp; Fuel'!Y211*((1-X$112)*'C Emissions Factors'!$AB$6/1000+(X$112)*'C Emissions Factors'!$AB$50/1000)</f>
        <v>0</v>
      </c>
      <c r="Y64" s="72">
        <f>'Energy by Mode &amp; Fuel'!Z211*((1-Y$112)*'C Emissions Factors'!$AB$6/1000+(Y$112)*'C Emissions Factors'!$AB$50/1000)</f>
        <v>0</v>
      </c>
      <c r="Z64" s="72">
        <f>'Energy by Mode &amp; Fuel'!AA211*((1-Z$112)*'C Emissions Factors'!$AB$6/1000+(Z$112)*'C Emissions Factors'!$AB$50/1000)</f>
        <v>0</v>
      </c>
      <c r="AA64" s="72">
        <f>'Energy by Mode &amp; Fuel'!AB211*((1-AA$112)*'C Emissions Factors'!$AB$6/1000+(AA$112)*'C Emissions Factors'!$AB$50/1000)</f>
        <v>0</v>
      </c>
      <c r="AB64" s="72">
        <f>'Energy by Mode &amp; Fuel'!AC211*((1-AB$112)*'C Emissions Factors'!$AB$6/1000+(AB$112)*'C Emissions Factors'!$AB$50/1000)</f>
        <v>0</v>
      </c>
      <c r="AC64" s="72">
        <f>'Energy by Mode &amp; Fuel'!AD211*((1-AC$112)*'C Emissions Factors'!$AB$6/1000+(AC$112)*'C Emissions Factors'!$AB$50/1000)</f>
        <v>0</v>
      </c>
      <c r="AD64" s="72">
        <f>'Energy by Mode &amp; Fuel'!AE211*((1-AD$112)*'C Emissions Factors'!$AB$6/1000+(AD$112)*'C Emissions Factors'!$AB$50/1000)</f>
        <v>0</v>
      </c>
      <c r="AE64" s="72">
        <f>'Energy by Mode &amp; Fuel'!AF211*((1-AE$112)*'C Emissions Factors'!$AB$6/1000+(AE$112)*'C Emissions Factors'!$AB$50/1000)</f>
        <v>0</v>
      </c>
      <c r="AF64" s="72">
        <f>'Energy by Mode &amp; Fuel'!AG211*((1-AF$112)*'C Emissions Factors'!$AB$6/1000+(AF$112)*'C Emissions Factors'!$AB$50/1000)</f>
        <v>0</v>
      </c>
      <c r="AG64" s="72">
        <f>'Energy by Mode &amp; Fuel'!AH211*((1-AG$112)*'C Emissions Factors'!$AB$6/1000+(AG$112)*'C Emissions Factors'!$AB$50/1000)</f>
        <v>0</v>
      </c>
      <c r="AH64" s="72">
        <f>'Energy by Mode &amp; Fuel'!AI211*((1-AH$112)*'C Emissions Factors'!$AB$6/1000+(AH$112)*'C Emissions Factors'!$AB$50/1000)</f>
        <v>0</v>
      </c>
      <c r="AI64" s="72">
        <f>'Energy by Mode &amp; Fuel'!AJ211*((1-AI$112)*'C Emissions Factors'!$AB$6/1000+(AI$112)*'C Emissions Factors'!$AB$50/1000)</f>
        <v>0</v>
      </c>
      <c r="AJ64" s="72">
        <f>'Energy by Mode &amp; Fuel'!AK211*((1-AJ$112)*'C Emissions Factors'!$AB$6/1000+(AJ$112)*'C Emissions Factors'!$AB$50/1000)</f>
        <v>0</v>
      </c>
      <c r="AK64" s="72">
        <f>'Energy by Mode &amp; Fuel'!AL211*((1-AK$112)*'C Emissions Factors'!$AB$6/1000+(AK$112)*'C Emissions Factors'!$AB$50/1000)</f>
        <v>0</v>
      </c>
      <c r="AL64" s="72">
        <f>'Energy by Mode &amp; Fuel'!AM211*((1-AL$112)*'C Emissions Factors'!$AB$6/1000+(AL$112)*'C Emissions Factors'!$AB$50/1000)</f>
        <v>0</v>
      </c>
      <c r="AM64" s="72">
        <f>'Energy by Mode &amp; Fuel'!AN211*((1-AM$112)*'C Emissions Factors'!$AB$6/1000+(AM$112)*'C Emissions Factors'!$AB$50/1000)</f>
        <v>0</v>
      </c>
      <c r="AN64" s="72">
        <f>'Energy by Mode &amp; Fuel'!AO211*((1-AN$112)*'C Emissions Factors'!$AB$6/1000+(AN$112)*'C Emissions Factors'!$AB$50/1000)</f>
        <v>0</v>
      </c>
      <c r="AO64" s="72">
        <f>'Energy by Mode &amp; Fuel'!AP211*((1-AO$112)*'C Emissions Factors'!$AB$6/1000+(AO$112)*'C Emissions Factors'!$AB$50/1000)</f>
        <v>0</v>
      </c>
      <c r="AP64" s="72">
        <f>'Energy by Mode &amp; Fuel'!AQ211*((1-AP$112)*'C Emissions Factors'!$AB$6/1000+(AP$112)*'C Emissions Factors'!$AB$50/1000)</f>
        <v>0</v>
      </c>
      <c r="AQ64" s="72">
        <f>'Energy by Mode &amp; Fuel'!AR211*((1-AQ$112)*'C Emissions Factors'!$AB$6/1000+(AQ$112)*'C Emissions Factors'!$AB$50/1000)</f>
        <v>0</v>
      </c>
      <c r="AR64" s="72">
        <f>'Energy by Mode &amp; Fuel'!AS211*((1-AR$112)*'C Emissions Factors'!$AB$6/1000+(AR$112)*'C Emissions Factors'!$AB$50/1000)</f>
        <v>0</v>
      </c>
      <c r="AS64" s="72">
        <f>'Energy by Mode &amp; Fuel'!AT211*((1-AS$112)*'C Emissions Factors'!$AB$6/1000+(AS$112)*'C Emissions Factors'!$AB$50/1000)</f>
        <v>0</v>
      </c>
      <c r="AT64" s="56"/>
      <c r="AU64" s="56"/>
    </row>
    <row r="65" spans="1:47">
      <c r="A65" s="65" t="s">
        <v>676</v>
      </c>
      <c r="B65" s="72">
        <f>'Energy by Mode &amp; Fuel'!C$212*'C Emissions Factors'!$AB$9/1000</f>
        <v>2.3212077965999995</v>
      </c>
      <c r="C65" s="72">
        <f>'Energy by Mode &amp; Fuel'!D212*'C Emissions Factors'!$AB$9/1000</f>
        <v>2.2736430331999999</v>
      </c>
      <c r="D65" s="72">
        <f>'Energy by Mode &amp; Fuel'!E212*'C Emissions Factors'!$AB$9/1000</f>
        <v>2.3164061574499999</v>
      </c>
      <c r="E65" s="72">
        <f>'Energy by Mode &amp; Fuel'!F212*'C Emissions Factors'!$AB$9/1000</f>
        <v>2.3286974056499998</v>
      </c>
      <c r="F65" s="72">
        <f>'Energy by Mode &amp; Fuel'!G212*'C Emissions Factors'!$AB$9/1000</f>
        <v>2.3406857397</v>
      </c>
      <c r="G65" s="72">
        <f>'Energy by Mode &amp; Fuel'!H212*'C Emissions Factors'!$AB$9/1000</f>
        <v>2.363261439</v>
      </c>
      <c r="H65" s="72">
        <f>'Energy by Mode &amp; Fuel'!I212*'C Emissions Factors'!$AB$9/1000</f>
        <v>2.3860521992999999</v>
      </c>
      <c r="I65" s="72">
        <f>'Energy by Mode &amp; Fuel'!J212*'C Emissions Factors'!$AB$9/1000</f>
        <v>2.4090307356499996</v>
      </c>
      <c r="J65" s="72">
        <f>'Energy by Mode &amp; Fuel'!K212*'C Emissions Factors'!$AB$9/1000</f>
        <v>2.4321878311499998</v>
      </c>
      <c r="K65" s="72">
        <f>'Energy by Mode &amp; Fuel'!L212*'C Emissions Factors'!$AB$9/1000</f>
        <v>2.4554962008499999</v>
      </c>
      <c r="L65" s="72">
        <f>'Energy by Mode &amp; Fuel'!M212*'C Emissions Factors'!$AB$9/1000</f>
        <v>2.4789337534499998</v>
      </c>
      <c r="M65" s="72">
        <f>'Energy by Mode &amp; Fuel'!N212*'C Emissions Factors'!$AB$9/1000</f>
        <v>2.5024901747999997</v>
      </c>
      <c r="N65" s="72">
        <f>'Energy by Mode &amp; Fuel'!O212*'C Emissions Factors'!$AB$9/1000</f>
        <v>2.5261484209499998</v>
      </c>
      <c r="O65" s="72">
        <f>'Energy by Mode &amp; Fuel'!P212*'C Emissions Factors'!$AB$9/1000</f>
        <v>2.5498913016499998</v>
      </c>
      <c r="P65" s="72">
        <f>'Energy by Mode &amp; Fuel'!Q212*'C Emissions Factors'!$AB$9/1000</f>
        <v>2.5737022118499993</v>
      </c>
      <c r="Q65" s="72">
        <f>'Energy by Mode &amp; Fuel'!R212*'C Emissions Factors'!$AB$9/1000</f>
        <v>2.5975641807500001</v>
      </c>
      <c r="R65" s="72">
        <f>'Energy by Mode &amp; Fuel'!S212*'C Emissions Factors'!$AB$9/1000</f>
        <v>2.6214565800499998</v>
      </c>
      <c r="S65" s="72">
        <f>'Energy by Mode &amp; Fuel'!T212*'C Emissions Factors'!$AB$9/1000</f>
        <v>2.6453635361999996</v>
      </c>
      <c r="T65" s="72">
        <f>'Energy by Mode &amp; Fuel'!U212*'C Emissions Factors'!$AB$9/1000</f>
        <v>2.6692690293500001</v>
      </c>
      <c r="U65" s="72">
        <f>'Energy by Mode &amp; Fuel'!V212*'C Emissions Factors'!$AB$9/1000</f>
        <v>2.6931686704999995</v>
      </c>
      <c r="V65" s="72">
        <f>'Energy by Mode &amp; Fuel'!W212*'C Emissions Factors'!$AB$9/1000</f>
        <v>2.7170515602999998</v>
      </c>
      <c r="W65" s="72">
        <f>'Energy by Mode &amp; Fuel'!X212*'C Emissions Factors'!$AB$9/1000</f>
        <v>2.7409199663999999</v>
      </c>
      <c r="X65" s="72">
        <f>'Energy by Mode &amp; Fuel'!Y212*'C Emissions Factors'!$AB$9/1000</f>
        <v>2.7647691340499998</v>
      </c>
      <c r="Y65" s="72">
        <f>'Energy by Mode &amp; Fuel'!Z212*'C Emissions Factors'!$AB$9/1000</f>
        <v>2.7886063051000001</v>
      </c>
      <c r="Z65" s="72">
        <f>'Energy by Mode &amp; Fuel'!AA212*'C Emissions Factors'!$AB$9/1000</f>
        <v>2.8124392334499997</v>
      </c>
      <c r="AA65" s="72">
        <f>'Energy by Mode &amp; Fuel'!AB212*'C Emissions Factors'!$AB$9/1000</f>
        <v>2.8362666023999998</v>
      </c>
      <c r="AB65" s="72">
        <f>'Energy by Mode &amp; Fuel'!AC212*'C Emissions Factors'!$AB$9/1000</f>
        <v>2.8600962389999998</v>
      </c>
      <c r="AC65" s="72">
        <f>'Energy by Mode &amp; Fuel'!AD212*'C Emissions Factors'!$AB$9/1000</f>
        <v>2.8839420417499997</v>
      </c>
      <c r="AD65" s="72">
        <f>'Energy by Mode &amp; Fuel'!AE212*'C Emissions Factors'!$AB$9/1000</f>
        <v>2.9078110330499998</v>
      </c>
      <c r="AE65" s="72">
        <f>'Energy by Mode &amp; Fuel'!AF212*'C Emissions Factors'!$AB$9/1000</f>
        <v>2.9217450161634426</v>
      </c>
      <c r="AF65" s="72">
        <f>'Energy by Mode &amp; Fuel'!AG212*'C Emissions Factors'!$AB$9/1000</f>
        <v>2.9357457697386509</v>
      </c>
      <c r="AG65" s="72">
        <f>'Energy by Mode &amp; Fuel'!AH212*'C Emissions Factors'!$AB$9/1000</f>
        <v>2.949813613733999</v>
      </c>
      <c r="AH65" s="72">
        <f>'Energy by Mode &amp; Fuel'!AI212*'C Emissions Factors'!$AB$9/1000</f>
        <v>2.9639488696410718</v>
      </c>
      <c r="AI65" s="72">
        <f>'Energy by Mode &amp; Fuel'!AJ212*'C Emissions Factors'!$AB$9/1000</f>
        <v>2.9781518604920167</v>
      </c>
      <c r="AJ65" s="72">
        <f>'Energy by Mode &amp; Fuel'!AK212*'C Emissions Factors'!$AB$9/1000</f>
        <v>2.9924229108669218</v>
      </c>
      <c r="AK65" s="72">
        <f>'Energy by Mode &amp; Fuel'!AL212*'C Emissions Factors'!$AB$9/1000</f>
        <v>3.0067623469012377</v>
      </c>
      <c r="AL65" s="72">
        <f>'Energy by Mode &amp; Fuel'!AM212*'C Emissions Factors'!$AB$9/1000</f>
        <v>3.0211704962932258</v>
      </c>
      <c r="AM65" s="72">
        <f>'Energy by Mode &amp; Fuel'!AN212*'C Emissions Factors'!$AB$9/1000</f>
        <v>3.0356476883114518</v>
      </c>
      <c r="AN65" s="72">
        <f>'Energy by Mode &amp; Fuel'!AO212*'C Emissions Factors'!$AB$9/1000</f>
        <v>3.0501942538023066</v>
      </c>
      <c r="AO65" s="72">
        <f>'Energy by Mode &amp; Fuel'!AP212*'C Emissions Factors'!$AB$9/1000</f>
        <v>3.0648105251975704</v>
      </c>
      <c r="AP65" s="72">
        <f>'Energy by Mode &amp; Fuel'!AQ212*'C Emissions Factors'!$AB$9/1000</f>
        <v>3.0794968365220066</v>
      </c>
      <c r="AQ65" s="72">
        <f>'Energy by Mode &amp; Fuel'!AR212*'C Emissions Factors'!$AB$9/1000</f>
        <v>3.0942535234009982</v>
      </c>
      <c r="AR65" s="72">
        <f>'Energy by Mode &amp; Fuel'!AS212*'C Emissions Factors'!$AB$9/1000</f>
        <v>3.109080923068217</v>
      </c>
      <c r="AS65" s="72">
        <f>'Energy by Mode &amp; Fuel'!AT212*'C Emissions Factors'!$AB$9/1000</f>
        <v>3.1239793743733273</v>
      </c>
      <c r="AT65" s="56"/>
      <c r="AU65" s="56"/>
    </row>
    <row r="66" spans="1:47">
      <c r="A66" s="65" t="s">
        <v>678</v>
      </c>
      <c r="B66" s="72">
        <f>'Energy by Mode &amp; Fuel'!C$213*'C Emissions Factors'!$AB$43/1000</f>
        <v>0</v>
      </c>
      <c r="C66" s="72">
        <f>'Energy by Mode &amp; Fuel'!D213*'C Emissions Factors'!$AB$43/1000</f>
        <v>0</v>
      </c>
      <c r="D66" s="72">
        <f>'Energy by Mode &amp; Fuel'!E213*'C Emissions Factors'!$AB$43/1000</f>
        <v>0</v>
      </c>
      <c r="E66" s="72">
        <f>'Energy by Mode &amp; Fuel'!F213*'C Emissions Factors'!$AB$43/1000</f>
        <v>0</v>
      </c>
      <c r="F66" s="72">
        <f>'Energy by Mode &amp; Fuel'!G213*'C Emissions Factors'!$AB$43/1000</f>
        <v>0</v>
      </c>
      <c r="G66" s="72">
        <f>'Energy by Mode &amp; Fuel'!H213*'C Emissions Factors'!$AB$43/1000</f>
        <v>0</v>
      </c>
      <c r="H66" s="72">
        <f>'Energy by Mode &amp; Fuel'!I213*'C Emissions Factors'!$AB$43/1000</f>
        <v>0</v>
      </c>
      <c r="I66" s="72">
        <f>'Energy by Mode &amp; Fuel'!J213*'C Emissions Factors'!$AB$43/1000</f>
        <v>0</v>
      </c>
      <c r="J66" s="72">
        <f>'Energy by Mode &amp; Fuel'!K213*'C Emissions Factors'!$AB$43/1000</f>
        <v>0</v>
      </c>
      <c r="K66" s="72">
        <f>'Energy by Mode &amp; Fuel'!L213*'C Emissions Factors'!$AB$43/1000</f>
        <v>0</v>
      </c>
      <c r="L66" s="72">
        <f>'Energy by Mode &amp; Fuel'!M213*'C Emissions Factors'!$AB$43/1000</f>
        <v>0</v>
      </c>
      <c r="M66" s="72">
        <f>'Energy by Mode &amp; Fuel'!N213*'C Emissions Factors'!$AB$43/1000</f>
        <v>0</v>
      </c>
      <c r="N66" s="72">
        <f>'Energy by Mode &amp; Fuel'!O213*'C Emissions Factors'!$AB$43/1000</f>
        <v>0</v>
      </c>
      <c r="O66" s="72">
        <f>'Energy by Mode &amp; Fuel'!P213*'C Emissions Factors'!$AB$43/1000</f>
        <v>0</v>
      </c>
      <c r="P66" s="72">
        <f>'Energy by Mode &amp; Fuel'!Q213*'C Emissions Factors'!$AB$43/1000</f>
        <v>0</v>
      </c>
      <c r="Q66" s="72">
        <f>'Energy by Mode &amp; Fuel'!R213*'C Emissions Factors'!$AB$43/1000</f>
        <v>0</v>
      </c>
      <c r="R66" s="72">
        <f>'Energy by Mode &amp; Fuel'!S213*'C Emissions Factors'!$AB$43/1000</f>
        <v>0</v>
      </c>
      <c r="S66" s="72">
        <f>'Energy by Mode &amp; Fuel'!T213*'C Emissions Factors'!$AB$43/1000</f>
        <v>0</v>
      </c>
      <c r="T66" s="72">
        <f>'Energy by Mode &amp; Fuel'!U213*'C Emissions Factors'!$AB$43/1000</f>
        <v>0</v>
      </c>
      <c r="U66" s="72">
        <f>'Energy by Mode &amp; Fuel'!V213*'C Emissions Factors'!$AB$43/1000</f>
        <v>0</v>
      </c>
      <c r="V66" s="72">
        <f>'Energy by Mode &amp; Fuel'!W213*'C Emissions Factors'!$AB$43/1000</f>
        <v>0</v>
      </c>
      <c r="W66" s="72">
        <f>'Energy by Mode &amp; Fuel'!X213*'C Emissions Factors'!$AB$43/1000</f>
        <v>0</v>
      </c>
      <c r="X66" s="72">
        <f>'Energy by Mode &amp; Fuel'!Y213*'C Emissions Factors'!$AB$43/1000</f>
        <v>0</v>
      </c>
      <c r="Y66" s="72">
        <f>'Energy by Mode &amp; Fuel'!Z213*'C Emissions Factors'!$AB$43/1000</f>
        <v>0</v>
      </c>
      <c r="Z66" s="72">
        <f>'Energy by Mode &amp; Fuel'!AA213*'C Emissions Factors'!$AB$43/1000</f>
        <v>0</v>
      </c>
      <c r="AA66" s="72">
        <f>'Energy by Mode &amp; Fuel'!AB213*'C Emissions Factors'!$AB$43/1000</f>
        <v>0</v>
      </c>
      <c r="AB66" s="72">
        <f>'Energy by Mode &amp; Fuel'!AC213*'C Emissions Factors'!$AB$43/1000</f>
        <v>0</v>
      </c>
      <c r="AC66" s="72">
        <f>'Energy by Mode &amp; Fuel'!AD213*'C Emissions Factors'!$AB$43/1000</f>
        <v>0</v>
      </c>
      <c r="AD66" s="72">
        <f>'Energy by Mode &amp; Fuel'!AE213*'C Emissions Factors'!$AB$43/1000</f>
        <v>0</v>
      </c>
      <c r="AE66" s="72">
        <f>'Energy by Mode &amp; Fuel'!AF213*'C Emissions Factors'!$AB$43/1000</f>
        <v>0</v>
      </c>
      <c r="AF66" s="72">
        <f>'Energy by Mode &amp; Fuel'!AG213*'C Emissions Factors'!$AB$43/1000</f>
        <v>0</v>
      </c>
      <c r="AG66" s="72">
        <f>'Energy by Mode &amp; Fuel'!AH213*'C Emissions Factors'!$AB$43/1000</f>
        <v>0</v>
      </c>
      <c r="AH66" s="72">
        <f>'Energy by Mode &amp; Fuel'!AI213*'C Emissions Factors'!$AB$43/1000</f>
        <v>0</v>
      </c>
      <c r="AI66" s="72">
        <f>'Energy by Mode &amp; Fuel'!AJ213*'C Emissions Factors'!$AB$43/1000</f>
        <v>0</v>
      </c>
      <c r="AJ66" s="72">
        <f>'Energy by Mode &amp; Fuel'!AK213*'C Emissions Factors'!$AB$43/1000</f>
        <v>0</v>
      </c>
      <c r="AK66" s="72">
        <f>'Energy by Mode &amp; Fuel'!AL213*'C Emissions Factors'!$AB$43/1000</f>
        <v>0</v>
      </c>
      <c r="AL66" s="72">
        <f>'Energy by Mode &amp; Fuel'!AM213*'C Emissions Factors'!$AB$43/1000</f>
        <v>0</v>
      </c>
      <c r="AM66" s="72">
        <f>'Energy by Mode &amp; Fuel'!AN213*'C Emissions Factors'!$AB$43/1000</f>
        <v>0</v>
      </c>
      <c r="AN66" s="72">
        <f>'Energy by Mode &amp; Fuel'!AO213*'C Emissions Factors'!$AB$43/1000</f>
        <v>0</v>
      </c>
      <c r="AO66" s="72">
        <f>'Energy by Mode &amp; Fuel'!AP213*'C Emissions Factors'!$AB$43/1000</f>
        <v>0</v>
      </c>
      <c r="AP66" s="72">
        <f>'Energy by Mode &amp; Fuel'!AQ213*'C Emissions Factors'!$AB$43/1000</f>
        <v>0</v>
      </c>
      <c r="AQ66" s="72">
        <f>'Energy by Mode &amp; Fuel'!AR213*'C Emissions Factors'!$AB$43/1000</f>
        <v>0</v>
      </c>
      <c r="AR66" s="72">
        <f>'Energy by Mode &amp; Fuel'!AS213*'C Emissions Factors'!$AB$43/1000</f>
        <v>0</v>
      </c>
      <c r="AS66" s="72">
        <f>'Energy by Mode &amp; Fuel'!AT213*'C Emissions Factors'!$AB$43/1000</f>
        <v>0</v>
      </c>
      <c r="AT66" s="56"/>
      <c r="AU66" s="56"/>
    </row>
    <row r="67" spans="1:47">
      <c r="A67" s="65" t="s">
        <v>680</v>
      </c>
      <c r="B67" s="72">
        <f>'Energy by Mode &amp; Fuel'!C$214*'C Emissions Factors'!$AB$7/1000</f>
        <v>0</v>
      </c>
      <c r="C67" s="72">
        <f>'Energy by Mode &amp; Fuel'!D214*'C Emissions Factors'!$AB$7/1000</f>
        <v>0</v>
      </c>
      <c r="D67" s="72">
        <f>'Energy by Mode &amp; Fuel'!E214*'C Emissions Factors'!$AB$7/1000</f>
        <v>0</v>
      </c>
      <c r="E67" s="72">
        <f>'Energy by Mode &amp; Fuel'!F214*'C Emissions Factors'!$AB$7/1000</f>
        <v>0</v>
      </c>
      <c r="F67" s="72">
        <f>'Energy by Mode &amp; Fuel'!G214*'C Emissions Factors'!$AB$7/1000</f>
        <v>0</v>
      </c>
      <c r="G67" s="72">
        <f>'Energy by Mode &amp; Fuel'!H214*'C Emissions Factors'!$AB$7/1000</f>
        <v>0</v>
      </c>
      <c r="H67" s="72">
        <f>'Energy by Mode &amp; Fuel'!I214*'C Emissions Factors'!$AB$7/1000</f>
        <v>0</v>
      </c>
      <c r="I67" s="72">
        <f>'Energy by Mode &amp; Fuel'!J214*'C Emissions Factors'!$AB$7/1000</f>
        <v>0</v>
      </c>
      <c r="J67" s="72">
        <f>'Energy by Mode &amp; Fuel'!K214*'C Emissions Factors'!$AB$7/1000</f>
        <v>0</v>
      </c>
      <c r="K67" s="72">
        <f>'Energy by Mode &amp; Fuel'!L214*'C Emissions Factors'!$AB$7/1000</f>
        <v>0</v>
      </c>
      <c r="L67" s="72">
        <f>'Energy by Mode &amp; Fuel'!M214*'C Emissions Factors'!$AB$7/1000</f>
        <v>0</v>
      </c>
      <c r="M67" s="72">
        <f>'Energy by Mode &amp; Fuel'!N214*'C Emissions Factors'!$AB$7/1000</f>
        <v>0</v>
      </c>
      <c r="N67" s="72">
        <f>'Energy by Mode &amp; Fuel'!O214*'C Emissions Factors'!$AB$7/1000</f>
        <v>0</v>
      </c>
      <c r="O67" s="72">
        <f>'Energy by Mode &amp; Fuel'!P214*'C Emissions Factors'!$AB$7/1000</f>
        <v>0</v>
      </c>
      <c r="P67" s="72">
        <f>'Energy by Mode &amp; Fuel'!Q214*'C Emissions Factors'!$AB$7/1000</f>
        <v>0</v>
      </c>
      <c r="Q67" s="72">
        <f>'Energy by Mode &amp; Fuel'!R214*'C Emissions Factors'!$AB$7/1000</f>
        <v>0</v>
      </c>
      <c r="R67" s="72">
        <f>'Energy by Mode &amp; Fuel'!S214*'C Emissions Factors'!$AB$7/1000</f>
        <v>0</v>
      </c>
      <c r="S67" s="72">
        <f>'Energy by Mode &amp; Fuel'!T214*'C Emissions Factors'!$AB$7/1000</f>
        <v>0</v>
      </c>
      <c r="T67" s="72">
        <f>'Energy by Mode &amp; Fuel'!U214*'C Emissions Factors'!$AB$7/1000</f>
        <v>0</v>
      </c>
      <c r="U67" s="72">
        <f>'Energy by Mode &amp; Fuel'!V214*'C Emissions Factors'!$AB$7/1000</f>
        <v>0</v>
      </c>
      <c r="V67" s="72">
        <f>'Energy by Mode &amp; Fuel'!W214*'C Emissions Factors'!$AB$7/1000</f>
        <v>0</v>
      </c>
      <c r="W67" s="72">
        <f>'Energy by Mode &amp; Fuel'!X214*'C Emissions Factors'!$AB$7/1000</f>
        <v>0</v>
      </c>
      <c r="X67" s="72">
        <f>'Energy by Mode &amp; Fuel'!Y214*'C Emissions Factors'!$AB$7/1000</f>
        <v>0</v>
      </c>
      <c r="Y67" s="72">
        <f>'Energy by Mode &amp; Fuel'!Z214*'C Emissions Factors'!$AB$7/1000</f>
        <v>0</v>
      </c>
      <c r="Z67" s="72">
        <f>'Energy by Mode &amp; Fuel'!AA214*'C Emissions Factors'!$AB$7/1000</f>
        <v>0</v>
      </c>
      <c r="AA67" s="72">
        <f>'Energy by Mode &amp; Fuel'!AB214*'C Emissions Factors'!$AB$7/1000</f>
        <v>0</v>
      </c>
      <c r="AB67" s="72">
        <f>'Energy by Mode &amp; Fuel'!AC214*'C Emissions Factors'!$AB$7/1000</f>
        <v>0</v>
      </c>
      <c r="AC67" s="72">
        <f>'Energy by Mode &amp; Fuel'!AD214*'C Emissions Factors'!$AB$7/1000</f>
        <v>0</v>
      </c>
      <c r="AD67" s="72">
        <f>'Energy by Mode &amp; Fuel'!AE214*'C Emissions Factors'!$AB$7/1000</f>
        <v>0</v>
      </c>
      <c r="AE67" s="72">
        <f>'Energy by Mode &amp; Fuel'!AF214*'C Emissions Factors'!$AB$7/1000</f>
        <v>0</v>
      </c>
      <c r="AF67" s="72">
        <f>'Energy by Mode &amp; Fuel'!AG214*'C Emissions Factors'!$AB$7/1000</f>
        <v>0</v>
      </c>
      <c r="AG67" s="72">
        <f>'Energy by Mode &amp; Fuel'!AH214*'C Emissions Factors'!$AB$7/1000</f>
        <v>0</v>
      </c>
      <c r="AH67" s="72">
        <f>'Energy by Mode &amp; Fuel'!AI214*'C Emissions Factors'!$AB$7/1000</f>
        <v>0</v>
      </c>
      <c r="AI67" s="72">
        <f>'Energy by Mode &amp; Fuel'!AJ214*'C Emissions Factors'!$AB$7/1000</f>
        <v>0</v>
      </c>
      <c r="AJ67" s="72">
        <f>'Energy by Mode &amp; Fuel'!AK214*'C Emissions Factors'!$AB$7/1000</f>
        <v>0</v>
      </c>
      <c r="AK67" s="72">
        <f>'Energy by Mode &amp; Fuel'!AL214*'C Emissions Factors'!$AB$7/1000</f>
        <v>0</v>
      </c>
      <c r="AL67" s="72">
        <f>'Energy by Mode &amp; Fuel'!AM214*'C Emissions Factors'!$AB$7/1000</f>
        <v>0</v>
      </c>
      <c r="AM67" s="72">
        <f>'Energy by Mode &amp; Fuel'!AN214*'C Emissions Factors'!$AB$7/1000</f>
        <v>0</v>
      </c>
      <c r="AN67" s="72">
        <f>'Energy by Mode &amp; Fuel'!AO214*'C Emissions Factors'!$AB$7/1000</f>
        <v>0</v>
      </c>
      <c r="AO67" s="72">
        <f>'Energy by Mode &amp; Fuel'!AP214*'C Emissions Factors'!$AB$7/1000</f>
        <v>0</v>
      </c>
      <c r="AP67" s="72">
        <f>'Energy by Mode &amp; Fuel'!AQ214*'C Emissions Factors'!$AB$7/1000</f>
        <v>0</v>
      </c>
      <c r="AQ67" s="72">
        <f>'Energy by Mode &amp; Fuel'!AR214*'C Emissions Factors'!$AB$7/1000</f>
        <v>0</v>
      </c>
      <c r="AR67" s="72">
        <f>'Energy by Mode &amp; Fuel'!AS214*'C Emissions Factors'!$AB$7/1000</f>
        <v>0</v>
      </c>
      <c r="AS67" s="72">
        <f>'Energy by Mode &amp; Fuel'!AT214*'C Emissions Factors'!$AB$7/1000</f>
        <v>0</v>
      </c>
      <c r="AT67" s="56"/>
      <c r="AU67" s="56"/>
    </row>
    <row r="68" spans="1:47">
      <c r="A68" s="65" t="s">
        <v>689</v>
      </c>
      <c r="B68" s="72">
        <f>SUM(B64:B67)</f>
        <v>2.3212077965999995</v>
      </c>
      <c r="C68" s="72">
        <f t="shared" ref="C68:AS68" si="9">SUM(C64:C67)</f>
        <v>2.2736430331999999</v>
      </c>
      <c r="D68" s="72">
        <f t="shared" si="9"/>
        <v>2.3164061574499999</v>
      </c>
      <c r="E68" s="72">
        <f t="shared" si="9"/>
        <v>2.3286974056499998</v>
      </c>
      <c r="F68" s="72">
        <f t="shared" si="9"/>
        <v>2.3406857397</v>
      </c>
      <c r="G68" s="72">
        <f t="shared" si="9"/>
        <v>2.363261439</v>
      </c>
      <c r="H68" s="72">
        <f t="shared" si="9"/>
        <v>2.3860521992999999</v>
      </c>
      <c r="I68" s="72">
        <f t="shared" si="9"/>
        <v>2.4090307356499996</v>
      </c>
      <c r="J68" s="72">
        <f t="shared" si="9"/>
        <v>2.4321878311499998</v>
      </c>
      <c r="K68" s="72">
        <f t="shared" si="9"/>
        <v>2.4554962008499999</v>
      </c>
      <c r="L68" s="72">
        <f t="shared" si="9"/>
        <v>2.4789337534499998</v>
      </c>
      <c r="M68" s="72">
        <f t="shared" si="9"/>
        <v>2.5024901747999997</v>
      </c>
      <c r="N68" s="72">
        <f t="shared" si="9"/>
        <v>2.5261484209499998</v>
      </c>
      <c r="O68" s="72">
        <f t="shared" si="9"/>
        <v>2.5498913016499998</v>
      </c>
      <c r="P68" s="72">
        <f t="shared" si="9"/>
        <v>2.5737022118499993</v>
      </c>
      <c r="Q68" s="72">
        <f t="shared" si="9"/>
        <v>2.5975641807500001</v>
      </c>
      <c r="R68" s="72">
        <f t="shared" si="9"/>
        <v>2.6214565800499998</v>
      </c>
      <c r="S68" s="72">
        <f t="shared" si="9"/>
        <v>2.6453635361999996</v>
      </c>
      <c r="T68" s="72">
        <f t="shared" si="9"/>
        <v>2.6692690293500001</v>
      </c>
      <c r="U68" s="72">
        <f t="shared" si="9"/>
        <v>2.6931686704999995</v>
      </c>
      <c r="V68" s="72">
        <f t="shared" si="9"/>
        <v>2.7170515602999998</v>
      </c>
      <c r="W68" s="72">
        <f t="shared" si="9"/>
        <v>2.7409199663999999</v>
      </c>
      <c r="X68" s="72">
        <f t="shared" si="9"/>
        <v>2.7647691340499998</v>
      </c>
      <c r="Y68" s="72">
        <f t="shared" si="9"/>
        <v>2.7886063051000001</v>
      </c>
      <c r="Z68" s="72">
        <f t="shared" si="9"/>
        <v>2.8124392334499997</v>
      </c>
      <c r="AA68" s="72">
        <f t="shared" si="9"/>
        <v>2.8362666023999998</v>
      </c>
      <c r="AB68" s="72">
        <f t="shared" si="9"/>
        <v>2.8600962389999998</v>
      </c>
      <c r="AC68" s="72">
        <f t="shared" si="9"/>
        <v>2.8839420417499997</v>
      </c>
      <c r="AD68" s="72">
        <f t="shared" si="9"/>
        <v>2.9078110330499998</v>
      </c>
      <c r="AE68" s="72">
        <f t="shared" si="9"/>
        <v>2.9217450161634426</v>
      </c>
      <c r="AF68" s="72">
        <f t="shared" si="9"/>
        <v>2.9357457697386509</v>
      </c>
      <c r="AG68" s="72">
        <f t="shared" si="9"/>
        <v>2.949813613733999</v>
      </c>
      <c r="AH68" s="72">
        <f t="shared" si="9"/>
        <v>2.9639488696410718</v>
      </c>
      <c r="AI68" s="72">
        <f t="shared" si="9"/>
        <v>2.9781518604920167</v>
      </c>
      <c r="AJ68" s="72">
        <f t="shared" si="9"/>
        <v>2.9924229108669218</v>
      </c>
      <c r="AK68" s="72">
        <f t="shared" si="9"/>
        <v>3.0067623469012377</v>
      </c>
      <c r="AL68" s="72">
        <f t="shared" si="9"/>
        <v>3.0211704962932258</v>
      </c>
      <c r="AM68" s="72">
        <f t="shared" si="9"/>
        <v>3.0356476883114518</v>
      </c>
      <c r="AN68" s="72">
        <f t="shared" si="9"/>
        <v>3.0501942538023066</v>
      </c>
      <c r="AO68" s="72">
        <f t="shared" si="9"/>
        <v>3.0648105251975704</v>
      </c>
      <c r="AP68" s="72">
        <f t="shared" si="9"/>
        <v>3.0794968365220066</v>
      </c>
      <c r="AQ68" s="72">
        <f t="shared" si="9"/>
        <v>3.0942535234009982</v>
      </c>
      <c r="AR68" s="72">
        <f t="shared" si="9"/>
        <v>3.109080923068217</v>
      </c>
      <c r="AS68" s="72">
        <f t="shared" si="9"/>
        <v>3.1239793743733273</v>
      </c>
      <c r="AT68" s="56"/>
      <c r="AU68" s="56"/>
    </row>
    <row r="69" spans="1:47">
      <c r="A69" s="65" t="s">
        <v>690</v>
      </c>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c r="AR69" s="65"/>
      <c r="AS69" s="65"/>
      <c r="AT69" s="56"/>
      <c r="AU69" s="56"/>
    </row>
    <row r="70" spans="1:47">
      <c r="A70" s="65" t="s">
        <v>674</v>
      </c>
      <c r="B70" s="72">
        <f>'Energy by Mode &amp; Fuel'!C$217*((1-B$112)*'C Emissions Factors'!$AB$6/1000+(B$112)*'C Emissions Factors'!$AB$50/1000)</f>
        <v>0.92721998231565794</v>
      </c>
      <c r="C70" s="72">
        <f>'Energy by Mode &amp; Fuel'!D217*((1-C$112)*'C Emissions Factors'!$AB$6/1000+(C$112)*'C Emissions Factors'!$AB$50/1000)</f>
        <v>0.90187145990183948</v>
      </c>
      <c r="D70" s="72">
        <f>'Energy by Mode &amp; Fuel'!E217*((1-D$112)*'C Emissions Factors'!$AB$6/1000+(D$112)*'C Emissions Factors'!$AB$50/1000)</f>
        <v>0.88379673529167779</v>
      </c>
      <c r="E70" s="72">
        <f>'Energy by Mode &amp; Fuel'!F217*((1-E$112)*'C Emissions Factors'!$AB$6/1000+(E$112)*'C Emissions Factors'!$AB$50/1000)</f>
        <v>0.9089384265257453</v>
      </c>
      <c r="F70" s="72">
        <f>'Energy by Mode &amp; Fuel'!G217*((1-F$112)*'C Emissions Factors'!$AB$6/1000+(F$112)*'C Emissions Factors'!$AB$50/1000)</f>
        <v>0.93442909459993295</v>
      </c>
      <c r="G70" s="72">
        <f>'Energy by Mode &amp; Fuel'!H217*((1-G$112)*'C Emissions Factors'!$AB$6/1000+(G$112)*'C Emissions Factors'!$AB$50/1000)</f>
        <v>0.94551037949474714</v>
      </c>
      <c r="H70" s="72">
        <f>'Energy by Mode &amp; Fuel'!I217*((1-H$112)*'C Emissions Factors'!$AB$6/1000+(H$112)*'C Emissions Factors'!$AB$50/1000)</f>
        <v>0.95739640556570327</v>
      </c>
      <c r="I70" s="72">
        <f>'Energy by Mode &amp; Fuel'!J217*((1-I$112)*'C Emissions Factors'!$AB$6/1000+(I$112)*'C Emissions Factors'!$AB$50/1000)</f>
        <v>0.96942327000235196</v>
      </c>
      <c r="J70" s="72">
        <f>'Energy by Mode &amp; Fuel'!K217*((1-J$112)*'C Emissions Factors'!$AB$6/1000+(J$112)*'C Emissions Factors'!$AB$50/1000)</f>
        <v>0.98158287864574556</v>
      </c>
      <c r="K70" s="72">
        <f>'Energy by Mode &amp; Fuel'!L217*((1-K$112)*'C Emissions Factors'!$AB$6/1000+(K$112)*'C Emissions Factors'!$AB$50/1000)</f>
        <v>0.99386643349702763</v>
      </c>
      <c r="L70" s="72">
        <f>'Energy by Mode &amp; Fuel'!M217*((1-L$112)*'C Emissions Factors'!$AB$6/1000+(L$112)*'C Emissions Factors'!$AB$50/1000)</f>
        <v>1.0062662627011953</v>
      </c>
      <c r="M70" s="72">
        <f>'Energy by Mode &amp; Fuel'!N217*((1-M$112)*'C Emissions Factors'!$AB$6/1000+(M$112)*'C Emissions Factors'!$AB$50/1000)</f>
        <v>1.018776594770999</v>
      </c>
      <c r="N70" s="72">
        <f>'Energy by Mode &amp; Fuel'!O217*((1-N$112)*'C Emissions Factors'!$AB$6/1000+(N$112)*'C Emissions Factors'!$AB$50/1000)</f>
        <v>1.031391095147262</v>
      </c>
      <c r="O70" s="72">
        <f>'Energy by Mode &amp; Fuel'!P217*((1-O$112)*'C Emissions Factors'!$AB$6/1000+(O$112)*'C Emissions Factors'!$AB$50/1000)</f>
        <v>1.0441032885028261</v>
      </c>
      <c r="P70" s="72">
        <f>'Energy by Mode &amp; Fuel'!Q217*((1-P$112)*'C Emissions Factors'!$AB$6/1000+(P$112)*'C Emissions Factors'!$AB$50/1000)</f>
        <v>1.0569064179745695</v>
      </c>
      <c r="Q70" s="72">
        <f>'Energy by Mode &amp; Fuel'!R217*((1-Q$112)*'C Emissions Factors'!$AB$6/1000+(Q$112)*'C Emissions Factors'!$AB$50/1000)</f>
        <v>1.0697945713072607</v>
      </c>
      <c r="R70" s="72">
        <f>'Energy by Mode &amp; Fuel'!S217*((1-R$112)*'C Emissions Factors'!$AB$6/1000+(R$112)*'C Emissions Factors'!$AB$50/1000)</f>
        <v>1.0827590208860345</v>
      </c>
      <c r="S70" s="72">
        <f>'Energy by Mode &amp; Fuel'!T217*((1-S$112)*'C Emissions Factors'!$AB$6/1000+(S$112)*'C Emissions Factors'!$AB$50/1000)</f>
        <v>1.0957939952236408</v>
      </c>
      <c r="T70" s="72">
        <f>'Energy by Mode &amp; Fuel'!U217*((1-T$112)*'C Emissions Factors'!$AB$6/1000+(T$112)*'C Emissions Factors'!$AB$50/1000)</f>
        <v>1.1088938636008117</v>
      </c>
      <c r="U70" s="72">
        <f>'Energy by Mode &amp; Fuel'!V217*((1-U$112)*'C Emissions Factors'!$AB$6/1000+(U$112)*'C Emissions Factors'!$AB$50/1000)</f>
        <v>1.1220563033458488</v>
      </c>
      <c r="V70" s="72">
        <f>'Energy by Mode &amp; Fuel'!W217*((1-V$112)*'C Emissions Factors'!$AB$6/1000+(V$112)*'C Emissions Factors'!$AB$50/1000)</f>
        <v>1.1352777248752193</v>
      </c>
      <c r="W70" s="72">
        <f>'Energy by Mode &amp; Fuel'!X217*((1-W$112)*'C Emissions Factors'!$AB$6/1000+(W$112)*'C Emissions Factors'!$AB$50/1000)</f>
        <v>1.1485594654847491</v>
      </c>
      <c r="X70" s="72">
        <f>'Energy by Mode &amp; Fuel'!Y217*((1-X$112)*'C Emissions Factors'!$AB$6/1000+(X$112)*'C Emissions Factors'!$AB$50/1000)</f>
        <v>1.1618996951906757</v>
      </c>
      <c r="Y70" s="72">
        <f>'Energy by Mode &amp; Fuel'!Z217*((1-Y$112)*'C Emissions Factors'!$AB$6/1000+(Y$112)*'C Emissions Factors'!$AB$50/1000)</f>
        <v>1.1753011589686428</v>
      </c>
      <c r="Z70" s="72">
        <f>'Energy by Mode &amp; Fuel'!AA217*((1-Z$112)*'C Emissions Factors'!$AB$6/1000+(Z$112)*'C Emissions Factors'!$AB$50/1000)</f>
        <v>1.18876800947411</v>
      </c>
      <c r="AA70" s="72">
        <f>'Energy by Mode &amp; Fuel'!AB217*((1-AA$112)*'C Emissions Factors'!$AB$6/1000+(AA$112)*'C Emissions Factors'!$AB$50/1000)</f>
        <v>1.2023000355551055</v>
      </c>
      <c r="AB70" s="72">
        <f>'Energy by Mode &amp; Fuel'!AC217*((1-AB$112)*'C Emissions Factors'!$AB$6/1000+(AB$112)*'C Emissions Factors'!$AB$50/1000)</f>
        <v>1.2159009675631438</v>
      </c>
      <c r="AC70" s="72">
        <f>'Energy by Mode &amp; Fuel'!AD217*((1-AC$112)*'C Emissions Factors'!$AB$6/1000+(AC$112)*'C Emissions Factors'!$AB$50/1000)</f>
        <v>1.2295768585214388</v>
      </c>
      <c r="AD70" s="72">
        <f>'Energy by Mode &amp; Fuel'!AE217*((1-AD$112)*'C Emissions Factors'!$AB$6/1000+(AD$112)*'C Emissions Factors'!$AB$50/1000)</f>
        <v>1.2433303126376509</v>
      </c>
      <c r="AE70" s="72">
        <f>'Energy by Mode &amp; Fuel'!AF217*((1-AE$112)*'C Emissions Factors'!$AB$6/1000+(AE$112)*'C Emissions Factors'!$AB$50/1000)</f>
        <v>1.2513509214061518</v>
      </c>
      <c r="AF70" s="72">
        <f>'Energy by Mode &amp; Fuel'!AG217*((1-AF$112)*'C Emissions Factors'!$AB$6/1000+(AF$112)*'C Emissions Factors'!$AB$50/1000)</f>
        <v>1.2594232703794586</v>
      </c>
      <c r="AG70" s="72">
        <f>'Energy by Mode &amp; Fuel'!AH217*((1-AG$112)*'C Emissions Factors'!$AB$6/1000+(AG$112)*'C Emissions Factors'!$AB$50/1000)</f>
        <v>1.2675476933288434</v>
      </c>
      <c r="AH70" s="72">
        <f>'Energy by Mode &amp; Fuel'!AI217*((1-AH$112)*'C Emissions Factors'!$AB$6/1000+(AH$112)*'C Emissions Factors'!$AB$50/1000)</f>
        <v>1.2757245261787067</v>
      </c>
      <c r="AI70" s="72">
        <f>'Energy by Mode &amp; Fuel'!AJ217*((1-AI$112)*'C Emissions Factors'!$AB$6/1000+(AI$112)*'C Emissions Factors'!$AB$50/1000)</f>
        <v>1.2839541070204652</v>
      </c>
      <c r="AJ70" s="72">
        <f>'Energy by Mode &amp; Fuel'!AK217*((1-AJ$112)*'C Emissions Factors'!$AB$6/1000+(AJ$112)*'C Emissions Factors'!$AB$50/1000)</f>
        <v>1.2922367761265325</v>
      </c>
      <c r="AK70" s="72">
        <f>'Energy by Mode &amp; Fuel'!AL217*((1-AK$112)*'C Emissions Factors'!$AB$6/1000+(AK$112)*'C Emissions Factors'!$AB$50/1000)</f>
        <v>1.300572875964388</v>
      </c>
      <c r="AL70" s="72">
        <f>'Energy by Mode &amp; Fuel'!AM217*((1-AL$112)*'C Emissions Factors'!$AB$6/1000+(AL$112)*'C Emissions Factors'!$AB$50/1000)</f>
        <v>1.3089627512107371</v>
      </c>
      <c r="AM70" s="72">
        <f>'Energy by Mode &amp; Fuel'!AN217*((1-AM$112)*'C Emissions Factors'!$AB$6/1000+(AM$112)*'C Emissions Factors'!$AB$50/1000)</f>
        <v>1.317406748765763</v>
      </c>
      <c r="AN70" s="72">
        <f>'Energy by Mode &amp; Fuel'!AO217*((1-AN$112)*'C Emissions Factors'!$AB$6/1000+(AN$112)*'C Emissions Factors'!$AB$50/1000)</f>
        <v>1.3259052177674691</v>
      </c>
      <c r="AO70" s="72">
        <f>'Energy by Mode &amp; Fuel'!AP217*((1-AO$112)*'C Emissions Factors'!$AB$6/1000+(AO$112)*'C Emissions Factors'!$AB$50/1000)</f>
        <v>1.3344585096061166</v>
      </c>
      <c r="AP70" s="72">
        <f>'Energy by Mode &amp; Fuel'!AQ217*((1-AP$112)*'C Emissions Factors'!$AB$6/1000+(AP$112)*'C Emissions Factors'!$AB$50/1000)</f>
        <v>1.3430669779387523</v>
      </c>
      <c r="AQ70" s="72">
        <f>'Energy by Mode &amp; Fuel'!AR217*((1-AQ$112)*'C Emissions Factors'!$AB$6/1000+(AQ$112)*'C Emissions Factors'!$AB$50/1000)</f>
        <v>1.3517309787038319</v>
      </c>
      <c r="AR70" s="72">
        <f>'Energy by Mode &amp; Fuel'!AS217*((1-AR$112)*'C Emissions Factors'!$AB$6/1000+(AR$112)*'C Emissions Factors'!$AB$50/1000)</f>
        <v>1.3604508701359372</v>
      </c>
      <c r="AS70" s="72">
        <f>'Energy by Mode &amp; Fuel'!AT217*((1-AS$112)*'C Emissions Factors'!$AB$6/1000+(AS$112)*'C Emissions Factors'!$AB$50/1000)</f>
        <v>1.3692270127805886</v>
      </c>
      <c r="AT70" s="56"/>
      <c r="AU70" s="56"/>
    </row>
    <row r="71" spans="1:47">
      <c r="A71" s="65" t="s">
        <v>676</v>
      </c>
      <c r="B71" s="72">
        <f>'Energy by Mode &amp; Fuel'!C$218*'C Emissions Factors'!$AB$9/1000</f>
        <v>8.0271370487000002</v>
      </c>
      <c r="C71" s="72">
        <f>'Energy by Mode &amp; Fuel'!D218*'C Emissions Factors'!$AB$9/1000</f>
        <v>7.6725979445499997</v>
      </c>
      <c r="D71" s="72">
        <f>'Energy by Mode &amp; Fuel'!E218*'C Emissions Factors'!$AB$9/1000</f>
        <v>7.8369393679499986</v>
      </c>
      <c r="E71" s="72">
        <f>'Energy by Mode &amp; Fuel'!F218*'C Emissions Factors'!$AB$9/1000</f>
        <v>7.8985971371999995</v>
      </c>
      <c r="F71" s="72">
        <f>'Energy by Mode &amp; Fuel'!G218*'C Emissions Factors'!$AB$9/1000</f>
        <v>7.9600440149999994</v>
      </c>
      <c r="G71" s="72">
        <f>'Energy by Mode &amp; Fuel'!H218*'C Emissions Factors'!$AB$9/1000</f>
        <v>8.0576757838499997</v>
      </c>
      <c r="H71" s="72">
        <f>'Energy by Mode &amp; Fuel'!I218*'C Emissions Factors'!$AB$9/1000</f>
        <v>8.1561105933999993</v>
      </c>
      <c r="I71" s="72">
        <f>'Energy by Mode &amp; Fuel'!J218*'C Emissions Factors'!$AB$9/1000</f>
        <v>8.2553535641499991</v>
      </c>
      <c r="J71" s="72">
        <f>'Energy by Mode &amp; Fuel'!K218*'C Emissions Factors'!$AB$9/1000</f>
        <v>8.3554732376499992</v>
      </c>
      <c r="K71" s="72">
        <f>'Energy by Mode &amp; Fuel'!L218*'C Emissions Factors'!$AB$9/1000</f>
        <v>8.4563100737499983</v>
      </c>
      <c r="L71" s="72">
        <f>'Energy by Mode &amp; Fuel'!M218*'C Emissions Factors'!$AB$9/1000</f>
        <v>8.5577642226999995</v>
      </c>
      <c r="M71" s="72">
        <f>'Energy by Mode &amp; Fuel'!N218*'C Emissions Factors'!$AB$9/1000</f>
        <v>8.6598439504499982</v>
      </c>
      <c r="N71" s="72">
        <f>'Energy by Mode &amp; Fuel'!O218*'C Emissions Factors'!$AB$9/1000</f>
        <v>8.7625615461999988</v>
      </c>
      <c r="O71" s="72">
        <f>'Energy by Mode &amp; Fuel'!P218*'C Emissions Factors'!$AB$9/1000</f>
        <v>8.8659271046499981</v>
      </c>
      <c r="P71" s="72">
        <f>'Energy by Mode &amp; Fuel'!Q218*'C Emissions Factors'!$AB$9/1000</f>
        <v>8.9698920541999971</v>
      </c>
      <c r="Q71" s="72">
        <f>'Energy by Mode &amp; Fuel'!R218*'C Emissions Factors'!$AB$9/1000</f>
        <v>9.0744212097000005</v>
      </c>
      <c r="R71" s="72">
        <f>'Energy by Mode &amp; Fuel'!S218*'C Emissions Factors'!$AB$9/1000</f>
        <v>9.1793935810499985</v>
      </c>
      <c r="S71" s="72">
        <f>'Energy by Mode &amp; Fuel'!T218*'C Emissions Factors'!$AB$9/1000</f>
        <v>9.2847074165999981</v>
      </c>
      <c r="T71" s="72">
        <f>'Energy by Mode &amp; Fuel'!U218*'C Emissions Factors'!$AB$9/1000</f>
        <v>9.3903533531499992</v>
      </c>
      <c r="U71" s="72">
        <f>'Energy by Mode &amp; Fuel'!V218*'C Emissions Factors'!$AB$9/1000</f>
        <v>9.4963982497999986</v>
      </c>
      <c r="V71" s="72">
        <f>'Energy by Mode &amp; Fuel'!W218*'C Emissions Factors'!$AB$9/1000</f>
        <v>9.6028059704499995</v>
      </c>
      <c r="W71" s="72">
        <f>'Energy by Mode &amp; Fuel'!X218*'C Emissions Factors'!$AB$9/1000</f>
        <v>9.7096043852499996</v>
      </c>
      <c r="X71" s="72">
        <f>'Energy by Mode &amp; Fuel'!Y218*'C Emissions Factors'!$AB$9/1000</f>
        <v>9.8167554561999992</v>
      </c>
      <c r="Y71" s="72">
        <f>'Energy by Mode &amp; Fuel'!Z218*'C Emissions Factors'!$AB$9/1000</f>
        <v>9.9243920968499992</v>
      </c>
      <c r="Z71" s="72">
        <f>'Energy by Mode &amp; Fuel'!AA218*'C Emissions Factors'!$AB$9/1000</f>
        <v>10.032484096249998</v>
      </c>
      <c r="AA71" s="72">
        <f>'Energy by Mode &amp; Fuel'!AB218*'C Emissions Factors'!$AB$9/1000</f>
        <v>10.140900954799999</v>
      </c>
      <c r="AB71" s="72">
        <f>'Energy by Mode &amp; Fuel'!AC218*'C Emissions Factors'!$AB$9/1000</f>
        <v>10.249649255999996</v>
      </c>
      <c r="AC71" s="72">
        <f>'Energy by Mode &amp; Fuel'!AD218*'C Emissions Factors'!$AB$9/1000</f>
        <v>10.358853062250001</v>
      </c>
      <c r="AD71" s="72">
        <f>'Energy by Mode &amp; Fuel'!AE218*'C Emissions Factors'!$AB$9/1000</f>
        <v>10.46845970555</v>
      </c>
      <c r="AE71" s="72">
        <f>'Energy by Mode &amp; Fuel'!AF218*'C Emissions Factors'!$AB$9/1000</f>
        <v>10.532494432611475</v>
      </c>
      <c r="AF71" s="72">
        <f>'Energy by Mode &amp; Fuel'!AG218*'C Emissions Factors'!$AB$9/1000</f>
        <v>10.596920854954314</v>
      </c>
      <c r="AG71" s="72">
        <f>'Energy by Mode &amp; Fuel'!AH218*'C Emissions Factors'!$AB$9/1000</f>
        <v>10.661741368547093</v>
      </c>
      <c r="AH71" s="72">
        <f>'Energy by Mode &amp; Fuel'!AI218*'C Emissions Factors'!$AB$9/1000</f>
        <v>10.726958384014326</v>
      </c>
      <c r="AI71" s="72">
        <f>'Energy by Mode &amp; Fuel'!AJ218*'C Emissions Factors'!$AB$9/1000</f>
        <v>10.792574326726125</v>
      </c>
      <c r="AJ71" s="72">
        <f>'Energy by Mode &amp; Fuel'!AK218*'C Emissions Factors'!$AB$9/1000</f>
        <v>10.8585916368884</v>
      </c>
      <c r="AK71" s="72">
        <f>'Energy by Mode &amp; Fuel'!AL218*'C Emissions Factors'!$AB$9/1000</f>
        <v>10.925012769633604</v>
      </c>
      <c r="AL71" s="72">
        <f>'Energy by Mode &amp; Fuel'!AM218*'C Emissions Factors'!$AB$9/1000</f>
        <v>10.991840195112037</v>
      </c>
      <c r="AM71" s="72">
        <f>'Energy by Mode &amp; Fuel'!AN218*'C Emissions Factors'!$AB$9/1000</f>
        <v>11.059076398583708</v>
      </c>
      <c r="AN71" s="72">
        <f>'Energy by Mode &amp; Fuel'!AO218*'C Emissions Factors'!$AB$9/1000</f>
        <v>11.126723880510763</v>
      </c>
      <c r="AO71" s="72">
        <f>'Energy by Mode &amp; Fuel'!AP218*'C Emissions Factors'!$AB$9/1000</f>
        <v>11.194785156650475</v>
      </c>
      <c r="AP71" s="72">
        <f>'Energy by Mode &amp; Fuel'!AQ218*'C Emissions Factors'!$AB$9/1000</f>
        <v>11.263262758148805</v>
      </c>
      <c r="AQ71" s="72">
        <f>'Energy by Mode &amp; Fuel'!AR218*'C Emissions Factors'!$AB$9/1000</f>
        <v>11.332159231634522</v>
      </c>
      <c r="AR71" s="72">
        <f>'Energy by Mode &amp; Fuel'!AS218*'C Emissions Factors'!$AB$9/1000</f>
        <v>11.401477139313926</v>
      </c>
      <c r="AS71" s="72">
        <f>'Energy by Mode &amp; Fuel'!AT218*'C Emissions Factors'!$AB$9/1000</f>
        <v>11.471219059066126</v>
      </c>
      <c r="AT71" s="56"/>
      <c r="AU71" s="56"/>
    </row>
    <row r="72" spans="1:47">
      <c r="A72" s="65" t="s">
        <v>678</v>
      </c>
      <c r="B72" s="72">
        <f>'Energy by Mode &amp; Fuel'!C$219*'C Emissions Factors'!$AB$43/1000</f>
        <v>5.0461452873333326E-2</v>
      </c>
      <c r="C72" s="72">
        <f>'Energy by Mode &amp; Fuel'!D219*'C Emissions Factors'!$AB$43/1000</f>
        <v>5.1991235743333336E-2</v>
      </c>
      <c r="D72" s="72">
        <f>'Energy by Mode &amp; Fuel'!E219*'C Emissions Factors'!$AB$43/1000</f>
        <v>5.4405526303333333E-2</v>
      </c>
      <c r="E72" s="72">
        <f>'Energy by Mode &amp; Fuel'!F219*'C Emissions Factors'!$AB$43/1000</f>
        <v>5.6966094093333336E-2</v>
      </c>
      <c r="F72" s="72">
        <f>'Energy by Mode &amp; Fuel'!G219*'C Emissions Factors'!$AB$43/1000</f>
        <v>5.9197763606666662E-2</v>
      </c>
      <c r="G72" s="72">
        <f>'Energy by Mode &amp; Fuel'!H219*'C Emissions Factors'!$AB$43/1000</f>
        <v>6.1624734709999997E-2</v>
      </c>
      <c r="H72" s="72">
        <f>'Energy by Mode &amp; Fuel'!I219*'C Emissions Factors'!$AB$43/1000</f>
        <v>6.4401614529999998E-2</v>
      </c>
      <c r="I72" s="72">
        <f>'Energy by Mode &amp; Fuel'!J219*'C Emissions Factors'!$AB$43/1000</f>
        <v>6.7459270230000007E-2</v>
      </c>
      <c r="J72" s="72">
        <f>'Energy by Mode &amp; Fuel'!K219*'C Emissions Factors'!$AB$43/1000</f>
        <v>7.0707346306666669E-2</v>
      </c>
      <c r="K72" s="72">
        <f>'Energy by Mode &amp; Fuel'!L219*'C Emissions Factors'!$AB$43/1000</f>
        <v>7.4198793313333331E-2</v>
      </c>
      <c r="L72" s="72">
        <f>'Energy by Mode &amp; Fuel'!M219*'C Emissions Factors'!$AB$43/1000</f>
        <v>7.7960245696666666E-2</v>
      </c>
      <c r="M72" s="72">
        <f>'Energy by Mode &amp; Fuel'!N219*'C Emissions Factors'!$AB$43/1000</f>
        <v>8.1950107029999997E-2</v>
      </c>
      <c r="N72" s="72">
        <f>'Energy by Mode &amp; Fuel'!O219*'C Emissions Factors'!$AB$43/1000</f>
        <v>8.6121899673333335E-2</v>
      </c>
      <c r="O72" s="72">
        <f>'Energy by Mode &amp; Fuel'!P219*'C Emissions Factors'!$AB$43/1000</f>
        <v>9.042941127000001E-2</v>
      </c>
      <c r="P72" s="72">
        <f>'Energy by Mode &amp; Fuel'!Q219*'C Emissions Factors'!$AB$43/1000</f>
        <v>9.4865426113333332E-2</v>
      </c>
      <c r="Q72" s="72">
        <f>'Energy by Mode &amp; Fuel'!R219*'C Emissions Factors'!$AB$43/1000</f>
        <v>9.941843090666666E-2</v>
      </c>
      <c r="R72" s="72">
        <f>'Energy by Mode &amp; Fuel'!S219*'C Emissions Factors'!$AB$43/1000</f>
        <v>0.10412439807</v>
      </c>
      <c r="S72" s="72">
        <f>'Energy by Mode &amp; Fuel'!T219*'C Emissions Factors'!$AB$43/1000</f>
        <v>0.10901356990333333</v>
      </c>
      <c r="T72" s="72">
        <f>'Energy by Mode &amp; Fuel'!U219*'C Emissions Factors'!$AB$43/1000</f>
        <v>0.11406159339666666</v>
      </c>
      <c r="U72" s="72">
        <f>'Energy by Mode &amp; Fuel'!V219*'C Emissions Factors'!$AB$43/1000</f>
        <v>0.11920962870666667</v>
      </c>
      <c r="V72" s="72">
        <f>'Energy by Mode &amp; Fuel'!W219*'C Emissions Factors'!$AB$43/1000</f>
        <v>0.12445932059000001</v>
      </c>
      <c r="W72" s="72">
        <f>'Energy by Mode &amp; Fuel'!X219*'C Emissions Factors'!$AB$43/1000</f>
        <v>0.12979745793666667</v>
      </c>
      <c r="X72" s="72">
        <f>'Energy by Mode &amp; Fuel'!Y219*'C Emissions Factors'!$AB$43/1000</f>
        <v>0.13524197390000001</v>
      </c>
      <c r="Y72" s="72">
        <f>'Energy by Mode &amp; Fuel'!Z219*'C Emissions Factors'!$AB$43/1000</f>
        <v>0.14071758106999999</v>
      </c>
      <c r="Z72" s="72">
        <f>'Energy by Mode &amp; Fuel'!AA219*'C Emissions Factors'!$AB$43/1000</f>
        <v>0.14626693700666665</v>
      </c>
      <c r="AA72" s="72">
        <f>'Energy by Mode &amp; Fuel'!AB219*'C Emissions Factors'!$AB$43/1000</f>
        <v>0.15198358061333334</v>
      </c>
      <c r="AB72" s="72">
        <f>'Energy by Mode &amp; Fuel'!AC219*'C Emissions Factors'!$AB$43/1000</f>
        <v>0.15788443696666665</v>
      </c>
      <c r="AC72" s="72">
        <f>'Energy by Mode &amp; Fuel'!AD219*'C Emissions Factors'!$AB$43/1000</f>
        <v>0.1639148577</v>
      </c>
      <c r="AD72" s="72">
        <f>'Energy by Mode &amp; Fuel'!AE219*'C Emissions Factors'!$AB$43/1000</f>
        <v>0.17013331126</v>
      </c>
      <c r="AE72" s="72">
        <f>'Energy by Mode &amp; Fuel'!AF219*'C Emissions Factors'!$AB$43/1000</f>
        <v>0.17388583366472038</v>
      </c>
      <c r="AF72" s="72">
        <f>'Energy by Mode &amp; Fuel'!AG219*'C Emissions Factors'!$AB$43/1000</f>
        <v>0.17772112307311358</v>
      </c>
      <c r="AG72" s="72">
        <f>'Energy by Mode &amp; Fuel'!AH219*'C Emissions Factors'!$AB$43/1000</f>
        <v>0.18164100502441913</v>
      </c>
      <c r="AH72" s="72">
        <f>'Energy by Mode &amp; Fuel'!AI219*'C Emissions Factors'!$AB$43/1000</f>
        <v>0.18564734532263627</v>
      </c>
      <c r="AI72" s="72">
        <f>'Energy by Mode &amp; Fuel'!AJ219*'C Emissions Factors'!$AB$43/1000</f>
        <v>0.18974205092461816</v>
      </c>
      <c r="AJ72" s="72">
        <f>'Energy by Mode &amp; Fuel'!AK219*'C Emissions Factors'!$AB$43/1000</f>
        <v>0.19392707084775429</v>
      </c>
      <c r="AK72" s="72">
        <f>'Energy by Mode &amp; Fuel'!AL219*'C Emissions Factors'!$AB$43/1000</f>
        <v>0.19820439709767304</v>
      </c>
      <c r="AL72" s="72">
        <f>'Energy by Mode &amp; Fuel'!AM219*'C Emissions Factors'!$AB$43/1000</f>
        <v>0.20257606561640584</v>
      </c>
      <c r="AM72" s="72">
        <f>'Energy by Mode &amp; Fuel'!AN219*'C Emissions Factors'!$AB$43/1000</f>
        <v>0.20704415725146469</v>
      </c>
      <c r="AN72" s="72">
        <f>'Energy by Mode &amp; Fuel'!AO219*'C Emissions Factors'!$AB$43/1000</f>
        <v>0.21161079874629365</v>
      </c>
      <c r="AO72" s="72">
        <f>'Energy by Mode &amp; Fuel'!AP219*'C Emissions Factors'!$AB$43/1000</f>
        <v>0.21627816375256645</v>
      </c>
      <c r="AP72" s="72">
        <f>'Energy by Mode &amp; Fuel'!AQ219*'C Emissions Factors'!$AB$43/1000</f>
        <v>0.22104847386481133</v>
      </c>
      <c r="AQ72" s="72">
        <f>'Energy by Mode &amp; Fuel'!AR219*'C Emissions Factors'!$AB$43/1000</f>
        <v>0.22592399967785637</v>
      </c>
      <c r="AR72" s="72">
        <f>'Energy by Mode &amp; Fuel'!AS219*'C Emissions Factors'!$AB$43/1000</f>
        <v>0.23090706186759766</v>
      </c>
      <c r="AS72" s="72">
        <f>'Energy by Mode &amp; Fuel'!AT219*'C Emissions Factors'!$AB$43/1000</f>
        <v>0.23600003229560595</v>
      </c>
      <c r="AT72" s="56"/>
      <c r="AU72" s="56"/>
    </row>
    <row r="73" spans="1:47">
      <c r="A73" s="65" t="s">
        <v>680</v>
      </c>
      <c r="B73" s="72">
        <f>'Energy by Mode &amp; Fuel'!C$220*'C Emissions Factors'!$AB$7/1000</f>
        <v>6.2294335340521362E-3</v>
      </c>
      <c r="C73" s="72">
        <f>'Energy by Mode &amp; Fuel'!D220*'C Emissions Factors'!$AB$7/1000</f>
        <v>6.1408064202853286E-3</v>
      </c>
      <c r="D73" s="72">
        <f>'Energy by Mode &amp; Fuel'!E220*'C Emissions Factors'!$AB$7/1000</f>
        <v>6.2187833327491679E-3</v>
      </c>
      <c r="E73" s="72">
        <f>'Energy by Mode &amp; Fuel'!F220*'C Emissions Factors'!$AB$7/1000</f>
        <v>6.2977567552764437E-3</v>
      </c>
      <c r="F73" s="72">
        <f>'Energy by Mode &amp; Fuel'!G220*'C Emissions Factors'!$AB$7/1000</f>
        <v>6.3767924596826843E-3</v>
      </c>
      <c r="G73" s="72">
        <f>'Energy by Mode &amp; Fuel'!H220*'C Emissions Factors'!$AB$7/1000</f>
        <v>6.4569492379102896E-3</v>
      </c>
      <c r="H73" s="72">
        <f>'Energy by Mode &amp; Fuel'!I220*'C Emissions Factors'!$AB$7/1000</f>
        <v>6.5381025262013304E-3</v>
      </c>
      <c r="I73" s="72">
        <f>'Energy by Mode &amp; Fuel'!J220*'C Emissions Factors'!$AB$7/1000</f>
        <v>6.6202523245558077E-3</v>
      </c>
      <c r="J73" s="72">
        <f>'Energy by Mode &amp; Fuel'!K220*'C Emissions Factors'!$AB$7/1000</f>
        <v>6.7032740692157906E-3</v>
      </c>
      <c r="K73" s="72">
        <f>'Energy by Mode &amp; Fuel'!L220*'C Emissions Factors'!$AB$7/1000</f>
        <v>6.7871677601812801E-3</v>
      </c>
      <c r="L73" s="72">
        <f>'Energy by Mode &amp; Fuel'!M220*'C Emissions Factors'!$AB$7/1000</f>
        <v>6.8718711155733104E-3</v>
      </c>
      <c r="M73" s="72">
        <f>'Energy by Mode &amp; Fuel'!N220*'C Emissions Factors'!$AB$7/1000</f>
        <v>6.9572595716339532E-3</v>
      </c>
      <c r="N73" s="72">
        <f>'Energy by Mode &amp; Fuel'!O220*'C Emissions Factors'!$AB$7/1000</f>
        <v>7.0434576921211368E-3</v>
      </c>
      <c r="O73" s="72">
        <f>'Energy by Mode &amp; Fuel'!P220*'C Emissions Factors'!$AB$7/1000</f>
        <v>7.130216349519004E-3</v>
      </c>
      <c r="P73" s="72">
        <f>'Energy by Mode &amp; Fuel'!Q220*'C Emissions Factors'!$AB$7/1000</f>
        <v>7.2176601075854829E-3</v>
      </c>
      <c r="Q73" s="72">
        <f>'Energy by Mode &amp; Fuel'!R220*'C Emissions Factors'!$AB$7/1000</f>
        <v>7.3056644025626437E-3</v>
      </c>
      <c r="R73" s="72">
        <f>'Energy by Mode &amp; Fuel'!S220*'C Emissions Factors'!$AB$7/1000</f>
        <v>7.3942292344504864E-3</v>
      </c>
      <c r="S73" s="72">
        <f>'Energy by Mode &amp; Fuel'!T220*'C Emissions Factors'!$AB$7/1000</f>
        <v>7.4832300394910836E-3</v>
      </c>
      <c r="T73" s="72">
        <f>'Energy by Mode &amp; Fuel'!U220*'C Emissions Factors'!$AB$7/1000</f>
        <v>7.5727290995633995E-3</v>
      </c>
      <c r="U73" s="72">
        <f>'Energy by Mode &amp; Fuel'!V220*'C Emissions Factors'!$AB$7/1000</f>
        <v>7.6626018509095024E-3</v>
      </c>
      <c r="V73" s="72">
        <f>'Energy by Mode &amp; Fuel'!W220*'C Emissions Factors'!$AB$7/1000</f>
        <v>7.7528482935293932E-3</v>
      </c>
      <c r="W73" s="72">
        <f>'Energy by Mode &amp; Fuel'!X220*'C Emissions Factors'!$AB$7/1000</f>
        <v>7.8435929911810018E-3</v>
      </c>
      <c r="X73" s="72">
        <f>'Energy by Mode &amp; Fuel'!Y220*'C Emissions Factors'!$AB$7/1000</f>
        <v>7.9346490982274368E-3</v>
      </c>
      <c r="Y73" s="72">
        <f>'Energy by Mode &amp; Fuel'!Z220*'C Emissions Factors'!$AB$7/1000</f>
        <v>8.0262034603055879E-3</v>
      </c>
      <c r="Z73" s="72">
        <f>'Energy by Mode &amp; Fuel'!AA220*'C Emissions Factors'!$AB$7/1000</f>
        <v>8.1181937955364901E-3</v>
      </c>
      <c r="AA73" s="72">
        <f>'Energy by Mode &amp; Fuel'!AB220*'C Emissions Factors'!$AB$7/1000</f>
        <v>8.2105578220411837E-3</v>
      </c>
      <c r="AB73" s="72">
        <f>'Energy by Mode &amp; Fuel'!AC220*'C Emissions Factors'!$AB$7/1000</f>
        <v>8.3034823854565582E-3</v>
      </c>
      <c r="AC73" s="72">
        <f>'Energy by Mode &amp; Fuel'!AD220*'C Emissions Factors'!$AB$7/1000</f>
        <v>8.3968429220246856E-3</v>
      </c>
      <c r="AD73" s="72">
        <f>'Energy by Mode &amp; Fuel'!AE220*'C Emissions Factors'!$AB$7/1000</f>
        <v>8.4907639955034957E-3</v>
      </c>
      <c r="AE73" s="72">
        <f>'Energy by Mode &amp; Fuel'!AF220*'C Emissions Factors'!$AB$7/1000</f>
        <v>8.5455354318075896E-3</v>
      </c>
      <c r="AF73" s="72">
        <f>'Energy by Mode &amp; Fuel'!AG220*'C Emissions Factors'!$AB$7/1000</f>
        <v>8.6006601826351357E-3</v>
      </c>
      <c r="AG73" s="72">
        <f>'Energy by Mode &amp; Fuel'!AH220*'C Emissions Factors'!$AB$7/1000</f>
        <v>8.6561405271148341E-3</v>
      </c>
      <c r="AH73" s="72">
        <f>'Energy by Mode &amp; Fuel'!AI220*'C Emissions Factors'!$AB$7/1000</f>
        <v>8.7119787590773795E-3</v>
      </c>
      <c r="AI73" s="72">
        <f>'Energy by Mode &amp; Fuel'!AJ220*'C Emissions Factors'!$AB$7/1000</f>
        <v>8.768177187150299E-3</v>
      </c>
      <c r="AJ73" s="72">
        <f>'Energy by Mode &amp; Fuel'!AK220*'C Emissions Factors'!$AB$7/1000</f>
        <v>8.8247381348533945E-3</v>
      </c>
      <c r="AK73" s="72">
        <f>'Energy by Mode &amp; Fuel'!AL220*'C Emissions Factors'!$AB$7/1000</f>
        <v>8.8816639406948221E-3</v>
      </c>
      <c r="AL73" s="72">
        <f>'Energy by Mode &amp; Fuel'!AM220*'C Emissions Factors'!$AB$7/1000</f>
        <v>8.9389569582677686E-3</v>
      </c>
      <c r="AM73" s="72">
        <f>'Energy by Mode &amp; Fuel'!AN220*'C Emissions Factors'!$AB$7/1000</f>
        <v>8.9966195563477638E-3</v>
      </c>
      <c r="AN73" s="72">
        <f>'Energy by Mode &amp; Fuel'!AO220*'C Emissions Factors'!$AB$7/1000</f>
        <v>9.0546541189906061E-3</v>
      </c>
      <c r="AO73" s="72">
        <f>'Energy by Mode &amp; Fuel'!AP220*'C Emissions Factors'!$AB$7/1000</f>
        <v>9.1130630456309567E-3</v>
      </c>
      <c r="AP73" s="72">
        <f>'Energy by Mode &amp; Fuel'!AQ220*'C Emissions Factors'!$AB$7/1000</f>
        <v>9.1718487511815178E-3</v>
      </c>
      <c r="AQ73" s="72">
        <f>'Energy by Mode &amp; Fuel'!AR220*'C Emissions Factors'!$AB$7/1000</f>
        <v>9.2310136661328882E-3</v>
      </c>
      <c r="AR73" s="72">
        <f>'Energy by Mode &amp; Fuel'!AS220*'C Emissions Factors'!$AB$7/1000</f>
        <v>9.2905602366540538E-3</v>
      </c>
      <c r="AS73" s="72">
        <f>'Energy by Mode &amp; Fuel'!AT220*'C Emissions Factors'!$AB$7/1000</f>
        <v>9.3504909246935192E-3</v>
      </c>
      <c r="AT73" s="56"/>
      <c r="AU73" s="56"/>
    </row>
    <row r="74" spans="1:47">
      <c r="A74" s="65" t="s">
        <v>696</v>
      </c>
      <c r="B74" s="72">
        <f>SUM(B70:B73)</f>
        <v>9.0110479174230438</v>
      </c>
      <c r="C74" s="72">
        <f t="shared" ref="C74:AS74" si="10">SUM(C70:C73)</f>
        <v>8.6326014466154586</v>
      </c>
      <c r="D74" s="72">
        <f t="shared" si="10"/>
        <v>8.781360412877758</v>
      </c>
      <c r="E74" s="72">
        <f t="shared" si="10"/>
        <v>8.8707994145743552</v>
      </c>
      <c r="F74" s="72">
        <f t="shared" si="10"/>
        <v>8.9600476656662824</v>
      </c>
      <c r="G74" s="72">
        <f t="shared" si="10"/>
        <v>9.0712678472926562</v>
      </c>
      <c r="H74" s="72">
        <f t="shared" si="10"/>
        <v>9.1844467160219043</v>
      </c>
      <c r="I74" s="72">
        <f t="shared" si="10"/>
        <v>9.2988563567069065</v>
      </c>
      <c r="J74" s="72">
        <f t="shared" si="10"/>
        <v>9.4144667366716277</v>
      </c>
      <c r="K74" s="72">
        <f t="shared" si="10"/>
        <v>9.5311624683205416</v>
      </c>
      <c r="L74" s="72">
        <f t="shared" si="10"/>
        <v>9.6488626022134358</v>
      </c>
      <c r="M74" s="72">
        <f t="shared" si="10"/>
        <v>9.767527911822631</v>
      </c>
      <c r="N74" s="72">
        <f t="shared" si="10"/>
        <v>9.887117998712716</v>
      </c>
      <c r="O74" s="72">
        <f t="shared" si="10"/>
        <v>10.007590020772344</v>
      </c>
      <c r="P74" s="72">
        <f t="shared" si="10"/>
        <v>10.128881558395486</v>
      </c>
      <c r="Q74" s="72">
        <f t="shared" si="10"/>
        <v>10.25093987631649</v>
      </c>
      <c r="R74" s="72">
        <f t="shared" si="10"/>
        <v>10.373671229240484</v>
      </c>
      <c r="S74" s="72">
        <f t="shared" si="10"/>
        <v>10.496998211766462</v>
      </c>
      <c r="T74" s="72">
        <f t="shared" si="10"/>
        <v>10.620881539247041</v>
      </c>
      <c r="U74" s="72">
        <f t="shared" si="10"/>
        <v>10.745326783703424</v>
      </c>
      <c r="V74" s="72">
        <f t="shared" si="10"/>
        <v>10.870295864208749</v>
      </c>
      <c r="W74" s="72">
        <f t="shared" si="10"/>
        <v>10.995804901662595</v>
      </c>
      <c r="X74" s="72">
        <f t="shared" si="10"/>
        <v>11.121831774388903</v>
      </c>
      <c r="Y74" s="72">
        <f t="shared" si="10"/>
        <v>11.248437040348948</v>
      </c>
      <c r="Z74" s="72">
        <f t="shared" si="10"/>
        <v>11.375637236526311</v>
      </c>
      <c r="AA74" s="72">
        <f t="shared" si="10"/>
        <v>11.503395128790478</v>
      </c>
      <c r="AB74" s="72">
        <f t="shared" si="10"/>
        <v>11.631738142915262</v>
      </c>
      <c r="AC74" s="72">
        <f t="shared" si="10"/>
        <v>11.760741621393464</v>
      </c>
      <c r="AD74" s="72">
        <f t="shared" si="10"/>
        <v>11.890414093443155</v>
      </c>
      <c r="AE74" s="72">
        <f t="shared" si="10"/>
        <v>11.966276723114154</v>
      </c>
      <c r="AF74" s="72">
        <f t="shared" si="10"/>
        <v>12.042665908589523</v>
      </c>
      <c r="AG74" s="72">
        <f t="shared" si="10"/>
        <v>12.119586207427471</v>
      </c>
      <c r="AH74" s="72">
        <f t="shared" si="10"/>
        <v>12.197042234274745</v>
      </c>
      <c r="AI74" s="72">
        <f t="shared" si="10"/>
        <v>12.275038661858359</v>
      </c>
      <c r="AJ74" s="72">
        <f t="shared" si="10"/>
        <v>12.353580221997541</v>
      </c>
      <c r="AK74" s="72">
        <f t="shared" si="10"/>
        <v>12.432671706636359</v>
      </c>
      <c r="AL74" s="72">
        <f t="shared" si="10"/>
        <v>12.512317968897447</v>
      </c>
      <c r="AM74" s="72">
        <f t="shared" si="10"/>
        <v>12.592523924157282</v>
      </c>
      <c r="AN74" s="72">
        <f t="shared" si="10"/>
        <v>12.673294551143517</v>
      </c>
      <c r="AO74" s="72">
        <f t="shared" si="10"/>
        <v>12.754634893054789</v>
      </c>
      <c r="AP74" s="72">
        <f t="shared" si="10"/>
        <v>12.836550058703551</v>
      </c>
      <c r="AQ74" s="72">
        <f t="shared" si="10"/>
        <v>12.919045223682344</v>
      </c>
      <c r="AR74" s="72">
        <f t="shared" si="10"/>
        <v>13.002125631554113</v>
      </c>
      <c r="AS74" s="72">
        <f t="shared" si="10"/>
        <v>13.085796595067015</v>
      </c>
      <c r="AT74" s="56"/>
      <c r="AU74" s="56"/>
    </row>
    <row r="75" spans="1:47">
      <c r="A75" s="65" t="s">
        <v>698</v>
      </c>
      <c r="B75" s="72">
        <f>B62+B68+B74</f>
        <v>18.884491588308428</v>
      </c>
      <c r="C75" s="72">
        <f t="shared" ref="C75:AS75" si="11">C62+C68+C74</f>
        <v>18.317960903285933</v>
      </c>
      <c r="D75" s="72">
        <f t="shared" si="11"/>
        <v>18.618145057643776</v>
      </c>
      <c r="E75" s="72">
        <f t="shared" si="11"/>
        <v>18.754017152630453</v>
      </c>
      <c r="F75" s="72">
        <f t="shared" si="11"/>
        <v>18.894831084975941</v>
      </c>
      <c r="G75" s="72">
        <f t="shared" si="11"/>
        <v>19.090742208149329</v>
      </c>
      <c r="H75" s="72">
        <f t="shared" si="11"/>
        <v>19.284793310622227</v>
      </c>
      <c r="I75" s="72">
        <f t="shared" si="11"/>
        <v>19.477083145447551</v>
      </c>
      <c r="J75" s="72">
        <f t="shared" si="11"/>
        <v>19.668889848019809</v>
      </c>
      <c r="K75" s="72">
        <f t="shared" si="11"/>
        <v>19.859178226090748</v>
      </c>
      <c r="L75" s="72">
        <f t="shared" si="11"/>
        <v>20.047374228422392</v>
      </c>
      <c r="M75" s="72">
        <f t="shared" si="11"/>
        <v>20.234016048463491</v>
      </c>
      <c r="N75" s="72">
        <f t="shared" si="11"/>
        <v>20.419710155079279</v>
      </c>
      <c r="O75" s="72">
        <f t="shared" si="11"/>
        <v>20.605048479797748</v>
      </c>
      <c r="P75" s="72">
        <f t="shared" si="11"/>
        <v>20.790006113030181</v>
      </c>
      <c r="Q75" s="72">
        <f t="shared" si="11"/>
        <v>20.974638213814249</v>
      </c>
      <c r="R75" s="72">
        <f t="shared" si="11"/>
        <v>21.158208044891509</v>
      </c>
      <c r="S75" s="72">
        <f t="shared" si="11"/>
        <v>21.340107955253192</v>
      </c>
      <c r="T75" s="72">
        <f t="shared" si="11"/>
        <v>21.520609713680415</v>
      </c>
      <c r="U75" s="72">
        <f t="shared" si="11"/>
        <v>21.700601853104324</v>
      </c>
      <c r="V75" s="72">
        <f t="shared" si="11"/>
        <v>21.87997850449463</v>
      </c>
      <c r="W75" s="72">
        <f t="shared" si="11"/>
        <v>22.058972589684103</v>
      </c>
      <c r="X75" s="72">
        <f t="shared" si="11"/>
        <v>22.237271962228185</v>
      </c>
      <c r="Y75" s="72">
        <f t="shared" si="11"/>
        <v>22.416117665003178</v>
      </c>
      <c r="Z75" s="72">
        <f t="shared" si="11"/>
        <v>22.594923513321113</v>
      </c>
      <c r="AA75" s="72">
        <f t="shared" si="11"/>
        <v>22.7722320684267</v>
      </c>
      <c r="AB75" s="72">
        <f t="shared" si="11"/>
        <v>22.947861057261676</v>
      </c>
      <c r="AC75" s="72">
        <f t="shared" si="11"/>
        <v>23.122782469073549</v>
      </c>
      <c r="AD75" s="72">
        <f t="shared" si="11"/>
        <v>23.296158167244759</v>
      </c>
      <c r="AE75" s="72">
        <f t="shared" si="11"/>
        <v>23.427387461849897</v>
      </c>
      <c r="AF75" s="72">
        <f t="shared" si="11"/>
        <v>23.564544976432124</v>
      </c>
      <c r="AG75" s="72">
        <f t="shared" si="11"/>
        <v>23.707656734891813</v>
      </c>
      <c r="AH75" s="72">
        <f t="shared" si="11"/>
        <v>23.856752271834921</v>
      </c>
      <c r="AI75" s="72">
        <f t="shared" si="11"/>
        <v>24.011864644160873</v>
      </c>
      <c r="AJ75" s="72">
        <f t="shared" si="11"/>
        <v>24.173030444910744</v>
      </c>
      <c r="AK75" s="72">
        <f t="shared" si="11"/>
        <v>24.340289819381113</v>
      </c>
      <c r="AL75" s="72">
        <f t="shared" si="11"/>
        <v>24.513686483510327</v>
      </c>
      <c r="AM75" s="72">
        <f t="shared" si="11"/>
        <v>24.693267744545359</v>
      </c>
      <c r="AN75" s="72">
        <f t="shared" si="11"/>
        <v>24.879084523998998</v>
      </c>
      <c r="AO75" s="72">
        <f t="shared" si="11"/>
        <v>25.071191382908459</v>
      </c>
      <c r="AP75" s="72">
        <f t="shared" si="11"/>
        <v>25.269646549408186</v>
      </c>
      <c r="AQ75" s="72">
        <f t="shared" si="11"/>
        <v>25.474511948630784</v>
      </c>
      <c r="AR75" s="72">
        <f t="shared" si="11"/>
        <v>25.685853234951885</v>
      </c>
      <c r="AS75" s="72">
        <f t="shared" si="11"/>
        <v>25.903739826595995</v>
      </c>
      <c r="AT75" s="56"/>
      <c r="AU75" s="56"/>
    </row>
    <row r="76" spans="1:47">
      <c r="A76" s="73" t="s">
        <v>2986</v>
      </c>
      <c r="B76" s="72">
        <f>'C Emissions'!B79</f>
        <v>17.923973083496101</v>
      </c>
      <c r="C76" s="72">
        <f>'C Emissions'!C79</f>
        <v>17.203578948974599</v>
      </c>
      <c r="D76" s="72">
        <f>'C Emissions'!D79</f>
        <v>17.4414958953857</v>
      </c>
      <c r="E76" s="72">
        <f>'C Emissions'!E79</f>
        <v>17.392986297607401</v>
      </c>
      <c r="F76" s="72">
        <f>'C Emissions'!F79</f>
        <v>17.516141891479499</v>
      </c>
      <c r="G76" s="72">
        <f>'C Emissions'!G79</f>
        <v>17.596950531005898</v>
      </c>
      <c r="H76" s="72">
        <f>'C Emissions'!H79</f>
        <v>17.6204433441162</v>
      </c>
      <c r="I76" s="72">
        <f>'C Emissions'!I79</f>
        <v>17.710289001464801</v>
      </c>
      <c r="J76" s="72">
        <f>'C Emissions'!J79</f>
        <v>17.737852096557599</v>
      </c>
      <c r="K76" s="72">
        <f>'C Emissions'!K79</f>
        <v>17.834577560424801</v>
      </c>
      <c r="L76" s="72">
        <f>'C Emissions'!L79</f>
        <v>17.933458328247099</v>
      </c>
      <c r="M76" s="72">
        <f>'C Emissions'!M79</f>
        <v>18.008588790893601</v>
      </c>
      <c r="N76" s="72">
        <f>'C Emissions'!N79</f>
        <v>18.0976047515869</v>
      </c>
      <c r="O76" s="72">
        <f>'C Emissions'!O79</f>
        <v>18.181587219238299</v>
      </c>
      <c r="P76" s="72">
        <f>'C Emissions'!P79</f>
        <v>18.274873733520501</v>
      </c>
      <c r="Q76" s="72">
        <f>'C Emissions'!Q79</f>
        <v>18.346128463745099</v>
      </c>
      <c r="R76" s="72">
        <f>'C Emissions'!R79</f>
        <v>18.430315017700199</v>
      </c>
      <c r="S76" s="72">
        <f>'C Emissions'!S79</f>
        <v>18.488336563110401</v>
      </c>
      <c r="T76" s="72">
        <f>'C Emissions'!T79</f>
        <v>18.548244476318398</v>
      </c>
      <c r="U76" s="72">
        <f>'C Emissions'!U79</f>
        <v>18.6164150238037</v>
      </c>
      <c r="V76" s="72">
        <f>'C Emissions'!V79</f>
        <v>18.627950668335</v>
      </c>
      <c r="W76" s="72">
        <f>'C Emissions'!W79</f>
        <v>18.6776447296143</v>
      </c>
      <c r="X76" s="72">
        <f>'C Emissions'!X79</f>
        <v>18.7302436828613</v>
      </c>
      <c r="Y76" s="72">
        <f>'C Emissions'!Y79</f>
        <v>18.7611389160156</v>
      </c>
      <c r="Z76" s="72">
        <f>'C Emissions'!Z79</f>
        <v>18.818330764770501</v>
      </c>
      <c r="AA76" s="72">
        <f>'C Emissions'!AA79</f>
        <v>18.8597202301025</v>
      </c>
      <c r="AB76" s="72">
        <f>'C Emissions'!AB79</f>
        <v>18.896701812744102</v>
      </c>
      <c r="AC76" s="72">
        <f>'C Emissions'!AC79</f>
        <v>18.927661895751999</v>
      </c>
      <c r="AD76" s="72">
        <f>'C Emissions'!AD79</f>
        <v>18.958450317382798</v>
      </c>
      <c r="AE76" s="72">
        <f>'C Emissions'!AE79</f>
        <v>3.6039720260116117E-3</v>
      </c>
      <c r="AF76" s="72">
        <f>'C Emissions'!AF79</f>
        <v>0</v>
      </c>
      <c r="AG76" s="72">
        <f>'C Emissions'!AG79</f>
        <v>0</v>
      </c>
      <c r="AH76" s="72">
        <f>'C Emissions'!AH79</f>
        <v>0</v>
      </c>
      <c r="AI76" s="72">
        <f>'C Emissions'!AI79</f>
        <v>0</v>
      </c>
      <c r="AJ76" s="72">
        <f>'C Emissions'!AJ79</f>
        <v>0</v>
      </c>
      <c r="AK76" s="72">
        <f>'C Emissions'!AK79</f>
        <v>0</v>
      </c>
      <c r="AL76" s="72">
        <f>'C Emissions'!AL79</f>
        <v>0</v>
      </c>
      <c r="AM76" s="72">
        <f>'C Emissions'!AM79</f>
        <v>0</v>
      </c>
      <c r="AN76" s="72">
        <f>'C Emissions'!AN79</f>
        <v>0</v>
      </c>
      <c r="AO76" s="72">
        <f>'C Emissions'!AO79</f>
        <v>0</v>
      </c>
      <c r="AP76" s="72">
        <f>'C Emissions'!AP79</f>
        <v>0</v>
      </c>
      <c r="AQ76" s="72">
        <f>'C Emissions'!AQ79</f>
        <v>0</v>
      </c>
      <c r="AR76" s="72">
        <f>'C Emissions'!AR79</f>
        <v>0</v>
      </c>
      <c r="AS76" s="72">
        <f>'C Emissions'!AS79</f>
        <v>0</v>
      </c>
      <c r="AT76" s="56"/>
      <c r="AU76" s="56"/>
    </row>
    <row r="77" spans="1:47">
      <c r="A77" s="65" t="s">
        <v>699</v>
      </c>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c r="AT77" s="56"/>
      <c r="AU77" s="56"/>
    </row>
    <row r="78" spans="1:47">
      <c r="A78" s="65" t="s">
        <v>2818</v>
      </c>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c r="AS78" s="65"/>
      <c r="AT78" s="56"/>
      <c r="AU78" s="56"/>
    </row>
    <row r="79" spans="1:47">
      <c r="A79" s="65" t="s">
        <v>2819</v>
      </c>
      <c r="B79" s="72">
        <f>'Energy by Mode &amp; Fuel'!C$226*'Automated-C'!B104/1000</f>
        <v>0.28461277112658023</v>
      </c>
      <c r="C79" s="72">
        <f>'Energy by Mode &amp; Fuel'!D226*'Automated-C'!C104/1000</f>
        <v>0.30191958824304171</v>
      </c>
      <c r="D79" s="72">
        <f>'Energy by Mode &amp; Fuel'!E226*'Automated-C'!D104/1000</f>
        <v>0.27288883421134541</v>
      </c>
      <c r="E79" s="72">
        <f>'Energy by Mode &amp; Fuel'!F226*'Automated-C'!E104/1000</f>
        <v>0.26958471362956116</v>
      </c>
      <c r="F79" s="72">
        <f>'Energy by Mode &amp; Fuel'!G226*'Automated-C'!F104/1000</f>
        <v>0.27132500392116571</v>
      </c>
      <c r="G79" s="72">
        <f>'Energy by Mode &amp; Fuel'!H226*'Automated-C'!G104/1000</f>
        <v>0.27333102700123996</v>
      </c>
      <c r="H79" s="72">
        <f>'Energy by Mode &amp; Fuel'!I226*'Automated-C'!H104/1000</f>
        <v>0.28153989902432108</v>
      </c>
      <c r="I79" s="72">
        <f>'Energy by Mode &amp; Fuel'!J226*'Automated-C'!I104/1000</f>
        <v>0.28867195909880233</v>
      </c>
      <c r="J79" s="72">
        <f>'Energy by Mode &amp; Fuel'!K226*'Automated-C'!J104/1000</f>
        <v>0.28811660002038475</v>
      </c>
      <c r="K79" s="72">
        <f>'Energy by Mode &amp; Fuel'!L226*'Automated-C'!K104/1000</f>
        <v>0.29049312390285015</v>
      </c>
      <c r="L79" s="72">
        <f>'Energy by Mode &amp; Fuel'!M226*'Automated-C'!L104/1000</f>
        <v>0.29049575708434583</v>
      </c>
      <c r="M79" s="72">
        <f>'Energy by Mode &amp; Fuel'!N226*'Automated-C'!M104/1000</f>
        <v>0.29207808803915797</v>
      </c>
      <c r="N79" s="72">
        <f>'Energy by Mode &amp; Fuel'!O226*'Automated-C'!N104/1000</f>
        <v>0.29229787009349095</v>
      </c>
      <c r="O79" s="72">
        <f>'Energy by Mode &amp; Fuel'!P226*'Automated-C'!O104/1000</f>
        <v>0.29099318813783948</v>
      </c>
      <c r="P79" s="72">
        <f>'Energy by Mode &amp; Fuel'!Q226*'Automated-C'!P104/1000</f>
        <v>0.29132957656808772</v>
      </c>
      <c r="Q79" s="72">
        <f>'Energy by Mode &amp; Fuel'!R226*'Automated-C'!Q104/1000</f>
        <v>0.29154990548097259</v>
      </c>
      <c r="R79" s="72">
        <f>'Energy by Mode &amp; Fuel'!S226*'Automated-C'!R104/1000</f>
        <v>0.29105491358529456</v>
      </c>
      <c r="S79" s="72">
        <f>'Energy by Mode &amp; Fuel'!T226*'Automated-C'!S104/1000</f>
        <v>0.28873490201863977</v>
      </c>
      <c r="T79" s="72">
        <f>'Energy by Mode &amp; Fuel'!U226*'Automated-C'!T104/1000</f>
        <v>0.29062503802831846</v>
      </c>
      <c r="U79" s="72">
        <f>'Energy by Mode &amp; Fuel'!V226*'Automated-C'!U104/1000</f>
        <v>0.28971287268377072</v>
      </c>
      <c r="V79" s="72">
        <f>'Energy by Mode &amp; Fuel'!W226*'Automated-C'!V104/1000</f>
        <v>0.29042419328543279</v>
      </c>
      <c r="W79" s="72">
        <f>'Energy by Mode &amp; Fuel'!X226*'Automated-C'!W104/1000</f>
        <v>0.29269844897538022</v>
      </c>
      <c r="X79" s="72">
        <f>'Energy by Mode &amp; Fuel'!Y226*'Automated-C'!X104/1000</f>
        <v>0.29263763846839363</v>
      </c>
      <c r="Y79" s="72">
        <f>'Energy by Mode &amp; Fuel'!Z226*'Automated-C'!Y104/1000</f>
        <v>0.29502980870017648</v>
      </c>
      <c r="Z79" s="72">
        <f>'Energy by Mode &amp; Fuel'!AA226*'Automated-C'!Z104/1000</f>
        <v>0.29569847041673086</v>
      </c>
      <c r="AA79" s="72">
        <f>'Energy by Mode &amp; Fuel'!AB226*'Automated-C'!AA104/1000</f>
        <v>0.29868216075673987</v>
      </c>
      <c r="AB79" s="72">
        <f>'Energy by Mode &amp; Fuel'!AC226*'Automated-C'!AB104/1000</f>
        <v>0.29788213737032043</v>
      </c>
      <c r="AC79" s="72">
        <f>'Energy by Mode &amp; Fuel'!AD226*'Automated-C'!AC104/1000</f>
        <v>0.29958146167361877</v>
      </c>
      <c r="AD79" s="72">
        <f>'Energy by Mode &amp; Fuel'!AE226*'Automated-C'!AD104/1000</f>
        <v>0.30455527466469723</v>
      </c>
      <c r="AE79" s="72">
        <f>'Energy by Mode &amp; Fuel'!AF226*'Automated-C'!AE104/1000</f>
        <v>0.30573082105876792</v>
      </c>
      <c r="AF79" s="72">
        <f>'Energy by Mode &amp; Fuel'!AG226*'Automated-C'!AF104/1000</f>
        <v>0.30691090491923495</v>
      </c>
      <c r="AG79" s="72">
        <f>'Energy by Mode &amp; Fuel'!AH226*'Automated-C'!AG104/1000</f>
        <v>0.30809554376016784</v>
      </c>
      <c r="AH79" s="72">
        <f>'Energy by Mode &amp; Fuel'!AI226*'Automated-C'!AH104/1000</f>
        <v>0.30928475516323833</v>
      </c>
      <c r="AI79" s="72">
        <f>'Energy by Mode &amp; Fuel'!AJ226*'Automated-C'!AI104/1000</f>
        <v>0.31047855677798125</v>
      </c>
      <c r="AJ79" s="72">
        <f>'Energy by Mode &amp; Fuel'!AK226*'Automated-C'!AJ104/1000</f>
        <v>0.31167696632205649</v>
      </c>
      <c r="AK79" s="72">
        <f>'Energy by Mode &amp; Fuel'!AL226*'Automated-C'!AK104/1000</f>
        <v>0.31288000158151202</v>
      </c>
      <c r="AL79" s="72">
        <f>'Energy by Mode &amp; Fuel'!AM226*'Automated-C'!AL104/1000</f>
        <v>0.31408768041104773</v>
      </c>
      <c r="AM79" s="72">
        <f>'Energy by Mode &amp; Fuel'!AN226*'Automated-C'!AM104/1000</f>
        <v>0.31530002073428048</v>
      </c>
      <c r="AN79" s="72">
        <f>'Energy by Mode &amp; Fuel'!AO226*'Automated-C'!AN104/1000</f>
        <v>0.3165170405440102</v>
      </c>
      <c r="AO79" s="72">
        <f>'Energy by Mode &amp; Fuel'!AP226*'Automated-C'!AO104/1000</f>
        <v>0.31773875790248668</v>
      </c>
      <c r="AP79" s="72">
        <f>'Energy by Mode &amp; Fuel'!AQ226*'Automated-C'!AP104/1000</f>
        <v>0.31896519094167802</v>
      </c>
      <c r="AQ79" s="72">
        <f>'Energy by Mode &amp; Fuel'!AR226*'Automated-C'!AQ104/1000</f>
        <v>0.32019635786353934</v>
      </c>
      <c r="AR79" s="72">
        <f>'Energy by Mode &amp; Fuel'!AS226*'Automated-C'!AR104/1000</f>
        <v>0.32143227694028315</v>
      </c>
      <c r="AS79" s="72">
        <f>'Energy by Mode &amp; Fuel'!AT226*'Automated-C'!AS104/1000</f>
        <v>0.32267296651465055</v>
      </c>
      <c r="AT79" s="56"/>
      <c r="AU79" s="56"/>
    </row>
    <row r="80" spans="1:47">
      <c r="A80" s="65" t="s">
        <v>2756</v>
      </c>
      <c r="B80" s="72">
        <f>'Energy by Mode &amp; Fuel'!C$227*'C Emissions Factors'!$AB$9/1000</f>
        <v>1.0663831871</v>
      </c>
      <c r="C80" s="72">
        <f>'Energy by Mode &amp; Fuel'!D227*'C Emissions Factors'!$AB$9/1000</f>
        <v>1.1079260961999999</v>
      </c>
      <c r="D80" s="72">
        <f>'Energy by Mode &amp; Fuel'!E227*'C Emissions Factors'!$AB$9/1000</f>
        <v>1.0362420221999999</v>
      </c>
      <c r="E80" s="72">
        <f>'Energy by Mode &amp; Fuel'!F227*'C Emissions Factors'!$AB$9/1000</f>
        <v>1.0273417885499998</v>
      </c>
      <c r="F80" s="72">
        <f>'Energy by Mode &amp; Fuel'!G227*'C Emissions Factors'!$AB$9/1000</f>
        <v>1.0284437201500001</v>
      </c>
      <c r="G80" s="72">
        <f>'Energy by Mode &amp; Fuel'!H227*'C Emissions Factors'!$AB$9/1000</f>
        <v>1.0487050266</v>
      </c>
      <c r="H80" s="72">
        <f>'Energy by Mode &amp; Fuel'!I227*'C Emissions Factors'!$AB$9/1000</f>
        <v>1.0916865035999999</v>
      </c>
      <c r="I80" s="72">
        <f>'Energy by Mode &amp; Fuel'!J227*'C Emissions Factors'!$AB$9/1000</f>
        <v>1.1227116130999999</v>
      </c>
      <c r="J80" s="72">
        <f>'Energy by Mode &amp; Fuel'!K227*'C Emissions Factors'!$AB$9/1000</f>
        <v>1.1397756793499998</v>
      </c>
      <c r="K80" s="72">
        <f>'Energy by Mode &amp; Fuel'!L227*'C Emissions Factors'!$AB$9/1000</f>
        <v>1.1534736751999999</v>
      </c>
      <c r="L80" s="72">
        <f>'Energy by Mode &amp; Fuel'!M227*'C Emissions Factors'!$AB$9/1000</f>
        <v>1.1642490359499997</v>
      </c>
      <c r="M80" s="72">
        <f>'Energy by Mode &amp; Fuel'!N227*'C Emissions Factors'!$AB$9/1000</f>
        <v>1.1735224809</v>
      </c>
      <c r="N80" s="72">
        <f>'Energy by Mode &amp; Fuel'!O227*'C Emissions Factors'!$AB$9/1000</f>
        <v>1.1780451259499998</v>
      </c>
      <c r="O80" s="72">
        <f>'Energy by Mode &amp; Fuel'!P227*'C Emissions Factors'!$AB$9/1000</f>
        <v>1.1804456163499999</v>
      </c>
      <c r="P80" s="72">
        <f>'Energy by Mode &amp; Fuel'!Q227*'C Emissions Factors'!$AB$9/1000</f>
        <v>1.1804581981499997</v>
      </c>
      <c r="Q80" s="72">
        <f>'Energy by Mode &amp; Fuel'!R227*'C Emissions Factors'!$AB$9/1000</f>
        <v>1.1827215322999998</v>
      </c>
      <c r="R80" s="72">
        <f>'Energy by Mode &amp; Fuel'!S227*'C Emissions Factors'!$AB$9/1000</f>
        <v>1.1848970864499999</v>
      </c>
      <c r="S80" s="72">
        <f>'Energy by Mode &amp; Fuel'!T227*'C Emissions Factors'!$AB$9/1000</f>
        <v>1.1848371034499998</v>
      </c>
      <c r="T80" s="72">
        <f>'Energy by Mode &amp; Fuel'!U227*'C Emissions Factors'!$AB$9/1000</f>
        <v>1.1875952973499997</v>
      </c>
      <c r="U80" s="72">
        <f>'Energy by Mode &amp; Fuel'!V227*'C Emissions Factors'!$AB$9/1000</f>
        <v>1.1915174540499998</v>
      </c>
      <c r="V80" s="72">
        <f>'Energy by Mode &amp; Fuel'!W227*'C Emissions Factors'!$AB$9/1000</f>
        <v>1.19526595265</v>
      </c>
      <c r="W80" s="72">
        <f>'Energy by Mode &amp; Fuel'!X227*'C Emissions Factors'!$AB$9/1000</f>
        <v>1.2019043151499997</v>
      </c>
      <c r="X80" s="72">
        <f>'Energy by Mode &amp; Fuel'!Y227*'C Emissions Factors'!$AB$9/1000</f>
        <v>1.2095730685499997</v>
      </c>
      <c r="Y80" s="72">
        <f>'Energy by Mode &amp; Fuel'!Z227*'C Emissions Factors'!$AB$9/1000</f>
        <v>1.2122943216999997</v>
      </c>
      <c r="Z80" s="72">
        <f>'Energy by Mode &amp; Fuel'!AA227*'C Emissions Factors'!$AB$9/1000</f>
        <v>1.2183996401499999</v>
      </c>
      <c r="AA80" s="72">
        <f>'Energy by Mode &amp; Fuel'!AB227*'C Emissions Factors'!$AB$9/1000</f>
        <v>1.2267445189999999</v>
      </c>
      <c r="AB80" s="72">
        <f>'Energy by Mode &amp; Fuel'!AC227*'C Emissions Factors'!$AB$9/1000</f>
        <v>1.2339898801999998</v>
      </c>
      <c r="AC80" s="72">
        <f>'Energy by Mode &amp; Fuel'!AD227*'C Emissions Factors'!$AB$9/1000</f>
        <v>1.24258127455</v>
      </c>
      <c r="AD80" s="72">
        <f>'Energy by Mode &amp; Fuel'!AE227*'C Emissions Factors'!$AB$9/1000</f>
        <v>1.2537893175499997</v>
      </c>
      <c r="AE80" s="72">
        <f>'Energy by Mode &amp; Fuel'!AF227*'C Emissions Factors'!$AB$9/1000</f>
        <v>1.2586160229964203</v>
      </c>
      <c r="AF80" s="72">
        <f>'Energy by Mode &amp; Fuel'!AG227*'C Emissions Factors'!$AB$9/1000</f>
        <v>1.2634613097827359</v>
      </c>
      <c r="AG80" s="72">
        <f>'Energy by Mode &amp; Fuel'!AH227*'C Emissions Factors'!$AB$9/1000</f>
        <v>1.2683252494414234</v>
      </c>
      <c r="AH80" s="72">
        <f>'Energy by Mode &amp; Fuel'!AI227*'C Emissions Factors'!$AB$9/1000</f>
        <v>1.2732079137803365</v>
      </c>
      <c r="AI80" s="72">
        <f>'Energy by Mode &amp; Fuel'!AJ227*'C Emissions Factors'!$AB$9/1000</f>
        <v>1.278109374883768</v>
      </c>
      <c r="AJ80" s="72">
        <f>'Energy by Mode &amp; Fuel'!AK227*'C Emissions Factors'!$AB$9/1000</f>
        <v>1.2830297051135129</v>
      </c>
      <c r="AK80" s="72">
        <f>'Energy by Mode &amp; Fuel'!AL227*'C Emissions Factors'!$AB$9/1000</f>
        <v>1.287968977109937</v>
      </c>
      <c r="AL80" s="72">
        <f>'Energy by Mode &amp; Fuel'!AM227*'C Emissions Factors'!$AB$9/1000</f>
        <v>1.2929272637930496</v>
      </c>
      <c r="AM80" s="72">
        <f>'Energy by Mode &amp; Fuel'!AN227*'C Emissions Factors'!$AB$9/1000</f>
        <v>1.2979046383635795</v>
      </c>
      <c r="AN80" s="72">
        <f>'Energy by Mode &amp; Fuel'!AO227*'C Emissions Factors'!$AB$9/1000</f>
        <v>1.3029011743040557</v>
      </c>
      <c r="AO80" s="72">
        <f>'Energy by Mode &amp; Fuel'!AP227*'C Emissions Factors'!$AB$9/1000</f>
        <v>1.3079169453798931</v>
      </c>
      <c r="AP80" s="72">
        <f>'Energy by Mode &amp; Fuel'!AQ227*'C Emissions Factors'!$AB$9/1000</f>
        <v>1.3129520256404801</v>
      </c>
      <c r="AQ80" s="72">
        <f>'Energy by Mode &amp; Fuel'!AR227*'C Emissions Factors'!$AB$9/1000</f>
        <v>1.3180064894202728</v>
      </c>
      <c r="AR80" s="72">
        <f>'Energy by Mode &amp; Fuel'!AS227*'C Emissions Factors'!$AB$9/1000</f>
        <v>1.3230804113398931</v>
      </c>
      <c r="AS80" s="72">
        <f>'Energy by Mode &amp; Fuel'!AT227*'C Emissions Factors'!$AB$9/1000</f>
        <v>1.3281738663072278</v>
      </c>
      <c r="AT80" s="56"/>
      <c r="AU80" s="56"/>
    </row>
    <row r="81" spans="1:47">
      <c r="A81" s="65" t="s">
        <v>2820</v>
      </c>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c r="AN81" s="65"/>
      <c r="AO81" s="65"/>
      <c r="AP81" s="65"/>
      <c r="AQ81" s="65"/>
      <c r="AR81" s="65"/>
      <c r="AS81" s="65"/>
      <c r="AT81" s="56"/>
      <c r="AU81" s="56"/>
    </row>
    <row r="82" spans="1:47">
      <c r="A82" s="65" t="s">
        <v>2819</v>
      </c>
      <c r="B82" s="72">
        <f>'Energy by Mode &amp; Fuel'!C$229*'Automated-C'!B104/1000</f>
        <v>2.8462521151286584</v>
      </c>
      <c r="C82" s="72">
        <f>'Energy by Mode &amp; Fuel'!D229*'Automated-C'!C104/1000</f>
        <v>2.8463495859324341</v>
      </c>
      <c r="D82" s="72">
        <f>'Energy by Mode &amp; Fuel'!E229*'Automated-C'!D104/1000</f>
        <v>2.8383867372060463</v>
      </c>
      <c r="E82" s="72">
        <f>'Energy by Mode &amp; Fuel'!F229*'Automated-C'!E104/1000</f>
        <v>2.8117121438950767</v>
      </c>
      <c r="F82" s="72">
        <f>'Energy by Mode &amp; Fuel'!G229*'Automated-C'!F104/1000</f>
        <v>2.8439740000758129</v>
      </c>
      <c r="G82" s="72">
        <f>'Energy by Mode &amp; Fuel'!H229*'Automated-C'!G104/1000</f>
        <v>2.8448828167037656</v>
      </c>
      <c r="H82" s="72">
        <f>'Energy by Mode &amp; Fuel'!I229*'Automated-C'!H104/1000</f>
        <v>2.8369399139339517</v>
      </c>
      <c r="I82" s="72">
        <f>'Energy by Mode &amp; Fuel'!J229*'Automated-C'!I104/1000</f>
        <v>2.8711366720852891</v>
      </c>
      <c r="J82" s="72">
        <f>'Energy by Mode &amp; Fuel'!K229*'Automated-C'!J104/1000</f>
        <v>2.8681136831521306</v>
      </c>
      <c r="K82" s="72">
        <f>'Energy by Mode &amp; Fuel'!L229*'Automated-C'!K104/1000</f>
        <v>2.9013699500296046</v>
      </c>
      <c r="L82" s="72">
        <f>'Energy by Mode &amp; Fuel'!M229*'Automated-C'!L104/1000</f>
        <v>2.9187765667859051</v>
      </c>
      <c r="M82" s="72">
        <f>'Energy by Mode &amp; Fuel'!N229*'Automated-C'!M104/1000</f>
        <v>2.956837822155796</v>
      </c>
      <c r="N82" s="72">
        <f>'Energy by Mode &amp; Fuel'!O229*'Automated-C'!N104/1000</f>
        <v>2.9959956188452042</v>
      </c>
      <c r="O82" s="72">
        <f>'Energy by Mode &amp; Fuel'!P229*'Automated-C'!O104/1000</f>
        <v>3.0271092076173756</v>
      </c>
      <c r="P82" s="72">
        <f>'Energy by Mode &amp; Fuel'!Q229*'Automated-C'!P104/1000</f>
        <v>3.0783773179426923</v>
      </c>
      <c r="Q82" s="72">
        <f>'Energy by Mode &amp; Fuel'!R229*'Automated-C'!Q104/1000</f>
        <v>3.11851595391694</v>
      </c>
      <c r="R82" s="72">
        <f>'Energy by Mode &amp; Fuel'!S229*'Automated-C'!R104/1000</f>
        <v>3.1494159394914862</v>
      </c>
      <c r="S82" s="72">
        <f>'Energy by Mode &amp; Fuel'!T229*'Automated-C'!S104/1000</f>
        <v>3.1664435779351088</v>
      </c>
      <c r="T82" s="72">
        <f>'Energy by Mode &amp; Fuel'!U229*'Automated-C'!T104/1000</f>
        <v>3.2211710152526467</v>
      </c>
      <c r="U82" s="72">
        <f>'Energy by Mode &amp; Fuel'!V229*'Automated-C'!U104/1000</f>
        <v>3.241562495821654</v>
      </c>
      <c r="V82" s="72">
        <f>'Energy by Mode &amp; Fuel'!W229*'Automated-C'!V104/1000</f>
        <v>3.2811503563923172</v>
      </c>
      <c r="W82" s="72">
        <f>'Energy by Mode &amp; Fuel'!X229*'Automated-C'!W104/1000</f>
        <v>3.3296762457022808</v>
      </c>
      <c r="X82" s="72">
        <f>'Energy by Mode &amp; Fuel'!Y229*'Automated-C'!X104/1000</f>
        <v>3.3482588261426924</v>
      </c>
      <c r="Y82" s="72">
        <f>'Energy by Mode &amp; Fuel'!Z229*'Automated-C'!Y104/1000</f>
        <v>3.4089207373257207</v>
      </c>
      <c r="Z82" s="72">
        <f>'Energy by Mode &amp; Fuel'!AA229*'Automated-C'!Z104/1000</f>
        <v>3.4374448543598177</v>
      </c>
      <c r="AA82" s="72">
        <f>'Energy by Mode &amp; Fuel'!AB229*'Automated-C'!AA104/1000</f>
        <v>3.4862670318667148</v>
      </c>
      <c r="AB82" s="72">
        <f>'Energy by Mode &amp; Fuel'!AC229*'Automated-C'!AB104/1000</f>
        <v>3.4945414800082562</v>
      </c>
      <c r="AC82" s="72">
        <f>'Energy by Mode &amp; Fuel'!AD229*'Automated-C'!AC104/1000</f>
        <v>3.528529137217165</v>
      </c>
      <c r="AD82" s="72">
        <f>'Energy by Mode &amp; Fuel'!AE229*'Automated-C'!AD104/1000</f>
        <v>3.5935218411404639</v>
      </c>
      <c r="AE82" s="72">
        <f>'Energy by Mode &amp; Fuel'!AF229*'Automated-C'!AE104/1000</f>
        <v>3.61605552327504</v>
      </c>
      <c r="AF82" s="72">
        <f>'Energy by Mode &amp; Fuel'!AG229*'Automated-C'!AF104/1000</f>
        <v>3.6387305060202673</v>
      </c>
      <c r="AG82" s="72">
        <f>'Energy by Mode &amp; Fuel'!AH229*'Automated-C'!AG104/1000</f>
        <v>3.6615476754214207</v>
      </c>
      <c r="AH82" s="72">
        <f>'Energy by Mode &amp; Fuel'!AI229*'Automated-C'!AH104/1000</f>
        <v>3.6845079230798445</v>
      </c>
      <c r="AI82" s="72">
        <f>'Energy by Mode &amp; Fuel'!AJ229*'Automated-C'!AI104/1000</f>
        <v>3.7076121461877971</v>
      </c>
      <c r="AJ82" s="72">
        <f>'Energy by Mode &amp; Fuel'!AK229*'Automated-C'!AJ104/1000</f>
        <v>3.7308612475635026</v>
      </c>
      <c r="AK82" s="72">
        <f>'Energy by Mode &amp; Fuel'!AL229*'Automated-C'!AK104/1000</f>
        <v>3.7542561356864375</v>
      </c>
      <c r="AL82" s="72">
        <f>'Energy by Mode &amp; Fuel'!AM229*'Automated-C'!AL104/1000</f>
        <v>3.7777977247328232</v>
      </c>
      <c r="AM82" s="72">
        <f>'Energy by Mode &amp; Fuel'!AN229*'Automated-C'!AM104/1000</f>
        <v>3.801486934611352</v>
      </c>
      <c r="AN82" s="72">
        <f>'Energy by Mode &amp; Fuel'!AO229*'Automated-C'!AN104/1000</f>
        <v>3.8253246909991327</v>
      </c>
      <c r="AO82" s="72">
        <f>'Energy by Mode &amp; Fuel'!AP229*'Automated-C'!AO104/1000</f>
        <v>3.849311925377862</v>
      </c>
      <c r="AP82" s="72">
        <f>'Energy by Mode &amp; Fuel'!AQ229*'Automated-C'!AP104/1000</f>
        <v>3.8734495750702229</v>
      </c>
      <c r="AQ82" s="72">
        <f>'Energy by Mode &amp; Fuel'!AR229*'Automated-C'!AQ104/1000</f>
        <v>3.8977385832765123</v>
      </c>
      <c r="AR82" s="72">
        <f>'Energy by Mode &amp; Fuel'!AS229*'Automated-C'!AR104/1000</f>
        <v>3.9221798991114962</v>
      </c>
      <c r="AS82" s="72">
        <f>'Energy by Mode &amp; Fuel'!AT229*'Automated-C'!AS104/1000</f>
        <v>3.9467744776414966</v>
      </c>
      <c r="AT82" s="56"/>
      <c r="AU82" s="56"/>
    </row>
    <row r="83" spans="1:47">
      <c r="A83" s="65" t="s">
        <v>2821</v>
      </c>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c r="AQ83" s="65"/>
      <c r="AR83" s="65"/>
      <c r="AS83" s="65"/>
      <c r="AT83" s="56"/>
      <c r="AU83" s="56"/>
    </row>
    <row r="84" spans="1:47">
      <c r="A84" s="65" t="s">
        <v>2819</v>
      </c>
      <c r="B84" s="72">
        <f>'Energy by Mode &amp; Fuel'!C$231*'Automated-C'!B104/1000</f>
        <v>0.89531808884654307</v>
      </c>
      <c r="C84" s="72">
        <f>'Energy by Mode &amp; Fuel'!D231*'Automated-C'!C104/1000</f>
        <v>0.89010338037336811</v>
      </c>
      <c r="D84" s="72">
        <f>'Energy by Mode &amp; Fuel'!E231*'Automated-C'!D104/1000</f>
        <v>0.9039750668550306</v>
      </c>
      <c r="E84" s="72">
        <f>'Energy by Mode &amp; Fuel'!F231*'Automated-C'!E104/1000</f>
        <v>0.88734120584528631</v>
      </c>
      <c r="F84" s="72">
        <f>'Energy by Mode &amp; Fuel'!G231*'Automated-C'!F104/1000</f>
        <v>0.89636432274321398</v>
      </c>
      <c r="G84" s="72">
        <f>'Energy by Mode &amp; Fuel'!H231*'Automated-C'!G104/1000</f>
        <v>0.89760950757948943</v>
      </c>
      <c r="H84" s="72">
        <f>'Energy by Mode &amp; Fuel'!I231*'Automated-C'!H104/1000</f>
        <v>0.89143521074276355</v>
      </c>
      <c r="I84" s="72">
        <f>'Energy by Mode &amp; Fuel'!J231*'Automated-C'!I104/1000</f>
        <v>0.90554476572810338</v>
      </c>
      <c r="J84" s="72">
        <f>'Energy by Mode &amp; Fuel'!K231*'Automated-C'!J104/1000</f>
        <v>0.90955139054846568</v>
      </c>
      <c r="K84" s="72">
        <f>'Energy by Mode &amp; Fuel'!L231*'Automated-C'!K104/1000</f>
        <v>0.92368034385649433</v>
      </c>
      <c r="L84" s="72">
        <f>'Energy by Mode &amp; Fuel'!M231*'Automated-C'!L104/1000</f>
        <v>0.93294213628386558</v>
      </c>
      <c r="M84" s="72">
        <f>'Energy by Mode &amp; Fuel'!N231*'Automated-C'!M104/1000</f>
        <v>0.94887006978533117</v>
      </c>
      <c r="N84" s="72">
        <f>'Energy by Mode &amp; Fuel'!O231*'Automated-C'!N104/1000</f>
        <v>0.9663409427244789</v>
      </c>
      <c r="O84" s="72">
        <f>'Energy by Mode &amp; Fuel'!P231*'Automated-C'!O104/1000</f>
        <v>0.98177806077493435</v>
      </c>
      <c r="P84" s="72">
        <f>'Energy by Mode &amp; Fuel'!Q231*'Automated-C'!P104/1000</f>
        <v>1.0029937418968116</v>
      </c>
      <c r="Q84" s="72">
        <f>'Energy by Mode &amp; Fuel'!R231*'Automated-C'!Q104/1000</f>
        <v>1.0193788984899261</v>
      </c>
      <c r="R84" s="72">
        <f>'Energy by Mode &amp; Fuel'!S231*'Automated-C'!R104/1000</f>
        <v>1.0325283570596282</v>
      </c>
      <c r="S84" s="72">
        <f>'Energy by Mode &amp; Fuel'!T231*'Automated-C'!S104/1000</f>
        <v>1.0410635920324924</v>
      </c>
      <c r="T84" s="72">
        <f>'Energy by Mode &amp; Fuel'!U231*'Automated-C'!T104/1000</f>
        <v>1.0614865375264118</v>
      </c>
      <c r="U84" s="72">
        <f>'Energy by Mode &amp; Fuel'!V231*'Automated-C'!U104/1000</f>
        <v>1.0706229581151057</v>
      </c>
      <c r="V84" s="72">
        <f>'Energy by Mode &amp; Fuel'!W231*'Automated-C'!V104/1000</f>
        <v>1.0861336391939229</v>
      </c>
      <c r="W84" s="72">
        <f>'Energy by Mode &amp; Fuel'!X231*'Automated-C'!W104/1000</f>
        <v>1.1042651694288852</v>
      </c>
      <c r="X84" s="72">
        <f>'Energy by Mode &amp; Fuel'!Y231*'Automated-C'!X104/1000</f>
        <v>1.1122679755822518</v>
      </c>
      <c r="Y84" s="72">
        <f>'Energy by Mode &amp; Fuel'!Z231*'Automated-C'!Y104/1000</f>
        <v>1.1346142388203517</v>
      </c>
      <c r="Z84" s="72">
        <f>'Energy by Mode &amp; Fuel'!AA231*'Automated-C'!Z104/1000</f>
        <v>1.1452994532019884</v>
      </c>
      <c r="AA84" s="72">
        <f>'Energy by Mode &amp; Fuel'!AB231*'Automated-C'!AA104/1000</f>
        <v>1.1627008058497998</v>
      </c>
      <c r="AB84" s="72">
        <f>'Energy by Mode &amp; Fuel'!AC231*'Automated-C'!AB104/1000</f>
        <v>1.1662905482163524</v>
      </c>
      <c r="AC84" s="72">
        <f>'Energy by Mode &amp; Fuel'!AD231*'Automated-C'!AC104/1000</f>
        <v>1.1786117868258796</v>
      </c>
      <c r="AD84" s="72">
        <f>'Energy by Mode &amp; Fuel'!AE231*'Automated-C'!AD104/1000</f>
        <v>1.201092353500129</v>
      </c>
      <c r="AE84" s="72">
        <f>'Energy by Mode &amp; Fuel'!AF231*'Automated-C'!AE104/1000</f>
        <v>1.2092058645960362</v>
      </c>
      <c r="AF84" s="72">
        <f>'Energy by Mode &amp; Fuel'!AG231*'Automated-C'!AF104/1000</f>
        <v>1.2173741833527463</v>
      </c>
      <c r="AG84" s="72">
        <f>'Energy by Mode &amp; Fuel'!AH231*'Automated-C'!AG104/1000</f>
        <v>1.2255976800020423</v>
      </c>
      <c r="AH84" s="72">
        <f>'Energy by Mode &amp; Fuel'!AI231*'Automated-C'!AH104/1000</f>
        <v>1.2338767272766644</v>
      </c>
      <c r="AI84" s="72">
        <f>'Energy by Mode &amp; Fuel'!AJ231*'Automated-C'!AI104/1000</f>
        <v>1.2422117004272033</v>
      </c>
      <c r="AJ84" s="72">
        <f>'Energy by Mode &amp; Fuel'!AK231*'Automated-C'!AJ104/1000</f>
        <v>1.2506029772391083</v>
      </c>
      <c r="AK84" s="72">
        <f>'Energy by Mode &amp; Fuel'!AL231*'Automated-C'!AK104/1000</f>
        <v>1.2590509380498114</v>
      </c>
      <c r="AL84" s="72">
        <f>'Energy by Mode &amp; Fuel'!AM231*'Automated-C'!AL104/1000</f>
        <v>1.2675559657659656</v>
      </c>
      <c r="AM84" s="72">
        <f>'Energy by Mode &amp; Fuel'!AN231*'Automated-C'!AM104/1000</f>
        <v>1.2761184458808008</v>
      </c>
      <c r="AN84" s="72">
        <f>'Energy by Mode &amp; Fuel'!AO231*'Automated-C'!AN104/1000</f>
        <v>1.2847387664915961</v>
      </c>
      <c r="AO84" s="72">
        <f>'Energy by Mode &amp; Fuel'!AP231*'Automated-C'!AO104/1000</f>
        <v>1.2934173183172701</v>
      </c>
      <c r="AP84" s="72">
        <f>'Energy by Mode &amp; Fuel'!AQ231*'Automated-C'!AP104/1000</f>
        <v>1.3021544947160912</v>
      </c>
      <c r="AQ84" s="72">
        <f>'Energy by Mode &amp; Fuel'!AR231*'Automated-C'!AQ104/1000</f>
        <v>1.3109506917035056</v>
      </c>
      <c r="AR84" s="72">
        <f>'Energy by Mode &amp; Fuel'!AS231*'Automated-C'!AR104/1000</f>
        <v>1.3198063079700884</v>
      </c>
      <c r="AS84" s="72">
        <f>'Energy by Mode &amp; Fuel'!AT231*'Automated-C'!AS104/1000</f>
        <v>1.328721744899612</v>
      </c>
      <c r="AT84" s="56"/>
      <c r="AU84" s="56"/>
    </row>
    <row r="85" spans="1:47">
      <c r="A85" s="65" t="s">
        <v>2756</v>
      </c>
      <c r="B85" s="72">
        <f>'Energy by Mode &amp; Fuel'!C$232*'C Emissions Factors'!$AB$9/1000</f>
        <v>0.7543666899999999</v>
      </c>
      <c r="C85" s="72">
        <f>'Energy by Mode &amp; Fuel'!D232*'C Emissions Factors'!$AB$9/1000</f>
        <v>0.72086398999999979</v>
      </c>
      <c r="D85" s="72">
        <f>'Energy by Mode &amp; Fuel'!E232*'C Emissions Factors'!$AB$9/1000</f>
        <v>0.8024823460499998</v>
      </c>
      <c r="E85" s="72">
        <f>'Energy by Mode &amp; Fuel'!F232*'C Emissions Factors'!$AB$9/1000</f>
        <v>0.77945216579999987</v>
      </c>
      <c r="F85" s="72">
        <f>'Energy by Mode &amp; Fuel'!G232*'C Emissions Factors'!$AB$9/1000</f>
        <v>0.78299123594999986</v>
      </c>
      <c r="G85" s="72">
        <f>'Energy by Mode &amp; Fuel'!H232*'C Emissions Factors'!$AB$9/1000</f>
        <v>0.78907504829999997</v>
      </c>
      <c r="H85" s="72">
        <f>'Energy by Mode &amp; Fuel'!I232*'C Emissions Factors'!$AB$9/1000</f>
        <v>0.78336364259999991</v>
      </c>
      <c r="I85" s="72">
        <f>'Energy by Mode &amp; Fuel'!J232*'C Emissions Factors'!$AB$9/1000</f>
        <v>0.79692177565</v>
      </c>
      <c r="J85" s="72">
        <f>'Energy by Mode &amp; Fuel'!K232*'C Emissions Factors'!$AB$9/1000</f>
        <v>0.81551379909999988</v>
      </c>
      <c r="K85" s="72">
        <f>'Energy by Mode &amp; Fuel'!L232*'C Emissions Factors'!$AB$9/1000</f>
        <v>0.83308859864999985</v>
      </c>
      <c r="L85" s="72">
        <f>'Energy by Mode &amp; Fuel'!M232*'C Emissions Factors'!$AB$9/1000</f>
        <v>0.85117603339999992</v>
      </c>
      <c r="M85" s="72">
        <f>'Energy by Mode &amp; Fuel'!N232*'C Emissions Factors'!$AB$9/1000</f>
        <v>0.86996929249999999</v>
      </c>
      <c r="N85" s="72">
        <f>'Energy by Mode &amp; Fuel'!O232*'C Emissions Factors'!$AB$9/1000</f>
        <v>0.89190675804999986</v>
      </c>
      <c r="O85" s="72">
        <f>'Energy by Mode &amp; Fuel'!P232*'C Emissions Factors'!$AB$9/1000</f>
        <v>0.91517687029999983</v>
      </c>
      <c r="P85" s="72">
        <f>'Energy by Mode &amp; Fuel'!Q232*'C Emissions Factors'!$AB$9/1000</f>
        <v>0.9377541788999999</v>
      </c>
      <c r="Q85" s="72">
        <f>'Energy by Mode &amp; Fuel'!R232*'C Emissions Factors'!$AB$9/1000</f>
        <v>0.95684552424999991</v>
      </c>
      <c r="R85" s="72">
        <f>'Energy by Mode &amp; Fuel'!S232*'C Emissions Factors'!$AB$9/1000</f>
        <v>0.9752276071999999</v>
      </c>
      <c r="S85" s="72">
        <f>'Energy by Mode &amp; Fuel'!T232*'C Emissions Factors'!$AB$9/1000</f>
        <v>0.99480927699999988</v>
      </c>
      <c r="T85" s="72">
        <f>'Energy by Mode &amp; Fuel'!U232*'C Emissions Factors'!$AB$9/1000</f>
        <v>1.0124308194</v>
      </c>
      <c r="U85" s="72">
        <f>'Energy by Mode &amp; Fuel'!V232*'C Emissions Factors'!$AB$9/1000</f>
        <v>1.0298321802999999</v>
      </c>
      <c r="V85" s="72">
        <f>'Energy by Mode &amp; Fuel'!W232*'C Emissions Factors'!$AB$9/1000</f>
        <v>1.0480330706999998</v>
      </c>
      <c r="W85" s="72">
        <f>'Energy by Mode &amp; Fuel'!X232*'C Emissions Factors'!$AB$9/1000</f>
        <v>1.0645302975999997</v>
      </c>
      <c r="X85" s="72">
        <f>'Energy by Mode &amp; Fuel'!Y232*'C Emissions Factors'!$AB$9/1000</f>
        <v>1.0809943143999998</v>
      </c>
      <c r="Y85" s="72">
        <f>'Energy by Mode &amp; Fuel'!Z232*'C Emissions Factors'!$AB$9/1000</f>
        <v>1.0995654900999998</v>
      </c>
      <c r="Z85" s="72">
        <f>'Energy by Mode &amp; Fuel'!AA232*'C Emissions Factors'!$AB$9/1000</f>
        <v>1.1145508527999999</v>
      </c>
      <c r="AA85" s="72">
        <f>'Energy by Mode &amp; Fuel'!AB232*'C Emissions Factors'!$AB$9/1000</f>
        <v>1.1288518972499999</v>
      </c>
      <c r="AB85" s="72">
        <f>'Energy by Mode &amp; Fuel'!AC232*'C Emissions Factors'!$AB$9/1000</f>
        <v>1.1447849913499999</v>
      </c>
      <c r="AC85" s="72">
        <f>'Energy by Mode &amp; Fuel'!AD232*'C Emissions Factors'!$AB$9/1000</f>
        <v>1.1599675664499998</v>
      </c>
      <c r="AD85" s="72">
        <f>'Energy by Mode &amp; Fuel'!AE232*'C Emissions Factors'!$AB$9/1000</f>
        <v>1.1742251598</v>
      </c>
      <c r="AE85" s="72">
        <f>'Energy by Mode &amp; Fuel'!AF232*'C Emissions Factors'!$AB$9/1000</f>
        <v>1.183077011242518</v>
      </c>
      <c r="AF85" s="72">
        <f>'Energy by Mode &amp; Fuel'!AG232*'C Emissions Factors'!$AB$9/1000</f>
        <v>1.1919955920284726</v>
      </c>
      <c r="AG85" s="72">
        <f>'Energy by Mode &amp; Fuel'!AH232*'C Emissions Factors'!$AB$9/1000</f>
        <v>1.2009814051944667</v>
      </c>
      <c r="AH85" s="72">
        <f>'Energy by Mode &amp; Fuel'!AI232*'C Emissions Factors'!$AB$9/1000</f>
        <v>1.2100349575692246</v>
      </c>
      <c r="AI85" s="72">
        <f>'Energy by Mode &amp; Fuel'!AJ232*'C Emissions Factors'!$AB$9/1000</f>
        <v>1.2191567598021802</v>
      </c>
      <c r="AJ85" s="72">
        <f>'Energy by Mode &amp; Fuel'!AK232*'C Emissions Factors'!$AB$9/1000</f>
        <v>1.2283473263922784</v>
      </c>
      <c r="AK85" s="72">
        <f>'Energy by Mode &amp; Fuel'!AL232*'C Emissions Factors'!$AB$9/1000</f>
        <v>1.2376071757169944</v>
      </c>
      <c r="AL85" s="72">
        <f>'Energy by Mode &amp; Fuel'!AM232*'C Emissions Factors'!$AB$9/1000</f>
        <v>1.2469368300615724</v>
      </c>
      <c r="AM85" s="72">
        <f>'Energy by Mode &amp; Fuel'!AN232*'C Emissions Factors'!$AB$9/1000</f>
        <v>1.2563368156484844</v>
      </c>
      <c r="AN85" s="72">
        <f>'Energy by Mode &amp; Fuel'!AO232*'C Emissions Factors'!$AB$9/1000</f>
        <v>1.2658076626671093</v>
      </c>
      <c r="AO85" s="72">
        <f>'Energy by Mode &amp; Fuel'!AP232*'C Emissions Factors'!$AB$9/1000</f>
        <v>1.2753499053036397</v>
      </c>
      <c r="AP85" s="72">
        <f>'Energy by Mode &amp; Fuel'!AQ232*'C Emissions Factors'!$AB$9/1000</f>
        <v>1.2849640817712091</v>
      </c>
      <c r="AQ85" s="72">
        <f>'Energy by Mode &amp; Fuel'!AR232*'C Emissions Factors'!$AB$9/1000</f>
        <v>1.2946507343402509</v>
      </c>
      <c r="AR85" s="72">
        <f>'Energy by Mode &amp; Fuel'!AS232*'C Emissions Factors'!$AB$9/1000</f>
        <v>1.3044104093690831</v>
      </c>
      <c r="AS85" s="72">
        <f>'Energy by Mode &amp; Fuel'!AT232*'C Emissions Factors'!$AB$9/1000</f>
        <v>1.3142436573347254</v>
      </c>
      <c r="AT85" s="56"/>
      <c r="AU85" s="56"/>
    </row>
    <row r="86" spans="1:47">
      <c r="A86" s="65" t="s">
        <v>670</v>
      </c>
      <c r="B86" s="72">
        <f>SUM(B79:B85)</f>
        <v>5.8469328522017818</v>
      </c>
      <c r="C86" s="72">
        <f t="shared" ref="C86:AS86" si="12">SUM(C79:C85)</f>
        <v>5.8671626407488437</v>
      </c>
      <c r="D86" s="72">
        <f t="shared" si="12"/>
        <v>5.8539750065224219</v>
      </c>
      <c r="E86" s="72">
        <f t="shared" si="12"/>
        <v>5.7754320177199245</v>
      </c>
      <c r="F86" s="72">
        <f t="shared" si="12"/>
        <v>5.823098282840192</v>
      </c>
      <c r="G86" s="72">
        <f t="shared" si="12"/>
        <v>5.8536034261844954</v>
      </c>
      <c r="H86" s="72">
        <f t="shared" si="12"/>
        <v>5.8849651699010348</v>
      </c>
      <c r="I86" s="72">
        <f t="shared" si="12"/>
        <v>5.9849867856621941</v>
      </c>
      <c r="J86" s="72">
        <f t="shared" si="12"/>
        <v>6.0210711521709808</v>
      </c>
      <c r="K86" s="72">
        <f t="shared" si="12"/>
        <v>6.1021056916389487</v>
      </c>
      <c r="L86" s="72">
        <f t="shared" si="12"/>
        <v>6.1576395295041157</v>
      </c>
      <c r="M86" s="72">
        <f t="shared" si="12"/>
        <v>6.2412777533802863</v>
      </c>
      <c r="N86" s="72">
        <f t="shared" si="12"/>
        <v>6.3245863156631739</v>
      </c>
      <c r="O86" s="72">
        <f t="shared" si="12"/>
        <v>6.3955029431801496</v>
      </c>
      <c r="P86" s="72">
        <f t="shared" si="12"/>
        <v>6.4909130134575914</v>
      </c>
      <c r="Q86" s="72">
        <f t="shared" si="12"/>
        <v>6.5690118144378387</v>
      </c>
      <c r="R86" s="72">
        <f t="shared" si="12"/>
        <v>6.6331239037864087</v>
      </c>
      <c r="S86" s="72">
        <f t="shared" si="12"/>
        <v>6.675888452436241</v>
      </c>
      <c r="T86" s="72">
        <f t="shared" si="12"/>
        <v>6.7733087075573764</v>
      </c>
      <c r="U86" s="72">
        <f t="shared" si="12"/>
        <v>6.8232479609705301</v>
      </c>
      <c r="V86" s="72">
        <f t="shared" si="12"/>
        <v>6.901007212221673</v>
      </c>
      <c r="W86" s="72">
        <f t="shared" si="12"/>
        <v>6.9930744768565454</v>
      </c>
      <c r="X86" s="72">
        <f t="shared" si="12"/>
        <v>7.0437318231433368</v>
      </c>
      <c r="Y86" s="72">
        <f t="shared" si="12"/>
        <v>7.150424596646249</v>
      </c>
      <c r="Z86" s="72">
        <f t="shared" si="12"/>
        <v>7.2113932709285367</v>
      </c>
      <c r="AA86" s="72">
        <f t="shared" si="12"/>
        <v>7.3032464147232545</v>
      </c>
      <c r="AB86" s="72">
        <f t="shared" si="12"/>
        <v>7.3374890371449286</v>
      </c>
      <c r="AC86" s="72">
        <f t="shared" si="12"/>
        <v>7.4092712267166636</v>
      </c>
      <c r="AD86" s="72">
        <f t="shared" si="12"/>
        <v>7.5271839466552892</v>
      </c>
      <c r="AE86" s="72">
        <f t="shared" si="12"/>
        <v>7.5726852431687828</v>
      </c>
      <c r="AF86" s="72">
        <f t="shared" si="12"/>
        <v>7.6184724961034576</v>
      </c>
      <c r="AG86" s="72">
        <f t="shared" si="12"/>
        <v>7.6645475538195207</v>
      </c>
      <c r="AH86" s="72">
        <f t="shared" si="12"/>
        <v>7.7109122768693084</v>
      </c>
      <c r="AI86" s="72">
        <f t="shared" si="12"/>
        <v>7.7575685380789299</v>
      </c>
      <c r="AJ86" s="72">
        <f t="shared" si="12"/>
        <v>7.8045182226304579</v>
      </c>
      <c r="AK86" s="72">
        <f t="shared" si="12"/>
        <v>7.8517632281446925</v>
      </c>
      <c r="AL86" s="72">
        <f t="shared" si="12"/>
        <v>7.8993054647644581</v>
      </c>
      <c r="AM86" s="72">
        <f t="shared" si="12"/>
        <v>7.947146855238497</v>
      </c>
      <c r="AN86" s="72">
        <f t="shared" si="12"/>
        <v>7.9952893350059044</v>
      </c>
      <c r="AO86" s="72">
        <f t="shared" si="12"/>
        <v>8.0437348522811511</v>
      </c>
      <c r="AP86" s="72">
        <f t="shared" si="12"/>
        <v>8.0924853681396822</v>
      </c>
      <c r="AQ86" s="72">
        <f t="shared" si="12"/>
        <v>8.1415428566040813</v>
      </c>
      <c r="AR86" s="72">
        <f t="shared" si="12"/>
        <v>8.1909093047308446</v>
      </c>
      <c r="AS86" s="72">
        <f t="shared" si="12"/>
        <v>8.2405867126977128</v>
      </c>
      <c r="AT86" s="56"/>
      <c r="AU86" s="56"/>
    </row>
    <row r="87" spans="1:4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c r="AQ87" s="65"/>
      <c r="AR87" s="65"/>
      <c r="AS87" s="65"/>
      <c r="AT87" s="56"/>
      <c r="AU87" s="56"/>
    </row>
    <row r="88" spans="1:47">
      <c r="A88" s="65" t="s">
        <v>1634</v>
      </c>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c r="AQ88" s="65"/>
      <c r="AR88" s="65"/>
      <c r="AS88" s="65"/>
      <c r="AT88" s="56"/>
      <c r="AU88" s="56"/>
    </row>
    <row r="89" spans="1:47">
      <c r="A89" s="65" t="s">
        <v>708</v>
      </c>
      <c r="B89" s="72">
        <f>'Energy by Mode &amp; Fuel'!C$236*((1-B$112)*'C Emissions Factors'!$AB$6/1000+(B$112)*'C Emissions Factors'!$AB$50/1000)</f>
        <v>14.50187892464259</v>
      </c>
      <c r="C89" s="72">
        <f>'Energy by Mode &amp; Fuel'!D236*((1-C$112)*'C Emissions Factors'!$AB$6/1000+(C$112)*'C Emissions Factors'!$AB$50/1000)</f>
        <v>14.277885496498961</v>
      </c>
      <c r="D89" s="72">
        <f>'Energy by Mode &amp; Fuel'!E236*((1-D$112)*'C Emissions Factors'!$AB$6/1000+(D$112)*'C Emissions Factors'!$AB$50/1000)</f>
        <v>13.941390990172861</v>
      </c>
      <c r="E89" s="72">
        <f>'Energy by Mode &amp; Fuel'!F236*((1-E$112)*'C Emissions Factors'!$AB$6/1000+(E$112)*'C Emissions Factors'!$AB$50/1000)</f>
        <v>14.261641602793727</v>
      </c>
      <c r="F89" s="72">
        <f>'Energy by Mode &amp; Fuel'!G236*((1-F$112)*'C Emissions Factors'!$AB$6/1000+(F$112)*'C Emissions Factors'!$AB$50/1000)</f>
        <v>14.575113658784776</v>
      </c>
      <c r="G89" s="72">
        <f>'Energy by Mode &amp; Fuel'!H236*((1-G$112)*'C Emissions Factors'!$AB$6/1000+(G$112)*'C Emissions Factors'!$AB$50/1000)</f>
        <v>14.642923424895804</v>
      </c>
      <c r="H89" s="72">
        <f>'Energy by Mode &amp; Fuel'!I236*((1-H$112)*'C Emissions Factors'!$AB$6/1000+(H$112)*'C Emissions Factors'!$AB$50/1000)</f>
        <v>14.685343222725727</v>
      </c>
      <c r="I89" s="72">
        <f>'Energy by Mode &amp; Fuel'!J236*((1-I$112)*'C Emissions Factors'!$AB$6/1000+(I$112)*'C Emissions Factors'!$AB$50/1000)</f>
        <v>14.715212639995054</v>
      </c>
      <c r="J89" s="72">
        <f>'Energy by Mode &amp; Fuel'!K236*((1-J$112)*'C Emissions Factors'!$AB$6/1000+(J$112)*'C Emissions Factors'!$AB$50/1000)</f>
        <v>14.743168175785163</v>
      </c>
      <c r="K89" s="72">
        <f>'Energy by Mode &amp; Fuel'!L236*((1-K$112)*'C Emissions Factors'!$AB$6/1000+(K$112)*'C Emissions Factors'!$AB$50/1000)</f>
        <v>14.766186696921025</v>
      </c>
      <c r="L89" s="72">
        <f>'Energy by Mode &amp; Fuel'!M236*((1-L$112)*'C Emissions Factors'!$AB$6/1000+(L$112)*'C Emissions Factors'!$AB$50/1000)</f>
        <v>14.786542802834969</v>
      </c>
      <c r="M89" s="72">
        <f>'Energy by Mode &amp; Fuel'!N236*((1-M$112)*'C Emissions Factors'!$AB$6/1000+(M$112)*'C Emissions Factors'!$AB$50/1000)</f>
        <v>14.803406314354911</v>
      </c>
      <c r="N89" s="72">
        <f>'Energy by Mode &amp; Fuel'!O236*((1-N$112)*'C Emissions Factors'!$AB$6/1000+(N$112)*'C Emissions Factors'!$AB$50/1000)</f>
        <v>14.820600701015843</v>
      </c>
      <c r="O89" s="72">
        <f>'Energy by Mode &amp; Fuel'!P236*((1-O$112)*'C Emissions Factors'!$AB$6/1000+(O$112)*'C Emissions Factors'!$AB$50/1000)</f>
        <v>14.836424640990918</v>
      </c>
      <c r="P89" s="72">
        <f>'Energy by Mode &amp; Fuel'!Q236*((1-P$112)*'C Emissions Factors'!$AB$6/1000+(P$112)*'C Emissions Factors'!$AB$50/1000)</f>
        <v>14.854116220163219</v>
      </c>
      <c r="Q89" s="72">
        <f>'Energy by Mode &amp; Fuel'!R236*((1-Q$112)*'C Emissions Factors'!$AB$6/1000+(Q$112)*'C Emissions Factors'!$AB$50/1000)</f>
        <v>14.870768157406664</v>
      </c>
      <c r="R89" s="72">
        <f>'Energy by Mode &amp; Fuel'!S236*((1-R$112)*'C Emissions Factors'!$AB$6/1000+(R$112)*'C Emissions Factors'!$AB$50/1000)</f>
        <v>14.888482329840029</v>
      </c>
      <c r="S89" s="72">
        <f>'Energy by Mode &amp; Fuel'!T236*((1-S$112)*'C Emissions Factors'!$AB$6/1000+(S$112)*'C Emissions Factors'!$AB$50/1000)</f>
        <v>14.909980064085575</v>
      </c>
      <c r="T89" s="72">
        <f>'Energy by Mode &amp; Fuel'!U236*((1-T$112)*'C Emissions Factors'!$AB$6/1000+(T$112)*'C Emissions Factors'!$AB$50/1000)</f>
        <v>14.930142825176652</v>
      </c>
      <c r="U89" s="72">
        <f>'Energy by Mode &amp; Fuel'!V236*((1-U$112)*'C Emissions Factors'!$AB$6/1000+(U$112)*'C Emissions Factors'!$AB$50/1000)</f>
        <v>14.94912855478873</v>
      </c>
      <c r="V89" s="72">
        <f>'Energy by Mode &amp; Fuel'!W236*((1-V$112)*'C Emissions Factors'!$AB$6/1000+(V$112)*'C Emissions Factors'!$AB$50/1000)</f>
        <v>14.967681493241065</v>
      </c>
      <c r="W89" s="72">
        <f>'Energy by Mode &amp; Fuel'!X236*((1-W$112)*'C Emissions Factors'!$AB$6/1000+(W$112)*'C Emissions Factors'!$AB$50/1000)</f>
        <v>14.982160817454924</v>
      </c>
      <c r="X89" s="72">
        <f>'Energy by Mode &amp; Fuel'!Y236*((1-X$112)*'C Emissions Factors'!$AB$6/1000+(X$112)*'C Emissions Factors'!$AB$50/1000)</f>
        <v>14.993411768776433</v>
      </c>
      <c r="Y89" s="72">
        <f>'Energy by Mode &amp; Fuel'!Z236*((1-Y$112)*'C Emissions Factors'!$AB$6/1000+(Y$112)*'C Emissions Factors'!$AB$50/1000)</f>
        <v>15.008559107447455</v>
      </c>
      <c r="Z89" s="72">
        <f>'Energy by Mode &amp; Fuel'!AA236*((1-Z$112)*'C Emissions Factors'!$AB$6/1000+(Z$112)*'C Emissions Factors'!$AB$50/1000)</f>
        <v>15.021405945377516</v>
      </c>
      <c r="AA89" s="72">
        <f>'Energy by Mode &amp; Fuel'!AB236*((1-AA$112)*'C Emissions Factors'!$AB$6/1000+(AA$112)*'C Emissions Factors'!$AB$50/1000)</f>
        <v>15.031061010090472</v>
      </c>
      <c r="AB89" s="72">
        <f>'Energy by Mode &amp; Fuel'!AC236*((1-AB$112)*'C Emissions Factors'!$AB$6/1000+(AB$112)*'C Emissions Factors'!$AB$50/1000)</f>
        <v>15.040303624617041</v>
      </c>
      <c r="AC89" s="72">
        <f>'Energy by Mode &amp; Fuel'!AD236*((1-AC$112)*'C Emissions Factors'!$AB$6/1000+(AC$112)*'C Emissions Factors'!$AB$50/1000)</f>
        <v>15.046457508089109</v>
      </c>
      <c r="AD89" s="72">
        <f>'Energy by Mode &amp; Fuel'!AE236*((1-AD$112)*'C Emissions Factors'!$AB$6/1000+(AD$112)*'C Emissions Factors'!$AB$50/1000)</f>
        <v>15.046981587284986</v>
      </c>
      <c r="AE89" s="72">
        <f>'Energy by Mode &amp; Fuel'!AF236*((1-AE$112)*'C Emissions Factors'!$AB$6/1000+(AE$112)*'C Emissions Factors'!$AB$50/1000)</f>
        <v>15.051368473428139</v>
      </c>
      <c r="AF89" s="72">
        <f>'Energy by Mode &amp; Fuel'!AG236*((1-AF$112)*'C Emissions Factors'!$AB$6/1000+(AF$112)*'C Emissions Factors'!$AB$50/1000)</f>
        <v>15.055756638550065</v>
      </c>
      <c r="AG89" s="72">
        <f>'Energy by Mode &amp; Fuel'!AH236*((1-AG$112)*'C Emissions Factors'!$AB$6/1000+(AG$112)*'C Emissions Factors'!$AB$50/1000)</f>
        <v>15.060146083023644</v>
      </c>
      <c r="AH89" s="72">
        <f>'Energy by Mode &amp; Fuel'!AI236*((1-AH$112)*'C Emissions Factors'!$AB$6/1000+(AH$112)*'C Emissions Factors'!$AB$50/1000)</f>
        <v>15.064536807221865</v>
      </c>
      <c r="AI89" s="72">
        <f>'Energy by Mode &amp; Fuel'!AJ236*((1-AI$112)*'C Emissions Factors'!$AB$6/1000+(AI$112)*'C Emissions Factors'!$AB$50/1000)</f>
        <v>15.068928811517827</v>
      </c>
      <c r="AJ89" s="72">
        <f>'Energy by Mode &amp; Fuel'!AK236*((1-AJ$112)*'C Emissions Factors'!$AB$6/1000+(AJ$112)*'C Emissions Factors'!$AB$50/1000)</f>
        <v>15.073322096284739</v>
      </c>
      <c r="AK89" s="72">
        <f>'Energy by Mode &amp; Fuel'!AL236*((1-AK$112)*'C Emissions Factors'!$AB$6/1000+(AK$112)*'C Emissions Factors'!$AB$50/1000)</f>
        <v>15.077716661895916</v>
      </c>
      <c r="AL89" s="72">
        <f>'Energy by Mode &amp; Fuel'!AM236*((1-AL$112)*'C Emissions Factors'!$AB$6/1000+(AL$112)*'C Emissions Factors'!$AB$50/1000)</f>
        <v>15.082112508724782</v>
      </c>
      <c r="AM89" s="72">
        <f>'Energy by Mode &amp; Fuel'!AN236*((1-AM$112)*'C Emissions Factors'!$AB$6/1000+(AM$112)*'C Emissions Factors'!$AB$50/1000)</f>
        <v>15.086509637144871</v>
      </c>
      <c r="AN89" s="72">
        <f>'Energy by Mode &amp; Fuel'!AO236*((1-AN$112)*'C Emissions Factors'!$AB$6/1000+(AN$112)*'C Emissions Factors'!$AB$50/1000)</f>
        <v>15.090908047529826</v>
      </c>
      <c r="AO89" s="72">
        <f>'Energy by Mode &amp; Fuel'!AP236*((1-AO$112)*'C Emissions Factors'!$AB$6/1000+(AO$112)*'C Emissions Factors'!$AB$50/1000)</f>
        <v>15.095307740253398</v>
      </c>
      <c r="AP89" s="72">
        <f>'Energy by Mode &amp; Fuel'!AQ236*((1-AP$112)*'C Emissions Factors'!$AB$6/1000+(AP$112)*'C Emissions Factors'!$AB$50/1000)</f>
        <v>15.099708715689449</v>
      </c>
      <c r="AQ89" s="72">
        <f>'Energy by Mode &amp; Fuel'!AR236*((1-AQ$112)*'C Emissions Factors'!$AB$6/1000+(AQ$112)*'C Emissions Factors'!$AB$50/1000)</f>
        <v>15.104110974211947</v>
      </c>
      <c r="AR89" s="72">
        <f>'Energy by Mode &amp; Fuel'!AS236*((1-AR$112)*'C Emissions Factors'!$AB$6/1000+(AR$112)*'C Emissions Factors'!$AB$50/1000)</f>
        <v>15.108514516194974</v>
      </c>
      <c r="AS89" s="72">
        <f>'Energy by Mode &amp; Fuel'!AT236*((1-AS$112)*'C Emissions Factors'!$AB$6/1000+(AS$112)*'C Emissions Factors'!$AB$50/1000)</f>
        <v>15.112919342012713</v>
      </c>
      <c r="AT89" s="56"/>
      <c r="AU89" s="56"/>
    </row>
    <row r="90" spans="1:47">
      <c r="A90" s="65" t="s">
        <v>710</v>
      </c>
      <c r="B90" s="72">
        <f>'Energy by Mode &amp; Fuel'!C$237*'C Emissions Factors'!$AB$9/1000</f>
        <v>3.4839492841999995</v>
      </c>
      <c r="C90" s="72">
        <f>'Energy by Mode &amp; Fuel'!D237*'C Emissions Factors'!$AB$9/1000</f>
        <v>3.2273377674999999</v>
      </c>
      <c r="D90" s="72">
        <f>'Energy by Mode &amp; Fuel'!E237*'C Emissions Factors'!$AB$9/1000</f>
        <v>3.4262123549499992</v>
      </c>
      <c r="E90" s="72">
        <f>'Energy by Mode &amp; Fuel'!F237*'C Emissions Factors'!$AB$9/1000</f>
        <v>3.3975343363499997</v>
      </c>
      <c r="F90" s="72">
        <f>'Energy by Mode &amp; Fuel'!G237*'C Emissions Factors'!$AB$9/1000</f>
        <v>3.4326848132499994</v>
      </c>
      <c r="G90" s="72">
        <f>'Energy by Mode &amp; Fuel'!H237*'C Emissions Factors'!$AB$9/1000</f>
        <v>3.4959306689999998</v>
      </c>
      <c r="H90" s="72">
        <f>'Energy by Mode &amp; Fuel'!I237*'C Emissions Factors'!$AB$9/1000</f>
        <v>3.5408109005499995</v>
      </c>
      <c r="I90" s="72">
        <f>'Energy by Mode &amp; Fuel'!J237*'C Emissions Factors'!$AB$9/1000</f>
        <v>3.6327500632499996</v>
      </c>
      <c r="J90" s="72">
        <f>'Energy by Mode &amp; Fuel'!K237*'C Emissions Factors'!$AB$9/1000</f>
        <v>3.7312206431499995</v>
      </c>
      <c r="K90" s="72">
        <f>'Energy by Mode &amp; Fuel'!L237*'C Emissions Factors'!$AB$9/1000</f>
        <v>3.8266470857999995</v>
      </c>
      <c r="L90" s="72">
        <f>'Energy by Mode &amp; Fuel'!M237*'C Emissions Factors'!$AB$9/1000</f>
        <v>3.9241755668499994</v>
      </c>
      <c r="M90" s="72">
        <f>'Energy by Mode &amp; Fuel'!N237*'C Emissions Factors'!$AB$9/1000</f>
        <v>4.0277259022000003</v>
      </c>
      <c r="N90" s="72">
        <f>'Energy by Mode &amp; Fuel'!O237*'C Emissions Factors'!$AB$9/1000</f>
        <v>4.1426787863999985</v>
      </c>
      <c r="O90" s="72">
        <f>'Energy by Mode &amp; Fuel'!P237*'C Emissions Factors'!$AB$9/1000</f>
        <v>4.267835290949999</v>
      </c>
      <c r="P90" s="72">
        <f>'Energy by Mode &amp; Fuel'!Q237*'C Emissions Factors'!$AB$9/1000</f>
        <v>4.3863437771999996</v>
      </c>
      <c r="Q90" s="72">
        <f>'Energy by Mode &amp; Fuel'!R237*'C Emissions Factors'!$AB$9/1000</f>
        <v>4.4947915781999992</v>
      </c>
      <c r="R90" s="72">
        <f>'Energy by Mode &amp; Fuel'!S237*'C Emissions Factors'!$AB$9/1000</f>
        <v>4.6015308146499994</v>
      </c>
      <c r="S90" s="72">
        <f>'Energy by Mode &amp; Fuel'!T237*'C Emissions Factors'!$AB$9/1000</f>
        <v>4.70940292515</v>
      </c>
      <c r="T90" s="72">
        <f>'Energy by Mode &amp; Fuel'!U237*'C Emissions Factors'!$AB$9/1000</f>
        <v>4.8144248921999999</v>
      </c>
      <c r="U90" s="72">
        <f>'Energy by Mode &amp; Fuel'!V237*'C Emissions Factors'!$AB$9/1000</f>
        <v>4.9205915104500004</v>
      </c>
      <c r="V90" s="72">
        <f>'Energy by Mode &amp; Fuel'!W237*'C Emissions Factors'!$AB$9/1000</f>
        <v>5.027484800799999</v>
      </c>
      <c r="W90" s="72">
        <f>'Energy by Mode &amp; Fuel'!X237*'C Emissions Factors'!$AB$9/1000</f>
        <v>5.1328103403499998</v>
      </c>
      <c r="X90" s="72">
        <f>'Energy by Mode &amp; Fuel'!Y237*'C Emissions Factors'!$AB$9/1000</f>
        <v>5.2358862979499987</v>
      </c>
      <c r="Y90" s="72">
        <f>'Energy by Mode &amp; Fuel'!Z237*'C Emissions Factors'!$AB$9/1000</f>
        <v>5.3413061278500003</v>
      </c>
      <c r="Z90" s="72">
        <f>'Energy by Mode &amp; Fuel'!AA237*'C Emissions Factors'!$AB$9/1000</f>
        <v>5.4371068059000001</v>
      </c>
      <c r="AA90" s="72">
        <f>'Energy by Mode &amp; Fuel'!AB237*'C Emissions Factors'!$AB$9/1000</f>
        <v>5.5339405082499997</v>
      </c>
      <c r="AB90" s="72">
        <f>'Energy by Mode &amp; Fuel'!AC237*'C Emissions Factors'!$AB$9/1000</f>
        <v>5.6322932434999995</v>
      </c>
      <c r="AC90" s="72">
        <f>'Energy by Mode &amp; Fuel'!AD237*'C Emissions Factors'!$AB$9/1000</f>
        <v>5.7319536812999994</v>
      </c>
      <c r="AD90" s="72">
        <f>'Energy by Mode &amp; Fuel'!AE237*'C Emissions Factors'!$AB$9/1000</f>
        <v>5.8321051750499988</v>
      </c>
      <c r="AE90" s="72">
        <f>'Energy by Mode &amp; Fuel'!AF237*'C Emissions Factors'!$AB$9/1000</f>
        <v>5.8910683760655429</v>
      </c>
      <c r="AF90" s="72">
        <f>'Energy by Mode &amp; Fuel'!AG237*'C Emissions Factors'!$AB$9/1000</f>
        <v>5.9506277012883233</v>
      </c>
      <c r="AG90" s="72">
        <f>'Energy by Mode &amp; Fuel'!AH237*'C Emissions Factors'!$AB$9/1000</f>
        <v>6.0107891775972133</v>
      </c>
      <c r="AH90" s="72">
        <f>'Energy by Mode &amp; Fuel'!AI237*'C Emissions Factors'!$AB$9/1000</f>
        <v>6.0715588928034681</v>
      </c>
      <c r="AI90" s="72">
        <f>'Energy by Mode &amp; Fuel'!AJ237*'C Emissions Factors'!$AB$9/1000</f>
        <v>6.1329429962667614</v>
      </c>
      <c r="AJ90" s="72">
        <f>'Energy by Mode &amp; Fuel'!AK237*'C Emissions Factors'!$AB$9/1000</f>
        <v>6.1949476995174448</v>
      </c>
      <c r="AK90" s="72">
        <f>'Energy by Mode &amp; Fuel'!AL237*'C Emissions Factors'!$AB$9/1000</f>
        <v>6.257579276885096</v>
      </c>
      <c r="AL90" s="72">
        <f>'Energy by Mode &amp; Fuel'!AM237*'C Emissions Factors'!$AB$9/1000</f>
        <v>6.3208440661334322</v>
      </c>
      <c r="AM90" s="72">
        <f>'Energy by Mode &amp; Fuel'!AN237*'C Emissions Factors'!$AB$9/1000</f>
        <v>6.3847484691016341</v>
      </c>
      <c r="AN90" s="72">
        <f>'Energy by Mode &amp; Fuel'!AO237*'C Emissions Factors'!$AB$9/1000</f>
        <v>6.4492989523521507</v>
      </c>
      <c r="AO90" s="72">
        <f>'Energy by Mode &amp; Fuel'!AP237*'C Emissions Factors'!$AB$9/1000</f>
        <v>6.5145020478250668</v>
      </c>
      <c r="AP90" s="72">
        <f>'Energy by Mode &amp; Fuel'!AQ237*'C Emissions Factors'!$AB$9/1000</f>
        <v>6.5803643534990703</v>
      </c>
      <c r="AQ90" s="72">
        <f>'Energy by Mode &amp; Fuel'!AR237*'C Emissions Factors'!$AB$9/1000</f>
        <v>6.6468925340591118</v>
      </c>
      <c r="AR90" s="72">
        <f>'Energy by Mode &amp; Fuel'!AS237*'C Emissions Factors'!$AB$9/1000</f>
        <v>6.7140933215708154</v>
      </c>
      <c r="AS90" s="72">
        <f>'Energy by Mode &amp; Fuel'!AT237*'C Emissions Factors'!$AB$9/1000</f>
        <v>6.7819735161616999</v>
      </c>
      <c r="AT90" s="56"/>
      <c r="AU90" s="56"/>
    </row>
    <row r="91" spans="1:47">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65"/>
      <c r="AS91" s="65"/>
      <c r="AT91" s="56"/>
      <c r="AU91" s="56"/>
    </row>
    <row r="92" spans="1:47">
      <c r="A92" s="65" t="s">
        <v>712</v>
      </c>
      <c r="B92" s="72">
        <f>('Energy by Mode &amp; Fuel'!C$239*'C Emissions Factors'!$AB$12/1000)/2</f>
        <v>5.6487850846533316</v>
      </c>
      <c r="C92" s="72">
        <f>('Energy by Mode &amp; Fuel'!D239*'C Emissions Factors'!$AB$12/1000)/2</f>
        <v>5.1999057379866667</v>
      </c>
      <c r="D92" s="72">
        <f>('Energy by Mode &amp; Fuel'!E239*'C Emissions Factors'!$AB$12/1000)/2</f>
        <v>5.1217844789466653</v>
      </c>
      <c r="E92" s="72">
        <f>('Energy by Mode &amp; Fuel'!F239*'C Emissions Factors'!$AB$12/1000)/2</f>
        <v>5.0948354654266659</v>
      </c>
      <c r="F92" s="72">
        <f>('Energy by Mode &amp; Fuel'!G239*'C Emissions Factors'!$AB$12/1000)/2</f>
        <v>5.079765409106666</v>
      </c>
      <c r="G92" s="72">
        <f>('Energy by Mode &amp; Fuel'!H239*'C Emissions Factors'!$AB$12/1000)/2</f>
        <v>5.1065275534533328</v>
      </c>
      <c r="H92" s="72">
        <f>('Energy by Mode &amp; Fuel'!I239*'C Emissions Factors'!$AB$12/1000)/2</f>
        <v>5.1732290873999993</v>
      </c>
      <c r="I92" s="72">
        <f>('Energy by Mode &amp; Fuel'!J239*'C Emissions Factors'!$AB$12/1000)/2</f>
        <v>5.2471389253066656</v>
      </c>
      <c r="J92" s="72">
        <f>('Energy by Mode &amp; Fuel'!K239*'C Emissions Factors'!$AB$12/1000)/2</f>
        <v>5.3015317697466662</v>
      </c>
      <c r="K92" s="72">
        <f>('Energy by Mode &amp; Fuel'!L239*'C Emissions Factors'!$AB$12/1000)/2</f>
        <v>5.3364704423066662</v>
      </c>
      <c r="L92" s="72">
        <f>('Energy by Mode &amp; Fuel'!M239*'C Emissions Factors'!$AB$12/1000)/2</f>
        <v>5.3587324014399993</v>
      </c>
      <c r="M92" s="72">
        <f>('Energy by Mode &amp; Fuel'!N239*'C Emissions Factors'!$AB$12/1000)/2</f>
        <v>5.3754886217999989</v>
      </c>
      <c r="N92" s="72">
        <f>('Energy by Mode &amp; Fuel'!O239*'C Emissions Factors'!$AB$12/1000)/2</f>
        <v>5.3917426034266658</v>
      </c>
      <c r="O92" s="72">
        <f>('Energy by Mode &amp; Fuel'!P239*'C Emissions Factors'!$AB$12/1000)/2</f>
        <v>5.4089551615733322</v>
      </c>
      <c r="P92" s="72">
        <f>('Energy by Mode &amp; Fuel'!Q239*'C Emissions Factors'!$AB$12/1000)/2</f>
        <v>5.4231934719599986</v>
      </c>
      <c r="Q92" s="72">
        <f>('Energy by Mode &amp; Fuel'!R239*'C Emissions Factors'!$AB$12/1000)/2</f>
        <v>5.4366102036399999</v>
      </c>
      <c r="R92" s="72">
        <f>('Energy by Mode &amp; Fuel'!S239*'C Emissions Factors'!$AB$12/1000)/2</f>
        <v>5.4526433634933316</v>
      </c>
      <c r="S92" s="72">
        <f>('Energy by Mode &amp; Fuel'!T239*'C Emissions Factors'!$AB$12/1000)/2</f>
        <v>5.470200197293333</v>
      </c>
      <c r="T92" s="72">
        <f>('Energy by Mode &amp; Fuel'!U239*'C Emissions Factors'!$AB$12/1000)/2</f>
        <v>5.4901656248266653</v>
      </c>
      <c r="U92" s="72">
        <f>('Energy by Mode &amp; Fuel'!V239*'C Emissions Factors'!$AB$12/1000)/2</f>
        <v>5.5118466790933329</v>
      </c>
      <c r="V92" s="72">
        <f>('Energy by Mode &amp; Fuel'!W239*'C Emissions Factors'!$AB$12/1000)/2</f>
        <v>5.534118248853332</v>
      </c>
      <c r="W92" s="72">
        <f>('Energy by Mode &amp; Fuel'!X239*'C Emissions Factors'!$AB$12/1000)/2</f>
        <v>5.555419367959999</v>
      </c>
      <c r="X92" s="72">
        <f>('Energy by Mode &amp; Fuel'!Y239*'C Emissions Factors'!$AB$12/1000)/2</f>
        <v>5.5755223870133319</v>
      </c>
      <c r="Y92" s="72">
        <f>('Energy by Mode &amp; Fuel'!Z239*'C Emissions Factors'!$AB$12/1000)/2</f>
        <v>5.5961582206933329</v>
      </c>
      <c r="Z92" s="72">
        <f>('Energy by Mode &amp; Fuel'!AA239*'C Emissions Factors'!$AB$12/1000)/2</f>
        <v>5.6152183197733327</v>
      </c>
      <c r="AA92" s="72">
        <f>('Energy by Mode &amp; Fuel'!AB239*'C Emissions Factors'!$AB$12/1000)/2</f>
        <v>5.63358649084</v>
      </c>
      <c r="AB92" s="72">
        <f>('Energy by Mode &amp; Fuel'!AC239*'C Emissions Factors'!$AB$12/1000)/2</f>
        <v>5.653606873346666</v>
      </c>
      <c r="AC92" s="72">
        <f>('Energy by Mode &amp; Fuel'!AD239*'C Emissions Factors'!$AB$12/1000)/2</f>
        <v>5.6743010015999999</v>
      </c>
      <c r="AD92" s="72">
        <f>('Energy by Mode &amp; Fuel'!AE239*'C Emissions Factors'!$AB$12/1000)/2</f>
        <v>5.6963936801199999</v>
      </c>
      <c r="AE92" s="72">
        <f>('Energy by Mode &amp; Fuel'!AF239*'C Emissions Factors'!$AB$12/1000)/2</f>
        <v>5.7079427435949386</v>
      </c>
      <c r="AF92" s="72">
        <f>('Energy by Mode &amp; Fuel'!AG239*'C Emissions Factors'!$AB$12/1000)/2</f>
        <v>5.7195152220363692</v>
      </c>
      <c r="AG92" s="72">
        <f>('Energy by Mode &amp; Fuel'!AH239*'C Emissions Factors'!$AB$12/1000)/2</f>
        <v>5.7311111629165969</v>
      </c>
      <c r="AH92" s="72">
        <f>('Energy by Mode &amp; Fuel'!AI239*'C Emissions Factors'!$AB$12/1000)/2</f>
        <v>5.7427306138041727</v>
      </c>
      <c r="AI92" s="72">
        <f>('Energy by Mode &amp; Fuel'!AJ239*'C Emissions Factors'!$AB$12/1000)/2</f>
        <v>5.754373622364092</v>
      </c>
      <c r="AJ92" s="72">
        <f>('Energy by Mode &amp; Fuel'!AK239*'C Emissions Factors'!$AB$12/1000)/2</f>
        <v>5.7660402363579806</v>
      </c>
      <c r="AK92" s="72">
        <f>('Energy by Mode &amp; Fuel'!AL239*'C Emissions Factors'!$AB$12/1000)/2</f>
        <v>5.7777305036443085</v>
      </c>
      <c r="AL92" s="72">
        <f>('Energy by Mode &amp; Fuel'!AM239*'C Emissions Factors'!$AB$12/1000)/2</f>
        <v>5.7894444721785678</v>
      </c>
      <c r="AM92" s="72">
        <f>('Energy by Mode &amp; Fuel'!AN239*'C Emissions Factors'!$AB$12/1000)/2</f>
        <v>5.8011821900134786</v>
      </c>
      <c r="AN92" s="72">
        <f>('Energy by Mode &amp; Fuel'!AO239*'C Emissions Factors'!$AB$12/1000)/2</f>
        <v>5.8129437052991877</v>
      </c>
      <c r="AO92" s="72">
        <f>('Energy by Mode &amp; Fuel'!AP239*'C Emissions Factors'!$AB$12/1000)/2</f>
        <v>5.8247290662834601</v>
      </c>
      <c r="AP92" s="72">
        <f>('Energy by Mode &amp; Fuel'!AQ239*'C Emissions Factors'!$AB$12/1000)/2</f>
        <v>5.836538321311882</v>
      </c>
      <c r="AQ92" s="72">
        <f>('Energy by Mode &amp; Fuel'!AR239*'C Emissions Factors'!$AB$12/1000)/2</f>
        <v>5.8483715188280554</v>
      </c>
      <c r="AR92" s="72">
        <f>('Energy by Mode &amp; Fuel'!AS239*'C Emissions Factors'!$AB$12/1000)/2</f>
        <v>5.8602287073738006</v>
      </c>
      <c r="AS92" s="72">
        <f>('Energy by Mode &amp; Fuel'!AT239*'C Emissions Factors'!$AB$12/1000)/2</f>
        <v>5.8721099355893491</v>
      </c>
      <c r="AT92" s="56"/>
      <c r="AU92" s="56"/>
    </row>
    <row r="93" spans="1:47">
      <c r="A93" s="65" t="s">
        <v>152</v>
      </c>
      <c r="B93" s="72">
        <f>'Energy by Mode &amp; Fuel'!C$240*'C Emissions Factors'!$AB$43/1000</f>
        <v>33.973879888299997</v>
      </c>
      <c r="C93" s="72">
        <f>'Energy by Mode &amp; Fuel'!D240*'C Emissions Factors'!$AB$43/1000</f>
        <v>34.211899788183338</v>
      </c>
      <c r="D93" s="72">
        <f>'Energy by Mode &amp; Fuel'!E240*'C Emissions Factors'!$AB$43/1000</f>
        <v>33.443873446976667</v>
      </c>
      <c r="E93" s="72">
        <f>'Energy by Mode &amp; Fuel'!F240*'C Emissions Factors'!$AB$43/1000</f>
        <v>33.632049102190003</v>
      </c>
      <c r="F93" s="72">
        <f>'Energy by Mode &amp; Fuel'!G240*'C Emissions Factors'!$AB$43/1000</f>
        <v>32.773421021660006</v>
      </c>
      <c r="G93" s="72">
        <f>'Energy by Mode &amp; Fuel'!H240*'C Emissions Factors'!$AB$43/1000</f>
        <v>32.496016627543327</v>
      </c>
      <c r="H93" s="72">
        <f>'Energy by Mode &amp; Fuel'!I240*'C Emissions Factors'!$AB$43/1000</f>
        <v>31.85432049110667</v>
      </c>
      <c r="I93" s="72">
        <f>'Energy by Mode &amp; Fuel'!J240*'C Emissions Factors'!$AB$43/1000</f>
        <v>31.953714303720002</v>
      </c>
      <c r="J93" s="72">
        <f>'Energy by Mode &amp; Fuel'!K240*'C Emissions Factors'!$AB$43/1000</f>
        <v>32.571965017496666</v>
      </c>
      <c r="K93" s="72">
        <f>'Energy by Mode &amp; Fuel'!L240*'C Emissions Factors'!$AB$43/1000</f>
        <v>32.697909818639999</v>
      </c>
      <c r="L93" s="72">
        <f>'Energy by Mode &amp; Fuel'!M240*'C Emissions Factors'!$AB$43/1000</f>
        <v>32.932189435749997</v>
      </c>
      <c r="M93" s="72">
        <f>'Energy by Mode &amp; Fuel'!N240*'C Emissions Factors'!$AB$43/1000</f>
        <v>33.209253789690003</v>
      </c>
      <c r="N93" s="72">
        <f>'Energy by Mode &amp; Fuel'!O240*'C Emissions Factors'!$AB$43/1000</f>
        <v>33.463853897906667</v>
      </c>
      <c r="O93" s="72">
        <f>'Energy by Mode &amp; Fuel'!P240*'C Emissions Factors'!$AB$43/1000</f>
        <v>33.648444726380006</v>
      </c>
      <c r="P93" s="72">
        <f>'Energy by Mode &amp; Fuel'!Q240*'C Emissions Factors'!$AB$43/1000</f>
        <v>33.487743033469997</v>
      </c>
      <c r="Q93" s="72">
        <f>'Energy by Mode &amp; Fuel'!R240*'C Emissions Factors'!$AB$43/1000</f>
        <v>33.658545070956663</v>
      </c>
      <c r="R93" s="72">
        <f>'Energy by Mode &amp; Fuel'!S240*'C Emissions Factors'!$AB$43/1000</f>
        <v>35.599634097573336</v>
      </c>
      <c r="S93" s="72">
        <f>'Energy by Mode &amp; Fuel'!T240*'C Emissions Factors'!$AB$43/1000</f>
        <v>37.833732969559996</v>
      </c>
      <c r="T93" s="72">
        <f>'Energy by Mode &amp; Fuel'!U240*'C Emissions Factors'!$AB$43/1000</f>
        <v>38.048216772939995</v>
      </c>
      <c r="U93" s="72">
        <f>'Energy by Mode &amp; Fuel'!V240*'C Emissions Factors'!$AB$43/1000</f>
        <v>38.207490392609991</v>
      </c>
      <c r="V93" s="72">
        <f>'Energy by Mode &amp; Fuel'!W240*'C Emissions Factors'!$AB$43/1000</f>
        <v>38.543929348026666</v>
      </c>
      <c r="W93" s="72">
        <f>'Energy by Mode &amp; Fuel'!X240*'C Emissions Factors'!$AB$43/1000</f>
        <v>38.8851545984</v>
      </c>
      <c r="X93" s="72">
        <f>'Energy by Mode &amp; Fuel'!Y240*'C Emissions Factors'!$AB$43/1000</f>
        <v>38.91695814387333</v>
      </c>
      <c r="Y93" s="72">
        <f>'Energy by Mode &amp; Fuel'!Z240*'C Emissions Factors'!$AB$43/1000</f>
        <v>39.086435727789997</v>
      </c>
      <c r="Z93" s="72">
        <f>'Energy by Mode &amp; Fuel'!AA240*'C Emissions Factors'!$AB$43/1000</f>
        <v>39.040496878239999</v>
      </c>
      <c r="AA93" s="72">
        <f>'Energy by Mode &amp; Fuel'!AB240*'C Emissions Factors'!$AB$43/1000</f>
        <v>39.276887885400001</v>
      </c>
      <c r="AB93" s="72">
        <f>'Energy by Mode &amp; Fuel'!AC240*'C Emissions Factors'!$AB$43/1000</f>
        <v>39.263507153236667</v>
      </c>
      <c r="AC93" s="72">
        <f>'Energy by Mode &amp; Fuel'!AD240*'C Emissions Factors'!$AB$43/1000</f>
        <v>39.452207432769995</v>
      </c>
      <c r="AD93" s="72">
        <f>'Energy by Mode &amp; Fuel'!AE240*'C Emissions Factors'!$AB$43/1000</f>
        <v>39.524590361666668</v>
      </c>
      <c r="AE93" s="72">
        <f>'Energy by Mode &amp; Fuel'!AF240*'C Emissions Factors'!$AB$43/1000</f>
        <v>39.574874948577303</v>
      </c>
      <c r="AF93" s="72">
        <f>'Energy by Mode &amp; Fuel'!AG240*'C Emissions Factors'!$AB$43/1000</f>
        <v>39.625223509324414</v>
      </c>
      <c r="AG93" s="72">
        <f>'Energy by Mode &amp; Fuel'!AH240*'C Emissions Factors'!$AB$43/1000</f>
        <v>39.6756361252978</v>
      </c>
      <c r="AH93" s="72">
        <f>'Energy by Mode &amp; Fuel'!AI240*'C Emissions Factors'!$AB$43/1000</f>
        <v>39.726112877990779</v>
      </c>
      <c r="AI93" s="72">
        <f>'Energy by Mode &amp; Fuel'!AJ240*'C Emissions Factors'!$AB$43/1000</f>
        <v>39.776653849000375</v>
      </c>
      <c r="AJ93" s="72">
        <f>'Energy by Mode &amp; Fuel'!AK240*'C Emissions Factors'!$AB$43/1000</f>
        <v>39.827259120027406</v>
      </c>
      <c r="AK93" s="72">
        <f>'Energy by Mode &amp; Fuel'!AL240*'C Emissions Factors'!$AB$43/1000</f>
        <v>39.877928772876629</v>
      </c>
      <c r="AL93" s="72">
        <f>'Energy by Mode &amp; Fuel'!AM240*'C Emissions Factors'!$AB$43/1000</f>
        <v>39.928662889456888</v>
      </c>
      <c r="AM93" s="72">
        <f>'Energy by Mode &amp; Fuel'!AN240*'C Emissions Factors'!$AB$43/1000</f>
        <v>39.979461551781235</v>
      </c>
      <c r="AN93" s="72">
        <f>'Energy by Mode &amp; Fuel'!AO240*'C Emissions Factors'!$AB$43/1000</f>
        <v>40.030324841967058</v>
      </c>
      <c r="AO93" s="72">
        <f>'Energy by Mode &amp; Fuel'!AP240*'C Emissions Factors'!$AB$43/1000</f>
        <v>40.081252842236204</v>
      </c>
      <c r="AP93" s="72">
        <f>'Energy by Mode &amp; Fuel'!AQ240*'C Emissions Factors'!$AB$43/1000</f>
        <v>40.132245634915144</v>
      </c>
      <c r="AQ93" s="72">
        <f>'Energy by Mode &amp; Fuel'!AR240*'C Emissions Factors'!$AB$43/1000</f>
        <v>40.183303302435093</v>
      </c>
      <c r="AR93" s="72">
        <f>'Energy by Mode &amp; Fuel'!AS240*'C Emissions Factors'!$AB$43/1000</f>
        <v>40.234425927332104</v>
      </c>
      <c r="AS93" s="72">
        <f>'Energy by Mode &amp; Fuel'!AT240*'C Emissions Factors'!$AB$43/1000</f>
        <v>40.28561359224728</v>
      </c>
      <c r="AT93" s="56"/>
      <c r="AU93" s="56"/>
    </row>
    <row r="94" spans="1:47">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5"/>
      <c r="AR94" s="65"/>
      <c r="AS94" s="65"/>
      <c r="AT94" s="56"/>
      <c r="AU94" s="56"/>
    </row>
    <row r="95" spans="1:47">
      <c r="A95" s="65" t="s">
        <v>715</v>
      </c>
      <c r="B95" s="72">
        <f>B93+B92+B90+B89+B86+B75+B54</f>
        <v>133.01674394259089</v>
      </c>
      <c r="C95" s="72">
        <f t="shared" ref="C95:AS95" si="13">C93+C92+C90+C89+C86+C75+C54</f>
        <v>131.55998233486102</v>
      </c>
      <c r="D95" s="72">
        <f t="shared" si="13"/>
        <v>132.48156402839379</v>
      </c>
      <c r="E95" s="72">
        <f t="shared" si="13"/>
        <v>132.47921884521281</v>
      </c>
      <c r="F95" s="72">
        <f t="shared" si="13"/>
        <v>129.56913000426451</v>
      </c>
      <c r="G95" s="72">
        <f t="shared" si="13"/>
        <v>128.50785016954728</v>
      </c>
      <c r="H95" s="72">
        <f t="shared" si="13"/>
        <v>127.7829199410894</v>
      </c>
      <c r="I95" s="72">
        <f t="shared" si="13"/>
        <v>128.20351729344441</v>
      </c>
      <c r="J95" s="72">
        <f t="shared" si="13"/>
        <v>129.31837583991245</v>
      </c>
      <c r="K95" s="72">
        <f t="shared" si="13"/>
        <v>130.05350555821542</v>
      </c>
      <c r="L95" s="72">
        <f t="shared" si="13"/>
        <v>130.85968164651112</v>
      </c>
      <c r="M95" s="72">
        <f t="shared" si="13"/>
        <v>131.73582186645376</v>
      </c>
      <c r="N95" s="72">
        <f t="shared" si="13"/>
        <v>132.60280806682823</v>
      </c>
      <c r="O95" s="72">
        <f t="shared" si="13"/>
        <v>133.41242779841633</v>
      </c>
      <c r="P95" s="72">
        <f t="shared" si="13"/>
        <v>133.89938264913451</v>
      </c>
      <c r="Q95" s="72">
        <f t="shared" si="13"/>
        <v>134.68879581536402</v>
      </c>
      <c r="R95" s="72">
        <f t="shared" si="13"/>
        <v>137.2363423996789</v>
      </c>
      <c r="S95" s="72">
        <f t="shared" si="13"/>
        <v>140.05781504135257</v>
      </c>
      <c r="T95" s="72">
        <f t="shared" si="13"/>
        <v>140.91105761631974</v>
      </c>
      <c r="U95" s="72">
        <f t="shared" si="13"/>
        <v>141.66161656510133</v>
      </c>
      <c r="V95" s="72">
        <f t="shared" si="13"/>
        <v>142.61429059935404</v>
      </c>
      <c r="W95" s="72">
        <f t="shared" si="13"/>
        <v>143.57782437580744</v>
      </c>
      <c r="X95" s="72">
        <f t="shared" si="13"/>
        <v>144.18051869506519</v>
      </c>
      <c r="Y95" s="72">
        <f t="shared" si="13"/>
        <v>144.98222882258091</v>
      </c>
      <c r="Z95" s="72">
        <f t="shared" si="13"/>
        <v>145.50577058429198</v>
      </c>
      <c r="AA95" s="72">
        <f t="shared" si="13"/>
        <v>146.33837521020143</v>
      </c>
      <c r="AB95" s="72">
        <f t="shared" si="13"/>
        <v>146.86273631946511</v>
      </c>
      <c r="AC95" s="72">
        <f t="shared" si="13"/>
        <v>147.6248865165106</v>
      </c>
      <c r="AD95" s="72">
        <f t="shared" si="13"/>
        <v>148.31128663769084</v>
      </c>
      <c r="AE95" s="72">
        <f t="shared" si="13"/>
        <v>148.72909367226765</v>
      </c>
      <c r="AF95" s="72">
        <f t="shared" si="13"/>
        <v>149.15406104359477</v>
      </c>
      <c r="AG95" s="72">
        <f t="shared" si="13"/>
        <v>149.58622336950256</v>
      </c>
      <c r="AH95" s="72">
        <f t="shared" si="13"/>
        <v>150.0256188531809</v>
      </c>
      <c r="AI95" s="72">
        <f t="shared" si="13"/>
        <v>150.47228929546782</v>
      </c>
      <c r="AJ95" s="72">
        <f t="shared" si="13"/>
        <v>150.92628010940567</v>
      </c>
      <c r="AK95" s="72">
        <f t="shared" si="13"/>
        <v>151.38764033706946</v>
      </c>
      <c r="AL95" s="72">
        <f t="shared" si="13"/>
        <v>151.85642266867487</v>
      </c>
      <c r="AM95" s="72">
        <f t="shared" si="13"/>
        <v>152.33268346397347</v>
      </c>
      <c r="AN95" s="72">
        <f t="shared" si="13"/>
        <v>152.81648277594573</v>
      </c>
      <c r="AO95" s="72">
        <f t="shared" si="13"/>
        <v>153.30788437680212</v>
      </c>
      <c r="AP95" s="72">
        <f t="shared" si="13"/>
        <v>153.80695578630619</v>
      </c>
      <c r="AQ95" s="72">
        <f t="shared" si="13"/>
        <v>154.31376830243238</v>
      </c>
      <c r="AR95" s="72">
        <f t="shared" si="13"/>
        <v>154.82839703437571</v>
      </c>
      <c r="AS95" s="72">
        <f t="shared" si="13"/>
        <v>155.35092093792946</v>
      </c>
      <c r="AT95" s="56"/>
      <c r="AU95" s="56"/>
    </row>
    <row r="96" spans="1:47">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56"/>
      <c r="AU96" s="56"/>
    </row>
    <row r="97" spans="1:47">
      <c r="A97" s="65" t="s">
        <v>154</v>
      </c>
      <c r="B97" s="72">
        <f>B95+B47+B42+B37+B32+B28+B21+B16</f>
        <v>2055.7602516083884</v>
      </c>
      <c r="C97" s="72">
        <f t="shared" ref="C97:AS97" si="14">C95+C47+C42+C37+C32+C28+C21+C16</f>
        <v>1975.4782497548194</v>
      </c>
      <c r="D97" s="72">
        <f t="shared" si="14"/>
        <v>1909.5172189016687</v>
      </c>
      <c r="E97" s="72">
        <f t="shared" si="14"/>
        <v>1933.1987078380887</v>
      </c>
      <c r="F97" s="72">
        <f t="shared" si="14"/>
        <v>1974.0098856152276</v>
      </c>
      <c r="G97" s="72">
        <f t="shared" si="14"/>
        <v>1993.2052872734773</v>
      </c>
      <c r="H97" s="72">
        <f t="shared" si="14"/>
        <v>2001.9343304711078</v>
      </c>
      <c r="I97" s="72">
        <f t="shared" si="14"/>
        <v>2008.6241954623933</v>
      </c>
      <c r="J97" s="72">
        <f t="shared" si="14"/>
        <v>2013.4882049733494</v>
      </c>
      <c r="K97" s="72">
        <f t="shared" si="14"/>
        <v>2018.0338190617972</v>
      </c>
      <c r="L97" s="72">
        <f t="shared" si="14"/>
        <v>2028.9186112837128</v>
      </c>
      <c r="M97" s="72">
        <f t="shared" si="14"/>
        <v>2034.4087140345137</v>
      </c>
      <c r="N97" s="72">
        <f t="shared" si="14"/>
        <v>2048.7192843244193</v>
      </c>
      <c r="O97" s="72">
        <f t="shared" si="14"/>
        <v>2062.1778445056684</v>
      </c>
      <c r="P97" s="72">
        <f t="shared" si="14"/>
        <v>2074.1247332217149</v>
      </c>
      <c r="Q97" s="72">
        <f t="shared" si="14"/>
        <v>2084.9546835585152</v>
      </c>
      <c r="R97" s="72">
        <f t="shared" si="14"/>
        <v>2101.5747098835991</v>
      </c>
      <c r="S97" s="72">
        <f t="shared" si="14"/>
        <v>2120.1411955749236</v>
      </c>
      <c r="T97" s="72">
        <f t="shared" si="14"/>
        <v>2137.4425198497902</v>
      </c>
      <c r="U97" s="72">
        <f t="shared" si="14"/>
        <v>2154.0346001387429</v>
      </c>
      <c r="V97" s="72">
        <f t="shared" si="14"/>
        <v>2171.4404747188187</v>
      </c>
      <c r="W97" s="72">
        <f t="shared" si="14"/>
        <v>2182.0722128988718</v>
      </c>
      <c r="X97" s="72">
        <f t="shared" si="14"/>
        <v>2193.2411837257719</v>
      </c>
      <c r="Y97" s="72">
        <f t="shared" si="14"/>
        <v>2214.3218959012156</v>
      </c>
      <c r="Z97" s="72">
        <f t="shared" si="14"/>
        <v>2226.759308780322</v>
      </c>
      <c r="AA97" s="72">
        <f t="shared" si="14"/>
        <v>2240.6448779439679</v>
      </c>
      <c r="AB97" s="72">
        <f t="shared" si="14"/>
        <v>2262.8673520111452</v>
      </c>
      <c r="AC97" s="72">
        <f t="shared" si="14"/>
        <v>2277.6014024768238</v>
      </c>
      <c r="AD97" s="72">
        <f t="shared" si="14"/>
        <v>2293.5120412822557</v>
      </c>
      <c r="AE97" s="72">
        <f t="shared" si="14"/>
        <v>2306.9527807343493</v>
      </c>
      <c r="AF97" s="72">
        <f t="shared" si="14"/>
        <v>2321.2980258153343</v>
      </c>
      <c r="AG97" s="72">
        <f t="shared" si="14"/>
        <v>2336.4262588231827</v>
      </c>
      <c r="AH97" s="72">
        <f t="shared" si="14"/>
        <v>2352.2072168163959</v>
      </c>
      <c r="AI97" s="72">
        <f t="shared" si="14"/>
        <v>2368.5037912010116</v>
      </c>
      <c r="AJ97" s="72">
        <f t="shared" si="14"/>
        <v>2385.1743427469855</v>
      </c>
      <c r="AK97" s="72">
        <f t="shared" si="14"/>
        <v>2402.0753878363712</v>
      </c>
      <c r="AL97" s="72">
        <f t="shared" si="14"/>
        <v>2419.0645929609536</v>
      </c>
      <c r="AM97" s="72">
        <f t="shared" si="14"/>
        <v>2436.0039969682853</v>
      </c>
      <c r="AN97" s="72">
        <f t="shared" si="14"/>
        <v>2452.7633653360244</v>
      </c>
      <c r="AO97" s="72">
        <f t="shared" si="14"/>
        <v>2469.2235688252949</v>
      </c>
      <c r="AP97" s="72">
        <f t="shared" si="14"/>
        <v>2485.279871104141</v>
      </c>
      <c r="AQ97" s="72">
        <f t="shared" si="14"/>
        <v>2500.8450070452463</v>
      </c>
      <c r="AR97" s="72">
        <f t="shared" si="14"/>
        <v>2515.851935856173</v>
      </c>
      <c r="AS97" s="72">
        <f t="shared" si="14"/>
        <v>2530.2561611819165</v>
      </c>
      <c r="AT97" s="56"/>
      <c r="AU97" s="56"/>
    </row>
    <row r="98" spans="1:47">
      <c r="A98" s="65"/>
      <c r="B98" s="72">
        <f>'C Emissions'!B91</f>
        <v>2024.67370605469</v>
      </c>
      <c r="C98" s="72">
        <f>'C Emissions'!C91</f>
        <v>1929.41772460938</v>
      </c>
      <c r="D98" s="72">
        <f>'C Emissions'!D91</f>
        <v>1844.57092285156</v>
      </c>
      <c r="E98" s="72">
        <f>'C Emissions'!E91</f>
        <v>1852.14318847656</v>
      </c>
      <c r="F98" s="72">
        <f>'C Emissions'!F91</f>
        <v>1885.6630859375</v>
      </c>
      <c r="G98" s="72">
        <f>'C Emissions'!G91</f>
        <v>1903.61853027344</v>
      </c>
      <c r="H98" s="72">
        <f>'C Emissions'!H91</f>
        <v>1909.62756347656</v>
      </c>
      <c r="I98" s="72">
        <f>'C Emissions'!I91</f>
        <v>1915.7353515625</v>
      </c>
      <c r="J98" s="72">
        <f>'C Emissions'!J91</f>
        <v>1918.34887695313</v>
      </c>
      <c r="K98" s="72">
        <f>'C Emissions'!K91</f>
        <v>1919.6708984375</v>
      </c>
      <c r="L98" s="72">
        <f>'C Emissions'!L91</f>
        <v>1929.76293945313</v>
      </c>
      <c r="M98" s="72">
        <f>'C Emissions'!M91</f>
        <v>1933.47583007813</v>
      </c>
      <c r="N98" s="72">
        <f>'C Emissions'!N91</f>
        <v>1945.94543457031</v>
      </c>
      <c r="O98" s="72">
        <f>'C Emissions'!O91</f>
        <v>1956.70727539063</v>
      </c>
      <c r="P98" s="72">
        <f>'C Emissions'!P91</f>
        <v>1965.41455078125</v>
      </c>
      <c r="Q98" s="72">
        <f>'C Emissions'!Q91</f>
        <v>1965.39001464844</v>
      </c>
      <c r="R98" s="72">
        <f>'C Emissions'!R91</f>
        <v>1984.98413085938</v>
      </c>
      <c r="S98" s="72">
        <f>'C Emissions'!S91</f>
        <v>2004.27880859375</v>
      </c>
      <c r="T98" s="72">
        <f>'C Emissions'!T91</f>
        <v>2020.63781738281</v>
      </c>
      <c r="U98" s="72">
        <f>'C Emissions'!U91</f>
        <v>2034.921875</v>
      </c>
      <c r="V98" s="72">
        <f>'C Emissions'!V91</f>
        <v>2047.92370605469</v>
      </c>
      <c r="W98" s="72">
        <f>'C Emissions'!W91</f>
        <v>2056.78588867188</v>
      </c>
      <c r="X98" s="72">
        <f>'C Emissions'!X91</f>
        <v>2065.27270507813</v>
      </c>
      <c r="Y98" s="72">
        <f>'C Emissions'!Y91</f>
        <v>2082.64721679688</v>
      </c>
      <c r="Z98" s="72">
        <f>'C Emissions'!Z91</f>
        <v>2087.22924804688</v>
      </c>
      <c r="AA98" s="72">
        <f>'C Emissions'!AA91</f>
        <v>2095.31884765625</v>
      </c>
      <c r="AB98" s="72">
        <f>'C Emissions'!AB91</f>
        <v>2110.78149414063</v>
      </c>
      <c r="AC98" s="72">
        <f>'C Emissions'!AC91</f>
        <v>2115.78784179688</v>
      </c>
      <c r="AD98" s="72">
        <f>'C Emissions'!AD91</f>
        <v>2124.70068359375</v>
      </c>
      <c r="AE98" s="72">
        <f>'C Emissions'!AE91</f>
        <v>3.5772229468393675E-3</v>
      </c>
      <c r="AF98" s="72">
        <f>'C Emissions'!AF91</f>
        <v>0</v>
      </c>
      <c r="AG98" s="72">
        <f>'C Emissions'!AG91</f>
        <v>0</v>
      </c>
      <c r="AH98" s="72">
        <f>'C Emissions'!AH91</f>
        <v>0</v>
      </c>
      <c r="AI98" s="72">
        <f>'C Emissions'!AI91</f>
        <v>0</v>
      </c>
      <c r="AJ98" s="72">
        <f>'C Emissions'!AJ91</f>
        <v>0</v>
      </c>
      <c r="AK98" s="72">
        <f>'C Emissions'!AK91</f>
        <v>0</v>
      </c>
      <c r="AL98" s="72">
        <f>'C Emissions'!AL91</f>
        <v>0</v>
      </c>
      <c r="AM98" s="72">
        <f>'C Emissions'!AM91</f>
        <v>0</v>
      </c>
      <c r="AN98" s="72">
        <f>'C Emissions'!AN91</f>
        <v>0</v>
      </c>
      <c r="AO98" s="72">
        <f>'C Emissions'!AO91</f>
        <v>0</v>
      </c>
      <c r="AP98" s="72">
        <f>'C Emissions'!AP91</f>
        <v>0</v>
      </c>
      <c r="AQ98" s="72">
        <f>'C Emissions'!AQ91</f>
        <v>0</v>
      </c>
      <c r="AR98" s="72">
        <f>'C Emissions'!AR91</f>
        <v>0</v>
      </c>
      <c r="AS98" s="72">
        <f>'C Emissions'!AS91</f>
        <v>0</v>
      </c>
      <c r="AT98" s="56"/>
      <c r="AU98" s="56"/>
    </row>
    <row r="99" spans="1:47">
      <c r="A99" s="65" t="s">
        <v>614</v>
      </c>
      <c r="B99" s="74">
        <f>B97/B98-1</f>
        <v>1.5353854530107958E-2</v>
      </c>
      <c r="C99" s="74">
        <f t="shared" ref="C99:AD99" si="15">C97/C98-1</f>
        <v>2.3872759412306488E-2</v>
      </c>
      <c r="D99" s="74">
        <f t="shared" si="15"/>
        <v>3.5209432852658651E-2</v>
      </c>
      <c r="E99" s="74">
        <f t="shared" si="15"/>
        <v>4.3763095567248778E-2</v>
      </c>
      <c r="F99" s="74">
        <f t="shared" si="15"/>
        <v>4.6851847679779901E-2</v>
      </c>
      <c r="G99" s="74">
        <f t="shared" si="15"/>
        <v>4.7061296985362322E-2</v>
      </c>
      <c r="H99" s="74">
        <f t="shared" si="15"/>
        <v>4.8337575745136085E-2</v>
      </c>
      <c r="I99" s="74">
        <f t="shared" si="15"/>
        <v>4.8487304796109632E-2</v>
      </c>
      <c r="J99" s="74">
        <f t="shared" si="15"/>
        <v>4.9594382525105063E-2</v>
      </c>
      <c r="K99" s="74">
        <f t="shared" si="15"/>
        <v>5.1239470632366668E-2</v>
      </c>
      <c r="L99" s="74">
        <f t="shared" si="15"/>
        <v>5.1382307019888218E-2</v>
      </c>
      <c r="M99" s="74">
        <f t="shared" si="15"/>
        <v>5.2202816495670934E-2</v>
      </c>
      <c r="N99" s="74">
        <f t="shared" si="15"/>
        <v>5.2814353336070319E-2</v>
      </c>
      <c r="O99" s="74">
        <f t="shared" si="15"/>
        <v>5.3902068255959668E-2</v>
      </c>
      <c r="P99" s="74">
        <f t="shared" si="15"/>
        <v>5.5311579125763899E-2</v>
      </c>
      <c r="Q99" s="74">
        <f t="shared" si="15"/>
        <v>6.0835085158129409E-2</v>
      </c>
      <c r="R99" s="74">
        <f t="shared" si="15"/>
        <v>5.8736277641545875E-2</v>
      </c>
      <c r="S99" s="74">
        <f t="shared" si="15"/>
        <v>5.7807519834261578E-2</v>
      </c>
      <c r="T99" s="74">
        <f t="shared" si="15"/>
        <v>5.7805857864359433E-2</v>
      </c>
      <c r="U99" s="74">
        <f t="shared" si="15"/>
        <v>5.8534298835793308E-2</v>
      </c>
      <c r="V99" s="74">
        <f t="shared" si="15"/>
        <v>6.0313169039916348E-2</v>
      </c>
      <c r="W99" s="74">
        <f t="shared" si="15"/>
        <v>6.0913644398782107E-2</v>
      </c>
      <c r="X99" s="74">
        <f t="shared" si="15"/>
        <v>6.1962024837199703E-2</v>
      </c>
      <c r="Y99" s="74">
        <f t="shared" si="15"/>
        <v>6.3224668125431149E-2</v>
      </c>
      <c r="Z99" s="74">
        <f t="shared" si="15"/>
        <v>6.6849418128845706E-2</v>
      </c>
      <c r="AA99" s="74">
        <f t="shared" si="15"/>
        <v>6.9357477717663096E-2</v>
      </c>
      <c r="AB99" s="74">
        <f t="shared" si="15"/>
        <v>7.2051919297517975E-2</v>
      </c>
      <c r="AC99" s="74">
        <f t="shared" si="15"/>
        <v>7.6479105080082155E-2</v>
      </c>
      <c r="AD99" s="74">
        <f t="shared" si="15"/>
        <v>7.9451830082237995E-2</v>
      </c>
      <c r="AE99" s="74"/>
      <c r="AF99" s="74"/>
      <c r="AG99" s="74"/>
      <c r="AH99" s="74"/>
      <c r="AI99" s="74"/>
      <c r="AJ99" s="74"/>
      <c r="AK99" s="74"/>
      <c r="AL99" s="74"/>
      <c r="AM99" s="74"/>
      <c r="AN99" s="74"/>
      <c r="AO99" s="74"/>
      <c r="AP99" s="74"/>
      <c r="AQ99" s="74"/>
      <c r="AR99" s="74"/>
      <c r="AS99" s="74"/>
      <c r="AT99" s="56"/>
      <c r="AU99" s="56"/>
    </row>
    <row r="100" spans="1:47">
      <c r="AT100" s="56"/>
      <c r="AU100" s="56"/>
    </row>
    <row r="101" spans="1:47">
      <c r="A101" s="60" t="s">
        <v>611</v>
      </c>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56"/>
      <c r="AU101" s="56"/>
    </row>
    <row r="102" spans="1:47">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56"/>
      <c r="AU102" s="56"/>
    </row>
    <row r="103" spans="1:47">
      <c r="A103" s="61" t="s">
        <v>608</v>
      </c>
      <c r="B103" s="61" t="s">
        <v>2668</v>
      </c>
      <c r="C103" s="62">
        <v>0.04</v>
      </c>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56"/>
      <c r="AU103" s="56"/>
    </row>
    <row r="104" spans="1:47">
      <c r="A104" s="61" t="s">
        <v>609</v>
      </c>
      <c r="B104" s="63">
        <f>'C Emissions'!B160</f>
        <v>187.63780219576498</v>
      </c>
      <c r="C104" s="63">
        <f>'C Emissions'!C160</f>
        <v>185.84264429910763</v>
      </c>
      <c r="D104" s="63">
        <f>'C Emissions'!D160</f>
        <v>181.19723499324411</v>
      </c>
      <c r="E104" s="63">
        <f>'C Emissions'!E160</f>
        <v>179.73069110873399</v>
      </c>
      <c r="F104" s="63">
        <f>'C Emissions'!F160</f>
        <v>179.89403866415012</v>
      </c>
      <c r="G104" s="63">
        <f>'C Emissions'!G160</f>
        <v>177.75188380732135</v>
      </c>
      <c r="H104" s="63">
        <f>'C Emissions'!H160</f>
        <v>175.90889462040059</v>
      </c>
      <c r="I104" s="63">
        <f>'C Emissions'!I160</f>
        <v>175.38851637329265</v>
      </c>
      <c r="J104" s="63">
        <f>'C Emissions'!J160</f>
        <v>172.43301475284713</v>
      </c>
      <c r="K104" s="63">
        <f>'C Emissions'!K160</f>
        <v>171.7939700384521</v>
      </c>
      <c r="L104" s="63">
        <f>'C Emissions'!L160</f>
        <v>170.20773679250456</v>
      </c>
      <c r="M104" s="63">
        <f>'C Emissions'!M160</f>
        <v>169.78599200542587</v>
      </c>
      <c r="N104" s="63">
        <f>'C Emissions'!N160</f>
        <v>169.26356787587494</v>
      </c>
      <c r="O104" s="63">
        <f>'C Emissions'!O160</f>
        <v>168.16517566612563</v>
      </c>
      <c r="P104" s="63">
        <f>'C Emissions'!P160</f>
        <v>168.35539119907241</v>
      </c>
      <c r="Q104" s="63">
        <f>'C Emissions'!Q160</f>
        <v>168.15737151917449</v>
      </c>
      <c r="R104" s="63">
        <f>'C Emissions'!R160</f>
        <v>167.56174209761224</v>
      </c>
      <c r="S104" s="63">
        <f>'C Emissions'!S160</f>
        <v>166.23289483090267</v>
      </c>
      <c r="T104" s="63">
        <f>'C Emissions'!T160</f>
        <v>166.93071422977155</v>
      </c>
      <c r="U104" s="63">
        <f>'C Emissions'!U160</f>
        <v>165.85557677264697</v>
      </c>
      <c r="V104" s="63">
        <f>'C Emissions'!V160</f>
        <v>165.73734034582392</v>
      </c>
      <c r="W104" s="63">
        <f>'C Emissions'!W160</f>
        <v>166.10811725092177</v>
      </c>
      <c r="X104" s="63">
        <f>'C Emissions'!X160</f>
        <v>165.01576553203896</v>
      </c>
      <c r="Y104" s="63">
        <f>'C Emissions'!Y160</f>
        <v>165.98636500718254</v>
      </c>
      <c r="Z104" s="63">
        <f>'C Emissions'!Z160</f>
        <v>165.52443046691388</v>
      </c>
      <c r="AA104" s="63">
        <f>'C Emissions'!AA160</f>
        <v>166.05316951818904</v>
      </c>
      <c r="AB104" s="63">
        <f>'C Emissions'!AB160</f>
        <v>164.63252379291006</v>
      </c>
      <c r="AC104" s="63">
        <f>'C Emissions'!AC160</f>
        <v>164.42496366544299</v>
      </c>
      <c r="AD104" s="63">
        <f>'C Emissions'!AD160</f>
        <v>165.6599819981208</v>
      </c>
      <c r="AE104" s="63">
        <v>165.6599819981208</v>
      </c>
      <c r="AF104" s="61">
        <v>165.6599819981208</v>
      </c>
      <c r="AG104" s="61">
        <v>165.6599819981208</v>
      </c>
      <c r="AH104" s="61">
        <v>165.6599819981208</v>
      </c>
      <c r="AI104" s="61">
        <v>165.6599819981208</v>
      </c>
      <c r="AJ104" s="61">
        <v>165.6599819981208</v>
      </c>
      <c r="AK104" s="61">
        <v>165.6599819981208</v>
      </c>
      <c r="AL104" s="61">
        <v>165.6599819981208</v>
      </c>
      <c r="AM104" s="61">
        <v>165.6599819981208</v>
      </c>
      <c r="AN104" s="61">
        <v>165.6599819981208</v>
      </c>
      <c r="AO104" s="61">
        <v>165.6599819981208</v>
      </c>
      <c r="AP104" s="61">
        <v>165.6599819981208</v>
      </c>
      <c r="AQ104" s="61">
        <v>165.6599819981208</v>
      </c>
      <c r="AR104" s="61">
        <v>165.6599819981208</v>
      </c>
      <c r="AS104" s="61">
        <v>165.6599819981208</v>
      </c>
      <c r="AT104" s="56"/>
      <c r="AU104" s="56"/>
    </row>
    <row r="105" spans="1:47">
      <c r="A105" s="61" t="s">
        <v>2811</v>
      </c>
      <c r="B105" s="63">
        <f>B104</f>
        <v>187.63780219576498</v>
      </c>
      <c r="C105" s="63">
        <f>C104</f>
        <v>185.84264429910763</v>
      </c>
      <c r="D105" s="63">
        <f>D104</f>
        <v>181.19723499324411</v>
      </c>
      <c r="E105" s="63">
        <f>E104</f>
        <v>179.73069110873399</v>
      </c>
      <c r="F105" s="63">
        <f>E105*(1-$C$103)</f>
        <v>172.54146346438463</v>
      </c>
      <c r="G105" s="63">
        <f t="shared" ref="G105:AS105" si="16">F105*(1-$C$103)</f>
        <v>165.63980492580924</v>
      </c>
      <c r="H105" s="63">
        <f t="shared" si="16"/>
        <v>159.01421272877687</v>
      </c>
      <c r="I105" s="63">
        <f t="shared" si="16"/>
        <v>152.65364421962579</v>
      </c>
      <c r="J105" s="63">
        <f t="shared" si="16"/>
        <v>146.54749845084075</v>
      </c>
      <c r="K105" s="63">
        <f t="shared" si="16"/>
        <v>140.6855985128071</v>
      </c>
      <c r="L105" s="63">
        <f t="shared" si="16"/>
        <v>135.0581745722948</v>
      </c>
      <c r="M105" s="63">
        <f t="shared" si="16"/>
        <v>129.65584758940301</v>
      </c>
      <c r="N105" s="63">
        <f t="shared" si="16"/>
        <v>124.46961368582689</v>
      </c>
      <c r="O105" s="63">
        <f t="shared" si="16"/>
        <v>119.49082913839381</v>
      </c>
      <c r="P105" s="63">
        <f t="shared" si="16"/>
        <v>114.71119597285805</v>
      </c>
      <c r="Q105" s="63">
        <f t="shared" si="16"/>
        <v>110.12274813394373</v>
      </c>
      <c r="R105" s="63">
        <f t="shared" si="16"/>
        <v>105.71783820858597</v>
      </c>
      <c r="S105" s="63">
        <f t="shared" si="16"/>
        <v>101.48912468024253</v>
      </c>
      <c r="T105" s="63">
        <f t="shared" si="16"/>
        <v>97.429559693032814</v>
      </c>
      <c r="U105" s="63">
        <f t="shared" si="16"/>
        <v>93.532377305311499</v>
      </c>
      <c r="V105" s="63">
        <f t="shared" si="16"/>
        <v>89.791082213099031</v>
      </c>
      <c r="W105" s="63">
        <f t="shared" si="16"/>
        <v>86.199438924575063</v>
      </c>
      <c r="X105" s="63">
        <f t="shared" si="16"/>
        <v>82.751461367592057</v>
      </c>
      <c r="Y105" s="63">
        <f t="shared" si="16"/>
        <v>79.441402912888378</v>
      </c>
      <c r="Z105" s="63">
        <f t="shared" si="16"/>
        <v>76.263746796372843</v>
      </c>
      <c r="AA105" s="63">
        <f t="shared" si="16"/>
        <v>73.213196924517931</v>
      </c>
      <c r="AB105" s="63">
        <f t="shared" si="16"/>
        <v>70.284669047537207</v>
      </c>
      <c r="AC105" s="63">
        <f t="shared" si="16"/>
        <v>67.473282285635719</v>
      </c>
      <c r="AD105" s="63">
        <f t="shared" si="16"/>
        <v>64.774350994210295</v>
      </c>
      <c r="AE105" s="63">
        <f t="shared" si="16"/>
        <v>62.183376954441883</v>
      </c>
      <c r="AF105" s="63">
        <f t="shared" si="16"/>
        <v>59.696041876264204</v>
      </c>
      <c r="AG105" s="63">
        <f t="shared" si="16"/>
        <v>57.30820020121363</v>
      </c>
      <c r="AH105" s="63">
        <f t="shared" si="16"/>
        <v>55.01587219316508</v>
      </c>
      <c r="AI105" s="63">
        <f t="shared" si="16"/>
        <v>52.815237305438473</v>
      </c>
      <c r="AJ105" s="63">
        <f t="shared" si="16"/>
        <v>50.702627813220928</v>
      </c>
      <c r="AK105" s="63">
        <f t="shared" si="16"/>
        <v>48.674522700692087</v>
      </c>
      <c r="AL105" s="63">
        <f t="shared" si="16"/>
        <v>46.727541792664404</v>
      </c>
      <c r="AM105" s="63">
        <f t="shared" si="16"/>
        <v>44.858440120957823</v>
      </c>
      <c r="AN105" s="63">
        <f t="shared" si="16"/>
        <v>43.064102516119512</v>
      </c>
      <c r="AO105" s="63">
        <f t="shared" si="16"/>
        <v>41.34153841547473</v>
      </c>
      <c r="AP105" s="63">
        <f t="shared" si="16"/>
        <v>39.687876878855739</v>
      </c>
      <c r="AQ105" s="63">
        <f t="shared" si="16"/>
        <v>38.10036180370151</v>
      </c>
      <c r="AR105" s="63">
        <f t="shared" si="16"/>
        <v>36.57634733155345</v>
      </c>
      <c r="AS105" s="63">
        <f t="shared" si="16"/>
        <v>35.113293438291308</v>
      </c>
      <c r="AT105" s="56"/>
      <c r="AU105" s="56"/>
    </row>
    <row r="106" spans="1:47">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56"/>
      <c r="AU106" s="56"/>
    </row>
    <row r="107" spans="1:47">
      <c r="A107" s="61" t="s">
        <v>610</v>
      </c>
      <c r="B107" s="61" t="s">
        <v>2662</v>
      </c>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56"/>
      <c r="AU107" s="56"/>
    </row>
    <row r="108" spans="1:47">
      <c r="A108" s="61" t="s">
        <v>609</v>
      </c>
      <c r="B108" s="63">
        <f>B109</f>
        <v>56.701333333333324</v>
      </c>
      <c r="C108" s="63">
        <f t="shared" ref="C108:AS108" si="17">C109</f>
        <v>55.077500554268546</v>
      </c>
      <c r="D108" s="63">
        <f t="shared" si="17"/>
        <v>53.453667775203769</v>
      </c>
      <c r="E108" s="63">
        <f t="shared" si="17"/>
        <v>51.829834996138992</v>
      </c>
      <c r="F108" s="63">
        <f t="shared" si="17"/>
        <v>50.206002217074214</v>
      </c>
      <c r="G108" s="63">
        <f t="shared" si="17"/>
        <v>48.582169438009437</v>
      </c>
      <c r="H108" s="63">
        <f t="shared" si="17"/>
        <v>46.95833665894466</v>
      </c>
      <c r="I108" s="63">
        <f t="shared" si="17"/>
        <v>45.334503879879883</v>
      </c>
      <c r="J108" s="63">
        <f t="shared" si="17"/>
        <v>43.710671100815105</v>
      </c>
      <c r="K108" s="63">
        <f t="shared" si="17"/>
        <v>42.086838321750328</v>
      </c>
      <c r="L108" s="63">
        <f t="shared" si="17"/>
        <v>40.463005542685551</v>
      </c>
      <c r="M108" s="63">
        <f t="shared" si="17"/>
        <v>38.839172763620773</v>
      </c>
      <c r="N108" s="63">
        <f t="shared" si="17"/>
        <v>37.215339984555996</v>
      </c>
      <c r="O108" s="63">
        <f t="shared" si="17"/>
        <v>35.591507205491219</v>
      </c>
      <c r="P108" s="63">
        <f t="shared" si="17"/>
        <v>33.967674426426441</v>
      </c>
      <c r="Q108" s="63">
        <f t="shared" si="17"/>
        <v>32.343841647361643</v>
      </c>
      <c r="R108" s="63">
        <f t="shared" si="17"/>
        <v>32.343841647361643</v>
      </c>
      <c r="S108" s="63">
        <f t="shared" si="17"/>
        <v>32.343841647361643</v>
      </c>
      <c r="T108" s="63">
        <f t="shared" si="17"/>
        <v>32.343841647361643</v>
      </c>
      <c r="U108" s="63">
        <f t="shared" si="17"/>
        <v>32.343841647361643</v>
      </c>
      <c r="V108" s="63">
        <f t="shared" si="17"/>
        <v>32.343841647361643</v>
      </c>
      <c r="W108" s="63">
        <f t="shared" si="17"/>
        <v>32.343841647361643</v>
      </c>
      <c r="X108" s="63">
        <f t="shared" si="17"/>
        <v>32.343841647361643</v>
      </c>
      <c r="Y108" s="63">
        <f t="shared" si="17"/>
        <v>32.343841647361643</v>
      </c>
      <c r="Z108" s="63">
        <f t="shared" si="17"/>
        <v>32.343841647361643</v>
      </c>
      <c r="AA108" s="63">
        <f t="shared" si="17"/>
        <v>32.343841647361643</v>
      </c>
      <c r="AB108" s="63">
        <f t="shared" si="17"/>
        <v>32.343841647361643</v>
      </c>
      <c r="AC108" s="63">
        <f t="shared" si="17"/>
        <v>32.343841647361643</v>
      </c>
      <c r="AD108" s="63">
        <f t="shared" si="17"/>
        <v>32.343841647361643</v>
      </c>
      <c r="AE108" s="63">
        <f t="shared" si="17"/>
        <v>32.343841647361643</v>
      </c>
      <c r="AF108" s="63">
        <f t="shared" si="17"/>
        <v>32.343841647361643</v>
      </c>
      <c r="AG108" s="63">
        <f t="shared" si="17"/>
        <v>32.343841647361643</v>
      </c>
      <c r="AH108" s="63">
        <f t="shared" si="17"/>
        <v>32.343841647361643</v>
      </c>
      <c r="AI108" s="63">
        <f t="shared" si="17"/>
        <v>32.343841647361643</v>
      </c>
      <c r="AJ108" s="63">
        <f t="shared" si="17"/>
        <v>32.343841647361643</v>
      </c>
      <c r="AK108" s="63">
        <f t="shared" si="17"/>
        <v>32.343841647361643</v>
      </c>
      <c r="AL108" s="63">
        <f t="shared" si="17"/>
        <v>32.343841647361643</v>
      </c>
      <c r="AM108" s="63">
        <f t="shared" si="17"/>
        <v>32.343841647361643</v>
      </c>
      <c r="AN108" s="63">
        <f t="shared" si="17"/>
        <v>32.343841647361643</v>
      </c>
      <c r="AO108" s="63">
        <f t="shared" si="17"/>
        <v>32.343841647361643</v>
      </c>
      <c r="AP108" s="63">
        <f t="shared" si="17"/>
        <v>32.343841647361643</v>
      </c>
      <c r="AQ108" s="63">
        <f t="shared" si="17"/>
        <v>32.343841647361643</v>
      </c>
      <c r="AR108" s="63">
        <f t="shared" si="17"/>
        <v>32.343841647361643</v>
      </c>
      <c r="AS108" s="63">
        <f t="shared" si="17"/>
        <v>32.343841647361643</v>
      </c>
      <c r="AT108" s="56"/>
      <c r="AU108" s="56"/>
    </row>
    <row r="109" spans="1:47">
      <c r="A109" s="61" t="s">
        <v>2811</v>
      </c>
      <c r="B109" s="63">
        <f>'C Emissions Factors'!AB6*0.8</f>
        <v>56.701333333333324</v>
      </c>
      <c r="C109" s="63">
        <f>B109-(($B$109-$Q$109)/15)</f>
        <v>55.077500554268546</v>
      </c>
      <c r="D109" s="63">
        <f t="shared" ref="D109:P109" si="18">C109-(($B$109-$Q$109)/15)</f>
        <v>53.453667775203769</v>
      </c>
      <c r="E109" s="63">
        <f t="shared" si="18"/>
        <v>51.829834996138992</v>
      </c>
      <c r="F109" s="63">
        <f t="shared" si="18"/>
        <v>50.206002217074214</v>
      </c>
      <c r="G109" s="63">
        <f t="shared" si="18"/>
        <v>48.582169438009437</v>
      </c>
      <c r="H109" s="63">
        <f t="shared" si="18"/>
        <v>46.95833665894466</v>
      </c>
      <c r="I109" s="63">
        <f t="shared" si="18"/>
        <v>45.334503879879883</v>
      </c>
      <c r="J109" s="63">
        <f t="shared" si="18"/>
        <v>43.710671100815105</v>
      </c>
      <c r="K109" s="63">
        <f t="shared" si="18"/>
        <v>42.086838321750328</v>
      </c>
      <c r="L109" s="63">
        <f t="shared" si="18"/>
        <v>40.463005542685551</v>
      </c>
      <c r="M109" s="63">
        <f t="shared" si="18"/>
        <v>38.839172763620773</v>
      </c>
      <c r="N109" s="63">
        <f t="shared" si="18"/>
        <v>37.215339984555996</v>
      </c>
      <c r="O109" s="63">
        <f t="shared" si="18"/>
        <v>35.591507205491219</v>
      </c>
      <c r="P109" s="63">
        <f t="shared" si="18"/>
        <v>33.967674426426441</v>
      </c>
      <c r="Q109" s="63">
        <f>B109*((16/35)*0.4+(5/37)*0.5+(14/35)*0.8)</f>
        <v>32.343841647361643</v>
      </c>
      <c r="R109" s="63">
        <f>Q109</f>
        <v>32.343841647361643</v>
      </c>
      <c r="S109" s="63">
        <f t="shared" ref="S109:AS109" si="19">R109</f>
        <v>32.343841647361643</v>
      </c>
      <c r="T109" s="63">
        <f t="shared" si="19"/>
        <v>32.343841647361643</v>
      </c>
      <c r="U109" s="63">
        <f t="shared" si="19"/>
        <v>32.343841647361643</v>
      </c>
      <c r="V109" s="63">
        <f t="shared" si="19"/>
        <v>32.343841647361643</v>
      </c>
      <c r="W109" s="63">
        <f t="shared" si="19"/>
        <v>32.343841647361643</v>
      </c>
      <c r="X109" s="63">
        <f t="shared" si="19"/>
        <v>32.343841647361643</v>
      </c>
      <c r="Y109" s="63">
        <f t="shared" si="19"/>
        <v>32.343841647361643</v>
      </c>
      <c r="Z109" s="63">
        <f t="shared" si="19"/>
        <v>32.343841647361643</v>
      </c>
      <c r="AA109" s="63">
        <f t="shared" si="19"/>
        <v>32.343841647361643</v>
      </c>
      <c r="AB109" s="63">
        <f t="shared" si="19"/>
        <v>32.343841647361643</v>
      </c>
      <c r="AC109" s="63">
        <f t="shared" si="19"/>
        <v>32.343841647361643</v>
      </c>
      <c r="AD109" s="63">
        <f t="shared" si="19"/>
        <v>32.343841647361643</v>
      </c>
      <c r="AE109" s="63">
        <f t="shared" si="19"/>
        <v>32.343841647361643</v>
      </c>
      <c r="AF109" s="63">
        <f t="shared" si="19"/>
        <v>32.343841647361643</v>
      </c>
      <c r="AG109" s="63">
        <f t="shared" si="19"/>
        <v>32.343841647361643</v>
      </c>
      <c r="AH109" s="63">
        <f t="shared" si="19"/>
        <v>32.343841647361643</v>
      </c>
      <c r="AI109" s="63">
        <f t="shared" si="19"/>
        <v>32.343841647361643</v>
      </c>
      <c r="AJ109" s="63">
        <f t="shared" si="19"/>
        <v>32.343841647361643</v>
      </c>
      <c r="AK109" s="63">
        <f t="shared" si="19"/>
        <v>32.343841647361643</v>
      </c>
      <c r="AL109" s="63">
        <f t="shared" si="19"/>
        <v>32.343841647361643</v>
      </c>
      <c r="AM109" s="63">
        <f t="shared" si="19"/>
        <v>32.343841647361643</v>
      </c>
      <c r="AN109" s="63">
        <f t="shared" si="19"/>
        <v>32.343841647361643</v>
      </c>
      <c r="AO109" s="63">
        <f t="shared" si="19"/>
        <v>32.343841647361643</v>
      </c>
      <c r="AP109" s="63">
        <f t="shared" si="19"/>
        <v>32.343841647361643</v>
      </c>
      <c r="AQ109" s="63">
        <f t="shared" si="19"/>
        <v>32.343841647361643</v>
      </c>
      <c r="AR109" s="63">
        <f t="shared" si="19"/>
        <v>32.343841647361643</v>
      </c>
      <c r="AS109" s="63">
        <f t="shared" si="19"/>
        <v>32.343841647361643</v>
      </c>
      <c r="AT109" s="56"/>
      <c r="AU109" s="56"/>
    </row>
    <row r="110" spans="1:47">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56"/>
      <c r="AU110" s="56"/>
    </row>
    <row r="111" spans="1:47">
      <c r="A111" s="61" t="s">
        <v>612</v>
      </c>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56"/>
      <c r="AU111" s="56"/>
    </row>
    <row r="112" spans="1:47">
      <c r="A112" s="61" t="s">
        <v>613</v>
      </c>
      <c r="B112" s="61">
        <v>0.05</v>
      </c>
      <c r="C112" s="61">
        <v>0.06</v>
      </c>
      <c r="D112" s="61">
        <v>7.0000000000000007E-2</v>
      </c>
      <c r="E112" s="61">
        <v>0.08</v>
      </c>
      <c r="F112" s="61">
        <v>0.09</v>
      </c>
      <c r="G112" s="61">
        <v>0.1</v>
      </c>
      <c r="H112" s="61">
        <v>0.1</v>
      </c>
      <c r="I112" s="61">
        <v>0.1</v>
      </c>
      <c r="J112" s="61">
        <v>0.1</v>
      </c>
      <c r="K112" s="61">
        <v>0.1</v>
      </c>
      <c r="L112" s="61">
        <v>0.1</v>
      </c>
      <c r="M112" s="61">
        <v>0.1</v>
      </c>
      <c r="N112" s="61">
        <v>0.1</v>
      </c>
      <c r="O112" s="61">
        <v>0.1</v>
      </c>
      <c r="P112" s="61">
        <v>0.1</v>
      </c>
      <c r="Q112" s="61">
        <v>0.1</v>
      </c>
      <c r="R112" s="61">
        <v>0.1</v>
      </c>
      <c r="S112" s="61">
        <v>0.1</v>
      </c>
      <c r="T112" s="61">
        <v>0.1</v>
      </c>
      <c r="U112" s="61">
        <v>0.1</v>
      </c>
      <c r="V112" s="61">
        <v>0.1</v>
      </c>
      <c r="W112" s="61">
        <v>0.1</v>
      </c>
      <c r="X112" s="61">
        <v>0.1</v>
      </c>
      <c r="Y112" s="61">
        <v>0.1</v>
      </c>
      <c r="Z112" s="61">
        <v>0.1</v>
      </c>
      <c r="AA112" s="61">
        <v>0.1</v>
      </c>
      <c r="AB112" s="61">
        <v>0.1</v>
      </c>
      <c r="AC112" s="61">
        <v>0.1</v>
      </c>
      <c r="AD112" s="61">
        <v>0.1</v>
      </c>
      <c r="AE112" s="61">
        <v>0.1</v>
      </c>
      <c r="AF112" s="61">
        <v>0.1</v>
      </c>
      <c r="AG112" s="61">
        <v>0.1</v>
      </c>
      <c r="AH112" s="61">
        <v>0.1</v>
      </c>
      <c r="AI112" s="61">
        <v>0.1</v>
      </c>
      <c r="AJ112" s="61">
        <v>0.1</v>
      </c>
      <c r="AK112" s="61">
        <v>0.1</v>
      </c>
      <c r="AL112" s="61">
        <v>0.1</v>
      </c>
      <c r="AM112" s="61">
        <v>0.1</v>
      </c>
      <c r="AN112" s="61">
        <v>0.1</v>
      </c>
      <c r="AO112" s="61">
        <v>0.1</v>
      </c>
      <c r="AP112" s="61">
        <v>0.1</v>
      </c>
      <c r="AQ112" s="61">
        <v>0.1</v>
      </c>
      <c r="AR112" s="61">
        <v>0.1</v>
      </c>
      <c r="AS112" s="61">
        <v>0.1</v>
      </c>
      <c r="AT112" s="56"/>
      <c r="AU112" s="56"/>
    </row>
    <row r="113" spans="1:47">
      <c r="A113" s="61" t="s">
        <v>2667</v>
      </c>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56"/>
      <c r="AU113" s="56"/>
    </row>
    <row r="114" spans="1:47">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56"/>
      <c r="AU114" s="56"/>
    </row>
    <row r="115" spans="1:47">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56"/>
      <c r="AU115" s="56"/>
    </row>
    <row r="116" spans="1:47">
      <c r="A116" s="61" t="s">
        <v>2663</v>
      </c>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56"/>
      <c r="AU116" s="56"/>
    </row>
    <row r="117" spans="1:47">
      <c r="A117" s="61" t="s">
        <v>2664</v>
      </c>
      <c r="B117" s="61">
        <v>0</v>
      </c>
      <c r="C117" s="61">
        <v>0</v>
      </c>
      <c r="D117" s="61">
        <v>0</v>
      </c>
      <c r="E117" s="61">
        <v>0</v>
      </c>
      <c r="F117" s="61">
        <v>0</v>
      </c>
      <c r="G117" s="61">
        <v>0</v>
      </c>
      <c r="H117" s="61">
        <v>0</v>
      </c>
      <c r="I117" s="61">
        <v>0</v>
      </c>
      <c r="J117" s="61">
        <v>0</v>
      </c>
      <c r="K117" s="61">
        <v>0</v>
      </c>
      <c r="L117" s="61">
        <v>0</v>
      </c>
      <c r="M117" s="61">
        <v>0</v>
      </c>
      <c r="N117" s="61">
        <v>0</v>
      </c>
      <c r="O117" s="61">
        <v>0</v>
      </c>
      <c r="P117" s="61">
        <v>0</v>
      </c>
      <c r="Q117" s="61">
        <v>0</v>
      </c>
      <c r="R117" s="61">
        <v>0</v>
      </c>
      <c r="S117" s="61">
        <v>0</v>
      </c>
      <c r="T117" s="61">
        <v>0</v>
      </c>
      <c r="U117" s="61">
        <v>0</v>
      </c>
      <c r="V117" s="61">
        <v>0</v>
      </c>
      <c r="W117" s="61">
        <v>0</v>
      </c>
      <c r="X117" s="61">
        <v>0</v>
      </c>
      <c r="Y117" s="61">
        <v>0</v>
      </c>
      <c r="Z117" s="61">
        <v>0</v>
      </c>
      <c r="AA117" s="61">
        <v>0</v>
      </c>
      <c r="AB117" s="61">
        <v>0</v>
      </c>
      <c r="AC117" s="61">
        <v>0</v>
      </c>
      <c r="AD117" s="61">
        <v>0</v>
      </c>
      <c r="AE117" s="61">
        <v>0</v>
      </c>
      <c r="AF117" s="61">
        <v>0</v>
      </c>
      <c r="AG117" s="61">
        <v>0</v>
      </c>
      <c r="AH117" s="61">
        <v>0</v>
      </c>
      <c r="AI117" s="61">
        <v>0</v>
      </c>
      <c r="AJ117" s="61">
        <v>0</v>
      </c>
      <c r="AK117" s="61">
        <v>0</v>
      </c>
      <c r="AL117" s="61">
        <v>0</v>
      </c>
      <c r="AM117" s="61">
        <v>0</v>
      </c>
      <c r="AN117" s="61">
        <v>0</v>
      </c>
      <c r="AO117" s="61">
        <v>0</v>
      </c>
      <c r="AP117" s="61">
        <v>0</v>
      </c>
      <c r="AQ117" s="61">
        <v>0</v>
      </c>
      <c r="AR117" s="61">
        <v>0</v>
      </c>
      <c r="AS117" s="61">
        <v>0</v>
      </c>
      <c r="AT117" s="56"/>
      <c r="AU117" s="56"/>
    </row>
    <row r="118" spans="1:47">
      <c r="A118" s="61" t="s">
        <v>2665</v>
      </c>
      <c r="B118" s="61">
        <v>0</v>
      </c>
      <c r="C118" s="61">
        <v>0</v>
      </c>
      <c r="D118" s="61">
        <v>0</v>
      </c>
      <c r="E118" s="61">
        <v>0</v>
      </c>
      <c r="F118" s="61">
        <v>0</v>
      </c>
      <c r="G118" s="61">
        <v>0</v>
      </c>
      <c r="H118" s="61">
        <v>0</v>
      </c>
      <c r="I118" s="61">
        <v>0</v>
      </c>
      <c r="J118" s="61">
        <v>0</v>
      </c>
      <c r="K118" s="61">
        <v>0</v>
      </c>
      <c r="L118" s="61">
        <v>0</v>
      </c>
      <c r="M118" s="61">
        <v>0</v>
      </c>
      <c r="N118" s="61">
        <v>0</v>
      </c>
      <c r="O118" s="61">
        <v>0</v>
      </c>
      <c r="P118" s="61">
        <v>0</v>
      </c>
      <c r="Q118" s="61">
        <v>0</v>
      </c>
      <c r="R118" s="61">
        <v>0</v>
      </c>
      <c r="S118" s="61">
        <v>0</v>
      </c>
      <c r="T118" s="61">
        <v>0</v>
      </c>
      <c r="U118" s="61">
        <v>0</v>
      </c>
      <c r="V118" s="61">
        <v>0</v>
      </c>
      <c r="W118" s="61">
        <v>0</v>
      </c>
      <c r="X118" s="61">
        <v>0</v>
      </c>
      <c r="Y118" s="61">
        <v>0</v>
      </c>
      <c r="Z118" s="61">
        <v>0</v>
      </c>
      <c r="AA118" s="61">
        <v>0</v>
      </c>
      <c r="AB118" s="61">
        <v>0</v>
      </c>
      <c r="AC118" s="61">
        <v>0</v>
      </c>
      <c r="AD118" s="61">
        <v>0</v>
      </c>
      <c r="AE118" s="61">
        <v>0</v>
      </c>
      <c r="AF118" s="61">
        <v>0</v>
      </c>
      <c r="AG118" s="61">
        <v>0</v>
      </c>
      <c r="AH118" s="61">
        <v>0</v>
      </c>
      <c r="AI118" s="61">
        <v>0</v>
      </c>
      <c r="AJ118" s="61">
        <v>0</v>
      </c>
      <c r="AK118" s="61">
        <v>0</v>
      </c>
      <c r="AL118" s="61">
        <v>0</v>
      </c>
      <c r="AM118" s="61">
        <v>0</v>
      </c>
      <c r="AN118" s="61">
        <v>0</v>
      </c>
      <c r="AO118" s="61">
        <v>0</v>
      </c>
      <c r="AP118" s="61">
        <v>0</v>
      </c>
      <c r="AQ118" s="61">
        <v>0</v>
      </c>
      <c r="AR118" s="61">
        <v>0</v>
      </c>
      <c r="AS118" s="61">
        <v>0</v>
      </c>
      <c r="AT118" s="56"/>
      <c r="AU118" s="56"/>
    </row>
    <row r="119" spans="1:47">
      <c r="AT119" s="56"/>
      <c r="AU119" s="56"/>
    </row>
    <row r="120" spans="1:47">
      <c r="AT120" s="56"/>
      <c r="AU120" s="56"/>
    </row>
    <row r="121" spans="1:47">
      <c r="A121" s="66" t="s">
        <v>2670</v>
      </c>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56"/>
      <c r="AU121" s="56"/>
    </row>
    <row r="122" spans="1:47">
      <c r="A122" s="67" t="s">
        <v>2673</v>
      </c>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56"/>
      <c r="AU122" s="56"/>
    </row>
    <row r="123" spans="1:47">
      <c r="A123" s="67" t="str">
        <f>A8</f>
        <v>Light-Duty Vehicle</v>
      </c>
      <c r="B123" s="67"/>
      <c r="C123" s="67"/>
      <c r="D123" s="67"/>
      <c r="E123" s="68">
        <v>0</v>
      </c>
      <c r="F123" s="68">
        <f>'Policy+Scenario'!F91-1</f>
        <v>0</v>
      </c>
      <c r="G123" s="68">
        <f>'Policy+Scenario'!G91-1</f>
        <v>0</v>
      </c>
      <c r="H123" s="68">
        <f>'Policy+Scenario'!H91-1</f>
        <v>0</v>
      </c>
      <c r="I123" s="68">
        <f>'Policy+Scenario'!I91-1</f>
        <v>0</v>
      </c>
      <c r="J123" s="68">
        <f>'Policy+Scenario'!J91-1</f>
        <v>0</v>
      </c>
      <c r="K123" s="68">
        <f>'Policy+Scenario'!K91-1</f>
        <v>0</v>
      </c>
      <c r="L123" s="68">
        <f>'Policy+Scenario'!L91-1</f>
        <v>0</v>
      </c>
      <c r="M123" s="68">
        <f>'Policy+Scenario'!M91-1</f>
        <v>0</v>
      </c>
      <c r="N123" s="68">
        <f>'Policy+Scenario'!N91-1</f>
        <v>0</v>
      </c>
      <c r="O123" s="68">
        <f>'Policy+Scenario'!O91-1</f>
        <v>0</v>
      </c>
      <c r="P123" s="68">
        <f>'Policy+Scenario'!P91-1</f>
        <v>-1.273340142562418E-3</v>
      </c>
      <c r="Q123" s="68">
        <f>'Policy+Scenario'!Q91-1</f>
        <v>-5.093360570249672E-3</v>
      </c>
      <c r="R123" s="68">
        <f>'Policy+Scenario'!R91-1</f>
        <v>-1.1460061283061762E-2</v>
      </c>
      <c r="S123" s="68">
        <f>'Policy+Scenario'!S91-1</f>
        <v>-2.0373442280998688E-2</v>
      </c>
      <c r="T123" s="68">
        <f>'Policy+Scenario'!T91-1</f>
        <v>-3.183350356406045E-2</v>
      </c>
      <c r="U123" s="68">
        <f>'Policy+Scenario'!U91-1</f>
        <v>-4.5840245132247048E-2</v>
      </c>
      <c r="V123" s="68">
        <f>'Policy+Scenario'!V91-1</f>
        <v>-6.2393666985558482E-2</v>
      </c>
      <c r="W123" s="68">
        <f>'Policy+Scenario'!W91-1</f>
        <v>-8.1493769123994753E-2</v>
      </c>
      <c r="X123" s="68">
        <f>'Policy+Scenario'!X91-1</f>
        <v>-0.10314055154755586</v>
      </c>
      <c r="Y123" s="68">
        <f>'Policy+Scenario'!Y91-1</f>
        <v>-0.1273340142562418</v>
      </c>
      <c r="Z123" s="68">
        <f>'Policy+Scenario'!Z91-1</f>
        <v>-0.15407415725005258</v>
      </c>
      <c r="AA123" s="68">
        <f>'Policy+Scenario'!AA91-1</f>
        <v>-0.18336098052898819</v>
      </c>
      <c r="AB123" s="68">
        <f>'Policy+Scenario'!AB91-1</f>
        <v>-0.21519448409304864</v>
      </c>
      <c r="AC123" s="68">
        <f>'Policy+Scenario'!AC91-1</f>
        <v>-0.24957466794223393</v>
      </c>
      <c r="AD123" s="68">
        <f>'Policy+Scenario'!AD91-1</f>
        <v>-0.28650153207654405</v>
      </c>
      <c r="AE123" s="68">
        <f>'Policy+Scenario'!AE91-1</f>
        <v>-0.31522061465050111</v>
      </c>
      <c r="AF123" s="68">
        <f>'Policy+Scenario'!AF91-1</f>
        <v>-0.3439522298365133</v>
      </c>
      <c r="AG123" s="68">
        <f>'Policy+Scenario'!AG91-1</f>
        <v>-0.37269637763458041</v>
      </c>
      <c r="AH123" s="68">
        <f>'Policy+Scenario'!AH91-1</f>
        <v>-0.40145305804470277</v>
      </c>
      <c r="AI123" s="68">
        <f>'Policy+Scenario'!AI91-1</f>
        <v>-0.43022227106688005</v>
      </c>
      <c r="AJ123" s="68">
        <f>'Policy+Scenario'!AJ91-1</f>
        <v>-0.45900401670111235</v>
      </c>
      <c r="AK123" s="68">
        <f>'Policy+Scenario'!AK91-1</f>
        <v>-0.48779829494739979</v>
      </c>
      <c r="AL123" s="68">
        <f>'Policy+Scenario'!AL91-1</f>
        <v>-0.51660510580574215</v>
      </c>
      <c r="AM123" s="68">
        <f>'Policy+Scenario'!AM91-1</f>
        <v>-0.54542444927613953</v>
      </c>
      <c r="AN123" s="68">
        <f>'Policy+Scenario'!AN91-1</f>
        <v>-0.57425632535859206</v>
      </c>
      <c r="AO123" s="68">
        <f>'Policy+Scenario'!AO91-1</f>
        <v>-0.60310073405309961</v>
      </c>
      <c r="AP123" s="68">
        <f>'Policy+Scenario'!AP91-1</f>
        <v>-0.63195767535966219</v>
      </c>
      <c r="AQ123" s="68">
        <f>'Policy+Scenario'!AQ91-1</f>
        <v>-0.66082714927827979</v>
      </c>
      <c r="AR123" s="68">
        <f>'Policy+Scenario'!AR91-1</f>
        <v>-0.68970915580895253</v>
      </c>
      <c r="AS123" s="68">
        <f>'Policy+Scenario'!AS91-1</f>
        <v>-0.71860369495168008</v>
      </c>
      <c r="AT123" s="56"/>
      <c r="AU123" s="56"/>
    </row>
    <row r="124" spans="1:47">
      <c r="A124" s="67" t="str">
        <f>A18</f>
        <v>Commercial Light Trucks 1/</v>
      </c>
      <c r="B124" s="67"/>
      <c r="C124" s="67"/>
      <c r="D124" s="67"/>
      <c r="E124" s="68">
        <v>0</v>
      </c>
      <c r="F124" s="68">
        <f>F123</f>
        <v>0</v>
      </c>
      <c r="G124" s="68">
        <f t="shared" ref="G124:AS124" si="20">G123</f>
        <v>0</v>
      </c>
      <c r="H124" s="68">
        <f t="shared" si="20"/>
        <v>0</v>
      </c>
      <c r="I124" s="68">
        <f t="shared" si="20"/>
        <v>0</v>
      </c>
      <c r="J124" s="68">
        <f t="shared" si="20"/>
        <v>0</v>
      </c>
      <c r="K124" s="68">
        <f t="shared" si="20"/>
        <v>0</v>
      </c>
      <c r="L124" s="68">
        <f t="shared" si="20"/>
        <v>0</v>
      </c>
      <c r="M124" s="68">
        <f t="shared" si="20"/>
        <v>0</v>
      </c>
      <c r="N124" s="68">
        <f t="shared" si="20"/>
        <v>0</v>
      </c>
      <c r="O124" s="68">
        <f t="shared" si="20"/>
        <v>0</v>
      </c>
      <c r="P124" s="68">
        <f t="shared" si="20"/>
        <v>-1.273340142562418E-3</v>
      </c>
      <c r="Q124" s="68">
        <f t="shared" si="20"/>
        <v>-5.093360570249672E-3</v>
      </c>
      <c r="R124" s="68">
        <f t="shared" si="20"/>
        <v>-1.1460061283061762E-2</v>
      </c>
      <c r="S124" s="68">
        <f t="shared" si="20"/>
        <v>-2.0373442280998688E-2</v>
      </c>
      <c r="T124" s="68">
        <f t="shared" si="20"/>
        <v>-3.183350356406045E-2</v>
      </c>
      <c r="U124" s="68">
        <f t="shared" si="20"/>
        <v>-4.5840245132247048E-2</v>
      </c>
      <c r="V124" s="68">
        <f t="shared" si="20"/>
        <v>-6.2393666985558482E-2</v>
      </c>
      <c r="W124" s="68">
        <f t="shared" si="20"/>
        <v>-8.1493769123994753E-2</v>
      </c>
      <c r="X124" s="68">
        <f t="shared" si="20"/>
        <v>-0.10314055154755586</v>
      </c>
      <c r="Y124" s="68">
        <f t="shared" si="20"/>
        <v>-0.1273340142562418</v>
      </c>
      <c r="Z124" s="68">
        <f t="shared" si="20"/>
        <v>-0.15407415725005258</v>
      </c>
      <c r="AA124" s="68">
        <f t="shared" si="20"/>
        <v>-0.18336098052898819</v>
      </c>
      <c r="AB124" s="68">
        <f t="shared" si="20"/>
        <v>-0.21519448409304864</v>
      </c>
      <c r="AC124" s="68">
        <f t="shared" si="20"/>
        <v>-0.24957466794223393</v>
      </c>
      <c r="AD124" s="68">
        <f t="shared" si="20"/>
        <v>-0.28650153207654405</v>
      </c>
      <c r="AE124" s="68">
        <f t="shared" si="20"/>
        <v>-0.31522061465050111</v>
      </c>
      <c r="AF124" s="68">
        <f t="shared" si="20"/>
        <v>-0.3439522298365133</v>
      </c>
      <c r="AG124" s="68">
        <f t="shared" si="20"/>
        <v>-0.37269637763458041</v>
      </c>
      <c r="AH124" s="68">
        <f t="shared" si="20"/>
        <v>-0.40145305804470277</v>
      </c>
      <c r="AI124" s="68">
        <f t="shared" si="20"/>
        <v>-0.43022227106688005</v>
      </c>
      <c r="AJ124" s="68">
        <f t="shared" si="20"/>
        <v>-0.45900401670111235</v>
      </c>
      <c r="AK124" s="68">
        <f t="shared" si="20"/>
        <v>-0.48779829494739979</v>
      </c>
      <c r="AL124" s="68">
        <f t="shared" si="20"/>
        <v>-0.51660510580574215</v>
      </c>
      <c r="AM124" s="68">
        <f t="shared" si="20"/>
        <v>-0.54542444927613953</v>
      </c>
      <c r="AN124" s="68">
        <f t="shared" si="20"/>
        <v>-0.57425632535859206</v>
      </c>
      <c r="AO124" s="68">
        <f t="shared" si="20"/>
        <v>-0.60310073405309961</v>
      </c>
      <c r="AP124" s="68">
        <f t="shared" si="20"/>
        <v>-0.63195767535966219</v>
      </c>
      <c r="AQ124" s="68">
        <f t="shared" si="20"/>
        <v>-0.66082714927827979</v>
      </c>
      <c r="AR124" s="68">
        <f t="shared" si="20"/>
        <v>-0.68970915580895253</v>
      </c>
      <c r="AS124" s="68">
        <f t="shared" si="20"/>
        <v>-0.71860369495168008</v>
      </c>
      <c r="AT124" s="56"/>
      <c r="AU124" s="56"/>
    </row>
    <row r="125" spans="1:47">
      <c r="A125" s="67" t="str">
        <f>A23</f>
        <v>Freight Trucks 2/</v>
      </c>
      <c r="B125" s="67"/>
      <c r="C125" s="67"/>
      <c r="D125" s="67"/>
      <c r="E125" s="68">
        <v>0</v>
      </c>
      <c r="F125" s="68">
        <f>'Policy+Scenario'!F93-1</f>
        <v>0</v>
      </c>
      <c r="G125" s="68">
        <f>'Policy+Scenario'!G93-1</f>
        <v>0</v>
      </c>
      <c r="H125" s="68">
        <f>'Policy+Scenario'!H93-1</f>
        <v>0</v>
      </c>
      <c r="I125" s="68">
        <f>'Policy+Scenario'!I93-1</f>
        <v>0</v>
      </c>
      <c r="J125" s="68">
        <f>'Policy+Scenario'!J93-1</f>
        <v>0</v>
      </c>
      <c r="K125" s="68">
        <f>'Policy+Scenario'!K93-1</f>
        <v>0</v>
      </c>
      <c r="L125" s="68">
        <f>'Policy+Scenario'!L93-1</f>
        <v>0</v>
      </c>
      <c r="M125" s="68">
        <f>'Policy+Scenario'!M93-1</f>
        <v>0</v>
      </c>
      <c r="N125" s="68">
        <f>'Policy+Scenario'!N93-1</f>
        <v>0</v>
      </c>
      <c r="O125" s="68">
        <f>'Policy+Scenario'!O93-1</f>
        <v>0</v>
      </c>
      <c r="P125" s="68">
        <f>'Policy+Scenario'!P93-1</f>
        <v>-4.8977777777781117E-4</v>
      </c>
      <c r="Q125" s="68">
        <f>'Policy+Scenario'!Q93-1</f>
        <v>-1.9591111111111337E-3</v>
      </c>
      <c r="R125" s="68">
        <f>'Policy+Scenario'!R93-1</f>
        <v>-4.4079999999999675E-3</v>
      </c>
      <c r="S125" s="68">
        <f>'Policy+Scenario'!S93-1</f>
        <v>-7.8364444444444237E-3</v>
      </c>
      <c r="T125" s="68">
        <f>'Policy+Scenario'!T93-1</f>
        <v>-1.2244444444444502E-2</v>
      </c>
      <c r="U125" s="68">
        <f>'Policy+Scenario'!U93-1</f>
        <v>-1.7631999999999981E-2</v>
      </c>
      <c r="V125" s="68">
        <f>'Policy+Scenario'!V93-1</f>
        <v>-2.3999111111111082E-2</v>
      </c>
      <c r="W125" s="68">
        <f>'Policy+Scenario'!W93-1</f>
        <v>-3.1345777777777806E-2</v>
      </c>
      <c r="X125" s="68">
        <f>'Policy+Scenario'!X93-1</f>
        <v>-3.9672000000000041E-2</v>
      </c>
      <c r="Y125" s="68">
        <f>'Policy+Scenario'!Y93-1</f>
        <v>-4.8977777777777787E-2</v>
      </c>
      <c r="Z125" s="68">
        <f>'Policy+Scenario'!Z93-1</f>
        <v>-5.9263111111111155E-2</v>
      </c>
      <c r="AA125" s="68">
        <f>'Policy+Scenario'!AA93-1</f>
        <v>-7.0528000000000035E-2</v>
      </c>
      <c r="AB125" s="68">
        <f>'Policy+Scenario'!AB93-1</f>
        <v>-8.2772444444444426E-2</v>
      </c>
      <c r="AC125" s="68">
        <f>'Policy+Scenario'!AC93-1</f>
        <v>-9.599644444444444E-2</v>
      </c>
      <c r="AD125" s="68">
        <f>'Policy+Scenario'!AD93-1</f>
        <v>-0.11020000000000008</v>
      </c>
      <c r="AE125" s="68">
        <f>'Policy+Scenario'!AE93-1</f>
        <v>-0.12139600000000006</v>
      </c>
      <c r="AF125" s="68">
        <f>'Policy+Scenario'!AF93-1</f>
        <v>-0.13262400000000008</v>
      </c>
      <c r="AG125" s="68">
        <f>'Policy+Scenario'!AG93-1</f>
        <v>-0.14388400000000001</v>
      </c>
      <c r="AH125" s="68">
        <f>'Policy+Scenario'!AH93-1</f>
        <v>-0.15517600000000009</v>
      </c>
      <c r="AI125" s="68">
        <f>'Policy+Scenario'!AI93-1</f>
        <v>-0.16650000000000009</v>
      </c>
      <c r="AJ125" s="68">
        <f>'Policy+Scenario'!AJ93-1</f>
        <v>-0.17785600000000001</v>
      </c>
      <c r="AK125" s="68">
        <f>'Policy+Scenario'!AK93-1</f>
        <v>-0.18924400000000008</v>
      </c>
      <c r="AL125" s="68">
        <f>'Policy+Scenario'!AL93-1</f>
        <v>-0.20066400000000006</v>
      </c>
      <c r="AM125" s="68">
        <f>'Policy+Scenario'!AM93-1</f>
        <v>-0.21211600000000008</v>
      </c>
      <c r="AN125" s="68">
        <f>'Policy+Scenario'!AN93-1</f>
        <v>-0.22360000000000002</v>
      </c>
      <c r="AO125" s="68">
        <f>'Policy+Scenario'!AO93-1</f>
        <v>-0.2351160000000001</v>
      </c>
      <c r="AP125" s="68">
        <f>'Policy+Scenario'!AP93-1</f>
        <v>-0.24666400000000011</v>
      </c>
      <c r="AQ125" s="68">
        <f>'Policy+Scenario'!AQ93-1</f>
        <v>-0.25824400000000014</v>
      </c>
      <c r="AR125" s="68">
        <f>'Policy+Scenario'!AR93-1</f>
        <v>-0.2698560000000001</v>
      </c>
      <c r="AS125" s="68">
        <f>'Policy+Scenario'!AS93-1</f>
        <v>-0.28150000000000008</v>
      </c>
      <c r="AT125" s="56"/>
      <c r="AU125" s="56"/>
    </row>
    <row r="126" spans="1:47">
      <c r="A126" s="67" t="str">
        <f>A30</f>
        <v>Freight Rail 3/</v>
      </c>
      <c r="B126" s="67"/>
      <c r="C126" s="67"/>
      <c r="D126" s="67"/>
      <c r="E126" s="68">
        <v>0</v>
      </c>
      <c r="F126" s="68">
        <v>0</v>
      </c>
      <c r="G126" s="68">
        <v>0</v>
      </c>
      <c r="H126" s="68">
        <v>0</v>
      </c>
      <c r="I126" s="68">
        <v>0</v>
      </c>
      <c r="J126" s="68">
        <v>0</v>
      </c>
      <c r="K126" s="68">
        <f>J126+($AD$126-$J$126)/20</f>
        <v>0</v>
      </c>
      <c r="L126" s="68">
        <f t="shared" ref="L126:AC126" si="21">K126+($AD$126-$J$126)/20</f>
        <v>0</v>
      </c>
      <c r="M126" s="68">
        <f t="shared" si="21"/>
        <v>0</v>
      </c>
      <c r="N126" s="68">
        <f t="shared" si="21"/>
        <v>0</v>
      </c>
      <c r="O126" s="68">
        <f t="shared" si="21"/>
        <v>0</v>
      </c>
      <c r="P126" s="68">
        <f t="shared" si="21"/>
        <v>0</v>
      </c>
      <c r="Q126" s="68">
        <f t="shared" si="21"/>
        <v>0</v>
      </c>
      <c r="R126" s="68">
        <f t="shared" si="21"/>
        <v>0</v>
      </c>
      <c r="S126" s="68">
        <f t="shared" si="21"/>
        <v>0</v>
      </c>
      <c r="T126" s="68">
        <f t="shared" si="21"/>
        <v>0</v>
      </c>
      <c r="U126" s="68">
        <f t="shared" si="21"/>
        <v>0</v>
      </c>
      <c r="V126" s="68">
        <f t="shared" si="21"/>
        <v>0</v>
      </c>
      <c r="W126" s="68">
        <f t="shared" si="21"/>
        <v>0</v>
      </c>
      <c r="X126" s="68">
        <f t="shared" si="21"/>
        <v>0</v>
      </c>
      <c r="Y126" s="68">
        <f t="shared" si="21"/>
        <v>0</v>
      </c>
      <c r="Z126" s="68">
        <f t="shared" si="21"/>
        <v>0</v>
      </c>
      <c r="AA126" s="68">
        <f t="shared" si="21"/>
        <v>0</v>
      </c>
      <c r="AB126" s="68">
        <f t="shared" si="21"/>
        <v>0</v>
      </c>
      <c r="AC126" s="68">
        <f t="shared" si="21"/>
        <v>0</v>
      </c>
      <c r="AD126" s="68">
        <f>'Policy+Scenario'!C56</f>
        <v>0</v>
      </c>
      <c r="AE126" s="68">
        <f>AD126+($AS$126-$AD$126)/15</f>
        <v>0</v>
      </c>
      <c r="AF126" s="68">
        <f t="shared" ref="AF126:AR126" si="22">AE126+($AS$126-$AD$126)/15</f>
        <v>0</v>
      </c>
      <c r="AG126" s="68">
        <f t="shared" si="22"/>
        <v>0</v>
      </c>
      <c r="AH126" s="68">
        <f t="shared" si="22"/>
        <v>0</v>
      </c>
      <c r="AI126" s="68">
        <f t="shared" si="22"/>
        <v>0</v>
      </c>
      <c r="AJ126" s="68">
        <f t="shared" si="22"/>
        <v>0</v>
      </c>
      <c r="AK126" s="68">
        <f t="shared" si="22"/>
        <v>0</v>
      </c>
      <c r="AL126" s="68">
        <f t="shared" si="22"/>
        <v>0</v>
      </c>
      <c r="AM126" s="68">
        <f t="shared" si="22"/>
        <v>0</v>
      </c>
      <c r="AN126" s="68">
        <f t="shared" si="22"/>
        <v>0</v>
      </c>
      <c r="AO126" s="68">
        <f t="shared" si="22"/>
        <v>0</v>
      </c>
      <c r="AP126" s="68">
        <f t="shared" si="22"/>
        <v>0</v>
      </c>
      <c r="AQ126" s="68">
        <f t="shared" si="22"/>
        <v>0</v>
      </c>
      <c r="AR126" s="68">
        <f t="shared" si="22"/>
        <v>0</v>
      </c>
      <c r="AS126" s="68">
        <f>'Policy+Scenario'!D56</f>
        <v>0</v>
      </c>
      <c r="AT126" s="56"/>
      <c r="AU126" s="56"/>
    </row>
    <row r="127" spans="1:47">
      <c r="A127" s="67" t="str">
        <f>A34</f>
        <v>Domestic Shipping</v>
      </c>
      <c r="B127" s="67"/>
      <c r="C127" s="67"/>
      <c r="D127" s="67"/>
      <c r="E127" s="68">
        <v>0</v>
      </c>
      <c r="F127" s="68">
        <v>0</v>
      </c>
      <c r="G127" s="68">
        <v>0</v>
      </c>
      <c r="H127" s="68">
        <v>0</v>
      </c>
      <c r="I127" s="68">
        <v>0</v>
      </c>
      <c r="J127" s="68">
        <v>0</v>
      </c>
      <c r="K127" s="68">
        <f>J127+($AD$127-$J$127)/20</f>
        <v>0</v>
      </c>
      <c r="L127" s="68">
        <f t="shared" ref="L127:AC127" si="23">K127+($AD$127-$J$127)/20</f>
        <v>0</v>
      </c>
      <c r="M127" s="68">
        <f t="shared" si="23"/>
        <v>0</v>
      </c>
      <c r="N127" s="68">
        <f t="shared" si="23"/>
        <v>0</v>
      </c>
      <c r="O127" s="68">
        <f t="shared" si="23"/>
        <v>0</v>
      </c>
      <c r="P127" s="68">
        <f t="shared" si="23"/>
        <v>0</v>
      </c>
      <c r="Q127" s="68">
        <f t="shared" si="23"/>
        <v>0</v>
      </c>
      <c r="R127" s="68">
        <f t="shared" si="23"/>
        <v>0</v>
      </c>
      <c r="S127" s="68">
        <f t="shared" si="23"/>
        <v>0</v>
      </c>
      <c r="T127" s="68">
        <f t="shared" si="23"/>
        <v>0</v>
      </c>
      <c r="U127" s="68">
        <f t="shared" si="23"/>
        <v>0</v>
      </c>
      <c r="V127" s="68">
        <f t="shared" si="23"/>
        <v>0</v>
      </c>
      <c r="W127" s="68">
        <f t="shared" si="23"/>
        <v>0</v>
      </c>
      <c r="X127" s="68">
        <f t="shared" si="23"/>
        <v>0</v>
      </c>
      <c r="Y127" s="68">
        <f t="shared" si="23"/>
        <v>0</v>
      </c>
      <c r="Z127" s="68">
        <f t="shared" si="23"/>
        <v>0</v>
      </c>
      <c r="AA127" s="68">
        <f t="shared" si="23"/>
        <v>0</v>
      </c>
      <c r="AB127" s="68">
        <f t="shared" si="23"/>
        <v>0</v>
      </c>
      <c r="AC127" s="68">
        <f t="shared" si="23"/>
        <v>0</v>
      </c>
      <c r="AD127" s="68">
        <f>'Policy+Scenario'!C59</f>
        <v>0</v>
      </c>
      <c r="AE127" s="68">
        <f>AD127+($AS$127-$AD$127)/15</f>
        <v>0</v>
      </c>
      <c r="AF127" s="68">
        <f t="shared" ref="AF127:AR127" si="24">AE127+($AS$127-$AD$127)/15</f>
        <v>0</v>
      </c>
      <c r="AG127" s="68">
        <f t="shared" si="24"/>
        <v>0</v>
      </c>
      <c r="AH127" s="68">
        <f t="shared" si="24"/>
        <v>0</v>
      </c>
      <c r="AI127" s="68">
        <f t="shared" si="24"/>
        <v>0</v>
      </c>
      <c r="AJ127" s="68">
        <f t="shared" si="24"/>
        <v>0</v>
      </c>
      <c r="AK127" s="68">
        <f t="shared" si="24"/>
        <v>0</v>
      </c>
      <c r="AL127" s="68">
        <f t="shared" si="24"/>
        <v>0</v>
      </c>
      <c r="AM127" s="68">
        <f t="shared" si="24"/>
        <v>0</v>
      </c>
      <c r="AN127" s="68">
        <f t="shared" si="24"/>
        <v>0</v>
      </c>
      <c r="AO127" s="68">
        <f t="shared" si="24"/>
        <v>0</v>
      </c>
      <c r="AP127" s="68">
        <f t="shared" si="24"/>
        <v>0</v>
      </c>
      <c r="AQ127" s="68">
        <f t="shared" si="24"/>
        <v>0</v>
      </c>
      <c r="AR127" s="68">
        <f t="shared" si="24"/>
        <v>0</v>
      </c>
      <c r="AS127" s="68">
        <f>'Policy+Scenario'!D59</f>
        <v>0</v>
      </c>
      <c r="AT127" s="56"/>
      <c r="AU127" s="56"/>
    </row>
    <row r="128" spans="1:47">
      <c r="A128" s="67" t="str">
        <f>A39</f>
        <v>International Shipping</v>
      </c>
      <c r="B128" s="67"/>
      <c r="C128" s="67"/>
      <c r="D128" s="67"/>
      <c r="E128" s="68">
        <v>0</v>
      </c>
      <c r="F128" s="68">
        <v>0</v>
      </c>
      <c r="G128" s="68">
        <v>0</v>
      </c>
      <c r="H128" s="68">
        <v>0</v>
      </c>
      <c r="I128" s="68">
        <v>0</v>
      </c>
      <c r="J128" s="68">
        <v>0</v>
      </c>
      <c r="K128" s="68">
        <f>K127</f>
        <v>0</v>
      </c>
      <c r="L128" s="68">
        <f t="shared" ref="L128:AS128" si="25">L127</f>
        <v>0</v>
      </c>
      <c r="M128" s="68">
        <f t="shared" si="25"/>
        <v>0</v>
      </c>
      <c r="N128" s="68">
        <f t="shared" si="25"/>
        <v>0</v>
      </c>
      <c r="O128" s="68">
        <f t="shared" si="25"/>
        <v>0</v>
      </c>
      <c r="P128" s="68">
        <f t="shared" si="25"/>
        <v>0</v>
      </c>
      <c r="Q128" s="68">
        <f t="shared" si="25"/>
        <v>0</v>
      </c>
      <c r="R128" s="68">
        <f t="shared" si="25"/>
        <v>0</v>
      </c>
      <c r="S128" s="68">
        <f t="shared" si="25"/>
        <v>0</v>
      </c>
      <c r="T128" s="68">
        <f t="shared" si="25"/>
        <v>0</v>
      </c>
      <c r="U128" s="68">
        <f t="shared" si="25"/>
        <v>0</v>
      </c>
      <c r="V128" s="68">
        <f t="shared" si="25"/>
        <v>0</v>
      </c>
      <c r="W128" s="68">
        <f t="shared" si="25"/>
        <v>0</v>
      </c>
      <c r="X128" s="68">
        <f t="shared" si="25"/>
        <v>0</v>
      </c>
      <c r="Y128" s="68">
        <f t="shared" si="25"/>
        <v>0</v>
      </c>
      <c r="Z128" s="68">
        <f t="shared" si="25"/>
        <v>0</v>
      </c>
      <c r="AA128" s="68">
        <f t="shared" si="25"/>
        <v>0</v>
      </c>
      <c r="AB128" s="68">
        <f t="shared" si="25"/>
        <v>0</v>
      </c>
      <c r="AC128" s="68">
        <f t="shared" si="25"/>
        <v>0</v>
      </c>
      <c r="AD128" s="68">
        <f t="shared" si="25"/>
        <v>0</v>
      </c>
      <c r="AE128" s="68">
        <f t="shared" si="25"/>
        <v>0</v>
      </c>
      <c r="AF128" s="68">
        <f t="shared" si="25"/>
        <v>0</v>
      </c>
      <c r="AG128" s="68">
        <f t="shared" si="25"/>
        <v>0</v>
      </c>
      <c r="AH128" s="68">
        <f t="shared" si="25"/>
        <v>0</v>
      </c>
      <c r="AI128" s="68">
        <f t="shared" si="25"/>
        <v>0</v>
      </c>
      <c r="AJ128" s="68">
        <f t="shared" si="25"/>
        <v>0</v>
      </c>
      <c r="AK128" s="68">
        <f t="shared" si="25"/>
        <v>0</v>
      </c>
      <c r="AL128" s="68">
        <f t="shared" si="25"/>
        <v>0</v>
      </c>
      <c r="AM128" s="68">
        <f t="shared" si="25"/>
        <v>0</v>
      </c>
      <c r="AN128" s="68">
        <f t="shared" si="25"/>
        <v>0</v>
      </c>
      <c r="AO128" s="68">
        <f t="shared" si="25"/>
        <v>0</v>
      </c>
      <c r="AP128" s="68">
        <f t="shared" si="25"/>
        <v>0</v>
      </c>
      <c r="AQ128" s="68">
        <f t="shared" si="25"/>
        <v>0</v>
      </c>
      <c r="AR128" s="68">
        <f t="shared" si="25"/>
        <v>0</v>
      </c>
      <c r="AS128" s="68">
        <f t="shared" si="25"/>
        <v>0</v>
      </c>
      <c r="AT128" s="56"/>
      <c r="AU128" s="56"/>
    </row>
    <row r="129" spans="1:47">
      <c r="A129" s="67" t="str">
        <f>A44</f>
        <v>Air Transportation</v>
      </c>
      <c r="B129" s="67"/>
      <c r="C129" s="67"/>
      <c r="D129" s="67"/>
      <c r="E129" s="68">
        <v>0</v>
      </c>
      <c r="F129" s="68">
        <v>0</v>
      </c>
      <c r="G129" s="68">
        <v>0</v>
      </c>
      <c r="H129" s="68">
        <v>0</v>
      </c>
      <c r="I129" s="68">
        <v>0</v>
      </c>
      <c r="J129" s="68">
        <v>0</v>
      </c>
      <c r="K129" s="68">
        <f t="shared" ref="K129:AB129" si="26">J129+($AD$129-$J$129)/20</f>
        <v>0</v>
      </c>
      <c r="L129" s="68">
        <f t="shared" si="26"/>
        <v>0</v>
      </c>
      <c r="M129" s="68">
        <f t="shared" si="26"/>
        <v>0</v>
      </c>
      <c r="N129" s="68">
        <f t="shared" si="26"/>
        <v>0</v>
      </c>
      <c r="O129" s="68">
        <f t="shared" si="26"/>
        <v>0</v>
      </c>
      <c r="P129" s="68">
        <f t="shared" si="26"/>
        <v>0</v>
      </c>
      <c r="Q129" s="68">
        <f t="shared" si="26"/>
        <v>0</v>
      </c>
      <c r="R129" s="68">
        <f t="shared" si="26"/>
        <v>0</v>
      </c>
      <c r="S129" s="68">
        <f t="shared" si="26"/>
        <v>0</v>
      </c>
      <c r="T129" s="68">
        <f t="shared" si="26"/>
        <v>0</v>
      </c>
      <c r="U129" s="68">
        <f t="shared" si="26"/>
        <v>0</v>
      </c>
      <c r="V129" s="68">
        <f t="shared" si="26"/>
        <v>0</v>
      </c>
      <c r="W129" s="68">
        <f t="shared" si="26"/>
        <v>0</v>
      </c>
      <c r="X129" s="68">
        <f t="shared" si="26"/>
        <v>0</v>
      </c>
      <c r="Y129" s="68">
        <f t="shared" si="26"/>
        <v>0</v>
      </c>
      <c r="Z129" s="68">
        <f t="shared" si="26"/>
        <v>0</v>
      </c>
      <c r="AA129" s="68">
        <f t="shared" si="26"/>
        <v>0</v>
      </c>
      <c r="AB129" s="68">
        <f t="shared" si="26"/>
        <v>0</v>
      </c>
      <c r="AC129" s="68">
        <f>AB129+($AD$129-$J$129)/20</f>
        <v>0</v>
      </c>
      <c r="AD129" s="68">
        <f>(1+'Policy+Scenario'!$C$47)*(1+'Policy+Scenario'!$C$48)-1</f>
        <v>0</v>
      </c>
      <c r="AE129" s="68">
        <f>AD129+($AS$129-$AD$129)/15</f>
        <v>0</v>
      </c>
      <c r="AF129" s="68">
        <f t="shared" ref="AF129:AR129" si="27">AE129+($AS$129-$AD$129)/15</f>
        <v>0</v>
      </c>
      <c r="AG129" s="68">
        <f t="shared" si="27"/>
        <v>0</v>
      </c>
      <c r="AH129" s="68">
        <f t="shared" si="27"/>
        <v>0</v>
      </c>
      <c r="AI129" s="68">
        <f t="shared" si="27"/>
        <v>0</v>
      </c>
      <c r="AJ129" s="68">
        <f t="shared" si="27"/>
        <v>0</v>
      </c>
      <c r="AK129" s="68">
        <f t="shared" si="27"/>
        <v>0</v>
      </c>
      <c r="AL129" s="68">
        <f t="shared" si="27"/>
        <v>0</v>
      </c>
      <c r="AM129" s="68">
        <f t="shared" si="27"/>
        <v>0</v>
      </c>
      <c r="AN129" s="68">
        <f t="shared" si="27"/>
        <v>0</v>
      </c>
      <c r="AO129" s="68">
        <f t="shared" si="27"/>
        <v>0</v>
      </c>
      <c r="AP129" s="68">
        <f t="shared" si="27"/>
        <v>0</v>
      </c>
      <c r="AQ129" s="68">
        <f t="shared" si="27"/>
        <v>0</v>
      </c>
      <c r="AR129" s="68">
        <f t="shared" si="27"/>
        <v>0</v>
      </c>
      <c r="AS129" s="68">
        <f>(1+'Policy+Scenario'!$D$47)*(1+'Policy+Scenario'!$D$48)-1</f>
        <v>0</v>
      </c>
      <c r="AT129" s="56"/>
      <c r="AU129" s="56"/>
    </row>
    <row r="130" spans="1:47">
      <c r="A130" s="67" t="str">
        <f>A56</f>
        <v xml:space="preserve"> Bus Transportation</v>
      </c>
      <c r="B130" s="67"/>
      <c r="C130" s="67"/>
      <c r="D130" s="67"/>
      <c r="E130" s="68">
        <v>0</v>
      </c>
      <c r="F130" s="68">
        <v>0</v>
      </c>
      <c r="G130" s="68">
        <v>0</v>
      </c>
      <c r="H130" s="68">
        <v>0</v>
      </c>
      <c r="I130" s="68">
        <v>0</v>
      </c>
      <c r="J130" s="68">
        <v>0</v>
      </c>
      <c r="K130" s="68">
        <v>0</v>
      </c>
      <c r="L130" s="68">
        <v>0</v>
      </c>
      <c r="M130" s="68">
        <v>0</v>
      </c>
      <c r="N130" s="68">
        <v>0</v>
      </c>
      <c r="O130" s="68">
        <v>0</v>
      </c>
      <c r="P130" s="68">
        <v>0</v>
      </c>
      <c r="Q130" s="68">
        <v>0</v>
      </c>
      <c r="R130" s="68">
        <v>0</v>
      </c>
      <c r="S130" s="68">
        <v>0</v>
      </c>
      <c r="T130" s="68">
        <v>0</v>
      </c>
      <c r="U130" s="68">
        <v>0</v>
      </c>
      <c r="V130" s="68">
        <v>0</v>
      </c>
      <c r="W130" s="68">
        <v>0</v>
      </c>
      <c r="X130" s="68">
        <v>0</v>
      </c>
      <c r="Y130" s="68">
        <v>0</v>
      </c>
      <c r="Z130" s="68">
        <v>0</v>
      </c>
      <c r="AA130" s="68">
        <v>0</v>
      </c>
      <c r="AB130" s="68">
        <v>0</v>
      </c>
      <c r="AC130" s="68">
        <v>0</v>
      </c>
      <c r="AD130" s="68">
        <v>0</v>
      </c>
      <c r="AE130" s="68">
        <v>0</v>
      </c>
      <c r="AF130" s="68">
        <v>0</v>
      </c>
      <c r="AG130" s="68">
        <v>0</v>
      </c>
      <c r="AH130" s="68">
        <v>0</v>
      </c>
      <c r="AI130" s="68">
        <v>0</v>
      </c>
      <c r="AJ130" s="68">
        <v>0</v>
      </c>
      <c r="AK130" s="68">
        <v>0</v>
      </c>
      <c r="AL130" s="68">
        <v>0</v>
      </c>
      <c r="AM130" s="68">
        <v>0</v>
      </c>
      <c r="AN130" s="68">
        <v>0</v>
      </c>
      <c r="AO130" s="68">
        <v>0</v>
      </c>
      <c r="AP130" s="68">
        <v>0</v>
      </c>
      <c r="AQ130" s="68">
        <v>0</v>
      </c>
      <c r="AR130" s="68">
        <v>0</v>
      </c>
      <c r="AS130" s="68">
        <v>0</v>
      </c>
      <c r="AT130" s="56"/>
      <c r="AU130" s="56"/>
    </row>
    <row r="131" spans="1:47">
      <c r="A131" s="67" t="str">
        <f>A77</f>
        <v xml:space="preserve"> Rail Transportation</v>
      </c>
      <c r="B131" s="67"/>
      <c r="C131" s="67"/>
      <c r="D131" s="67"/>
      <c r="E131" s="68">
        <v>0</v>
      </c>
      <c r="F131" s="68">
        <v>0</v>
      </c>
      <c r="G131" s="68">
        <v>0</v>
      </c>
      <c r="H131" s="68">
        <v>0</v>
      </c>
      <c r="I131" s="68">
        <v>0</v>
      </c>
      <c r="J131" s="68">
        <v>0</v>
      </c>
      <c r="K131" s="68">
        <v>0</v>
      </c>
      <c r="L131" s="68">
        <v>0</v>
      </c>
      <c r="M131" s="68">
        <v>0</v>
      </c>
      <c r="N131" s="68">
        <v>0</v>
      </c>
      <c r="O131" s="68">
        <v>0</v>
      </c>
      <c r="P131" s="68">
        <v>0</v>
      </c>
      <c r="Q131" s="68">
        <v>0</v>
      </c>
      <c r="R131" s="68">
        <v>0</v>
      </c>
      <c r="S131" s="68">
        <v>0</v>
      </c>
      <c r="T131" s="68">
        <v>0</v>
      </c>
      <c r="U131" s="68">
        <v>0</v>
      </c>
      <c r="V131" s="68">
        <v>0</v>
      </c>
      <c r="W131" s="68">
        <v>0</v>
      </c>
      <c r="X131" s="68">
        <v>0</v>
      </c>
      <c r="Y131" s="68">
        <v>0</v>
      </c>
      <c r="Z131" s="68">
        <v>0</v>
      </c>
      <c r="AA131" s="68">
        <v>0</v>
      </c>
      <c r="AB131" s="68">
        <v>0</v>
      </c>
      <c r="AC131" s="68">
        <v>0</v>
      </c>
      <c r="AD131" s="68">
        <v>0</v>
      </c>
      <c r="AE131" s="68">
        <v>0</v>
      </c>
      <c r="AF131" s="68">
        <v>0</v>
      </c>
      <c r="AG131" s="68">
        <v>0</v>
      </c>
      <c r="AH131" s="68">
        <v>0</v>
      </c>
      <c r="AI131" s="68">
        <v>0</v>
      </c>
      <c r="AJ131" s="68">
        <v>0</v>
      </c>
      <c r="AK131" s="68">
        <v>0</v>
      </c>
      <c r="AL131" s="68">
        <v>0</v>
      </c>
      <c r="AM131" s="68">
        <v>0</v>
      </c>
      <c r="AN131" s="68">
        <v>0</v>
      </c>
      <c r="AO131" s="68">
        <v>0</v>
      </c>
      <c r="AP131" s="68">
        <v>0</v>
      </c>
      <c r="AQ131" s="68">
        <v>0</v>
      </c>
      <c r="AR131" s="68">
        <v>0</v>
      </c>
      <c r="AS131" s="68">
        <v>0</v>
      </c>
      <c r="AT131" s="56"/>
      <c r="AU131" s="56"/>
    </row>
    <row r="132" spans="1:47">
      <c r="A132" s="67" t="str">
        <f>A88</f>
        <v xml:space="preserve"> Recreational Boats</v>
      </c>
      <c r="B132" s="67"/>
      <c r="C132" s="67"/>
      <c r="D132" s="67"/>
      <c r="E132" s="68">
        <v>0</v>
      </c>
      <c r="F132" s="68">
        <v>0</v>
      </c>
      <c r="G132" s="68">
        <v>0</v>
      </c>
      <c r="H132" s="68">
        <v>0</v>
      </c>
      <c r="I132" s="68">
        <v>0</v>
      </c>
      <c r="J132" s="68">
        <v>0</v>
      </c>
      <c r="K132" s="68">
        <v>0</v>
      </c>
      <c r="L132" s="68">
        <v>0</v>
      </c>
      <c r="M132" s="68">
        <v>0</v>
      </c>
      <c r="N132" s="68">
        <v>0</v>
      </c>
      <c r="O132" s="68">
        <v>0</v>
      </c>
      <c r="P132" s="68">
        <v>0</v>
      </c>
      <c r="Q132" s="68">
        <v>0</v>
      </c>
      <c r="R132" s="68">
        <v>0</v>
      </c>
      <c r="S132" s="68">
        <v>0</v>
      </c>
      <c r="T132" s="68">
        <v>0</v>
      </c>
      <c r="U132" s="68">
        <v>0</v>
      </c>
      <c r="V132" s="68">
        <v>0</v>
      </c>
      <c r="W132" s="68">
        <v>0</v>
      </c>
      <c r="X132" s="68">
        <v>0</v>
      </c>
      <c r="Y132" s="68">
        <v>0</v>
      </c>
      <c r="Z132" s="68">
        <v>0</v>
      </c>
      <c r="AA132" s="68">
        <v>0</v>
      </c>
      <c r="AB132" s="68">
        <v>0</v>
      </c>
      <c r="AC132" s="68">
        <v>0</v>
      </c>
      <c r="AD132" s="68">
        <v>0</v>
      </c>
      <c r="AE132" s="68">
        <v>0</v>
      </c>
      <c r="AF132" s="68">
        <v>0</v>
      </c>
      <c r="AG132" s="68">
        <v>0</v>
      </c>
      <c r="AH132" s="68">
        <v>0</v>
      </c>
      <c r="AI132" s="68">
        <v>0</v>
      </c>
      <c r="AJ132" s="68">
        <v>0</v>
      </c>
      <c r="AK132" s="68">
        <v>0</v>
      </c>
      <c r="AL132" s="68">
        <v>0</v>
      </c>
      <c r="AM132" s="68">
        <v>0</v>
      </c>
      <c r="AN132" s="68">
        <v>0</v>
      </c>
      <c r="AO132" s="68">
        <v>0</v>
      </c>
      <c r="AP132" s="68">
        <v>0</v>
      </c>
      <c r="AQ132" s="68">
        <v>0</v>
      </c>
      <c r="AR132" s="68">
        <v>0</v>
      </c>
      <c r="AS132" s="68">
        <v>0</v>
      </c>
      <c r="AT132" s="56"/>
      <c r="AU132" s="56"/>
    </row>
    <row r="133" spans="1:47">
      <c r="AT133" s="56"/>
      <c r="AU133" s="56"/>
    </row>
    <row r="134" spans="1:47">
      <c r="AT134" s="56"/>
      <c r="AU134" s="56"/>
    </row>
    <row r="135" spans="1:47">
      <c r="A135" s="69" t="s">
        <v>2671</v>
      </c>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56"/>
      <c r="AU135" s="56"/>
    </row>
    <row r="136" spans="1:47">
      <c r="A136" s="70" t="s">
        <v>2673</v>
      </c>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56"/>
      <c r="AU136" s="56"/>
    </row>
    <row r="137" spans="1:47">
      <c r="A137" s="70" t="str">
        <f>A9</f>
        <v xml:space="preserve"> Motor Gasoline</v>
      </c>
      <c r="B137" s="70"/>
      <c r="C137" s="70"/>
      <c r="D137" s="70"/>
      <c r="E137" s="71">
        <v>0</v>
      </c>
      <c r="F137" s="71">
        <v>0</v>
      </c>
      <c r="G137" s="71">
        <v>0</v>
      </c>
      <c r="H137" s="71">
        <v>0</v>
      </c>
      <c r="I137" s="71">
        <v>0</v>
      </c>
      <c r="J137" s="71">
        <v>0</v>
      </c>
      <c r="K137" s="78">
        <f>J137+($AD$137-$I$137)/20</f>
        <v>0</v>
      </c>
      <c r="L137" s="78">
        <f t="shared" ref="L137:AC137" si="28">K137+($AD$137-$I$137)/20</f>
        <v>0</v>
      </c>
      <c r="M137" s="78">
        <f t="shared" si="28"/>
        <v>0</v>
      </c>
      <c r="N137" s="78">
        <f t="shared" si="28"/>
        <v>0</v>
      </c>
      <c r="O137" s="78">
        <f t="shared" si="28"/>
        <v>0</v>
      </c>
      <c r="P137" s="78">
        <f t="shared" si="28"/>
        <v>0</v>
      </c>
      <c r="Q137" s="78">
        <f t="shared" si="28"/>
        <v>0</v>
      </c>
      <c r="R137" s="78">
        <f t="shared" si="28"/>
        <v>0</v>
      </c>
      <c r="S137" s="78">
        <f t="shared" si="28"/>
        <v>0</v>
      </c>
      <c r="T137" s="78">
        <f t="shared" si="28"/>
        <v>0</v>
      </c>
      <c r="U137" s="78">
        <f t="shared" si="28"/>
        <v>0</v>
      </c>
      <c r="V137" s="78">
        <f t="shared" si="28"/>
        <v>0</v>
      </c>
      <c r="W137" s="78">
        <f t="shared" si="28"/>
        <v>0</v>
      </c>
      <c r="X137" s="78">
        <f t="shared" si="28"/>
        <v>0</v>
      </c>
      <c r="Y137" s="78">
        <f t="shared" si="28"/>
        <v>0</v>
      </c>
      <c r="Z137" s="78">
        <f t="shared" si="28"/>
        <v>0</v>
      </c>
      <c r="AA137" s="78">
        <f t="shared" si="28"/>
        <v>0</v>
      </c>
      <c r="AB137" s="78">
        <f t="shared" si="28"/>
        <v>0</v>
      </c>
      <c r="AC137" s="78">
        <f t="shared" si="28"/>
        <v>0</v>
      </c>
      <c r="AD137" s="71">
        <f>'Policy+Scenario'!C27</f>
        <v>0</v>
      </c>
      <c r="AE137" s="78">
        <f>AD137+($AS$137-$AD$137)/15</f>
        <v>0</v>
      </c>
      <c r="AF137" s="78">
        <f t="shared" ref="AF137:AR137" si="29">AE137+($AS$137-$AD$137)/15</f>
        <v>0</v>
      </c>
      <c r="AG137" s="78">
        <f t="shared" si="29"/>
        <v>0</v>
      </c>
      <c r="AH137" s="78">
        <f t="shared" si="29"/>
        <v>0</v>
      </c>
      <c r="AI137" s="78">
        <f t="shared" si="29"/>
        <v>0</v>
      </c>
      <c r="AJ137" s="78">
        <f t="shared" si="29"/>
        <v>0</v>
      </c>
      <c r="AK137" s="78">
        <f t="shared" si="29"/>
        <v>0</v>
      </c>
      <c r="AL137" s="78">
        <f t="shared" si="29"/>
        <v>0</v>
      </c>
      <c r="AM137" s="78">
        <f t="shared" si="29"/>
        <v>0</v>
      </c>
      <c r="AN137" s="78">
        <f t="shared" si="29"/>
        <v>0</v>
      </c>
      <c r="AO137" s="78">
        <f t="shared" si="29"/>
        <v>0</v>
      </c>
      <c r="AP137" s="78">
        <f t="shared" si="29"/>
        <v>0</v>
      </c>
      <c r="AQ137" s="78">
        <f t="shared" si="29"/>
        <v>0</v>
      </c>
      <c r="AR137" s="78">
        <f t="shared" si="29"/>
        <v>0</v>
      </c>
      <c r="AS137" s="71">
        <f>'Policy+Scenario'!D27</f>
        <v>0</v>
      </c>
      <c r="AT137" s="56"/>
      <c r="AU137" s="56"/>
    </row>
    <row r="138" spans="1:47">
      <c r="A138" s="70" t="str">
        <f t="shared" ref="A138:A143" si="30">A10</f>
        <v xml:space="preserve"> Ethanol</v>
      </c>
      <c r="B138" s="70"/>
      <c r="C138" s="70"/>
      <c r="D138" s="70"/>
      <c r="E138" s="71">
        <v>0</v>
      </c>
      <c r="F138" s="71">
        <v>0</v>
      </c>
      <c r="G138" s="71">
        <v>0</v>
      </c>
      <c r="H138" s="71">
        <v>0</v>
      </c>
      <c r="I138" s="71">
        <v>0</v>
      </c>
      <c r="J138" s="71">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1">
        <v>0</v>
      </c>
      <c r="AE138" s="78">
        <v>0</v>
      </c>
      <c r="AF138" s="78">
        <v>0</v>
      </c>
      <c r="AG138" s="78">
        <v>0</v>
      </c>
      <c r="AH138" s="78">
        <v>0</v>
      </c>
      <c r="AI138" s="78">
        <v>0</v>
      </c>
      <c r="AJ138" s="78">
        <v>0</v>
      </c>
      <c r="AK138" s="78">
        <v>0</v>
      </c>
      <c r="AL138" s="78">
        <v>0</v>
      </c>
      <c r="AM138" s="78">
        <v>0</v>
      </c>
      <c r="AN138" s="78">
        <v>0</v>
      </c>
      <c r="AO138" s="78">
        <v>0</v>
      </c>
      <c r="AP138" s="78">
        <v>0</v>
      </c>
      <c r="AQ138" s="78">
        <v>0</v>
      </c>
      <c r="AR138" s="78">
        <v>0</v>
      </c>
      <c r="AS138" s="71">
        <v>0</v>
      </c>
      <c r="AT138" s="56"/>
      <c r="AU138" s="56"/>
    </row>
    <row r="139" spans="1:47">
      <c r="A139" s="70" t="str">
        <f t="shared" si="30"/>
        <v xml:space="preserve"> Compressed Natural Gas</v>
      </c>
      <c r="B139" s="70"/>
      <c r="C139" s="70"/>
      <c r="D139" s="70"/>
      <c r="E139" s="71">
        <v>0</v>
      </c>
      <c r="F139" s="71">
        <v>0</v>
      </c>
      <c r="G139" s="71">
        <v>0</v>
      </c>
      <c r="H139" s="71">
        <v>0</v>
      </c>
      <c r="I139" s="71">
        <v>0</v>
      </c>
      <c r="J139" s="71">
        <v>0</v>
      </c>
      <c r="K139" s="78">
        <v>0</v>
      </c>
      <c r="L139" s="78">
        <v>0</v>
      </c>
      <c r="M139" s="78">
        <v>0</v>
      </c>
      <c r="N139" s="78">
        <v>0</v>
      </c>
      <c r="O139" s="78">
        <v>0</v>
      </c>
      <c r="P139" s="78">
        <v>0</v>
      </c>
      <c r="Q139" s="78">
        <v>0</v>
      </c>
      <c r="R139" s="78">
        <v>0</v>
      </c>
      <c r="S139" s="78">
        <v>0</v>
      </c>
      <c r="T139" s="78">
        <v>0</v>
      </c>
      <c r="U139" s="78">
        <v>0</v>
      </c>
      <c r="V139" s="78">
        <v>0</v>
      </c>
      <c r="W139" s="78">
        <v>0</v>
      </c>
      <c r="X139" s="78">
        <v>0</v>
      </c>
      <c r="Y139" s="78">
        <v>0</v>
      </c>
      <c r="Z139" s="78">
        <v>0</v>
      </c>
      <c r="AA139" s="78">
        <v>0</v>
      </c>
      <c r="AB139" s="78">
        <v>0</v>
      </c>
      <c r="AC139" s="78">
        <v>0</v>
      </c>
      <c r="AD139" s="71">
        <v>0</v>
      </c>
      <c r="AE139" s="78">
        <v>0</v>
      </c>
      <c r="AF139" s="78">
        <v>0</v>
      </c>
      <c r="AG139" s="78">
        <v>0</v>
      </c>
      <c r="AH139" s="78">
        <v>0</v>
      </c>
      <c r="AI139" s="78">
        <v>0</v>
      </c>
      <c r="AJ139" s="78">
        <v>0</v>
      </c>
      <c r="AK139" s="78">
        <v>0</v>
      </c>
      <c r="AL139" s="78">
        <v>0</v>
      </c>
      <c r="AM139" s="78">
        <v>0</v>
      </c>
      <c r="AN139" s="78">
        <v>0</v>
      </c>
      <c r="AO139" s="78">
        <v>0</v>
      </c>
      <c r="AP139" s="78">
        <v>0</v>
      </c>
      <c r="AQ139" s="78">
        <v>0</v>
      </c>
      <c r="AR139" s="78">
        <v>0</v>
      </c>
      <c r="AS139" s="71">
        <v>0</v>
      </c>
      <c r="AT139" s="56"/>
      <c r="AU139" s="56"/>
    </row>
    <row r="140" spans="1:47">
      <c r="A140" s="70" t="str">
        <f t="shared" si="30"/>
        <v xml:space="preserve"> Liquefied Petroleum Gases</v>
      </c>
      <c r="B140" s="70"/>
      <c r="C140" s="70"/>
      <c r="D140" s="70"/>
      <c r="E140" s="71">
        <v>0</v>
      </c>
      <c r="F140" s="71">
        <v>0</v>
      </c>
      <c r="G140" s="71">
        <v>0</v>
      </c>
      <c r="H140" s="71">
        <v>0</v>
      </c>
      <c r="I140" s="71">
        <v>0</v>
      </c>
      <c r="J140" s="71">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1">
        <v>0</v>
      </c>
      <c r="AE140" s="78">
        <v>0</v>
      </c>
      <c r="AF140" s="78">
        <v>0</v>
      </c>
      <c r="AG140" s="78">
        <v>0</v>
      </c>
      <c r="AH140" s="78">
        <v>0</v>
      </c>
      <c r="AI140" s="78">
        <v>0</v>
      </c>
      <c r="AJ140" s="78">
        <v>0</v>
      </c>
      <c r="AK140" s="78">
        <v>0</v>
      </c>
      <c r="AL140" s="78">
        <v>0</v>
      </c>
      <c r="AM140" s="78">
        <v>0</v>
      </c>
      <c r="AN140" s="78">
        <v>0</v>
      </c>
      <c r="AO140" s="78">
        <v>0</v>
      </c>
      <c r="AP140" s="78">
        <v>0</v>
      </c>
      <c r="AQ140" s="78">
        <v>0</v>
      </c>
      <c r="AR140" s="78">
        <v>0</v>
      </c>
      <c r="AS140" s="71">
        <v>0</v>
      </c>
      <c r="AT140" s="56"/>
      <c r="AU140" s="56"/>
    </row>
    <row r="141" spans="1:47">
      <c r="A141" s="70" t="str">
        <f t="shared" si="30"/>
        <v xml:space="preserve"> Electricity</v>
      </c>
      <c r="B141" s="70"/>
      <c r="C141" s="70"/>
      <c r="D141" s="70"/>
      <c r="E141" s="71">
        <v>0</v>
      </c>
      <c r="F141" s="71">
        <v>0</v>
      </c>
      <c r="G141" s="71">
        <v>0</v>
      </c>
      <c r="H141" s="71">
        <v>0</v>
      </c>
      <c r="I141" s="71">
        <v>0</v>
      </c>
      <c r="J141" s="71">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1">
        <v>0</v>
      </c>
      <c r="AE141" s="78">
        <v>0</v>
      </c>
      <c r="AF141" s="78">
        <v>0</v>
      </c>
      <c r="AG141" s="78">
        <v>0</v>
      </c>
      <c r="AH141" s="78">
        <v>0</v>
      </c>
      <c r="AI141" s="78">
        <v>0</v>
      </c>
      <c r="AJ141" s="78">
        <v>0</v>
      </c>
      <c r="AK141" s="78">
        <v>0</v>
      </c>
      <c r="AL141" s="78">
        <v>0</v>
      </c>
      <c r="AM141" s="78">
        <v>0</v>
      </c>
      <c r="AN141" s="78">
        <v>0</v>
      </c>
      <c r="AO141" s="78">
        <v>0</v>
      </c>
      <c r="AP141" s="78">
        <v>0</v>
      </c>
      <c r="AQ141" s="78">
        <v>0</v>
      </c>
      <c r="AR141" s="78">
        <v>0</v>
      </c>
      <c r="AS141" s="71">
        <v>0</v>
      </c>
      <c r="AT141" s="56"/>
      <c r="AU141" s="56"/>
    </row>
    <row r="142" spans="1:47">
      <c r="A142" s="70" t="str">
        <f t="shared" si="30"/>
        <v xml:space="preserve"> Liquid Hydrogen</v>
      </c>
      <c r="B142" s="70"/>
      <c r="C142" s="70"/>
      <c r="D142" s="70"/>
      <c r="E142" s="71">
        <v>0</v>
      </c>
      <c r="F142" s="71">
        <v>0</v>
      </c>
      <c r="G142" s="71">
        <v>0</v>
      </c>
      <c r="H142" s="71">
        <v>0</v>
      </c>
      <c r="I142" s="71">
        <v>0</v>
      </c>
      <c r="J142" s="71">
        <v>0</v>
      </c>
      <c r="K142" s="78">
        <v>0</v>
      </c>
      <c r="L142" s="78">
        <v>0</v>
      </c>
      <c r="M142" s="78">
        <v>0</v>
      </c>
      <c r="N142" s="78">
        <v>0</v>
      </c>
      <c r="O142" s="78">
        <v>0</v>
      </c>
      <c r="P142" s="78">
        <v>0</v>
      </c>
      <c r="Q142" s="78">
        <v>0</v>
      </c>
      <c r="R142" s="78">
        <v>0</v>
      </c>
      <c r="S142" s="78">
        <v>0</v>
      </c>
      <c r="T142" s="78">
        <v>0</v>
      </c>
      <c r="U142" s="78">
        <v>0</v>
      </c>
      <c r="V142" s="78">
        <v>0</v>
      </c>
      <c r="W142" s="78">
        <v>0</v>
      </c>
      <c r="X142" s="78">
        <v>0</v>
      </c>
      <c r="Y142" s="78">
        <v>0</v>
      </c>
      <c r="Z142" s="78">
        <v>0</v>
      </c>
      <c r="AA142" s="78">
        <v>0</v>
      </c>
      <c r="AB142" s="78">
        <v>0</v>
      </c>
      <c r="AC142" s="78">
        <v>0</v>
      </c>
      <c r="AD142" s="71">
        <v>0</v>
      </c>
      <c r="AE142" s="78">
        <v>0</v>
      </c>
      <c r="AF142" s="78">
        <v>0</v>
      </c>
      <c r="AG142" s="78">
        <v>0</v>
      </c>
      <c r="AH142" s="78">
        <v>0</v>
      </c>
      <c r="AI142" s="78">
        <v>0</v>
      </c>
      <c r="AJ142" s="78">
        <v>0</v>
      </c>
      <c r="AK142" s="78">
        <v>0</v>
      </c>
      <c r="AL142" s="78">
        <v>0</v>
      </c>
      <c r="AM142" s="78">
        <v>0</v>
      </c>
      <c r="AN142" s="78">
        <v>0</v>
      </c>
      <c r="AO142" s="78">
        <v>0</v>
      </c>
      <c r="AP142" s="78">
        <v>0</v>
      </c>
      <c r="AQ142" s="78">
        <v>0</v>
      </c>
      <c r="AR142" s="78">
        <v>0</v>
      </c>
      <c r="AS142" s="71">
        <v>0</v>
      </c>
      <c r="AT142" s="56"/>
      <c r="AU142" s="56"/>
    </row>
    <row r="143" spans="1:47">
      <c r="A143" s="70" t="str">
        <f t="shared" si="30"/>
        <v xml:space="preserve"> Distillate Fuel Oil (diesel)</v>
      </c>
      <c r="B143" s="70"/>
      <c r="C143" s="70"/>
      <c r="D143" s="70"/>
      <c r="E143" s="71">
        <v>0</v>
      </c>
      <c r="F143" s="71">
        <v>0</v>
      </c>
      <c r="G143" s="71">
        <v>0</v>
      </c>
      <c r="H143" s="71">
        <v>0</v>
      </c>
      <c r="I143" s="71">
        <v>0</v>
      </c>
      <c r="J143" s="71">
        <v>0</v>
      </c>
      <c r="K143" s="78">
        <f>J143+($AD$143-$J$143)/20</f>
        <v>0</v>
      </c>
      <c r="L143" s="78">
        <f t="shared" ref="L143:AC143" si="31">K143+($AD$143-$J$143)/20</f>
        <v>0</v>
      </c>
      <c r="M143" s="78">
        <f t="shared" si="31"/>
        <v>0</v>
      </c>
      <c r="N143" s="78">
        <f t="shared" si="31"/>
        <v>0</v>
      </c>
      <c r="O143" s="78">
        <f t="shared" si="31"/>
        <v>0</v>
      </c>
      <c r="P143" s="78">
        <f t="shared" si="31"/>
        <v>0</v>
      </c>
      <c r="Q143" s="78">
        <f t="shared" si="31"/>
        <v>0</v>
      </c>
      <c r="R143" s="78">
        <f t="shared" si="31"/>
        <v>0</v>
      </c>
      <c r="S143" s="78">
        <f t="shared" si="31"/>
        <v>0</v>
      </c>
      <c r="T143" s="78">
        <f t="shared" si="31"/>
        <v>0</v>
      </c>
      <c r="U143" s="78">
        <f t="shared" si="31"/>
        <v>0</v>
      </c>
      <c r="V143" s="78">
        <f t="shared" si="31"/>
        <v>0</v>
      </c>
      <c r="W143" s="78">
        <f t="shared" si="31"/>
        <v>0</v>
      </c>
      <c r="X143" s="78">
        <f t="shared" si="31"/>
        <v>0</v>
      </c>
      <c r="Y143" s="78">
        <f t="shared" si="31"/>
        <v>0</v>
      </c>
      <c r="Z143" s="78">
        <f t="shared" si="31"/>
        <v>0</v>
      </c>
      <c r="AA143" s="78">
        <f t="shared" si="31"/>
        <v>0</v>
      </c>
      <c r="AB143" s="78">
        <f t="shared" si="31"/>
        <v>0</v>
      </c>
      <c r="AC143" s="78">
        <f t="shared" si="31"/>
        <v>0</v>
      </c>
      <c r="AD143" s="71">
        <f>'Policy+Scenario'!C42</f>
        <v>0</v>
      </c>
      <c r="AE143" s="78">
        <f>AD143+($AS$143-$AD$143)/15</f>
        <v>0</v>
      </c>
      <c r="AF143" s="78">
        <f t="shared" ref="AF143:AR143" si="32">AE143+($AS$143-$AD$143)/15</f>
        <v>0</v>
      </c>
      <c r="AG143" s="78">
        <f t="shared" si="32"/>
        <v>0</v>
      </c>
      <c r="AH143" s="78">
        <f t="shared" si="32"/>
        <v>0</v>
      </c>
      <c r="AI143" s="78">
        <f t="shared" si="32"/>
        <v>0</v>
      </c>
      <c r="AJ143" s="78">
        <f t="shared" si="32"/>
        <v>0</v>
      </c>
      <c r="AK143" s="78">
        <f t="shared" si="32"/>
        <v>0</v>
      </c>
      <c r="AL143" s="78">
        <f t="shared" si="32"/>
        <v>0</v>
      </c>
      <c r="AM143" s="78">
        <f t="shared" si="32"/>
        <v>0</v>
      </c>
      <c r="AN143" s="78">
        <f t="shared" si="32"/>
        <v>0</v>
      </c>
      <c r="AO143" s="78">
        <f t="shared" si="32"/>
        <v>0</v>
      </c>
      <c r="AP143" s="78">
        <f t="shared" si="32"/>
        <v>0</v>
      </c>
      <c r="AQ143" s="78">
        <f t="shared" si="32"/>
        <v>0</v>
      </c>
      <c r="AR143" s="78">
        <f t="shared" si="32"/>
        <v>0</v>
      </c>
      <c r="AS143" s="71">
        <f>'Policy+Scenario'!D42</f>
        <v>0</v>
      </c>
      <c r="AT143" s="56"/>
      <c r="AU143" s="56"/>
    </row>
    <row r="144" spans="1:47">
      <c r="A144" s="70" t="str">
        <f>A45</f>
        <v xml:space="preserve"> Jet Fuel</v>
      </c>
      <c r="B144" s="70"/>
      <c r="C144" s="70"/>
      <c r="D144" s="70"/>
      <c r="E144" s="71">
        <v>0</v>
      </c>
      <c r="F144" s="71">
        <v>0</v>
      </c>
      <c r="G144" s="71">
        <v>0</v>
      </c>
      <c r="H144" s="71">
        <v>0</v>
      </c>
      <c r="I144" s="71">
        <v>0</v>
      </c>
      <c r="J144" s="71">
        <v>0</v>
      </c>
      <c r="K144" s="78">
        <f>J144+($AD$144-$J$144)/20</f>
        <v>0</v>
      </c>
      <c r="L144" s="78">
        <f t="shared" ref="L144:AC144" si="33">K144+($AD$144-$J$144)/20</f>
        <v>0</v>
      </c>
      <c r="M144" s="78">
        <f t="shared" si="33"/>
        <v>0</v>
      </c>
      <c r="N144" s="78">
        <f t="shared" si="33"/>
        <v>0</v>
      </c>
      <c r="O144" s="78">
        <f t="shared" si="33"/>
        <v>0</v>
      </c>
      <c r="P144" s="78">
        <f t="shared" si="33"/>
        <v>0</v>
      </c>
      <c r="Q144" s="78">
        <f t="shared" si="33"/>
        <v>0</v>
      </c>
      <c r="R144" s="78">
        <f t="shared" si="33"/>
        <v>0</v>
      </c>
      <c r="S144" s="78">
        <f t="shared" si="33"/>
        <v>0</v>
      </c>
      <c r="T144" s="78">
        <f t="shared" si="33"/>
        <v>0</v>
      </c>
      <c r="U144" s="78">
        <f t="shared" si="33"/>
        <v>0</v>
      </c>
      <c r="V144" s="78">
        <f t="shared" si="33"/>
        <v>0</v>
      </c>
      <c r="W144" s="78">
        <f t="shared" si="33"/>
        <v>0</v>
      </c>
      <c r="X144" s="78">
        <f t="shared" si="33"/>
        <v>0</v>
      </c>
      <c r="Y144" s="78">
        <f t="shared" si="33"/>
        <v>0</v>
      </c>
      <c r="Z144" s="78">
        <f t="shared" si="33"/>
        <v>0</v>
      </c>
      <c r="AA144" s="78">
        <f t="shared" si="33"/>
        <v>0</v>
      </c>
      <c r="AB144" s="78">
        <f t="shared" si="33"/>
        <v>0</v>
      </c>
      <c r="AC144" s="78">
        <f t="shared" si="33"/>
        <v>0</v>
      </c>
      <c r="AD144" s="71">
        <f>'Policy+Scenario'!C50</f>
        <v>0</v>
      </c>
      <c r="AE144" s="78">
        <f>AD144+($AS$144-$AD$144)/15</f>
        <v>0</v>
      </c>
      <c r="AF144" s="78">
        <f t="shared" ref="AF144:AR144" si="34">AE144+($AS$144-$AD$144)/15</f>
        <v>0</v>
      </c>
      <c r="AG144" s="78">
        <f t="shared" si="34"/>
        <v>0</v>
      </c>
      <c r="AH144" s="78">
        <f t="shared" si="34"/>
        <v>0</v>
      </c>
      <c r="AI144" s="78">
        <f t="shared" si="34"/>
        <v>0</v>
      </c>
      <c r="AJ144" s="78">
        <f t="shared" si="34"/>
        <v>0</v>
      </c>
      <c r="AK144" s="78">
        <f t="shared" si="34"/>
        <v>0</v>
      </c>
      <c r="AL144" s="78">
        <f t="shared" si="34"/>
        <v>0</v>
      </c>
      <c r="AM144" s="78">
        <f t="shared" si="34"/>
        <v>0</v>
      </c>
      <c r="AN144" s="78">
        <f t="shared" si="34"/>
        <v>0</v>
      </c>
      <c r="AO144" s="78">
        <f t="shared" si="34"/>
        <v>0</v>
      </c>
      <c r="AP144" s="78">
        <f t="shared" si="34"/>
        <v>0</v>
      </c>
      <c r="AQ144" s="78">
        <f t="shared" si="34"/>
        <v>0</v>
      </c>
      <c r="AR144" s="78">
        <f t="shared" si="34"/>
        <v>0</v>
      </c>
      <c r="AS144" s="71">
        <f>'Policy+Scenario'!D50</f>
        <v>0</v>
      </c>
      <c r="AT144" s="56"/>
      <c r="AU144" s="56"/>
    </row>
    <row r="145" spans="1:47">
      <c r="A145" s="70" t="str">
        <f>A46</f>
        <v xml:space="preserve"> Aviation Gasoline</v>
      </c>
      <c r="B145" s="70"/>
      <c r="C145" s="70"/>
      <c r="D145" s="70"/>
      <c r="E145" s="71">
        <v>0</v>
      </c>
      <c r="F145" s="71">
        <v>0</v>
      </c>
      <c r="G145" s="71">
        <v>0</v>
      </c>
      <c r="H145" s="71">
        <v>0</v>
      </c>
      <c r="I145" s="71">
        <v>0</v>
      </c>
      <c r="J145" s="71">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1">
        <v>0</v>
      </c>
      <c r="AE145" s="78">
        <v>0</v>
      </c>
      <c r="AF145" s="78">
        <v>0</v>
      </c>
      <c r="AG145" s="78">
        <v>0</v>
      </c>
      <c r="AH145" s="78">
        <v>0</v>
      </c>
      <c r="AI145" s="78">
        <v>0</v>
      </c>
      <c r="AJ145" s="78">
        <v>0</v>
      </c>
      <c r="AK145" s="78">
        <v>0</v>
      </c>
      <c r="AL145" s="78">
        <v>0</v>
      </c>
      <c r="AM145" s="78">
        <v>0</v>
      </c>
      <c r="AN145" s="78">
        <v>0</v>
      </c>
      <c r="AO145" s="78">
        <v>0</v>
      </c>
      <c r="AP145" s="78">
        <v>0</v>
      </c>
      <c r="AQ145" s="78">
        <v>0</v>
      </c>
      <c r="AR145" s="78">
        <v>0</v>
      </c>
      <c r="AS145" s="71">
        <v>0</v>
      </c>
      <c r="AT145" s="56"/>
      <c r="AU145" s="56"/>
    </row>
    <row r="146" spans="1:47">
      <c r="A146" s="70" t="str">
        <f>A41</f>
        <v xml:space="preserve"> Residual Oil</v>
      </c>
      <c r="B146" s="70"/>
      <c r="C146" s="70"/>
      <c r="D146" s="70"/>
      <c r="E146" s="71">
        <v>0</v>
      </c>
      <c r="F146" s="71">
        <v>0</v>
      </c>
      <c r="G146" s="71">
        <v>0</v>
      </c>
      <c r="H146" s="71">
        <v>0</v>
      </c>
      <c r="I146" s="71">
        <v>0</v>
      </c>
      <c r="J146" s="71">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0</v>
      </c>
      <c r="AB146" s="78">
        <v>0</v>
      </c>
      <c r="AC146" s="78">
        <v>0</v>
      </c>
      <c r="AD146" s="71">
        <v>0</v>
      </c>
      <c r="AE146" s="78">
        <v>0</v>
      </c>
      <c r="AF146" s="78">
        <v>0</v>
      </c>
      <c r="AG146" s="78">
        <v>0</v>
      </c>
      <c r="AH146" s="78">
        <v>0</v>
      </c>
      <c r="AI146" s="78">
        <v>0</v>
      </c>
      <c r="AJ146" s="78">
        <v>0</v>
      </c>
      <c r="AK146" s="78">
        <v>0</v>
      </c>
      <c r="AL146" s="78">
        <v>0</v>
      </c>
      <c r="AM146" s="78">
        <v>0</v>
      </c>
      <c r="AN146" s="78">
        <v>0</v>
      </c>
      <c r="AO146" s="78">
        <v>0</v>
      </c>
      <c r="AP146" s="78">
        <v>0</v>
      </c>
      <c r="AQ146" s="78">
        <v>0</v>
      </c>
      <c r="AR146" s="78">
        <v>0</v>
      </c>
      <c r="AS146" s="71">
        <v>0</v>
      </c>
      <c r="AT146" s="56"/>
      <c r="AU146" s="56"/>
    </row>
    <row r="147" spans="1:47">
      <c r="AT147" s="56"/>
      <c r="AU147" s="56"/>
    </row>
    <row r="148" spans="1:47">
      <c r="A148" s="47"/>
      <c r="D148" s="47"/>
      <c r="AT148" s="56"/>
      <c r="AU148" s="56"/>
    </row>
    <row r="149" spans="1:47">
      <c r="A149" s="2" t="s">
        <v>2672</v>
      </c>
      <c r="E149" s="79" t="s">
        <v>3270</v>
      </c>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18"/>
      <c r="AT149" s="56"/>
      <c r="AU149" s="56"/>
    </row>
    <row r="150" spans="1:47">
      <c r="A150" t="s">
        <v>2674</v>
      </c>
      <c r="AT150" s="56"/>
      <c r="AU150" s="56"/>
    </row>
    <row r="151" spans="1:47">
      <c r="A151" t="str">
        <f>A123</f>
        <v>Light-Duty Vehicle</v>
      </c>
      <c r="E151" s="79">
        <f>(1+Mitigation!E151)*('Policy+Scenario'!E86)-1</f>
        <v>0</v>
      </c>
      <c r="F151" s="79">
        <f>(1+Mitigation!F151)*('Policy+Scenario'!F86)-1</f>
        <v>0</v>
      </c>
      <c r="G151" s="79">
        <f>(1+Mitigation!G151)*('Policy+Scenario'!G86)-1</f>
        <v>0</v>
      </c>
      <c r="H151" s="79">
        <f>(1+Mitigation!H151)*('Policy+Scenario'!H86)-1</f>
        <v>0</v>
      </c>
      <c r="I151" s="79">
        <f>(1+Mitigation!I151)*('Policy+Scenario'!I86)-1</f>
        <v>0</v>
      </c>
      <c r="J151" s="79">
        <f>(1+Mitigation!J151)*('Policy+Scenario'!J86)-1</f>
        <v>0</v>
      </c>
      <c r="K151" s="79">
        <f>(1+Mitigation!K151)*('Policy+Scenario'!K86)-1</f>
        <v>0</v>
      </c>
      <c r="L151" s="79">
        <f>(1+Mitigation!L151)*('Policy+Scenario'!L86)-1</f>
        <v>0</v>
      </c>
      <c r="M151" s="79">
        <f>(1+Mitigation!M151)*('Policy+Scenario'!M86)-1</f>
        <v>0</v>
      </c>
      <c r="N151" s="79">
        <f>(1+Mitigation!N151)*('Policy+Scenario'!N86)-1</f>
        <v>0</v>
      </c>
      <c r="O151" s="79">
        <f>(1+Mitigation!O151)*('Policy+Scenario'!O86)-1</f>
        <v>0</v>
      </c>
      <c r="P151" s="79">
        <f>(1+Mitigation!P151)*('Policy+Scenario'!P86)-1</f>
        <v>1.7897714263920061E-2</v>
      </c>
      <c r="Q151" s="79">
        <f>(1+Mitigation!Q151)*('Policy+Scenario'!Q86)-1</f>
        <v>3.5795428527840123E-2</v>
      </c>
      <c r="R151" s="79">
        <f>(1+Mitigation!R151)*('Policy+Scenario'!R86)-1</f>
        <v>5.3693142791760184E-2</v>
      </c>
      <c r="S151" s="79">
        <f>(1+Mitigation!S151)*('Policy+Scenario'!S86)-1</f>
        <v>7.1590857055680468E-2</v>
      </c>
      <c r="T151" s="79">
        <f>(1+Mitigation!T151)*('Policy+Scenario'!T86)-1</f>
        <v>8.9488571319600529E-2</v>
      </c>
      <c r="U151" s="79">
        <f>(1+Mitigation!U151)*('Policy+Scenario'!U86)-1</f>
        <v>0.10738628558352059</v>
      </c>
      <c r="V151" s="79">
        <f>(1+Mitigation!V151)*('Policy+Scenario'!V86)-1</f>
        <v>0.12528399984744065</v>
      </c>
      <c r="W151" s="79">
        <f>(1+Mitigation!W151)*('Policy+Scenario'!W86)-1</f>
        <v>0.14318171411136071</v>
      </c>
      <c r="X151" s="79">
        <f>(1+Mitigation!X151)*('Policy+Scenario'!X86)-1</f>
        <v>0.16107942837528078</v>
      </c>
      <c r="Y151" s="79">
        <f>(1+Mitigation!Y151)*('Policy+Scenario'!Y86)-1</f>
        <v>0.17897714263920084</v>
      </c>
      <c r="Z151" s="79">
        <f>(1+Mitigation!Z151)*('Policy+Scenario'!Z86)-1</f>
        <v>0.19687485690312112</v>
      </c>
      <c r="AA151" s="79">
        <f>(1+Mitigation!AA151)*('Policy+Scenario'!AA86)-1</f>
        <v>0.21477257116704118</v>
      </c>
      <c r="AB151" s="79">
        <f>(1+Mitigation!AB151)*('Policy+Scenario'!AB86)-1</f>
        <v>0.23267028543096124</v>
      </c>
      <c r="AC151" s="79">
        <f>(1+Mitigation!AC151)*('Policy+Scenario'!AC86)-1</f>
        <v>0.2505679996948813</v>
      </c>
      <c r="AD151" s="79">
        <f>(1+Mitigation!AD151)*('Policy+Scenario'!AD86)-1</f>
        <v>0.26846571395880137</v>
      </c>
      <c r="AE151" s="79">
        <f>(1+Mitigation!AE151)*('Policy+Scenario'!AE86)-1</f>
        <v>0.29531228535468146</v>
      </c>
      <c r="AF151" s="79">
        <f>(1+Mitigation!AF151)*('Policy+Scenario'!AF86)-1</f>
        <v>0.32215885675056155</v>
      </c>
      <c r="AG151" s="79">
        <f>(1+Mitigation!AG151)*('Policy+Scenario'!AG86)-1</f>
        <v>0.34900542814644187</v>
      </c>
      <c r="AH151" s="79">
        <f>(1+Mitigation!AH151)*('Policy+Scenario'!AH86)-1</f>
        <v>0.37585199954232196</v>
      </c>
      <c r="AI151" s="79">
        <f>(1+Mitigation!AI151)*('Policy+Scenario'!AI86)-1</f>
        <v>0.40269857093820205</v>
      </c>
      <c r="AJ151" s="79">
        <f>(1+Mitigation!AJ151)*('Policy+Scenario'!AJ86)-1</f>
        <v>0.42954514233408214</v>
      </c>
      <c r="AK151" s="79">
        <f>(1+Mitigation!AK151)*('Policy+Scenario'!AK86)-1</f>
        <v>0.45639171372996223</v>
      </c>
      <c r="AL151" s="79">
        <f>(1+Mitigation!AL151)*('Policy+Scenario'!AL86)-1</f>
        <v>0.48323828512584255</v>
      </c>
      <c r="AM151" s="79">
        <f>(1+Mitigation!AM151)*('Policy+Scenario'!AM86)-1</f>
        <v>0.51008485652172264</v>
      </c>
      <c r="AN151" s="79">
        <f>(1+Mitigation!AN151)*('Policy+Scenario'!AN86)-1</f>
        <v>0.53693142791760273</v>
      </c>
      <c r="AO151" s="79">
        <f>(1+Mitigation!AO151)*('Policy+Scenario'!AO86)-1</f>
        <v>0.56377799931348305</v>
      </c>
      <c r="AP151" s="79">
        <f>(1+Mitigation!AP151)*('Policy+Scenario'!AP86)-1</f>
        <v>0.59062457070936292</v>
      </c>
      <c r="AQ151" s="79">
        <f>(1+Mitigation!AQ151)*('Policy+Scenario'!AQ86)-1</f>
        <v>0.61747114210524323</v>
      </c>
      <c r="AR151" s="79">
        <f>(1+Mitigation!AR151)*('Policy+Scenario'!AR86)-1</f>
        <v>0.64431771350112332</v>
      </c>
      <c r="AS151" s="79">
        <f>(1+Mitigation!AS151)*('Policy+Scenario'!AS86)-1</f>
        <v>0.67116428489700342</v>
      </c>
      <c r="AT151" s="56"/>
      <c r="AU151" s="56"/>
    </row>
    <row r="152" spans="1:47">
      <c r="A152" t="str">
        <f t="shared" ref="A152:A159" si="35">A124</f>
        <v>Commercial Light Trucks 1/</v>
      </c>
      <c r="E152">
        <v>0</v>
      </c>
      <c r="F152" s="43">
        <f>F151</f>
        <v>0</v>
      </c>
      <c r="G152" s="43">
        <f t="shared" ref="G152:AS152" si="36">G151</f>
        <v>0</v>
      </c>
      <c r="H152" s="43">
        <f t="shared" si="36"/>
        <v>0</v>
      </c>
      <c r="I152" s="43">
        <f t="shared" si="36"/>
        <v>0</v>
      </c>
      <c r="J152" s="43">
        <f t="shared" si="36"/>
        <v>0</v>
      </c>
      <c r="K152" s="76">
        <f t="shared" si="36"/>
        <v>0</v>
      </c>
      <c r="L152" s="76">
        <f t="shared" si="36"/>
        <v>0</v>
      </c>
      <c r="M152" s="76">
        <f t="shared" si="36"/>
        <v>0</v>
      </c>
      <c r="N152" s="76">
        <f t="shared" si="36"/>
        <v>0</v>
      </c>
      <c r="O152" s="76">
        <f t="shared" si="36"/>
        <v>0</v>
      </c>
      <c r="P152" s="76">
        <f t="shared" si="36"/>
        <v>1.7897714263920061E-2</v>
      </c>
      <c r="Q152" s="76">
        <f t="shared" si="36"/>
        <v>3.5795428527840123E-2</v>
      </c>
      <c r="R152" s="76">
        <f t="shared" si="36"/>
        <v>5.3693142791760184E-2</v>
      </c>
      <c r="S152" s="76">
        <f t="shared" si="36"/>
        <v>7.1590857055680468E-2</v>
      </c>
      <c r="T152" s="76">
        <f t="shared" si="36"/>
        <v>8.9488571319600529E-2</v>
      </c>
      <c r="U152" s="76">
        <f t="shared" si="36"/>
        <v>0.10738628558352059</v>
      </c>
      <c r="V152" s="76">
        <f t="shared" si="36"/>
        <v>0.12528399984744065</v>
      </c>
      <c r="W152" s="76">
        <f t="shared" si="36"/>
        <v>0.14318171411136071</v>
      </c>
      <c r="X152" s="76">
        <f t="shared" si="36"/>
        <v>0.16107942837528078</v>
      </c>
      <c r="Y152" s="76">
        <f t="shared" si="36"/>
        <v>0.17897714263920084</v>
      </c>
      <c r="Z152" s="76">
        <f t="shared" si="36"/>
        <v>0.19687485690312112</v>
      </c>
      <c r="AA152" s="76">
        <f t="shared" si="36"/>
        <v>0.21477257116704118</v>
      </c>
      <c r="AB152" s="76">
        <f t="shared" si="36"/>
        <v>0.23267028543096124</v>
      </c>
      <c r="AC152" s="76">
        <f t="shared" si="36"/>
        <v>0.2505679996948813</v>
      </c>
      <c r="AD152" s="43">
        <f t="shared" si="36"/>
        <v>0.26846571395880137</v>
      </c>
      <c r="AE152" s="76">
        <f t="shared" si="36"/>
        <v>0.29531228535468146</v>
      </c>
      <c r="AF152" s="76">
        <f t="shared" si="36"/>
        <v>0.32215885675056155</v>
      </c>
      <c r="AG152" s="76">
        <f t="shared" si="36"/>
        <v>0.34900542814644187</v>
      </c>
      <c r="AH152" s="76">
        <f t="shared" si="36"/>
        <v>0.37585199954232196</v>
      </c>
      <c r="AI152" s="76">
        <f t="shared" si="36"/>
        <v>0.40269857093820205</v>
      </c>
      <c r="AJ152" s="76">
        <f t="shared" si="36"/>
        <v>0.42954514233408214</v>
      </c>
      <c r="AK152" s="76">
        <f t="shared" si="36"/>
        <v>0.45639171372996223</v>
      </c>
      <c r="AL152" s="76">
        <f t="shared" si="36"/>
        <v>0.48323828512584255</v>
      </c>
      <c r="AM152" s="76">
        <f t="shared" si="36"/>
        <v>0.51008485652172264</v>
      </c>
      <c r="AN152" s="76">
        <f t="shared" si="36"/>
        <v>0.53693142791760273</v>
      </c>
      <c r="AO152" s="76">
        <f t="shared" si="36"/>
        <v>0.56377799931348305</v>
      </c>
      <c r="AP152" s="76">
        <f t="shared" si="36"/>
        <v>0.59062457070936292</v>
      </c>
      <c r="AQ152" s="76">
        <f t="shared" si="36"/>
        <v>0.61747114210524323</v>
      </c>
      <c r="AR152" s="76">
        <f t="shared" si="36"/>
        <v>0.64431771350112332</v>
      </c>
      <c r="AS152" s="43">
        <f t="shared" si="36"/>
        <v>0.67116428489700342</v>
      </c>
      <c r="AT152" s="56"/>
      <c r="AU152" s="56"/>
    </row>
    <row r="153" spans="1:47">
      <c r="A153" t="str">
        <f t="shared" si="35"/>
        <v>Freight Trucks 2/</v>
      </c>
      <c r="E153" s="79">
        <f>(1+Mitigation!E153)*('Policy+Scenario'!E89)-1</f>
        <v>0</v>
      </c>
      <c r="F153" s="79">
        <f>(1+Mitigation!F153)*('Policy+Scenario'!F89)-1</f>
        <v>0</v>
      </c>
      <c r="G153" s="79">
        <f>(1+Mitigation!G153)*('Policy+Scenario'!G89)-1</f>
        <v>0</v>
      </c>
      <c r="H153" s="79">
        <f>(1+Mitigation!H153)*('Policy+Scenario'!H89)-1</f>
        <v>0</v>
      </c>
      <c r="I153" s="79">
        <f>(1+Mitigation!I153)*('Policy+Scenario'!I89)-1</f>
        <v>0</v>
      </c>
      <c r="J153" s="79">
        <f>(1+Mitigation!J153)*('Policy+Scenario'!J89)-1</f>
        <v>0</v>
      </c>
      <c r="K153" s="79">
        <f>(1+Mitigation!K153)*('Policy+Scenario'!K89)-1</f>
        <v>0</v>
      </c>
      <c r="L153" s="79">
        <f>(1+Mitigation!L153)*('Policy+Scenario'!L89)-1</f>
        <v>0</v>
      </c>
      <c r="M153" s="79">
        <f>(1+Mitigation!M153)*('Policy+Scenario'!M89)-1</f>
        <v>0</v>
      </c>
      <c r="N153" s="79">
        <f>(1+Mitigation!N153)*('Policy+Scenario'!N89)-1</f>
        <v>0</v>
      </c>
      <c r="O153" s="79">
        <f>(1+Mitigation!O153)*('Policy+Scenario'!O89)-1</f>
        <v>0</v>
      </c>
      <c r="P153" s="79">
        <f>(1+Mitigation!P153)*('Policy+Scenario'!P89)-1</f>
        <v>1.821164768762018E-2</v>
      </c>
      <c r="Q153" s="79">
        <f>(1+Mitigation!Q153)*('Policy+Scenario'!Q89)-1</f>
        <v>3.6423295375240139E-2</v>
      </c>
      <c r="R153" s="79">
        <f>(1+Mitigation!R153)*('Policy+Scenario'!R89)-1</f>
        <v>5.4634943062860319E-2</v>
      </c>
      <c r="S153" s="79">
        <f>(1+Mitigation!S153)*('Policy+Scenario'!S89)-1</f>
        <v>7.2846590750480278E-2</v>
      </c>
      <c r="T153" s="79">
        <f>(1+Mitigation!T153)*('Policy+Scenario'!T89)-1</f>
        <v>9.1058238438100458E-2</v>
      </c>
      <c r="U153" s="79">
        <f>(1+Mitigation!U153)*('Policy+Scenario'!U89)-1</f>
        <v>0.10926988612572042</v>
      </c>
      <c r="V153" s="79">
        <f>(1+Mitigation!V153)*('Policy+Scenario'!V89)-1</f>
        <v>0.1274815338133406</v>
      </c>
      <c r="W153" s="79">
        <f>(1+Mitigation!W153)*('Policy+Scenario'!W89)-1</f>
        <v>0.14569318150096056</v>
      </c>
      <c r="X153" s="79">
        <f>(1+Mitigation!X153)*('Policy+Scenario'!X89)-1</f>
        <v>0.16390482918858074</v>
      </c>
      <c r="Y153" s="79">
        <f>(1+Mitigation!Y153)*('Policy+Scenario'!Y89)-1</f>
        <v>0.18211647687620069</v>
      </c>
      <c r="Z153" s="79">
        <f>(1+Mitigation!Z153)*('Policy+Scenario'!Z89)-1</f>
        <v>0.20032812456382088</v>
      </c>
      <c r="AA153" s="79">
        <f>(1+Mitigation!AA153)*('Policy+Scenario'!AA89)-1</f>
        <v>0.21853977225144083</v>
      </c>
      <c r="AB153" s="79">
        <f>(1+Mitigation!AB153)*('Policy+Scenario'!AB89)-1</f>
        <v>0.23675141993906101</v>
      </c>
      <c r="AC153" s="79">
        <f>(1+Mitigation!AC153)*('Policy+Scenario'!AC89)-1</f>
        <v>0.25496306762668119</v>
      </c>
      <c r="AD153" s="79">
        <f>(1+Mitigation!AD153)*('Policy+Scenario'!AD89)-1</f>
        <v>0.27317471531430115</v>
      </c>
      <c r="AE153" s="79">
        <f>(1+Mitigation!AE153)*('Policy+Scenario'!AE89)-1</f>
        <v>0.30049218684573131</v>
      </c>
      <c r="AF153" s="79">
        <f>(1+Mitigation!AF153)*('Policy+Scenario'!AF89)-1</f>
        <v>0.32780965837716147</v>
      </c>
      <c r="AG153" s="79">
        <f>(1+Mitigation!AG153)*('Policy+Scenario'!AG89)-1</f>
        <v>0.35512712990859141</v>
      </c>
      <c r="AH153" s="79">
        <f>(1+Mitigation!AH153)*('Policy+Scenario'!AH89)-1</f>
        <v>0.38244460144002157</v>
      </c>
      <c r="AI153" s="79">
        <f>(1+Mitigation!AI153)*('Policy+Scenario'!AI89)-1</f>
        <v>0.40976207297145173</v>
      </c>
      <c r="AJ153" s="79">
        <f>(1+Mitigation!AJ153)*('Policy+Scenario'!AJ89)-1</f>
        <v>0.43707954450288189</v>
      </c>
      <c r="AK153" s="79">
        <f>(1+Mitigation!AK153)*('Policy+Scenario'!AK89)-1</f>
        <v>0.46439701603431205</v>
      </c>
      <c r="AL153" s="79">
        <f>(1+Mitigation!AL153)*('Policy+Scenario'!AL89)-1</f>
        <v>0.49171448756574199</v>
      </c>
      <c r="AM153" s="79">
        <f>(1+Mitigation!AM153)*('Policy+Scenario'!AM89)-1</f>
        <v>0.51903195909717215</v>
      </c>
      <c r="AN153" s="79">
        <f>(1+Mitigation!AN153)*('Policy+Scenario'!AN89)-1</f>
        <v>0.54634943062860231</v>
      </c>
      <c r="AO153" s="79">
        <f>(1+Mitigation!AO153)*('Policy+Scenario'!AO89)-1</f>
        <v>0.57366690216003247</v>
      </c>
      <c r="AP153" s="79">
        <f>(1+Mitigation!AP153)*('Policy+Scenario'!AP89)-1</f>
        <v>0.60098437369146263</v>
      </c>
      <c r="AQ153" s="79">
        <f>(1+Mitigation!AQ153)*('Policy+Scenario'!AQ89)-1</f>
        <v>0.62830184522289256</v>
      </c>
      <c r="AR153" s="79">
        <f>(1+Mitigation!AR153)*('Policy+Scenario'!AR89)-1</f>
        <v>0.65561931675432294</v>
      </c>
      <c r="AS153" s="79">
        <f>(1+Mitigation!AS153)*('Policy+Scenario'!AS89)-1</f>
        <v>0.68293678828575288</v>
      </c>
      <c r="AT153" s="56"/>
      <c r="AU153" s="56"/>
    </row>
    <row r="154" spans="1:47">
      <c r="A154" t="str">
        <f t="shared" si="35"/>
        <v>Freight Rail 3/</v>
      </c>
      <c r="E154">
        <v>0</v>
      </c>
      <c r="F154">
        <v>0</v>
      </c>
      <c r="G154">
        <v>0</v>
      </c>
      <c r="H154">
        <v>0</v>
      </c>
      <c r="I154">
        <v>0</v>
      </c>
      <c r="J154">
        <v>0</v>
      </c>
      <c r="K154" s="5">
        <v>0</v>
      </c>
      <c r="L154" s="5">
        <v>0</v>
      </c>
      <c r="M154" s="5">
        <v>0</v>
      </c>
      <c r="N154" s="5">
        <v>0</v>
      </c>
      <c r="O154" s="5">
        <v>0</v>
      </c>
      <c r="P154" s="5">
        <v>0</v>
      </c>
      <c r="Q154" s="5">
        <v>0</v>
      </c>
      <c r="R154" s="5">
        <v>0</v>
      </c>
      <c r="S154" s="5">
        <v>0</v>
      </c>
      <c r="T154" s="5">
        <v>0</v>
      </c>
      <c r="U154" s="5">
        <v>0</v>
      </c>
      <c r="V154" s="5">
        <v>0</v>
      </c>
      <c r="W154" s="5">
        <v>0</v>
      </c>
      <c r="X154" s="5">
        <v>0</v>
      </c>
      <c r="Y154" s="5">
        <v>0</v>
      </c>
      <c r="Z154" s="5">
        <v>0</v>
      </c>
      <c r="AA154" s="5">
        <v>0</v>
      </c>
      <c r="AB154" s="5">
        <v>0</v>
      </c>
      <c r="AC154" s="5">
        <v>0</v>
      </c>
      <c r="AD154">
        <v>0</v>
      </c>
      <c r="AE154" s="5">
        <v>0</v>
      </c>
      <c r="AF154" s="5">
        <v>0</v>
      </c>
      <c r="AG154" s="5">
        <v>0</v>
      </c>
      <c r="AH154" s="5">
        <v>0</v>
      </c>
      <c r="AI154" s="5">
        <v>0</v>
      </c>
      <c r="AJ154" s="5">
        <v>0</v>
      </c>
      <c r="AK154" s="5">
        <v>0</v>
      </c>
      <c r="AL154" s="5">
        <v>0</v>
      </c>
      <c r="AM154" s="5">
        <v>0</v>
      </c>
      <c r="AN154" s="5">
        <v>0</v>
      </c>
      <c r="AO154" s="5">
        <v>0</v>
      </c>
      <c r="AP154" s="5">
        <v>0</v>
      </c>
      <c r="AQ154" s="5">
        <v>0</v>
      </c>
      <c r="AR154" s="5">
        <v>0</v>
      </c>
      <c r="AS154">
        <v>0</v>
      </c>
      <c r="AT154" s="56"/>
      <c r="AU154" s="56"/>
    </row>
    <row r="155" spans="1:47">
      <c r="A155" t="str">
        <f t="shared" si="35"/>
        <v>Domestic Shipping</v>
      </c>
      <c r="E155">
        <v>0</v>
      </c>
      <c r="F155">
        <v>0</v>
      </c>
      <c r="G155">
        <v>0</v>
      </c>
      <c r="H155">
        <v>0</v>
      </c>
      <c r="I155">
        <v>0</v>
      </c>
      <c r="J155">
        <v>0</v>
      </c>
      <c r="K155" s="5">
        <v>0</v>
      </c>
      <c r="L155" s="5">
        <v>0</v>
      </c>
      <c r="M155" s="5">
        <v>0</v>
      </c>
      <c r="N155" s="5">
        <v>0</v>
      </c>
      <c r="O155" s="5">
        <v>0</v>
      </c>
      <c r="P155" s="5">
        <v>0</v>
      </c>
      <c r="Q155" s="5">
        <v>0</v>
      </c>
      <c r="R155" s="5">
        <v>0</v>
      </c>
      <c r="S155" s="5">
        <v>0</v>
      </c>
      <c r="T155" s="5">
        <v>0</v>
      </c>
      <c r="U155" s="5">
        <v>0</v>
      </c>
      <c r="V155" s="5">
        <v>0</v>
      </c>
      <c r="W155" s="5">
        <v>0</v>
      </c>
      <c r="X155" s="5">
        <v>0</v>
      </c>
      <c r="Y155" s="5">
        <v>0</v>
      </c>
      <c r="Z155" s="5">
        <v>0</v>
      </c>
      <c r="AA155" s="5">
        <v>0</v>
      </c>
      <c r="AB155" s="5">
        <v>0</v>
      </c>
      <c r="AC155" s="5">
        <v>0</v>
      </c>
      <c r="AD155">
        <v>0</v>
      </c>
      <c r="AE155" s="5">
        <v>0</v>
      </c>
      <c r="AF155" s="5">
        <v>0</v>
      </c>
      <c r="AG155" s="5">
        <v>0</v>
      </c>
      <c r="AH155" s="5">
        <v>0</v>
      </c>
      <c r="AI155" s="5">
        <v>0</v>
      </c>
      <c r="AJ155" s="5">
        <v>0</v>
      </c>
      <c r="AK155" s="5">
        <v>0</v>
      </c>
      <c r="AL155" s="5">
        <v>0</v>
      </c>
      <c r="AM155" s="5">
        <v>0</v>
      </c>
      <c r="AN155" s="5">
        <v>0</v>
      </c>
      <c r="AO155" s="5">
        <v>0</v>
      </c>
      <c r="AP155" s="5">
        <v>0</v>
      </c>
      <c r="AQ155" s="5">
        <v>0</v>
      </c>
      <c r="AR155" s="5">
        <v>0</v>
      </c>
      <c r="AS155">
        <v>0</v>
      </c>
      <c r="AT155" s="56"/>
      <c r="AU155" s="56"/>
    </row>
    <row r="156" spans="1:47">
      <c r="A156" t="str">
        <f t="shared" si="35"/>
        <v>International Shipping</v>
      </c>
      <c r="E156">
        <v>0</v>
      </c>
      <c r="F156">
        <v>0</v>
      </c>
      <c r="G156">
        <v>0</v>
      </c>
      <c r="H156">
        <v>0</v>
      </c>
      <c r="I156">
        <v>0</v>
      </c>
      <c r="J156">
        <v>0</v>
      </c>
      <c r="K156" s="5">
        <v>0</v>
      </c>
      <c r="L156" s="5">
        <v>0</v>
      </c>
      <c r="M156" s="5">
        <v>0</v>
      </c>
      <c r="N156" s="5">
        <v>0</v>
      </c>
      <c r="O156" s="5">
        <v>0</v>
      </c>
      <c r="P156" s="5">
        <v>0</v>
      </c>
      <c r="Q156" s="5">
        <v>0</v>
      </c>
      <c r="R156" s="5">
        <v>0</v>
      </c>
      <c r="S156" s="5">
        <v>0</v>
      </c>
      <c r="T156" s="5">
        <v>0</v>
      </c>
      <c r="U156" s="5">
        <v>0</v>
      </c>
      <c r="V156" s="5">
        <v>0</v>
      </c>
      <c r="W156" s="5">
        <v>0</v>
      </c>
      <c r="X156" s="5">
        <v>0</v>
      </c>
      <c r="Y156" s="5">
        <v>0</v>
      </c>
      <c r="Z156" s="5">
        <v>0</v>
      </c>
      <c r="AA156" s="5">
        <v>0</v>
      </c>
      <c r="AB156" s="5">
        <v>0</v>
      </c>
      <c r="AC156" s="5">
        <v>0</v>
      </c>
      <c r="AD156">
        <v>0</v>
      </c>
      <c r="AE156" s="5">
        <v>0</v>
      </c>
      <c r="AF156" s="5">
        <v>0</v>
      </c>
      <c r="AG156" s="5">
        <v>0</v>
      </c>
      <c r="AH156" s="5">
        <v>0</v>
      </c>
      <c r="AI156" s="5">
        <v>0</v>
      </c>
      <c r="AJ156" s="5">
        <v>0</v>
      </c>
      <c r="AK156" s="5">
        <v>0</v>
      </c>
      <c r="AL156" s="5">
        <v>0</v>
      </c>
      <c r="AM156" s="5">
        <v>0</v>
      </c>
      <c r="AN156" s="5">
        <v>0</v>
      </c>
      <c r="AO156" s="5">
        <v>0</v>
      </c>
      <c r="AP156" s="5">
        <v>0</v>
      </c>
      <c r="AQ156" s="5">
        <v>0</v>
      </c>
      <c r="AR156" s="5">
        <v>0</v>
      </c>
      <c r="AS156">
        <v>0</v>
      </c>
      <c r="AT156" s="56"/>
      <c r="AU156" s="56"/>
    </row>
    <row r="157" spans="1:47">
      <c r="A157" t="str">
        <f t="shared" si="35"/>
        <v>Air Transportation</v>
      </c>
      <c r="E157">
        <v>0</v>
      </c>
      <c r="F157">
        <v>0</v>
      </c>
      <c r="G157">
        <v>0</v>
      </c>
      <c r="H157">
        <v>0</v>
      </c>
      <c r="I157">
        <v>0</v>
      </c>
      <c r="J157">
        <v>0</v>
      </c>
      <c r="K157" s="77">
        <f>J157+($O$157-$J$157)/5</f>
        <v>0</v>
      </c>
      <c r="L157" s="77">
        <f>K157+($O$157-$J$157)/5</f>
        <v>0</v>
      </c>
      <c r="M157" s="77">
        <f>L157+($O$157-$J$157)/5</f>
        <v>0</v>
      </c>
      <c r="N157" s="77">
        <f>M157+($O$157-$J$157)/5</f>
        <v>0</v>
      </c>
      <c r="O157" s="77">
        <f>'Policy+Scenario'!C53</f>
        <v>0</v>
      </c>
      <c r="P157" s="77">
        <f>O157+($AD$157-$O$157)/15</f>
        <v>0</v>
      </c>
      <c r="Q157" s="77">
        <f t="shared" ref="Q157:AC157" si="37">P157+($AD$157-$O$157)/15</f>
        <v>0</v>
      </c>
      <c r="R157" s="77">
        <f t="shared" si="37"/>
        <v>0</v>
      </c>
      <c r="S157" s="77">
        <f t="shared" si="37"/>
        <v>0</v>
      </c>
      <c r="T157" s="77">
        <f t="shared" si="37"/>
        <v>0</v>
      </c>
      <c r="U157" s="77">
        <f t="shared" si="37"/>
        <v>0</v>
      </c>
      <c r="V157" s="77">
        <f t="shared" si="37"/>
        <v>0</v>
      </c>
      <c r="W157" s="77">
        <f t="shared" si="37"/>
        <v>0</v>
      </c>
      <c r="X157" s="77">
        <f t="shared" si="37"/>
        <v>0</v>
      </c>
      <c r="Y157" s="77">
        <f t="shared" si="37"/>
        <v>0</v>
      </c>
      <c r="Z157" s="77">
        <f t="shared" si="37"/>
        <v>0</v>
      </c>
      <c r="AA157" s="77">
        <f t="shared" si="37"/>
        <v>0</v>
      </c>
      <c r="AB157" s="77">
        <f t="shared" si="37"/>
        <v>0</v>
      </c>
      <c r="AC157" s="77">
        <f t="shared" si="37"/>
        <v>0</v>
      </c>
      <c r="AD157" s="18">
        <f>'Policy+Scenario'!C53</f>
        <v>0</v>
      </c>
      <c r="AE157" s="77">
        <f>AD157+($AS$157-$AD$157)/15</f>
        <v>0</v>
      </c>
      <c r="AF157" s="77">
        <f t="shared" ref="AF157:AR157" si="38">AE157+($AS$157-$AD$157)/15</f>
        <v>0</v>
      </c>
      <c r="AG157" s="77">
        <f t="shared" si="38"/>
        <v>0</v>
      </c>
      <c r="AH157" s="77">
        <f t="shared" si="38"/>
        <v>0</v>
      </c>
      <c r="AI157" s="77">
        <f t="shared" si="38"/>
        <v>0</v>
      </c>
      <c r="AJ157" s="77">
        <f t="shared" si="38"/>
        <v>0</v>
      </c>
      <c r="AK157" s="77">
        <f t="shared" si="38"/>
        <v>0</v>
      </c>
      <c r="AL157" s="77">
        <f t="shared" si="38"/>
        <v>0</v>
      </c>
      <c r="AM157" s="77">
        <f t="shared" si="38"/>
        <v>0</v>
      </c>
      <c r="AN157" s="77">
        <f t="shared" si="38"/>
        <v>0</v>
      </c>
      <c r="AO157" s="77">
        <f t="shared" si="38"/>
        <v>0</v>
      </c>
      <c r="AP157" s="77">
        <f t="shared" si="38"/>
        <v>0</v>
      </c>
      <c r="AQ157" s="77">
        <f t="shared" si="38"/>
        <v>0</v>
      </c>
      <c r="AR157" s="77">
        <f t="shared" si="38"/>
        <v>0</v>
      </c>
      <c r="AS157" s="18">
        <f>'Policy+Scenario'!D53</f>
        <v>0</v>
      </c>
      <c r="AT157" s="56"/>
      <c r="AU157" s="56"/>
    </row>
    <row r="158" spans="1:47">
      <c r="A158" t="str">
        <f t="shared" si="35"/>
        <v xml:space="preserve"> Bus Transportation</v>
      </c>
      <c r="E158">
        <v>0</v>
      </c>
      <c r="F158">
        <v>0</v>
      </c>
      <c r="G158">
        <v>0</v>
      </c>
      <c r="H158">
        <v>0</v>
      </c>
      <c r="I158">
        <v>0</v>
      </c>
      <c r="J158">
        <v>0</v>
      </c>
      <c r="K158" s="5">
        <v>0</v>
      </c>
      <c r="L158" s="5">
        <v>0</v>
      </c>
      <c r="M158" s="5">
        <v>0</v>
      </c>
      <c r="N158" s="5">
        <v>0</v>
      </c>
      <c r="O158" s="5">
        <v>0</v>
      </c>
      <c r="P158" s="5">
        <v>0</v>
      </c>
      <c r="Q158" s="5">
        <v>0</v>
      </c>
      <c r="R158" s="5">
        <v>0</v>
      </c>
      <c r="S158" s="5">
        <v>0</v>
      </c>
      <c r="T158" s="5">
        <v>0</v>
      </c>
      <c r="U158" s="5">
        <v>0</v>
      </c>
      <c r="V158" s="5">
        <v>0</v>
      </c>
      <c r="W158" s="5">
        <v>0</v>
      </c>
      <c r="X158" s="5">
        <v>0</v>
      </c>
      <c r="Y158" s="5">
        <v>0</v>
      </c>
      <c r="Z158" s="5">
        <v>0</v>
      </c>
      <c r="AA158" s="5">
        <v>0</v>
      </c>
      <c r="AB158" s="5">
        <v>0</v>
      </c>
      <c r="AC158" s="5">
        <v>0</v>
      </c>
      <c r="AD158">
        <v>0</v>
      </c>
      <c r="AE158" s="5">
        <v>0</v>
      </c>
      <c r="AF158" s="5">
        <v>0</v>
      </c>
      <c r="AG158" s="5">
        <v>0</v>
      </c>
      <c r="AH158" s="5">
        <v>0</v>
      </c>
      <c r="AI158" s="5">
        <v>0</v>
      </c>
      <c r="AJ158" s="5">
        <v>0</v>
      </c>
      <c r="AK158" s="5">
        <v>0</v>
      </c>
      <c r="AL158" s="5">
        <v>0</v>
      </c>
      <c r="AM158" s="5">
        <v>0</v>
      </c>
      <c r="AN158" s="5">
        <v>0</v>
      </c>
      <c r="AO158" s="5">
        <v>0</v>
      </c>
      <c r="AP158" s="5">
        <v>0</v>
      </c>
      <c r="AQ158" s="5">
        <v>0</v>
      </c>
      <c r="AR158" s="5">
        <v>0</v>
      </c>
      <c r="AS158">
        <v>0</v>
      </c>
      <c r="AT158" s="56"/>
      <c r="AU158" s="56"/>
    </row>
    <row r="159" spans="1:47">
      <c r="A159" t="str">
        <f t="shared" si="35"/>
        <v xml:space="preserve"> Rail Transportation</v>
      </c>
      <c r="E159">
        <v>0</v>
      </c>
      <c r="F159">
        <v>0</v>
      </c>
      <c r="G159">
        <v>0</v>
      </c>
      <c r="H159">
        <v>0</v>
      </c>
      <c r="I159">
        <v>0</v>
      </c>
      <c r="J159">
        <v>0</v>
      </c>
      <c r="K159" s="5">
        <v>0</v>
      </c>
      <c r="L159" s="5">
        <v>0</v>
      </c>
      <c r="M159" s="5">
        <v>0</v>
      </c>
      <c r="N159" s="5">
        <v>0</v>
      </c>
      <c r="O159" s="5">
        <v>0</v>
      </c>
      <c r="P159" s="5">
        <v>0</v>
      </c>
      <c r="Q159" s="5">
        <v>0</v>
      </c>
      <c r="R159" s="5">
        <v>0</v>
      </c>
      <c r="S159" s="5">
        <v>0</v>
      </c>
      <c r="T159" s="5">
        <v>0</v>
      </c>
      <c r="U159" s="5">
        <v>0</v>
      </c>
      <c r="V159" s="5">
        <v>0</v>
      </c>
      <c r="W159" s="5">
        <v>0</v>
      </c>
      <c r="X159" s="5">
        <v>0</v>
      </c>
      <c r="Y159" s="5">
        <v>0</v>
      </c>
      <c r="Z159" s="5">
        <v>0</v>
      </c>
      <c r="AA159" s="5">
        <v>0</v>
      </c>
      <c r="AB159" s="5">
        <v>0</v>
      </c>
      <c r="AC159" s="5">
        <v>0</v>
      </c>
      <c r="AD159">
        <v>0</v>
      </c>
      <c r="AE159" s="5">
        <v>0</v>
      </c>
      <c r="AF159" s="5">
        <v>0</v>
      </c>
      <c r="AG159" s="5">
        <v>0</v>
      </c>
      <c r="AH159" s="5">
        <v>0</v>
      </c>
      <c r="AI159" s="5">
        <v>0</v>
      </c>
      <c r="AJ159" s="5">
        <v>0</v>
      </c>
      <c r="AK159" s="5">
        <v>0</v>
      </c>
      <c r="AL159" s="5">
        <v>0</v>
      </c>
      <c r="AM159" s="5">
        <v>0</v>
      </c>
      <c r="AN159" s="5">
        <v>0</v>
      </c>
      <c r="AO159" s="5">
        <v>0</v>
      </c>
      <c r="AP159" s="5">
        <v>0</v>
      </c>
      <c r="AQ159" s="5">
        <v>0</v>
      </c>
      <c r="AR159" s="5">
        <v>0</v>
      </c>
      <c r="AS159">
        <v>0</v>
      </c>
      <c r="AT159" s="56"/>
      <c r="AU159" s="56"/>
    </row>
    <row r="160" spans="1:47">
      <c r="A160" t="str">
        <f>A132</f>
        <v xml:space="preserve"> Recreational Boats</v>
      </c>
      <c r="E160">
        <v>0</v>
      </c>
      <c r="F160">
        <v>0</v>
      </c>
      <c r="G160">
        <v>0</v>
      </c>
      <c r="H160">
        <v>0</v>
      </c>
      <c r="I160">
        <v>0</v>
      </c>
      <c r="J160">
        <v>0</v>
      </c>
      <c r="K160" s="5">
        <v>0</v>
      </c>
      <c r="L160" s="5">
        <v>0</v>
      </c>
      <c r="M160" s="5">
        <v>0</v>
      </c>
      <c r="N160" s="5">
        <v>0</v>
      </c>
      <c r="O160" s="5">
        <v>0</v>
      </c>
      <c r="P160" s="5">
        <v>0</v>
      </c>
      <c r="Q160" s="5">
        <v>0</v>
      </c>
      <c r="R160" s="5">
        <v>0</v>
      </c>
      <c r="S160" s="5">
        <v>0</v>
      </c>
      <c r="T160" s="5">
        <v>0</v>
      </c>
      <c r="U160" s="5">
        <v>0</v>
      </c>
      <c r="V160" s="5">
        <v>0</v>
      </c>
      <c r="W160" s="5">
        <v>0</v>
      </c>
      <c r="X160" s="5">
        <v>0</v>
      </c>
      <c r="Y160" s="5">
        <v>0</v>
      </c>
      <c r="Z160" s="5">
        <v>0</v>
      </c>
      <c r="AA160" s="5">
        <v>0</v>
      </c>
      <c r="AB160" s="5">
        <v>0</v>
      </c>
      <c r="AC160" s="5">
        <v>0</v>
      </c>
      <c r="AD160">
        <v>0</v>
      </c>
      <c r="AE160" s="5">
        <v>0</v>
      </c>
      <c r="AF160" s="5">
        <v>0</v>
      </c>
      <c r="AG160" s="5">
        <v>0</v>
      </c>
      <c r="AH160" s="5">
        <v>0</v>
      </c>
      <c r="AI160" s="5">
        <v>0</v>
      </c>
      <c r="AJ160" s="5">
        <v>0</v>
      </c>
      <c r="AK160" s="5">
        <v>0</v>
      </c>
      <c r="AL160" s="5">
        <v>0</v>
      </c>
      <c r="AM160" s="5">
        <v>0</v>
      </c>
      <c r="AN160" s="5">
        <v>0</v>
      </c>
      <c r="AO160" s="5">
        <v>0</v>
      </c>
      <c r="AP160" s="5">
        <v>0</v>
      </c>
      <c r="AQ160" s="5">
        <v>0</v>
      </c>
      <c r="AR160" s="5">
        <v>0</v>
      </c>
      <c r="AS160">
        <v>0</v>
      </c>
      <c r="AT160" s="56"/>
      <c r="AU160" s="56"/>
    </row>
    <row r="161" spans="1:47">
      <c r="AT161" s="56"/>
      <c r="AU161" s="56"/>
    </row>
    <row r="162" spans="1:47">
      <c r="AT162" s="56"/>
      <c r="AU162" s="56"/>
    </row>
    <row r="163" spans="1:47">
      <c r="A163" s="2" t="s">
        <v>2675</v>
      </c>
      <c r="B163" s="38" t="s">
        <v>878</v>
      </c>
      <c r="AT163" s="56"/>
      <c r="AU163" s="56"/>
    </row>
    <row r="164" spans="1:47">
      <c r="A164" t="s">
        <v>2676</v>
      </c>
      <c r="AT164" s="56"/>
      <c r="AU164" s="56"/>
    </row>
    <row r="165" spans="1:47">
      <c r="A165" t="str">
        <f>A151</f>
        <v>Light-Duty Vehicle</v>
      </c>
      <c r="F165" s="79">
        <v>1</v>
      </c>
      <c r="G165" s="79">
        <v>1</v>
      </c>
      <c r="H165" s="79">
        <v>1</v>
      </c>
      <c r="I165" s="79">
        <v>1</v>
      </c>
      <c r="J165" s="79">
        <v>1</v>
      </c>
      <c r="K165" s="79">
        <v>1</v>
      </c>
      <c r="L165" s="79">
        <v>1</v>
      </c>
      <c r="M165" s="79">
        <v>1</v>
      </c>
      <c r="N165" s="79">
        <v>1</v>
      </c>
      <c r="O165" s="79">
        <v>1</v>
      </c>
      <c r="P165" s="79">
        <v>1</v>
      </c>
      <c r="Q165" s="79">
        <v>1</v>
      </c>
      <c r="R165" s="79">
        <v>1</v>
      </c>
      <c r="S165" s="79">
        <v>1</v>
      </c>
      <c r="T165" s="79">
        <v>1</v>
      </c>
      <c r="U165" s="79">
        <v>1</v>
      </c>
      <c r="V165" s="79">
        <v>1</v>
      </c>
      <c r="W165" s="79">
        <v>1</v>
      </c>
      <c r="X165" s="79">
        <v>1</v>
      </c>
      <c r="Y165" s="79">
        <v>1</v>
      </c>
      <c r="Z165" s="79">
        <v>1</v>
      </c>
      <c r="AA165" s="79">
        <v>1</v>
      </c>
      <c r="AB165" s="79">
        <v>1</v>
      </c>
      <c r="AC165" s="79">
        <v>1</v>
      </c>
      <c r="AD165" s="79">
        <v>1</v>
      </c>
      <c r="AE165" s="79">
        <v>1</v>
      </c>
      <c r="AF165" s="79">
        <v>1</v>
      </c>
      <c r="AG165" s="79">
        <v>1</v>
      </c>
      <c r="AH165" s="79">
        <v>1</v>
      </c>
      <c r="AI165" s="79">
        <v>1</v>
      </c>
      <c r="AJ165" s="79">
        <v>1</v>
      </c>
      <c r="AK165" s="79">
        <v>1</v>
      </c>
      <c r="AL165" s="79">
        <v>1</v>
      </c>
      <c r="AM165" s="79">
        <v>1</v>
      </c>
      <c r="AN165" s="79">
        <v>1</v>
      </c>
      <c r="AO165" s="79">
        <v>1</v>
      </c>
      <c r="AP165" s="79">
        <v>1</v>
      </c>
      <c r="AQ165" s="79">
        <v>1</v>
      </c>
      <c r="AR165" s="79">
        <v>1</v>
      </c>
      <c r="AS165" s="79">
        <v>1</v>
      </c>
      <c r="AT165" s="56"/>
      <c r="AU165" s="56"/>
    </row>
    <row r="166" spans="1:47">
      <c r="A166" t="str">
        <f t="shared" ref="A166:A174" si="39">A152</f>
        <v>Commercial Light Trucks 1/</v>
      </c>
      <c r="F166" s="79">
        <v>1</v>
      </c>
      <c r="G166" s="79">
        <v>1</v>
      </c>
      <c r="H166" s="79">
        <v>1</v>
      </c>
      <c r="I166" s="79">
        <v>1</v>
      </c>
      <c r="J166" s="79">
        <v>1</v>
      </c>
      <c r="K166" s="79">
        <v>1</v>
      </c>
      <c r="L166" s="79">
        <v>1</v>
      </c>
      <c r="M166" s="79">
        <v>1</v>
      </c>
      <c r="N166" s="79">
        <v>1</v>
      </c>
      <c r="O166" s="79">
        <v>1</v>
      </c>
      <c r="P166" s="79">
        <v>1</v>
      </c>
      <c r="Q166" s="79">
        <v>1</v>
      </c>
      <c r="R166" s="79">
        <v>1</v>
      </c>
      <c r="S166" s="79">
        <v>1</v>
      </c>
      <c r="T166" s="79">
        <v>1</v>
      </c>
      <c r="U166" s="79">
        <v>1</v>
      </c>
      <c r="V166" s="79">
        <v>1</v>
      </c>
      <c r="W166" s="79">
        <v>1</v>
      </c>
      <c r="X166" s="79">
        <v>1</v>
      </c>
      <c r="Y166" s="79">
        <v>1</v>
      </c>
      <c r="Z166" s="79">
        <v>1</v>
      </c>
      <c r="AA166" s="79">
        <v>1</v>
      </c>
      <c r="AB166" s="79">
        <v>1</v>
      </c>
      <c r="AC166" s="79">
        <v>1</v>
      </c>
      <c r="AD166" s="79">
        <v>1</v>
      </c>
      <c r="AE166" s="79">
        <v>1</v>
      </c>
      <c r="AF166" s="79">
        <v>1</v>
      </c>
      <c r="AG166" s="79">
        <v>1</v>
      </c>
      <c r="AH166" s="79">
        <v>1</v>
      </c>
      <c r="AI166" s="79">
        <v>1</v>
      </c>
      <c r="AJ166" s="79">
        <v>1</v>
      </c>
      <c r="AK166" s="79">
        <v>1</v>
      </c>
      <c r="AL166" s="79">
        <v>1</v>
      </c>
      <c r="AM166" s="79">
        <v>1</v>
      </c>
      <c r="AN166" s="79">
        <v>1</v>
      </c>
      <c r="AO166" s="79">
        <v>1</v>
      </c>
      <c r="AP166" s="79">
        <v>1</v>
      </c>
      <c r="AQ166" s="79">
        <v>1</v>
      </c>
      <c r="AR166" s="79">
        <v>1</v>
      </c>
      <c r="AS166" s="79">
        <v>1</v>
      </c>
      <c r="AT166" s="56"/>
      <c r="AU166" s="56"/>
    </row>
    <row r="167" spans="1:47">
      <c r="A167" t="str">
        <f t="shared" si="39"/>
        <v>Freight Trucks 2/</v>
      </c>
      <c r="F167" s="79">
        <v>1</v>
      </c>
      <c r="G167" s="79">
        <v>1</v>
      </c>
      <c r="H167" s="79">
        <v>1</v>
      </c>
      <c r="I167" s="79">
        <v>1</v>
      </c>
      <c r="J167" s="79">
        <v>1</v>
      </c>
      <c r="K167" s="79">
        <v>1</v>
      </c>
      <c r="L167" s="79">
        <v>1</v>
      </c>
      <c r="M167" s="79">
        <v>1</v>
      </c>
      <c r="N167" s="79">
        <v>1</v>
      </c>
      <c r="O167" s="79">
        <v>1</v>
      </c>
      <c r="P167" s="79">
        <v>1</v>
      </c>
      <c r="Q167" s="79">
        <v>1</v>
      </c>
      <c r="R167" s="79">
        <v>1</v>
      </c>
      <c r="S167" s="79">
        <v>1</v>
      </c>
      <c r="T167" s="79">
        <v>1</v>
      </c>
      <c r="U167" s="79">
        <v>1</v>
      </c>
      <c r="V167" s="79">
        <v>1</v>
      </c>
      <c r="W167" s="79">
        <v>1</v>
      </c>
      <c r="X167" s="79">
        <v>1</v>
      </c>
      <c r="Y167" s="79">
        <v>1</v>
      </c>
      <c r="Z167" s="79">
        <v>1</v>
      </c>
      <c r="AA167" s="79">
        <v>1</v>
      </c>
      <c r="AB167" s="79">
        <v>1</v>
      </c>
      <c r="AC167" s="79">
        <v>1</v>
      </c>
      <c r="AD167" s="79">
        <v>1</v>
      </c>
      <c r="AE167" s="79">
        <v>1</v>
      </c>
      <c r="AF167" s="79">
        <v>1</v>
      </c>
      <c r="AG167" s="79">
        <v>1</v>
      </c>
      <c r="AH167" s="79">
        <v>1</v>
      </c>
      <c r="AI167" s="79">
        <v>1</v>
      </c>
      <c r="AJ167" s="79">
        <v>1</v>
      </c>
      <c r="AK167" s="79">
        <v>1</v>
      </c>
      <c r="AL167" s="79">
        <v>1</v>
      </c>
      <c r="AM167" s="79">
        <v>1</v>
      </c>
      <c r="AN167" s="79">
        <v>1</v>
      </c>
      <c r="AO167" s="79">
        <v>1</v>
      </c>
      <c r="AP167" s="79">
        <v>1</v>
      </c>
      <c r="AQ167" s="79">
        <v>1</v>
      </c>
      <c r="AR167" s="79">
        <v>1</v>
      </c>
      <c r="AS167" s="79">
        <v>1</v>
      </c>
      <c r="AT167" s="56"/>
      <c r="AU167" s="56"/>
    </row>
    <row r="168" spans="1:47">
      <c r="A168" t="str">
        <f t="shared" si="39"/>
        <v>Freight Rail 3/</v>
      </c>
      <c r="F168">
        <v>0.9</v>
      </c>
      <c r="G168">
        <v>0.9</v>
      </c>
      <c r="H168">
        <v>0.9</v>
      </c>
      <c r="I168">
        <v>0.9</v>
      </c>
      <c r="J168">
        <v>0.9</v>
      </c>
      <c r="K168">
        <v>0.9</v>
      </c>
      <c r="L168">
        <v>0.9</v>
      </c>
      <c r="M168">
        <v>0.9</v>
      </c>
      <c r="N168">
        <v>0.9</v>
      </c>
      <c r="O168">
        <v>0.9</v>
      </c>
      <c r="P168">
        <v>0.9</v>
      </c>
      <c r="Q168">
        <v>0.9</v>
      </c>
      <c r="R168">
        <v>0.9</v>
      </c>
      <c r="S168">
        <v>0.9</v>
      </c>
      <c r="T168">
        <v>0.9</v>
      </c>
      <c r="U168">
        <v>0.9</v>
      </c>
      <c r="V168">
        <v>0.9</v>
      </c>
      <c r="W168">
        <v>0.9</v>
      </c>
      <c r="X168">
        <v>0.9</v>
      </c>
      <c r="Y168">
        <v>0.9</v>
      </c>
      <c r="Z168">
        <v>0.9</v>
      </c>
      <c r="AA168">
        <v>0.9</v>
      </c>
      <c r="AB168">
        <v>0.9</v>
      </c>
      <c r="AC168">
        <v>0.9</v>
      </c>
      <c r="AD168">
        <v>0.9</v>
      </c>
      <c r="AE168">
        <v>0.9</v>
      </c>
      <c r="AF168">
        <v>0.9</v>
      </c>
      <c r="AG168">
        <v>0.9</v>
      </c>
      <c r="AH168">
        <v>0.9</v>
      </c>
      <c r="AI168">
        <v>0.9</v>
      </c>
      <c r="AJ168">
        <v>0.9</v>
      </c>
      <c r="AK168">
        <v>0.9</v>
      </c>
      <c r="AL168">
        <v>0.9</v>
      </c>
      <c r="AM168">
        <v>0.9</v>
      </c>
      <c r="AN168">
        <v>0.9</v>
      </c>
      <c r="AO168">
        <v>0.9</v>
      </c>
      <c r="AP168">
        <v>0.9</v>
      </c>
      <c r="AQ168">
        <v>0.9</v>
      </c>
      <c r="AR168">
        <v>0.9</v>
      </c>
      <c r="AS168">
        <v>0.9</v>
      </c>
      <c r="AT168" s="56"/>
      <c r="AU168" s="56"/>
    </row>
    <row r="169" spans="1:47">
      <c r="A169" t="str">
        <f t="shared" si="39"/>
        <v>Domestic Shipping</v>
      </c>
      <c r="F169">
        <v>0.9</v>
      </c>
      <c r="G169">
        <v>0.9</v>
      </c>
      <c r="H169">
        <v>0.9</v>
      </c>
      <c r="I169">
        <v>0.9</v>
      </c>
      <c r="J169">
        <v>0.9</v>
      </c>
      <c r="K169">
        <v>0.9</v>
      </c>
      <c r="L169">
        <v>0.9</v>
      </c>
      <c r="M169">
        <v>0.9</v>
      </c>
      <c r="N169">
        <v>0.9</v>
      </c>
      <c r="O169">
        <v>0.9</v>
      </c>
      <c r="P169">
        <v>0.9</v>
      </c>
      <c r="Q169">
        <v>0.9</v>
      </c>
      <c r="R169">
        <v>0.9</v>
      </c>
      <c r="S169">
        <v>0.9</v>
      </c>
      <c r="T169">
        <v>0.9</v>
      </c>
      <c r="U169">
        <v>0.9</v>
      </c>
      <c r="V169">
        <v>0.9</v>
      </c>
      <c r="W169">
        <v>0.9</v>
      </c>
      <c r="X169">
        <v>0.9</v>
      </c>
      <c r="Y169">
        <v>0.9</v>
      </c>
      <c r="Z169">
        <v>0.9</v>
      </c>
      <c r="AA169">
        <v>0.9</v>
      </c>
      <c r="AB169">
        <v>0.9</v>
      </c>
      <c r="AC169">
        <v>0.9</v>
      </c>
      <c r="AD169">
        <v>0.9</v>
      </c>
      <c r="AE169">
        <v>0.9</v>
      </c>
      <c r="AF169">
        <v>0.9</v>
      </c>
      <c r="AG169">
        <v>0.9</v>
      </c>
      <c r="AH169">
        <v>0.9</v>
      </c>
      <c r="AI169">
        <v>0.9</v>
      </c>
      <c r="AJ169">
        <v>0.9</v>
      </c>
      <c r="AK169">
        <v>0.9</v>
      </c>
      <c r="AL169">
        <v>0.9</v>
      </c>
      <c r="AM169">
        <v>0.9</v>
      </c>
      <c r="AN169">
        <v>0.9</v>
      </c>
      <c r="AO169">
        <v>0.9</v>
      </c>
      <c r="AP169">
        <v>0.9</v>
      </c>
      <c r="AQ169">
        <v>0.9</v>
      </c>
      <c r="AR169">
        <v>0.9</v>
      </c>
      <c r="AS169">
        <v>0.9</v>
      </c>
      <c r="AT169" s="56"/>
      <c r="AU169" s="56"/>
    </row>
    <row r="170" spans="1:47">
      <c r="A170" t="str">
        <f t="shared" si="39"/>
        <v>International Shipping</v>
      </c>
      <c r="F170">
        <v>0.9</v>
      </c>
      <c r="G170">
        <v>0.9</v>
      </c>
      <c r="H170">
        <v>0.9</v>
      </c>
      <c r="I170">
        <v>0.9</v>
      </c>
      <c r="J170">
        <v>0.9</v>
      </c>
      <c r="K170">
        <v>0.9</v>
      </c>
      <c r="L170">
        <v>0.9</v>
      </c>
      <c r="M170">
        <v>0.9</v>
      </c>
      <c r="N170">
        <v>0.9</v>
      </c>
      <c r="O170">
        <v>0.9</v>
      </c>
      <c r="P170">
        <v>0.9</v>
      </c>
      <c r="Q170">
        <v>0.9</v>
      </c>
      <c r="R170">
        <v>0.9</v>
      </c>
      <c r="S170">
        <v>0.9</v>
      </c>
      <c r="T170">
        <v>0.9</v>
      </c>
      <c r="U170">
        <v>0.9</v>
      </c>
      <c r="V170">
        <v>0.9</v>
      </c>
      <c r="W170">
        <v>0.9</v>
      </c>
      <c r="X170">
        <v>0.9</v>
      </c>
      <c r="Y170">
        <v>0.9</v>
      </c>
      <c r="Z170">
        <v>0.9</v>
      </c>
      <c r="AA170">
        <v>0.9</v>
      </c>
      <c r="AB170">
        <v>0.9</v>
      </c>
      <c r="AC170">
        <v>0.9</v>
      </c>
      <c r="AD170">
        <v>0.9</v>
      </c>
      <c r="AE170">
        <v>0.9</v>
      </c>
      <c r="AF170">
        <v>0.9</v>
      </c>
      <c r="AG170">
        <v>0.9</v>
      </c>
      <c r="AH170">
        <v>0.9</v>
      </c>
      <c r="AI170">
        <v>0.9</v>
      </c>
      <c r="AJ170">
        <v>0.9</v>
      </c>
      <c r="AK170">
        <v>0.9</v>
      </c>
      <c r="AL170">
        <v>0.9</v>
      </c>
      <c r="AM170">
        <v>0.9</v>
      </c>
      <c r="AN170">
        <v>0.9</v>
      </c>
      <c r="AO170">
        <v>0.9</v>
      </c>
      <c r="AP170">
        <v>0.9</v>
      </c>
      <c r="AQ170">
        <v>0.9</v>
      </c>
      <c r="AR170">
        <v>0.9</v>
      </c>
      <c r="AS170">
        <v>0.9</v>
      </c>
      <c r="AT170" s="56"/>
      <c r="AU170" s="56"/>
    </row>
    <row r="171" spans="1:47">
      <c r="A171" t="str">
        <f t="shared" si="39"/>
        <v>Air Transportation</v>
      </c>
      <c r="F171">
        <v>0.9</v>
      </c>
      <c r="G171">
        <v>0.9</v>
      </c>
      <c r="H171">
        <v>0.9</v>
      </c>
      <c r="I171">
        <v>0.9</v>
      </c>
      <c r="J171">
        <v>0.9</v>
      </c>
      <c r="K171">
        <v>0.9</v>
      </c>
      <c r="L171">
        <v>0.9</v>
      </c>
      <c r="M171">
        <v>0.9</v>
      </c>
      <c r="N171">
        <v>0.9</v>
      </c>
      <c r="O171">
        <v>0.9</v>
      </c>
      <c r="P171">
        <v>0.9</v>
      </c>
      <c r="Q171">
        <v>0.9</v>
      </c>
      <c r="R171">
        <v>0.9</v>
      </c>
      <c r="S171">
        <v>0.9</v>
      </c>
      <c r="T171">
        <v>0.9</v>
      </c>
      <c r="U171">
        <v>0.9</v>
      </c>
      <c r="V171">
        <v>0.9</v>
      </c>
      <c r="W171">
        <v>0.9</v>
      </c>
      <c r="X171">
        <v>0.9</v>
      </c>
      <c r="Y171">
        <v>0.9</v>
      </c>
      <c r="Z171">
        <v>0.9</v>
      </c>
      <c r="AA171">
        <v>0.9</v>
      </c>
      <c r="AB171">
        <v>0.9</v>
      </c>
      <c r="AC171">
        <v>0.9</v>
      </c>
      <c r="AD171">
        <v>0.9</v>
      </c>
      <c r="AE171">
        <v>0.9</v>
      </c>
      <c r="AF171">
        <v>0.9</v>
      </c>
      <c r="AG171">
        <v>0.9</v>
      </c>
      <c r="AH171">
        <v>0.9</v>
      </c>
      <c r="AI171">
        <v>0.9</v>
      </c>
      <c r="AJ171">
        <v>0.9</v>
      </c>
      <c r="AK171">
        <v>0.9</v>
      </c>
      <c r="AL171">
        <v>0.9</v>
      </c>
      <c r="AM171">
        <v>0.9</v>
      </c>
      <c r="AN171">
        <v>0.9</v>
      </c>
      <c r="AO171">
        <v>0.9</v>
      </c>
      <c r="AP171">
        <v>0.9</v>
      </c>
      <c r="AQ171">
        <v>0.9</v>
      </c>
      <c r="AR171">
        <v>0.9</v>
      </c>
      <c r="AS171">
        <v>0.9</v>
      </c>
      <c r="AT171" s="56"/>
      <c r="AU171" s="56"/>
    </row>
    <row r="172" spans="1:47">
      <c r="A172" t="str">
        <f t="shared" si="39"/>
        <v xml:space="preserve"> Bus Transportation</v>
      </c>
      <c r="F172">
        <v>0.9</v>
      </c>
      <c r="G172">
        <v>0.9</v>
      </c>
      <c r="H172">
        <v>0.9</v>
      </c>
      <c r="I172">
        <v>0.9</v>
      </c>
      <c r="J172">
        <v>0.9</v>
      </c>
      <c r="K172">
        <v>0.9</v>
      </c>
      <c r="L172">
        <v>0.9</v>
      </c>
      <c r="M172">
        <v>0.9</v>
      </c>
      <c r="N172">
        <v>0.9</v>
      </c>
      <c r="O172">
        <v>0.9</v>
      </c>
      <c r="P172">
        <v>0.9</v>
      </c>
      <c r="Q172">
        <v>0.9</v>
      </c>
      <c r="R172">
        <v>0.9</v>
      </c>
      <c r="S172">
        <v>0.9</v>
      </c>
      <c r="T172">
        <v>0.9</v>
      </c>
      <c r="U172">
        <v>0.9</v>
      </c>
      <c r="V172">
        <v>0.9</v>
      </c>
      <c r="W172">
        <v>0.9</v>
      </c>
      <c r="X172">
        <v>0.9</v>
      </c>
      <c r="Y172">
        <v>0.9</v>
      </c>
      <c r="Z172">
        <v>0.9</v>
      </c>
      <c r="AA172">
        <v>0.9</v>
      </c>
      <c r="AB172">
        <v>0.9</v>
      </c>
      <c r="AC172">
        <v>0.9</v>
      </c>
      <c r="AD172">
        <v>0.9</v>
      </c>
      <c r="AE172">
        <v>0.9</v>
      </c>
      <c r="AF172">
        <v>0.9</v>
      </c>
      <c r="AG172">
        <v>0.9</v>
      </c>
      <c r="AH172">
        <v>0.9</v>
      </c>
      <c r="AI172">
        <v>0.9</v>
      </c>
      <c r="AJ172">
        <v>0.9</v>
      </c>
      <c r="AK172">
        <v>0.9</v>
      </c>
      <c r="AL172">
        <v>0.9</v>
      </c>
      <c r="AM172">
        <v>0.9</v>
      </c>
      <c r="AN172">
        <v>0.9</v>
      </c>
      <c r="AO172">
        <v>0.9</v>
      </c>
      <c r="AP172">
        <v>0.9</v>
      </c>
      <c r="AQ172">
        <v>0.9</v>
      </c>
      <c r="AR172">
        <v>0.9</v>
      </c>
      <c r="AS172">
        <v>0.9</v>
      </c>
      <c r="AT172" s="56"/>
      <c r="AU172" s="56"/>
    </row>
    <row r="173" spans="1:47">
      <c r="A173" t="str">
        <f t="shared" si="39"/>
        <v xml:space="preserve"> Rail Transportation</v>
      </c>
      <c r="F173">
        <v>0.9</v>
      </c>
      <c r="G173">
        <v>0.9</v>
      </c>
      <c r="H173">
        <v>0.9</v>
      </c>
      <c r="I173">
        <v>0.9</v>
      </c>
      <c r="J173">
        <v>0.9</v>
      </c>
      <c r="K173">
        <v>0.9</v>
      </c>
      <c r="L173">
        <v>0.9</v>
      </c>
      <c r="M173">
        <v>0.9</v>
      </c>
      <c r="N173">
        <v>0.9</v>
      </c>
      <c r="O173">
        <v>0.9</v>
      </c>
      <c r="P173">
        <v>0.9</v>
      </c>
      <c r="Q173">
        <v>0.9</v>
      </c>
      <c r="R173">
        <v>0.9</v>
      </c>
      <c r="S173">
        <v>0.9</v>
      </c>
      <c r="T173">
        <v>0.9</v>
      </c>
      <c r="U173">
        <v>0.9</v>
      </c>
      <c r="V173">
        <v>0.9</v>
      </c>
      <c r="W173">
        <v>0.9</v>
      </c>
      <c r="X173">
        <v>0.9</v>
      </c>
      <c r="Y173">
        <v>0.9</v>
      </c>
      <c r="Z173">
        <v>0.9</v>
      </c>
      <c r="AA173">
        <v>0.9</v>
      </c>
      <c r="AB173">
        <v>0.9</v>
      </c>
      <c r="AC173">
        <v>0.9</v>
      </c>
      <c r="AD173">
        <v>0.9</v>
      </c>
      <c r="AE173">
        <v>0.9</v>
      </c>
      <c r="AF173">
        <v>0.9</v>
      </c>
      <c r="AG173">
        <v>0.9</v>
      </c>
      <c r="AH173">
        <v>0.9</v>
      </c>
      <c r="AI173">
        <v>0.9</v>
      </c>
      <c r="AJ173">
        <v>0.9</v>
      </c>
      <c r="AK173">
        <v>0.9</v>
      </c>
      <c r="AL173">
        <v>0.9</v>
      </c>
      <c r="AM173">
        <v>0.9</v>
      </c>
      <c r="AN173">
        <v>0.9</v>
      </c>
      <c r="AO173">
        <v>0.9</v>
      </c>
      <c r="AP173">
        <v>0.9</v>
      </c>
      <c r="AQ173">
        <v>0.9</v>
      </c>
      <c r="AR173">
        <v>0.9</v>
      </c>
      <c r="AS173">
        <v>0.9</v>
      </c>
      <c r="AT173" s="56"/>
      <c r="AU173" s="56"/>
    </row>
    <row r="174" spans="1:47">
      <c r="A174" t="str">
        <f t="shared" si="39"/>
        <v xml:space="preserve"> Recreational Boats</v>
      </c>
      <c r="F174">
        <v>0.9</v>
      </c>
      <c r="G174">
        <v>0.9</v>
      </c>
      <c r="H174">
        <v>0.9</v>
      </c>
      <c r="I174">
        <v>0.9</v>
      </c>
      <c r="J174">
        <v>0.9</v>
      </c>
      <c r="K174">
        <v>0.9</v>
      </c>
      <c r="L174">
        <v>0.9</v>
      </c>
      <c r="M174">
        <v>0.9</v>
      </c>
      <c r="N174">
        <v>0.9</v>
      </c>
      <c r="O174">
        <v>0.9</v>
      </c>
      <c r="P174">
        <v>0.9</v>
      </c>
      <c r="Q174">
        <v>0.9</v>
      </c>
      <c r="R174">
        <v>0.9</v>
      </c>
      <c r="S174">
        <v>0.9</v>
      </c>
      <c r="T174">
        <v>0.9</v>
      </c>
      <c r="U174">
        <v>0.9</v>
      </c>
      <c r="V174">
        <v>0.9</v>
      </c>
      <c r="W174">
        <v>0.9</v>
      </c>
      <c r="X174">
        <v>0.9</v>
      </c>
      <c r="Y174">
        <v>0.9</v>
      </c>
      <c r="Z174">
        <v>0.9</v>
      </c>
      <c r="AA174">
        <v>0.9</v>
      </c>
      <c r="AB174">
        <v>0.9</v>
      </c>
      <c r="AC174">
        <v>0.9</v>
      </c>
      <c r="AD174">
        <v>0.9</v>
      </c>
      <c r="AE174">
        <v>0.9</v>
      </c>
      <c r="AF174">
        <v>0.9</v>
      </c>
      <c r="AG174">
        <v>0.9</v>
      </c>
      <c r="AH174">
        <v>0.9</v>
      </c>
      <c r="AI174">
        <v>0.9</v>
      </c>
      <c r="AJ174">
        <v>0.9</v>
      </c>
      <c r="AK174">
        <v>0.9</v>
      </c>
      <c r="AL174">
        <v>0.9</v>
      </c>
      <c r="AM174">
        <v>0.9</v>
      </c>
      <c r="AN174">
        <v>0.9</v>
      </c>
      <c r="AO174">
        <v>0.9</v>
      </c>
      <c r="AP174">
        <v>0.9</v>
      </c>
      <c r="AQ174">
        <v>0.9</v>
      </c>
      <c r="AR174">
        <v>0.9</v>
      </c>
      <c r="AS174">
        <v>0.9</v>
      </c>
      <c r="AT174" s="56"/>
      <c r="AU174" s="56"/>
    </row>
    <row r="175" spans="1:47">
      <c r="AT175" s="56"/>
      <c r="AU175" s="56"/>
    </row>
    <row r="176" spans="1:47">
      <c r="AT176" s="56"/>
      <c r="AU176" s="56"/>
    </row>
    <row r="177" spans="1:47" ht="15">
      <c r="A177" s="57" t="s">
        <v>2666</v>
      </c>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6"/>
      <c r="AU177" s="56"/>
    </row>
    <row r="178" spans="1:47">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6"/>
      <c r="AU178" s="56"/>
    </row>
    <row r="179" spans="1:47">
      <c r="A179" s="58" t="s">
        <v>621</v>
      </c>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6"/>
      <c r="AU179" s="56"/>
    </row>
    <row r="180" spans="1:47">
      <c r="A180" s="58" t="s">
        <v>623</v>
      </c>
      <c r="B180" s="59">
        <f>'Energy by Mode &amp; Fuel'!C$156*((1-B$112)*'C Emissions Factors'!$AB$6/1000+(B$112)*'C Emissions Factors'!$AB$50/1000)</f>
        <v>1155.8972654994357</v>
      </c>
      <c r="C180" s="59">
        <f>'Energy by Mode &amp; Fuel'!D$156*((1-C$112)*'C Emissions Factors'!$AB$6/1000+(C$112)*'C Emissions Factors'!$AB$50/1000)</f>
        <v>1117.5958244422786</v>
      </c>
      <c r="D180" s="59">
        <f>'Energy by Mode &amp; Fuel'!E$156*((1-D$112)*'C Emissions Factors'!$AB$6/1000+(D$112)*'C Emissions Factors'!$AB$50/1000)</f>
        <v>1100.6562157262163</v>
      </c>
      <c r="E180" s="59">
        <f>'Energy by Mode &amp; Fuel'!F$156*((1-E$112)*'C Emissions Factors'!$AB$6/1000+(E$112)*'C Emissions Factors'!$AB$50/1000)</f>
        <v>1124.0681273887224</v>
      </c>
      <c r="F180" s="59">
        <f t="shared" ref="F180:AS186" si="40">F9*((1+F$123)^F$165)*(1+F137)*(1+F$151)</f>
        <v>1145.0252972174828</v>
      </c>
      <c r="G180" s="59">
        <f t="shared" si="40"/>
        <v>1144.909504030177</v>
      </c>
      <c r="H180" s="59">
        <f t="shared" si="40"/>
        <v>1140.5878994717909</v>
      </c>
      <c r="I180" s="59">
        <f t="shared" si="40"/>
        <v>1136.3791567688781</v>
      </c>
      <c r="J180" s="59">
        <f t="shared" si="40"/>
        <v>1132.4681026625813</v>
      </c>
      <c r="K180" s="59">
        <f t="shared" si="40"/>
        <v>1122.6979249325896</v>
      </c>
      <c r="L180" s="59">
        <f t="shared" si="40"/>
        <v>1122.7546994749696</v>
      </c>
      <c r="M180" s="59">
        <f t="shared" si="40"/>
        <v>1116.0546796608216</v>
      </c>
      <c r="N180" s="59">
        <f t="shared" si="40"/>
        <v>1116.0649210945624</v>
      </c>
      <c r="O180" s="59">
        <f t="shared" si="40"/>
        <v>1115.1314396910241</v>
      </c>
      <c r="P180" s="59">
        <f t="shared" si="40"/>
        <v>1132.2430357656847</v>
      </c>
      <c r="Q180" s="59">
        <f t="shared" si="40"/>
        <v>1133.1441619989644</v>
      </c>
      <c r="R180" s="59">
        <f t="shared" si="40"/>
        <v>1156.5513985791749</v>
      </c>
      <c r="S180" s="59">
        <f t="shared" si="40"/>
        <v>1174.6478588066275</v>
      </c>
      <c r="T180" s="59">
        <f t="shared" si="40"/>
        <v>1185.2689869446581</v>
      </c>
      <c r="U180" s="59">
        <f t="shared" si="40"/>
        <v>1189.093875459366</v>
      </c>
      <c r="V180" s="59">
        <f t="shared" si="40"/>
        <v>1189.346647626782</v>
      </c>
      <c r="W180" s="59">
        <f t="shared" si="40"/>
        <v>1180.4156176454137</v>
      </c>
      <c r="X180" s="59">
        <f t="shared" si="40"/>
        <v>1165.0028352879949</v>
      </c>
      <c r="Y180" s="59">
        <f t="shared" si="40"/>
        <v>1157.244122953342</v>
      </c>
      <c r="Z180" s="59">
        <f t="shared" si="40"/>
        <v>1126.2923704192276</v>
      </c>
      <c r="AA180" s="59">
        <f t="shared" si="40"/>
        <v>1097.315362139303</v>
      </c>
      <c r="AB180" s="59">
        <f t="shared" si="40"/>
        <v>1072.4740509067922</v>
      </c>
      <c r="AC180" s="59">
        <f t="shared" si="40"/>
        <v>1028.9361676487599</v>
      </c>
      <c r="AD180" s="59">
        <f>AD9*((1+AD$123)^AD$165)*(1+AD137)*(1+AD$151)</f>
        <v>981.46269295709408</v>
      </c>
      <c r="AE180" s="59">
        <f t="shared" si="40"/>
        <v>958.54816455392972</v>
      </c>
      <c r="AF180" s="59">
        <f t="shared" si="40"/>
        <v>934.73280316351997</v>
      </c>
      <c r="AG180" s="59">
        <f t="shared" si="40"/>
        <v>909.98058371612751</v>
      </c>
      <c r="AH180" s="59">
        <f t="shared" si="40"/>
        <v>884.25041223323751</v>
      </c>
      <c r="AI180" s="59">
        <f>AI9*((1+AI$123)^AI$165)*(1+AI137)*(1+AI$151)</f>
        <v>857.49602469720048</v>
      </c>
      <c r="AJ180" s="59">
        <f t="shared" si="40"/>
        <v>829.6658577323484</v>
      </c>
      <c r="AK180" s="59">
        <f t="shared" si="40"/>
        <v>800.70289064682925</v>
      </c>
      <c r="AL180" s="59">
        <f t="shared" si="40"/>
        <v>770.54445819849877</v>
      </c>
      <c r="AM180" s="59">
        <f t="shared" si="40"/>
        <v>739.12203325930591</v>
      </c>
      <c r="AN180" s="59">
        <f t="shared" si="40"/>
        <v>706.3609783592857</v>
      </c>
      <c r="AO180" s="59">
        <f t="shared" si="40"/>
        <v>672.18026489198428</v>
      </c>
      <c r="AP180" s="59">
        <f t="shared" si="40"/>
        <v>636.4921585564274</v>
      </c>
      <c r="AQ180" s="59">
        <f t="shared" si="40"/>
        <v>599.20186939500104</v>
      </c>
      <c r="AR180" s="59">
        <f t="shared" si="40"/>
        <v>560.20716456018954</v>
      </c>
      <c r="AS180" s="59">
        <f t="shared" si="40"/>
        <v>519.39794170433095</v>
      </c>
      <c r="AT180" s="56"/>
      <c r="AU180" s="56"/>
    </row>
    <row r="181" spans="1:47">
      <c r="A181" s="58" t="s">
        <v>625</v>
      </c>
      <c r="B181" s="59">
        <f>'Energy by Mode &amp; Fuel'!C$157*'C Emissions Factors'!$AB$50/1000</f>
        <v>0.1097568714365894</v>
      </c>
      <c r="C181" s="59">
        <f>'Energy by Mode &amp; Fuel'!D$157*'C Emissions Factors'!$AB$50/1000</f>
        <v>0.40801368392115578</v>
      </c>
      <c r="D181" s="59">
        <f>'Energy by Mode &amp; Fuel'!E$157*'C Emissions Factors'!$AB$50/1000</f>
        <v>0.11637118561068978</v>
      </c>
      <c r="E181" s="59">
        <f>'Energy by Mode &amp; Fuel'!F$157*'C Emissions Factors'!$AB$50/1000</f>
        <v>0.2913715760863107</v>
      </c>
      <c r="F181" s="59">
        <f t="shared" si="40"/>
        <v>0.33063267777020611</v>
      </c>
      <c r="G181" s="59">
        <f t="shared" si="40"/>
        <v>0.3736860310931901</v>
      </c>
      <c r="H181" s="59">
        <f t="shared" si="40"/>
        <v>0.40882638464371301</v>
      </c>
      <c r="I181" s="59">
        <f t="shared" si="40"/>
        <v>0.43445814633530655</v>
      </c>
      <c r="J181" s="59">
        <f t="shared" si="40"/>
        <v>0.54613369846015036</v>
      </c>
      <c r="K181" s="59">
        <f t="shared" si="40"/>
        <v>6.1454711304165208</v>
      </c>
      <c r="L181" s="59">
        <f t="shared" si="40"/>
        <v>8.016504922320502</v>
      </c>
      <c r="M181" s="59">
        <f t="shared" si="40"/>
        <v>9.9491952177397049</v>
      </c>
      <c r="N181" s="59">
        <f t="shared" si="40"/>
        <v>13.115789043990365</v>
      </c>
      <c r="O181" s="59">
        <f t="shared" si="40"/>
        <v>17.419691812376133</v>
      </c>
      <c r="P181" s="59">
        <f t="shared" si="40"/>
        <v>23.525968428865678</v>
      </c>
      <c r="Q181" s="59">
        <f t="shared" si="40"/>
        <v>42.492684564918648</v>
      </c>
      <c r="R181" s="59">
        <f t="shared" si="40"/>
        <v>37.768145312085849</v>
      </c>
      <c r="S181" s="59">
        <f t="shared" si="40"/>
        <v>35.239892460801428</v>
      </c>
      <c r="T181" s="59">
        <f t="shared" si="40"/>
        <v>36.297555318405749</v>
      </c>
      <c r="U181" s="59">
        <f t="shared" si="40"/>
        <v>40.486871115303053</v>
      </c>
      <c r="V181" s="59">
        <f t="shared" si="40"/>
        <v>44.710194258261588</v>
      </c>
      <c r="W181" s="59">
        <f t="shared" si="40"/>
        <v>47.433206735501976</v>
      </c>
      <c r="X181" s="59">
        <f t="shared" si="40"/>
        <v>53.374764849567754</v>
      </c>
      <c r="Y181" s="59">
        <f t="shared" si="40"/>
        <v>55.468585594527717</v>
      </c>
      <c r="Z181" s="59">
        <f t="shared" si="40"/>
        <v>69.031501536553677</v>
      </c>
      <c r="AA181" s="59">
        <f t="shared" si="40"/>
        <v>76.830368636508297</v>
      </c>
      <c r="AB181" s="59">
        <f t="shared" si="40"/>
        <v>82.536863921858895</v>
      </c>
      <c r="AC181" s="59">
        <f t="shared" si="40"/>
        <v>94.167850855518182</v>
      </c>
      <c r="AD181" s="59">
        <f>AD10*((1+AD$123)^AD$165)*(1+AD138)*(1+AD$151)</f>
        <v>104.46732835529706</v>
      </c>
      <c r="AE181" s="59">
        <f t="shared" si="40"/>
        <v>111.38257375964318</v>
      </c>
      <c r="AF181" s="59">
        <f t="shared" si="40"/>
        <v>117.85590496553216</v>
      </c>
      <c r="AG181" s="59">
        <f t="shared" si="40"/>
        <v>123.73938858698246</v>
      </c>
      <c r="AH181" s="59">
        <f t="shared" si="40"/>
        <v>128.88484623452626</v>
      </c>
      <c r="AI181" s="59">
        <f t="shared" si="40"/>
        <v>133.14823837914415</v>
      </c>
      <c r="AJ181" s="59">
        <f t="shared" si="40"/>
        <v>136.39432121714816</v>
      </c>
      <c r="AK181" s="59">
        <f t="shared" si="40"/>
        <v>138.50140598915567</v>
      </c>
      <c r="AL181" s="59">
        <f t="shared" si="40"/>
        <v>139.36602876466199</v>
      </c>
      <c r="AM181" s="59">
        <f t="shared" si="40"/>
        <v>138.907325667469</v>
      </c>
      <c r="AN181" s="59">
        <f t="shared" si="40"/>
        <v>137.07090548768235</v>
      </c>
      <c r="AO181" s="59">
        <f t="shared" si="40"/>
        <v>133.83201969116854</v>
      </c>
      <c r="AP181" s="59">
        <f t="shared" si="40"/>
        <v>129.19784944351733</v>
      </c>
      <c r="AQ181" s="59">
        <f t="shared" si="40"/>
        <v>123.2087601268891</v>
      </c>
      <c r="AR181" s="59">
        <f t="shared" si="40"/>
        <v>115.93841488607663</v>
      </c>
      <c r="AS181" s="59">
        <f t="shared" si="40"/>
        <v>107.49268818003669</v>
      </c>
      <c r="AT181" s="56"/>
      <c r="AU181" s="56"/>
    </row>
    <row r="182" spans="1:47">
      <c r="A182" s="58" t="s">
        <v>148</v>
      </c>
      <c r="B182" s="59">
        <f>'Energy by Mode &amp; Fuel'!C$158*'C Emissions Factors'!$AB$43/1000</f>
        <v>0.64664069943000002</v>
      </c>
      <c r="C182" s="59">
        <f>'Energy by Mode &amp; Fuel'!D$158*'C Emissions Factors'!$AB$43/1000</f>
        <v>0.6725232800733334</v>
      </c>
      <c r="D182" s="59">
        <f>'Energy by Mode &amp; Fuel'!E$158*'C Emissions Factors'!$AB$43/1000</f>
        <v>0.66633936640333336</v>
      </c>
      <c r="E182" s="59">
        <f>'Energy by Mode &amp; Fuel'!F$158*'C Emissions Factors'!$AB$43/1000</f>
        <v>0.67179921574333334</v>
      </c>
      <c r="F182" s="59">
        <f t="shared" si="40"/>
        <v>0.6767501985933333</v>
      </c>
      <c r="G182" s="59">
        <f t="shared" si="40"/>
        <v>0.67710185818000002</v>
      </c>
      <c r="H182" s="59">
        <f t="shared" si="40"/>
        <v>0.68095414357666662</v>
      </c>
      <c r="I182" s="59">
        <f t="shared" si="40"/>
        <v>0.68242009927666658</v>
      </c>
      <c r="J182" s="59">
        <f t="shared" si="40"/>
        <v>0.67669162403333327</v>
      </c>
      <c r="K182" s="59">
        <f t="shared" si="40"/>
        <v>0.66976831265666659</v>
      </c>
      <c r="L182" s="59">
        <f t="shared" si="40"/>
        <v>0.66444322724999993</v>
      </c>
      <c r="M182" s="59">
        <f t="shared" si="40"/>
        <v>0.65755127236333333</v>
      </c>
      <c r="N182" s="59">
        <f t="shared" si="40"/>
        <v>0.65049436430000007</v>
      </c>
      <c r="O182" s="59">
        <f t="shared" si="40"/>
        <v>0.64442308993333319</v>
      </c>
      <c r="P182" s="59">
        <f t="shared" si="40"/>
        <v>0.64804391046676313</v>
      </c>
      <c r="Q182" s="59">
        <f t="shared" si="40"/>
        <v>0.65088587922033325</v>
      </c>
      <c r="R182" s="59">
        <f t="shared" si="40"/>
        <v>0.65407596940153589</v>
      </c>
      <c r="S182" s="59">
        <f t="shared" si="40"/>
        <v>0.6576514998650258</v>
      </c>
      <c r="T182" s="59">
        <f t="shared" si="40"/>
        <v>0.65960177679077525</v>
      </c>
      <c r="U182" s="59">
        <f t="shared" si="40"/>
        <v>0.65932409114552715</v>
      </c>
      <c r="V182" s="59">
        <f t="shared" si="40"/>
        <v>0.65741325787716298</v>
      </c>
      <c r="W182" s="59">
        <f t="shared" si="40"/>
        <v>0.65254263424711223</v>
      </c>
      <c r="X182" s="59">
        <f t="shared" si="40"/>
        <v>0.64608180769759027</v>
      </c>
      <c r="Y182" s="59">
        <f t="shared" si="40"/>
        <v>0.63918769884778348</v>
      </c>
      <c r="Z182" s="59">
        <f t="shared" si="40"/>
        <v>0.62940748768216415</v>
      </c>
      <c r="AA182" s="59">
        <f t="shared" si="40"/>
        <v>0.61781329088207693</v>
      </c>
      <c r="AB182" s="59">
        <f t="shared" si="40"/>
        <v>0.60532399634061085</v>
      </c>
      <c r="AC182" s="59">
        <f t="shared" si="40"/>
        <v>0.58911006018859358</v>
      </c>
      <c r="AD182" s="59">
        <f t="shared" si="40"/>
        <v>0.57022420747009361</v>
      </c>
      <c r="AE182" s="59">
        <f t="shared" si="40"/>
        <v>0.5599120954696295</v>
      </c>
      <c r="AF182" s="59">
        <f t="shared" si="40"/>
        <v>0.54873124291033026</v>
      </c>
      <c r="AG182" s="59">
        <f t="shared" si="40"/>
        <v>0.53666469497180624</v>
      </c>
      <c r="AH182" s="59">
        <f t="shared" si="40"/>
        <v>0.52369379522836212</v>
      </c>
      <c r="AI182" s="59">
        <f t="shared" si="40"/>
        <v>0.50979814761104791</v>
      </c>
      <c r="AJ182" s="59">
        <f t="shared" si="40"/>
        <v>0.49495557443460025</v>
      </c>
      <c r="AK182" s="59">
        <f t="shared" si="40"/>
        <v>0.47914207038064416</v>
      </c>
      <c r="AL182" s="59">
        <f t="shared" si="40"/>
        <v>0.46233175231728535</v>
      </c>
      <c r="AM182" s="59">
        <f t="shared" si="40"/>
        <v>0.44449680482361598</v>
      </c>
      <c r="AN182" s="59">
        <f t="shared" si="40"/>
        <v>0.42560742127562995</v>
      </c>
      <c r="AO182" s="59">
        <f t="shared" si="40"/>
        <v>0.40563174033755933</v>
      </c>
      <c r="AP182" s="59">
        <f t="shared" si="40"/>
        <v>0.38453577768966474</v>
      </c>
      <c r="AQ182" s="59">
        <f t="shared" si="40"/>
        <v>0.36228335280998886</v>
      </c>
      <c r="AR182" s="59">
        <f t="shared" si="40"/>
        <v>0.33883601061347163</v>
      </c>
      <c r="AS182" s="59">
        <f t="shared" si="40"/>
        <v>0.31415293773708114</v>
      </c>
      <c r="AT182" s="56"/>
      <c r="AU182" s="56"/>
    </row>
    <row r="183" spans="1:47">
      <c r="A183" s="58" t="s">
        <v>628</v>
      </c>
      <c r="B183" s="59">
        <f>'Energy by Mode &amp; Fuel'!C$159*'C Emissions Factors'!$AB$7/1000</f>
        <v>0.45037932504891443</v>
      </c>
      <c r="C183" s="59">
        <f>'Energy by Mode &amp; Fuel'!D$159*'C Emissions Factors'!$AB$7/1000</f>
        <v>0.25843647689837684</v>
      </c>
      <c r="D183" s="59">
        <f>'Energy by Mode &amp; Fuel'!E$159*'C Emissions Factors'!$AB$7/1000</f>
        <v>0.21094691787904518</v>
      </c>
      <c r="E183" s="59">
        <f>'Energy by Mode &amp; Fuel'!F$159*'C Emissions Factors'!$AB$7/1000</f>
        <v>0.21311513693144429</v>
      </c>
      <c r="F183" s="59">
        <f t="shared" si="40"/>
        <v>0.18977450453438055</v>
      </c>
      <c r="G183" s="59">
        <f t="shared" si="40"/>
        <v>0.16669140770683602</v>
      </c>
      <c r="H183" s="59">
        <f t="shared" si="40"/>
        <v>0.16822285682869975</v>
      </c>
      <c r="I183" s="59">
        <f t="shared" si="40"/>
        <v>0.14706794469202422</v>
      </c>
      <c r="J183" s="59">
        <f t="shared" si="40"/>
        <v>0.13060840112862063</v>
      </c>
      <c r="K183" s="59">
        <f t="shared" si="40"/>
        <v>0.11308776119329496</v>
      </c>
      <c r="L183" s="59">
        <f t="shared" si="40"/>
        <v>0.10113748794881663</v>
      </c>
      <c r="M183" s="59">
        <f t="shared" si="40"/>
        <v>9.0189516982517717E-2</v>
      </c>
      <c r="N183" s="59">
        <f t="shared" si="40"/>
        <v>8.5550887200982667E-2</v>
      </c>
      <c r="O183" s="59">
        <f t="shared" si="40"/>
        <v>8.3928195126435637E-2</v>
      </c>
      <c r="P183" s="59">
        <f t="shared" si="40"/>
        <v>7.8603533771493858E-2</v>
      </c>
      <c r="Q183" s="59">
        <f t="shared" si="40"/>
        <v>7.6039113421086046E-2</v>
      </c>
      <c r="R183" s="59">
        <f t="shared" si="40"/>
        <v>7.2138815847808332E-2</v>
      </c>
      <c r="S183" s="59">
        <f t="shared" si="40"/>
        <v>6.6303479688282471E-2</v>
      </c>
      <c r="T183" s="59">
        <f t="shared" si="40"/>
        <v>6.357073370268132E-2</v>
      </c>
      <c r="U183" s="59">
        <f t="shared" si="40"/>
        <v>6.226207272471717E-2</v>
      </c>
      <c r="V183" s="59">
        <f t="shared" si="40"/>
        <v>5.8972864638505491E-2</v>
      </c>
      <c r="W183" s="59">
        <f t="shared" si="40"/>
        <v>5.7524283109100245E-2</v>
      </c>
      <c r="X183" s="59">
        <f t="shared" si="40"/>
        <v>5.4421050554957974E-2</v>
      </c>
      <c r="Y183" s="59">
        <f t="shared" si="40"/>
        <v>5.0824574803890334E-2</v>
      </c>
      <c r="Z183" s="59">
        <f t="shared" si="40"/>
        <v>4.7958728253611409E-2</v>
      </c>
      <c r="AA183" s="59">
        <f t="shared" si="40"/>
        <v>4.5637391016523692E-2</v>
      </c>
      <c r="AB183" s="59">
        <f t="shared" si="40"/>
        <v>4.2354669130218764E-2</v>
      </c>
      <c r="AC183" s="59">
        <f t="shared" si="40"/>
        <v>3.9790155556376682E-2</v>
      </c>
      <c r="AD183" s="59">
        <f t="shared" si="40"/>
        <v>3.756523136832373E-2</v>
      </c>
      <c r="AE183" s="59">
        <f t="shared" si="40"/>
        <v>3.6160586280801384E-2</v>
      </c>
      <c r="AF183" s="59">
        <f t="shared" si="40"/>
        <v>3.4791615417341971E-2</v>
      </c>
      <c r="AG183" s="59">
        <f t="shared" si="40"/>
        <v>3.3453384770725528E-2</v>
      </c>
      <c r="AH183" s="59">
        <f t="shared" si="40"/>
        <v>3.2140911922500612E-2</v>
      </c>
      <c r="AI183" s="59">
        <f t="shared" si="40"/>
        <v>3.0849142219279334E-2</v>
      </c>
      <c r="AJ183" s="59">
        <f t="shared" si="40"/>
        <v>2.9572922061968189E-2</v>
      </c>
      <c r="AK183" s="59">
        <f t="shared" si="40"/>
        <v>2.8306969217865855E-2</v>
      </c>
      <c r="AL183" s="59">
        <f t="shared" si="40"/>
        <v>2.7045839998084926E-2</v>
      </c>
      <c r="AM183" s="59">
        <f t="shared" si="40"/>
        <v>2.5783893076383981E-2</v>
      </c>
      <c r="AN183" s="59">
        <f t="shared" si="40"/>
        <v>2.4515249658669119E-2</v>
      </c>
      <c r="AO183" s="59">
        <f t="shared" si="40"/>
        <v>2.3233749643633561E-2</v>
      </c>
      <c r="AP183" s="59">
        <f t="shared" si="40"/>
        <v>2.193290334276345E-2</v>
      </c>
      <c r="AQ183" s="59">
        <f t="shared" si="40"/>
        <v>2.0605838250739628E-2</v>
      </c>
      <c r="AR183" s="59">
        <f t="shared" si="40"/>
        <v>1.9245240273544358E-2</v>
      </c>
      <c r="AS183" s="59">
        <f t="shared" si="40"/>
        <v>1.7843288729682525E-2</v>
      </c>
      <c r="AT183" s="56"/>
      <c r="AU183" s="56"/>
    </row>
    <row r="184" spans="1:47">
      <c r="A184" s="58" t="s">
        <v>146</v>
      </c>
      <c r="B184" s="59">
        <f>'Energy by Mode &amp; Fuel'!C$160*'Automated-C'!B275/1000</f>
        <v>0</v>
      </c>
      <c r="C184" s="59">
        <f>'Energy by Mode &amp; Fuel'!D$160*'Automated-C'!C275/1000</f>
        <v>0</v>
      </c>
      <c r="D184" s="59">
        <f>'Energy by Mode &amp; Fuel'!E$160*'Automated-C'!D275/1000</f>
        <v>0</v>
      </c>
      <c r="E184" s="59">
        <f>'Energy by Mode &amp; Fuel'!F$160*'Automated-C'!E275/1000</f>
        <v>0</v>
      </c>
      <c r="F184" s="59">
        <f t="shared" si="40"/>
        <v>0.12837346535496952</v>
      </c>
      <c r="G184" s="59">
        <f t="shared" si="40"/>
        <v>0.14495701674863815</v>
      </c>
      <c r="H184" s="59">
        <f t="shared" si="40"/>
        <v>0.16789870719496602</v>
      </c>
      <c r="I184" s="59">
        <f t="shared" si="40"/>
        <v>0.2033533383664323</v>
      </c>
      <c r="J184" s="59">
        <f t="shared" si="40"/>
        <v>0.26338832624070846</v>
      </c>
      <c r="K184" s="59">
        <f t="shared" si="40"/>
        <v>0.32346588416027033</v>
      </c>
      <c r="L184" s="59">
        <f t="shared" si="40"/>
        <v>0.39121482366941607</v>
      </c>
      <c r="M184" s="59">
        <f t="shared" si="40"/>
        <v>0.47074100106460354</v>
      </c>
      <c r="N184" s="59">
        <f t="shared" si="40"/>
        <v>0.56157877243651666</v>
      </c>
      <c r="O184" s="59">
        <f t="shared" si="40"/>
        <v>0.66454505128685537</v>
      </c>
      <c r="P184" s="59">
        <f t="shared" si="40"/>
        <v>0.79964852873542025</v>
      </c>
      <c r="Q184" s="59">
        <f t="shared" si="40"/>
        <v>0.96006866920542699</v>
      </c>
      <c r="R184" s="59">
        <f t="shared" si="40"/>
        <v>1.2011816809944782</v>
      </c>
      <c r="S184" s="59">
        <f t="shared" si="40"/>
        <v>1.3742304326846759</v>
      </c>
      <c r="T184" s="59">
        <f t="shared" si="40"/>
        <v>1.5969699006297609</v>
      </c>
      <c r="U184" s="59">
        <f t="shared" si="40"/>
        <v>1.8237605395468166</v>
      </c>
      <c r="V184" s="59">
        <f t="shared" si="40"/>
        <v>2.0742759207827683</v>
      </c>
      <c r="W184" s="59">
        <f t="shared" si="40"/>
        <v>2.3288962156631157</v>
      </c>
      <c r="X184" s="59">
        <f t="shared" si="40"/>
        <v>2.5639248524739449</v>
      </c>
      <c r="Y184" s="59">
        <f t="shared" si="40"/>
        <v>2.8466460248894689</v>
      </c>
      <c r="Z184" s="59">
        <f t="shared" si="40"/>
        <v>3.0732638224615432</v>
      </c>
      <c r="AA184" s="59">
        <f t="shared" si="40"/>
        <v>3.2986641225613877</v>
      </c>
      <c r="AB184" s="59">
        <f t="shared" si="40"/>
        <v>3.479911027345659</v>
      </c>
      <c r="AC184" s="59">
        <f t="shared" si="40"/>
        <v>3.6328770536554287</v>
      </c>
      <c r="AD184" s="59">
        <f t="shared" si="40"/>
        <v>3.7842816584373842</v>
      </c>
      <c r="AE184" s="59">
        <f t="shared" si="40"/>
        <v>3.8810062248013848</v>
      </c>
      <c r="AF184" s="59">
        <f t="shared" si="40"/>
        <v>3.9604429506706307</v>
      </c>
      <c r="AG184" s="59">
        <f t="shared" si="40"/>
        <v>4.0208352554786639</v>
      </c>
      <c r="AH184" s="59">
        <f t="shared" si="40"/>
        <v>4.0605619375436568</v>
      </c>
      <c r="AI184" s="59">
        <f t="shared" si="40"/>
        <v>4.0781703390504367</v>
      </c>
      <c r="AJ184" s="59">
        <f t="shared" si="40"/>
        <v>4.0724082606191274</v>
      </c>
      <c r="AK184" s="59">
        <f t="shared" si="40"/>
        <v>4.0422538618779074</v>
      </c>
      <c r="AL184" s="59">
        <f t="shared" si="40"/>
        <v>3.9869427914995086</v>
      </c>
      <c r="AM184" s="59">
        <f t="shared" si="40"/>
        <v>3.9059918185519975</v>
      </c>
      <c r="AN184" s="59">
        <f t="shared" si="40"/>
        <v>3.7992182870555187</v>
      </c>
      <c r="AO184" s="59">
        <f t="shared" si="40"/>
        <v>3.6667547869175561</v>
      </c>
      <c r="AP184" s="59">
        <f t="shared" si="40"/>
        <v>3.5090585257937805</v>
      </c>
      <c r="AQ184" s="59">
        <f t="shared" si="40"/>
        <v>3.3269149960129853</v>
      </c>
      <c r="AR184" s="59">
        <f t="shared" si="40"/>
        <v>3.1214356559380092</v>
      </c>
      <c r="AS184" s="59">
        <f t="shared" si="40"/>
        <v>2.8940494828007832</v>
      </c>
      <c r="AT184" s="56"/>
      <c r="AU184" s="56"/>
    </row>
    <row r="185" spans="1:47">
      <c r="A185" s="58" t="s">
        <v>150</v>
      </c>
      <c r="B185" s="59">
        <f>+'Energy by Mode &amp; Fuel'!C$161*'Automated-C'!B288/1000</f>
        <v>0</v>
      </c>
      <c r="C185" s="59">
        <f>+'Energy by Mode &amp; Fuel'!D$161*'Automated-C'!C288/1000</f>
        <v>0</v>
      </c>
      <c r="D185" s="59">
        <f>+'Energy by Mode &amp; Fuel'!E$161*'Automated-C'!D288/1000</f>
        <v>0</v>
      </c>
      <c r="E185" s="59">
        <f>+'Energy by Mode &amp; Fuel'!F$161*'Automated-C'!E288/1000</f>
        <v>0</v>
      </c>
      <c r="F185" s="59">
        <f t="shared" si="40"/>
        <v>0</v>
      </c>
      <c r="G185" s="59">
        <f t="shared" si="40"/>
        <v>0</v>
      </c>
      <c r="H185" s="59">
        <f t="shared" si="40"/>
        <v>0</v>
      </c>
      <c r="I185" s="59">
        <f t="shared" si="40"/>
        <v>0</v>
      </c>
      <c r="J185" s="59">
        <f t="shared" si="40"/>
        <v>0</v>
      </c>
      <c r="K185" s="59">
        <f t="shared" si="40"/>
        <v>0</v>
      </c>
      <c r="L185" s="59">
        <f t="shared" si="40"/>
        <v>0</v>
      </c>
      <c r="M185" s="59">
        <f t="shared" si="40"/>
        <v>0</v>
      </c>
      <c r="N185" s="59">
        <f t="shared" si="40"/>
        <v>0</v>
      </c>
      <c r="O185" s="59">
        <f t="shared" si="40"/>
        <v>0</v>
      </c>
      <c r="P185" s="59">
        <f t="shared" si="40"/>
        <v>0</v>
      </c>
      <c r="Q185" s="59">
        <f t="shared" si="40"/>
        <v>0</v>
      </c>
      <c r="R185" s="59">
        <f t="shared" si="40"/>
        <v>0</v>
      </c>
      <c r="S185" s="59">
        <f t="shared" si="40"/>
        <v>0</v>
      </c>
      <c r="T185" s="59">
        <f t="shared" si="40"/>
        <v>0</v>
      </c>
      <c r="U185" s="59">
        <f t="shared" si="40"/>
        <v>0</v>
      </c>
      <c r="V185" s="59">
        <f t="shared" si="40"/>
        <v>0</v>
      </c>
      <c r="W185" s="59">
        <f t="shared" si="40"/>
        <v>0</v>
      </c>
      <c r="X185" s="59">
        <f t="shared" si="40"/>
        <v>0</v>
      </c>
      <c r="Y185" s="59">
        <f t="shared" si="40"/>
        <v>0</v>
      </c>
      <c r="Z185" s="59">
        <f t="shared" si="40"/>
        <v>0</v>
      </c>
      <c r="AA185" s="59">
        <f t="shared" si="40"/>
        <v>0</v>
      </c>
      <c r="AB185" s="59">
        <f t="shared" si="40"/>
        <v>0</v>
      </c>
      <c r="AC185" s="59">
        <f t="shared" si="40"/>
        <v>0</v>
      </c>
      <c r="AD185" s="59">
        <f t="shared" si="40"/>
        <v>0</v>
      </c>
      <c r="AE185" s="59">
        <f t="shared" si="40"/>
        <v>0</v>
      </c>
      <c r="AF185" s="59">
        <f t="shared" si="40"/>
        <v>0</v>
      </c>
      <c r="AG185" s="59">
        <f t="shared" si="40"/>
        <v>0</v>
      </c>
      <c r="AH185" s="59">
        <f t="shared" si="40"/>
        <v>0</v>
      </c>
      <c r="AI185" s="59">
        <f t="shared" si="40"/>
        <v>0</v>
      </c>
      <c r="AJ185" s="59">
        <f t="shared" si="40"/>
        <v>0</v>
      </c>
      <c r="AK185" s="59">
        <f t="shared" si="40"/>
        <v>0</v>
      </c>
      <c r="AL185" s="59">
        <f t="shared" si="40"/>
        <v>0</v>
      </c>
      <c r="AM185" s="59">
        <f t="shared" si="40"/>
        <v>0</v>
      </c>
      <c r="AN185" s="59">
        <f t="shared" si="40"/>
        <v>0</v>
      </c>
      <c r="AO185" s="59">
        <f t="shared" si="40"/>
        <v>0</v>
      </c>
      <c r="AP185" s="59">
        <f t="shared" si="40"/>
        <v>0</v>
      </c>
      <c r="AQ185" s="59">
        <f t="shared" si="40"/>
        <v>0</v>
      </c>
      <c r="AR185" s="59">
        <f t="shared" si="40"/>
        <v>0</v>
      </c>
      <c r="AS185" s="59">
        <f t="shared" si="40"/>
        <v>0</v>
      </c>
      <c r="AT185" s="56"/>
      <c r="AU185" s="56"/>
    </row>
    <row r="186" spans="1:47">
      <c r="A186" s="58" t="s">
        <v>632</v>
      </c>
      <c r="B186" s="59">
        <f>'Energy by Mode &amp; Fuel'!C$162*'C Emissions Factors'!$AB$9/1000</f>
        <v>16.755786840099997</v>
      </c>
      <c r="C186" s="59">
        <f>'Energy by Mode &amp; Fuel'!D$162*'C Emissions Factors'!$AB$9/1000</f>
        <v>15.106513071649999</v>
      </c>
      <c r="D186" s="59">
        <f>'Energy by Mode &amp; Fuel'!E$162*'C Emissions Factors'!$AB$9/1000</f>
        <v>14.925133696549997</v>
      </c>
      <c r="E186" s="59">
        <f>'Energy by Mode &amp; Fuel'!F$162*'C Emissions Factors'!$AB$9/1000</f>
        <v>14.259485008999999</v>
      </c>
      <c r="F186" s="59">
        <f t="shared" si="40"/>
        <v>13.421485777699999</v>
      </c>
      <c r="G186" s="59">
        <f t="shared" si="40"/>
        <v>12.543084192099997</v>
      </c>
      <c r="H186" s="59">
        <f t="shared" si="40"/>
        <v>11.957407546699999</v>
      </c>
      <c r="I186" s="59">
        <f t="shared" si="40"/>
        <v>11.500429914049999</v>
      </c>
      <c r="J186" s="59">
        <f t="shared" si="40"/>
        <v>11.150242796000001</v>
      </c>
      <c r="K186" s="59">
        <f t="shared" si="40"/>
        <v>10.931948053949998</v>
      </c>
      <c r="L186" s="59">
        <f t="shared" si="40"/>
        <v>10.870111652399997</v>
      </c>
      <c r="M186" s="59">
        <f t="shared" si="40"/>
        <v>10.831843376199998</v>
      </c>
      <c r="N186" s="59">
        <f t="shared" si="40"/>
        <v>11.051027768549998</v>
      </c>
      <c r="O186" s="59">
        <f t="shared" si="40"/>
        <v>11.504461576299999</v>
      </c>
      <c r="P186" s="59">
        <f t="shared" si="40"/>
        <v>12.384565983818963</v>
      </c>
      <c r="Q186" s="59">
        <f t="shared" si="40"/>
        <v>13.471216059446572</v>
      </c>
      <c r="R186" s="59">
        <f t="shared" si="40"/>
        <v>14.813354448571751</v>
      </c>
      <c r="S186" s="59">
        <f t="shared" si="40"/>
        <v>16.39921318466557</v>
      </c>
      <c r="T186" s="59">
        <f t="shared" si="40"/>
        <v>18.189397952612648</v>
      </c>
      <c r="U186" s="59">
        <f t="shared" si="40"/>
        <v>20.174052658236537</v>
      </c>
      <c r="V186" s="59">
        <f t="shared" si="40"/>
        <v>22.28934454656304</v>
      </c>
      <c r="W186" s="59">
        <f t="shared" ref="G186:AS187" si="41">W15*((1+W$123)^W$165)*(1+W143)*(1+W$151)</f>
        <v>24.366528493468842</v>
      </c>
      <c r="X186" s="59">
        <f t="shared" si="41"/>
        <v>26.454652319944341</v>
      </c>
      <c r="Y186" s="59">
        <f t="shared" si="41"/>
        <v>28.643655517742616</v>
      </c>
      <c r="Z186" s="59">
        <f t="shared" si="41"/>
        <v>30.474087527465421</v>
      </c>
      <c r="AA186" s="59">
        <f t="shared" si="41"/>
        <v>32.077337593375184</v>
      </c>
      <c r="AB186" s="59">
        <f t="shared" si="41"/>
        <v>33.575879575953081</v>
      </c>
      <c r="AC186" s="59">
        <f t="shared" si="41"/>
        <v>34.485746305860793</v>
      </c>
      <c r="AD186" s="59">
        <f t="shared" si="41"/>
        <v>34.96553278100729</v>
      </c>
      <c r="AE186" s="59">
        <f t="shared" si="41"/>
        <v>35.516575658716221</v>
      </c>
      <c r="AF186" s="59">
        <f t="shared" si="41"/>
        <v>35.921045424043555</v>
      </c>
      <c r="AG186" s="59">
        <f t="shared" si="41"/>
        <v>36.168438780107657</v>
      </c>
      <c r="AH186" s="59">
        <f t="shared" si="41"/>
        <v>36.249259563128057</v>
      </c>
      <c r="AI186" s="59">
        <f t="shared" si="41"/>
        <v>36.155181831609575</v>
      </c>
      <c r="AJ186" s="59">
        <f t="shared" si="41"/>
        <v>35.879203901760675</v>
      </c>
      <c r="AK186" s="59">
        <f t="shared" si="41"/>
        <v>35.41579035429951</v>
      </c>
      <c r="AL186" s="59">
        <f t="shared" si="41"/>
        <v>34.76099912876299</v>
      </c>
      <c r="AM186" s="59">
        <f t="shared" si="41"/>
        <v>33.912590977256642</v>
      </c>
      <c r="AN186" s="59">
        <f t="shared" si="41"/>
        <v>32.870118769512011</v>
      </c>
      <c r="AO186" s="59">
        <f t="shared" si="41"/>
        <v>31.634994422727981</v>
      </c>
      <c r="AP186" s="59">
        <f t="shared" si="41"/>
        <v>30.210531568867026</v>
      </c>
      <c r="AQ186" s="59">
        <f t="shared" si="41"/>
        <v>28.601962463126611</v>
      </c>
      <c r="AR186" s="59">
        <f t="shared" si="41"/>
        <v>26.816428072948064</v>
      </c>
      <c r="AS186" s="59">
        <f t="shared" si="41"/>
        <v>24.862940758507513</v>
      </c>
      <c r="AT186" s="56"/>
      <c r="AU186" s="56"/>
    </row>
    <row r="187" spans="1:47">
      <c r="A187" s="58" t="s">
        <v>634</v>
      </c>
      <c r="B187" s="59">
        <f>SUM(B180:B186)</f>
        <v>1173.8598292354511</v>
      </c>
      <c r="C187" s="59">
        <f>SUM(C180:C186)</f>
        <v>1134.0413109548215</v>
      </c>
      <c r="D187" s="59">
        <f>SUM(D180:D186)</f>
        <v>1116.5750068926591</v>
      </c>
      <c r="E187" s="59">
        <f>SUM(E180:E186)</f>
        <v>1139.5038983264833</v>
      </c>
      <c r="F187" s="59">
        <f t="shared" ref="F187" si="42">F16*((1+F$123)^F$165)*(1+F144)*(1+F$151)</f>
        <v>1159.7723138414356</v>
      </c>
      <c r="G187" s="59">
        <f t="shared" si="41"/>
        <v>1158.8150245360057</v>
      </c>
      <c r="H187" s="59">
        <f t="shared" si="41"/>
        <v>1153.9712091107351</v>
      </c>
      <c r="I187" s="59">
        <f t="shared" si="41"/>
        <v>1149.3468862115988</v>
      </c>
      <c r="J187" s="59">
        <f t="shared" si="41"/>
        <v>1145.235167508444</v>
      </c>
      <c r="K187" s="59">
        <f t="shared" si="41"/>
        <v>1140.8816660749665</v>
      </c>
      <c r="L187" s="59">
        <f t="shared" si="41"/>
        <v>1142.7981115885584</v>
      </c>
      <c r="M187" s="59">
        <f t="shared" si="41"/>
        <v>1138.0542000451719</v>
      </c>
      <c r="N187" s="59">
        <f t="shared" si="41"/>
        <v>1141.5293619310401</v>
      </c>
      <c r="O187" s="59">
        <f t="shared" si="41"/>
        <v>1145.4484894160469</v>
      </c>
      <c r="P187" s="59">
        <f t="shared" si="41"/>
        <v>1169.6798661513433</v>
      </c>
      <c r="Q187" s="59">
        <f t="shared" si="41"/>
        <v>1190.7950562851763</v>
      </c>
      <c r="R187" s="59">
        <f t="shared" si="41"/>
        <v>1211.0602948060764</v>
      </c>
      <c r="S187" s="59">
        <f t="shared" si="41"/>
        <v>1228.3851498643326</v>
      </c>
      <c r="T187" s="59">
        <f t="shared" si="41"/>
        <v>1242.0760826267999</v>
      </c>
      <c r="U187" s="59">
        <f t="shared" si="41"/>
        <v>1252.3001459363225</v>
      </c>
      <c r="V187" s="59">
        <f t="shared" si="41"/>
        <v>1259.1368484749053</v>
      </c>
      <c r="W187" s="59">
        <f t="shared" si="41"/>
        <v>1255.2543160074038</v>
      </c>
      <c r="X187" s="59">
        <f t="shared" si="41"/>
        <v>1248.0966801682337</v>
      </c>
      <c r="Y187" s="59">
        <f t="shared" si="41"/>
        <v>1244.8930223641537</v>
      </c>
      <c r="Z187" s="59">
        <f t="shared" si="41"/>
        <v>1229.5485895216439</v>
      </c>
      <c r="AA187" s="59">
        <f t="shared" si="41"/>
        <v>1210.1851831736462</v>
      </c>
      <c r="AB187" s="59">
        <f t="shared" si="41"/>
        <v>1192.7143840974206</v>
      </c>
      <c r="AC187" s="59">
        <f t="shared" si="41"/>
        <v>1161.8515420795393</v>
      </c>
      <c r="AD187" s="59">
        <f t="shared" si="41"/>
        <v>1125.2876251906744</v>
      </c>
      <c r="AE187" s="59">
        <f t="shared" si="41"/>
        <v>1109.924392878841</v>
      </c>
      <c r="AF187" s="59">
        <f t="shared" si="41"/>
        <v>1093.0537193620942</v>
      </c>
      <c r="AG187" s="59">
        <f t="shared" si="41"/>
        <v>1074.479364418439</v>
      </c>
      <c r="AH187" s="59">
        <f t="shared" si="41"/>
        <v>1054.0009146755863</v>
      </c>
      <c r="AI187" s="59">
        <f t="shared" si="41"/>
        <v>1031.4182625368351</v>
      </c>
      <c r="AJ187" s="59">
        <f t="shared" si="41"/>
        <v>1006.536319608373</v>
      </c>
      <c r="AK187" s="59">
        <f t="shared" si="41"/>
        <v>979.16978989176084</v>
      </c>
      <c r="AL187" s="59">
        <f t="shared" si="41"/>
        <v>949.14780647573843</v>
      </c>
      <c r="AM187" s="59">
        <f t="shared" si="41"/>
        <v>916.31822242048361</v>
      </c>
      <c r="AN187" s="59">
        <f t="shared" si="41"/>
        <v>880.55134357447002</v>
      </c>
      <c r="AO187" s="59">
        <f t="shared" si="41"/>
        <v>841.74289928277949</v>
      </c>
      <c r="AP187" s="59">
        <f t="shared" si="41"/>
        <v>799.81606677563798</v>
      </c>
      <c r="AQ187" s="59">
        <f t="shared" si="41"/>
        <v>754.72239617209038</v>
      </c>
      <c r="AR187" s="59">
        <f t="shared" si="41"/>
        <v>706.44152442603934</v>
      </c>
      <c r="AS187" s="59">
        <f t="shared" si="41"/>
        <v>654.97961635214267</v>
      </c>
      <c r="AT187" s="56"/>
      <c r="AU187" s="56"/>
    </row>
    <row r="188" spans="1:47">
      <c r="A188" s="58"/>
      <c r="B188" s="59"/>
      <c r="C188" s="59"/>
      <c r="D188" s="59"/>
      <c r="E188" s="59"/>
      <c r="F188" s="59"/>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6"/>
      <c r="AU188" s="56"/>
    </row>
    <row r="189" spans="1:47">
      <c r="A189" s="58" t="s">
        <v>635</v>
      </c>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6"/>
      <c r="AU189" s="56"/>
    </row>
    <row r="190" spans="1:47">
      <c r="A190" s="58" t="s">
        <v>623</v>
      </c>
      <c r="B190" s="59">
        <f>'Energy by Mode &amp; Fuel'!C$166*((1-B$112)*'C Emissions Factors'!$AB$6/1000+(B$112)*'C Emissions Factors'!$AB$50/1000)</f>
        <v>26.990554184105921</v>
      </c>
      <c r="C190" s="59">
        <f>'Energy by Mode &amp; Fuel'!D$166*((1-C$112)*'C Emissions Factors'!$AB$6/1000+(C$112)*'C Emissions Factors'!$AB$50/1000)</f>
        <v>25.485298757601296</v>
      </c>
      <c r="D190" s="59">
        <f>'Energy by Mode &amp; Fuel'!E$166*((1-D$112)*'C Emissions Factors'!$AB$6/1000+(D$112)*'C Emissions Factors'!$AB$50/1000)</f>
        <v>22.727324993532125</v>
      </c>
      <c r="E190" s="59">
        <f>'Energy by Mode &amp; Fuel'!F$166*((1-E$112)*'C Emissions Factors'!$AB$6/1000+(E$112)*'C Emissions Factors'!$AB$50/1000)</f>
        <v>22.776544013750915</v>
      </c>
      <c r="F190" s="59">
        <f>F19*((1+F$124)^F$166)*(1+F137)*(1+F$152)</f>
        <v>23.766332567698857</v>
      </c>
      <c r="G190" s="59">
        <f t="shared" ref="G190:AS191" si="43">G19*((1+G$124)^G$166)*(1+G137)*(1+G$152)</f>
        <v>24.372183773726142</v>
      </c>
      <c r="H190" s="59">
        <f t="shared" si="43"/>
        <v>24.718415997680015</v>
      </c>
      <c r="I190" s="59">
        <f t="shared" si="43"/>
        <v>24.875224842816703</v>
      </c>
      <c r="J190" s="59">
        <f t="shared" si="43"/>
        <v>24.927308292206469</v>
      </c>
      <c r="K190" s="59">
        <f t="shared" si="43"/>
        <v>24.96485012755047</v>
      </c>
      <c r="L190" s="59">
        <f t="shared" si="43"/>
        <v>25.041379415026558</v>
      </c>
      <c r="M190" s="59">
        <f t="shared" si="43"/>
        <v>25.112895391602326</v>
      </c>
      <c r="N190" s="59">
        <f t="shared" si="43"/>
        <v>25.299857160723484</v>
      </c>
      <c r="O190" s="59">
        <f t="shared" si="43"/>
        <v>25.409458407436613</v>
      </c>
      <c r="P190" s="59">
        <f t="shared" si="43"/>
        <v>25.817097871594711</v>
      </c>
      <c r="Q190" s="59">
        <f t="shared" si="43"/>
        <v>26.141121326685866</v>
      </c>
      <c r="R190" s="59">
        <f t="shared" si="43"/>
        <v>26.492943182049377</v>
      </c>
      <c r="S190" s="59">
        <f t="shared" si="43"/>
        <v>26.855083327907511</v>
      </c>
      <c r="T190" s="59">
        <f t="shared" si="43"/>
        <v>27.208514303195248</v>
      </c>
      <c r="U190" s="59">
        <f t="shared" si="43"/>
        <v>27.49508914184457</v>
      </c>
      <c r="V190" s="59">
        <f t="shared" si="43"/>
        <v>27.682161209388561</v>
      </c>
      <c r="W190" s="59">
        <f t="shared" si="43"/>
        <v>27.696191285030753</v>
      </c>
      <c r="X190" s="59">
        <f t="shared" si="43"/>
        <v>27.604921991897648</v>
      </c>
      <c r="Y190" s="59">
        <f t="shared" si="43"/>
        <v>27.512613275695593</v>
      </c>
      <c r="Z190" s="59">
        <f t="shared" si="43"/>
        <v>27.210521316041238</v>
      </c>
      <c r="AA190" s="59">
        <f t="shared" si="43"/>
        <v>26.771133075140007</v>
      </c>
      <c r="AB190" s="59">
        <f t="shared" si="43"/>
        <v>26.298832055946605</v>
      </c>
      <c r="AC190" s="59">
        <f t="shared" si="43"/>
        <v>25.655935930190715</v>
      </c>
      <c r="AD190" s="59">
        <f t="shared" si="43"/>
        <v>24.920261110108072</v>
      </c>
      <c r="AE190" s="59">
        <f t="shared" si="43"/>
        <v>24.505065488591729</v>
      </c>
      <c r="AF190" s="59">
        <f t="shared" si="43"/>
        <v>24.043611487321385</v>
      </c>
      <c r="AG190" s="59">
        <f t="shared" si="43"/>
        <v>23.535421819169336</v>
      </c>
      <c r="AH190" s="59">
        <f t="shared" si="43"/>
        <v>22.980015851247234</v>
      </c>
      <c r="AI190" s="59">
        <f t="shared" si="43"/>
        <v>22.376909585309164</v>
      </c>
      <c r="AJ190" s="59">
        <f t="shared" si="43"/>
        <v>21.725615638051341</v>
      </c>
      <c r="AK190" s="59">
        <f t="shared" si="43"/>
        <v>21.025643221308112</v>
      </c>
      <c r="AL190" s="59">
        <f t="shared" si="43"/>
        <v>20.2764981221437</v>
      </c>
      <c r="AM190" s="59">
        <f t="shared" si="43"/>
        <v>19.477682682839117</v>
      </c>
      <c r="AN190" s="59">
        <f t="shared" si="43"/>
        <v>18.628695780773807</v>
      </c>
      <c r="AO190" s="59">
        <f t="shared" si="43"/>
        <v>17.729032808201506</v>
      </c>
      <c r="AP190" s="59">
        <f t="shared" si="43"/>
        <v>16.778185651919689</v>
      </c>
      <c r="AQ190" s="59">
        <f t="shared" si="43"/>
        <v>15.775642672832232</v>
      </c>
      <c r="AR190" s="59">
        <f t="shared" si="43"/>
        <v>14.720888685404677</v>
      </c>
      <c r="AS190" s="59">
        <f t="shared" si="43"/>
        <v>13.613404937011605</v>
      </c>
      <c r="AT190" s="56"/>
      <c r="AU190" s="56"/>
    </row>
    <row r="191" spans="1:47">
      <c r="A191" s="58" t="s">
        <v>632</v>
      </c>
      <c r="B191" s="59">
        <f>'Energy by Mode &amp; Fuel'!C$167*'C Emissions Factors'!$AB$9/1000</f>
        <v>19.618766140049996</v>
      </c>
      <c r="C191" s="59">
        <f>'Energy by Mode &amp; Fuel'!D$167*'C Emissions Factors'!$AB$9/1000</f>
        <v>18.228797856499998</v>
      </c>
      <c r="D191" s="59">
        <f>'Energy by Mode &amp; Fuel'!E$167*'C Emissions Factors'!$AB$9/1000</f>
        <v>17.402882346849999</v>
      </c>
      <c r="E191" s="59">
        <f>'Energy by Mode &amp; Fuel'!F$167*'C Emissions Factors'!$AB$9/1000</f>
        <v>17.786173131649996</v>
      </c>
      <c r="F191" s="59">
        <f>F20*((1+F$124)^F$166)*(1+F138)*(1+F$152)</f>
        <v>18.7965899121</v>
      </c>
      <c r="G191" s="59">
        <f t="shared" si="43"/>
        <v>19.753306107149999</v>
      </c>
      <c r="H191" s="59">
        <f t="shared" si="43"/>
        <v>20.386006279099998</v>
      </c>
      <c r="I191" s="59">
        <f t="shared" si="43"/>
        <v>20.693150108399998</v>
      </c>
      <c r="J191" s="59">
        <f t="shared" si="43"/>
        <v>20.862133118749995</v>
      </c>
      <c r="K191" s="59">
        <f t="shared" si="43"/>
        <v>21.0171526719</v>
      </c>
      <c r="L191" s="59">
        <f t="shared" si="43"/>
        <v>21.181854066450001</v>
      </c>
      <c r="M191" s="59">
        <f t="shared" si="43"/>
        <v>21.299519572099996</v>
      </c>
      <c r="N191" s="59">
        <f t="shared" si="43"/>
        <v>21.476581487899999</v>
      </c>
      <c r="O191" s="59">
        <f t="shared" si="43"/>
        <v>21.614099391499995</v>
      </c>
      <c r="P191" s="59">
        <f t="shared" si="43"/>
        <v>22.003376486839809</v>
      </c>
      <c r="Q191" s="59">
        <f t="shared" si="43"/>
        <v>22.291083553546795</v>
      </c>
      <c r="R191" s="59">
        <f t="shared" si="43"/>
        <v>22.582817949552137</v>
      </c>
      <c r="S191" s="59">
        <f t="shared" si="43"/>
        <v>22.855864173083084</v>
      </c>
      <c r="T191" s="59">
        <f t="shared" si="43"/>
        <v>23.084442183992056</v>
      </c>
      <c r="U191" s="59">
        <f t="shared" si="43"/>
        <v>23.241196922229388</v>
      </c>
      <c r="V191" s="59">
        <f t="shared" si="43"/>
        <v>23.303300811211873</v>
      </c>
      <c r="W191" s="59">
        <f t="shared" si="43"/>
        <v>23.230908256177077</v>
      </c>
      <c r="X191" s="59">
        <f t="shared" si="43"/>
        <v>23.104575409284248</v>
      </c>
      <c r="Y191" s="59">
        <f t="shared" si="43"/>
        <v>23.004736458688647</v>
      </c>
      <c r="Z191" s="59">
        <f t="shared" si="43"/>
        <v>22.749384602392702</v>
      </c>
      <c r="AA191" s="59">
        <f t="shared" si="43"/>
        <v>22.399031412707327</v>
      </c>
      <c r="AB191" s="59">
        <f t="shared" si="43"/>
        <v>22.033088332669447</v>
      </c>
      <c r="AC191" s="59">
        <f t="shared" si="43"/>
        <v>21.531680104065259</v>
      </c>
      <c r="AD191" s="59">
        <f t="shared" si="43"/>
        <v>20.96332019789503</v>
      </c>
      <c r="AE191" s="59">
        <f t="shared" si="43"/>
        <v>20.628283476894225</v>
      </c>
      <c r="AF191" s="59">
        <f t="shared" si="43"/>
        <v>20.25380709089729</v>
      </c>
      <c r="AG191" s="59">
        <f t="shared" si="43"/>
        <v>19.839407501889855</v>
      </c>
      <c r="AH191" s="59">
        <f t="shared" si="43"/>
        <v>19.384597126540022</v>
      </c>
      <c r="AI191" s="59">
        <f t="shared" si="43"/>
        <v>18.888884307866785</v>
      </c>
      <c r="AJ191" s="59">
        <f t="shared" si="43"/>
        <v>18.351773286729564</v>
      </c>
      <c r="AK191" s="59">
        <f t="shared" si="43"/>
        <v>17.772764173138114</v>
      </c>
      <c r="AL191" s="59">
        <f t="shared" si="43"/>
        <v>17.151352917381519</v>
      </c>
      <c r="AM191" s="59">
        <f t="shared" si="43"/>
        <v>16.48703128097538</v>
      </c>
      <c r="AN191" s="59">
        <f t="shared" si="43"/>
        <v>15.779286807425967</v>
      </c>
      <c r="AO191" s="59">
        <f t="shared" si="43"/>
        <v>15.027602792810463</v>
      </c>
      <c r="AP191" s="59">
        <f t="shared" si="43"/>
        <v>14.231458256171974</v>
      </c>
      <c r="AQ191" s="59">
        <f t="shared" si="43"/>
        <v>13.390327909728468</v>
      </c>
      <c r="AR191" s="59">
        <f t="shared" si="43"/>
        <v>12.503682128894278</v>
      </c>
      <c r="AS191" s="59">
        <f t="shared" si="43"/>
        <v>11.570986922113388</v>
      </c>
      <c r="AT191" s="56"/>
      <c r="AU191" s="56"/>
    </row>
    <row r="192" spans="1:47">
      <c r="A192" s="58" t="s">
        <v>634</v>
      </c>
      <c r="B192" s="59">
        <f t="shared" ref="B192:AS192" si="44">B190+B191</f>
        <v>46.609320324155917</v>
      </c>
      <c r="C192" s="59">
        <f t="shared" si="44"/>
        <v>43.714096614101294</v>
      </c>
      <c r="D192" s="59">
        <f t="shared" si="44"/>
        <v>40.130207340382128</v>
      </c>
      <c r="E192" s="59">
        <f t="shared" si="44"/>
        <v>40.56271714540091</v>
      </c>
      <c r="F192" s="59">
        <f t="shared" si="44"/>
        <v>42.562922479798857</v>
      </c>
      <c r="G192" s="59">
        <f t="shared" si="44"/>
        <v>44.125489880876145</v>
      </c>
      <c r="H192" s="59">
        <f t="shared" si="44"/>
        <v>45.104422276780014</v>
      </c>
      <c r="I192" s="59">
        <f t="shared" si="44"/>
        <v>45.568374951216697</v>
      </c>
      <c r="J192" s="59">
        <f t="shared" si="44"/>
        <v>45.789441410956464</v>
      </c>
      <c r="K192" s="59">
        <f t="shared" si="44"/>
        <v>45.98200279945047</v>
      </c>
      <c r="L192" s="59">
        <f t="shared" si="44"/>
        <v>46.223233481476555</v>
      </c>
      <c r="M192" s="59">
        <f t="shared" si="44"/>
        <v>46.412414963702318</v>
      </c>
      <c r="N192" s="59">
        <f t="shared" si="44"/>
        <v>46.776438648623483</v>
      </c>
      <c r="O192" s="59">
        <f t="shared" si="44"/>
        <v>47.023557798936608</v>
      </c>
      <c r="P192" s="59">
        <f t="shared" si="44"/>
        <v>47.820474358434524</v>
      </c>
      <c r="Q192" s="59">
        <f t="shared" si="44"/>
        <v>48.432204880232661</v>
      </c>
      <c r="R192" s="59">
        <f t="shared" si="44"/>
        <v>49.07576113160151</v>
      </c>
      <c r="S192" s="59">
        <f t="shared" si="44"/>
        <v>49.710947500990599</v>
      </c>
      <c r="T192" s="59">
        <f t="shared" si="44"/>
        <v>50.292956487187304</v>
      </c>
      <c r="U192" s="59">
        <f t="shared" si="44"/>
        <v>50.736286064073958</v>
      </c>
      <c r="V192" s="59">
        <f t="shared" si="44"/>
        <v>50.985462020600437</v>
      </c>
      <c r="W192" s="59">
        <f t="shared" si="44"/>
        <v>50.927099541207831</v>
      </c>
      <c r="X192" s="59">
        <f t="shared" si="44"/>
        <v>50.709497401181892</v>
      </c>
      <c r="Y192" s="59">
        <f t="shared" si="44"/>
        <v>50.51734973438424</v>
      </c>
      <c r="Z192" s="59">
        <f t="shared" si="44"/>
        <v>49.95990591843394</v>
      </c>
      <c r="AA192" s="59">
        <f t="shared" si="44"/>
        <v>49.17016448784733</v>
      </c>
      <c r="AB192" s="59">
        <f t="shared" si="44"/>
        <v>48.331920388616055</v>
      </c>
      <c r="AC192" s="59">
        <f t="shared" si="44"/>
        <v>47.187616034255974</v>
      </c>
      <c r="AD192" s="59">
        <f t="shared" si="44"/>
        <v>45.883581308003102</v>
      </c>
      <c r="AE192" s="59">
        <f t="shared" si="44"/>
        <v>45.133348965485951</v>
      </c>
      <c r="AF192" s="59">
        <f t="shared" si="44"/>
        <v>44.297418578218675</v>
      </c>
      <c r="AG192" s="59">
        <f t="shared" si="44"/>
        <v>43.374829321059195</v>
      </c>
      <c r="AH192" s="59">
        <f t="shared" si="44"/>
        <v>42.36461297778726</v>
      </c>
      <c r="AI192" s="59">
        <f t="shared" si="44"/>
        <v>41.265793893175953</v>
      </c>
      <c r="AJ192" s="59">
        <f t="shared" si="44"/>
        <v>40.077388924780905</v>
      </c>
      <c r="AK192" s="59">
        <f t="shared" si="44"/>
        <v>38.79840739444623</v>
      </c>
      <c r="AL192" s="59">
        <f t="shared" si="44"/>
        <v>37.427851039525223</v>
      </c>
      <c r="AM192" s="59">
        <f t="shared" si="44"/>
        <v>35.964713963814496</v>
      </c>
      <c r="AN192" s="59">
        <f t="shared" si="44"/>
        <v>34.407982588199772</v>
      </c>
      <c r="AO192" s="59">
        <f t="shared" si="44"/>
        <v>32.756635601011965</v>
      </c>
      <c r="AP192" s="59">
        <f t="shared" si="44"/>
        <v>31.009643908091661</v>
      </c>
      <c r="AQ192" s="59">
        <f t="shared" si="44"/>
        <v>29.1659705825607</v>
      </c>
      <c r="AR192" s="59">
        <f t="shared" si="44"/>
        <v>27.224570814298957</v>
      </c>
      <c r="AS192" s="59">
        <f t="shared" si="44"/>
        <v>25.184391859124993</v>
      </c>
      <c r="AT192" s="56"/>
      <c r="AU192" s="56"/>
    </row>
    <row r="193" spans="1:47">
      <c r="A193" s="58"/>
      <c r="B193" s="59"/>
      <c r="C193" s="59"/>
      <c r="D193" s="59"/>
      <c r="E193" s="59"/>
      <c r="F193" s="59"/>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6"/>
      <c r="AU193" s="56"/>
    </row>
    <row r="194" spans="1:47">
      <c r="A194" s="58" t="s">
        <v>639</v>
      </c>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6"/>
      <c r="AU194" s="56"/>
    </row>
    <row r="195" spans="1:47">
      <c r="A195" s="58" t="s">
        <v>623</v>
      </c>
      <c r="B195" s="59">
        <f>'Energy by Mode &amp; Fuel'!C$171*((1-B$112)*'C Emissions Factors'!$AB$6/1000+(B$112)*'C Emissions Factors'!$AB$50/1000)</f>
        <v>24.898132813536719</v>
      </c>
      <c r="C195" s="59">
        <f>'Energy by Mode &amp; Fuel'!D$171*((1-C$112)*'C Emissions Factors'!$AB$6/1000+(C$112)*'C Emissions Factors'!$AB$50/1000)</f>
        <v>24.795018237882125</v>
      </c>
      <c r="D195" s="59">
        <f>'Energy by Mode &amp; Fuel'!E$171*((1-D$112)*'C Emissions Factors'!$AB$6/1000+(D$112)*'C Emissions Factors'!$AB$50/1000)</f>
        <v>21.615450514203559</v>
      </c>
      <c r="E195" s="59">
        <f>'Energy by Mode &amp; Fuel'!F$171*((1-E$112)*'C Emissions Factors'!$AB$6/1000+(E$112)*'C Emissions Factors'!$AB$50/1000)</f>
        <v>22.463513213160873</v>
      </c>
      <c r="F195" s="59">
        <f>F24*((1+F$125)^F$167)*(1+F137)*(1+F$153)</f>
        <v>23.97594286042629</v>
      </c>
      <c r="G195" s="59">
        <f t="shared" ref="G195:AS195" si="45">G24*((1+G$125)^G$167)*(1+G137)*(1+G$153)</f>
        <v>24.571348085725116</v>
      </c>
      <c r="H195" s="59">
        <f t="shared" si="45"/>
        <v>24.61910552388521</v>
      </c>
      <c r="I195" s="59">
        <f t="shared" si="45"/>
        <v>24.421623107731609</v>
      </c>
      <c r="J195" s="59">
        <f t="shared" si="45"/>
        <v>24.331624084006421</v>
      </c>
      <c r="K195" s="59">
        <f t="shared" si="45"/>
        <v>24.263600701824664</v>
      </c>
      <c r="L195" s="59">
        <f t="shared" si="45"/>
        <v>24.194988768711411</v>
      </c>
      <c r="M195" s="59">
        <f t="shared" si="45"/>
        <v>24.128365816795615</v>
      </c>
      <c r="N195" s="59">
        <f t="shared" si="45"/>
        <v>24.064610379051071</v>
      </c>
      <c r="O195" s="59">
        <f t="shared" si="45"/>
        <v>24.033136488326306</v>
      </c>
      <c r="P195" s="59">
        <f t="shared" si="45"/>
        <v>24.401134923318232</v>
      </c>
      <c r="Q195" s="59">
        <f t="shared" si="45"/>
        <v>24.81820036636757</v>
      </c>
      <c r="R195" s="59">
        <f t="shared" si="45"/>
        <v>25.375209340654205</v>
      </c>
      <c r="S195" s="59">
        <f t="shared" si="45"/>
        <v>26.001677497620232</v>
      </c>
      <c r="T195" s="59">
        <f t="shared" si="45"/>
        <v>26.636179383212621</v>
      </c>
      <c r="U195" s="59">
        <f t="shared" si="45"/>
        <v>27.269695198134308</v>
      </c>
      <c r="V195" s="59">
        <f t="shared" si="45"/>
        <v>27.853291344423987</v>
      </c>
      <c r="W195" s="59">
        <f t="shared" si="45"/>
        <v>28.438885143442679</v>
      </c>
      <c r="X195" s="59">
        <f t="shared" si="45"/>
        <v>29.016849194147664</v>
      </c>
      <c r="Y195" s="59">
        <f t="shared" si="45"/>
        <v>29.626523524825942</v>
      </c>
      <c r="Z195" s="59">
        <f t="shared" si="45"/>
        <v>30.172840065076297</v>
      </c>
      <c r="AA195" s="59">
        <f t="shared" si="45"/>
        <v>30.716549730631126</v>
      </c>
      <c r="AB195" s="59">
        <f t="shared" si="45"/>
        <v>31.32032453095378</v>
      </c>
      <c r="AC195" s="59">
        <f t="shared" si="45"/>
        <v>31.885028888678562</v>
      </c>
      <c r="AD195" s="59">
        <f t="shared" si="45"/>
        <v>32.469598509330865</v>
      </c>
      <c r="AE195" s="59">
        <f t="shared" si="45"/>
        <v>33.06508501902249</v>
      </c>
      <c r="AF195" s="59">
        <f t="shared" si="45"/>
        <v>33.649929059745688</v>
      </c>
      <c r="AG195" s="59">
        <f t="shared" si="45"/>
        <v>34.223607808071165</v>
      </c>
      <c r="AH195" s="59">
        <f t="shared" si="45"/>
        <v>34.785586063849955</v>
      </c>
      <c r="AI195" s="59">
        <f t="shared" si="45"/>
        <v>35.33531602116382</v>
      </c>
      <c r="AJ195" s="59">
        <f t="shared" si="45"/>
        <v>35.872237035562385</v>
      </c>
      <c r="AK195" s="59">
        <f t="shared" si="45"/>
        <v>36.395775387531927</v>
      </c>
      <c r="AL195" s="59">
        <f t="shared" si="45"/>
        <v>36.905344042139738</v>
      </c>
      <c r="AM195" s="59">
        <f t="shared" si="45"/>
        <v>37.400342404796952</v>
      </c>
      <c r="AN195" s="59">
        <f t="shared" si="45"/>
        <v>37.880156073082482</v>
      </c>
      <c r="AO195" s="59">
        <f t="shared" si="45"/>
        <v>38.344156584569383</v>
      </c>
      <c r="AP195" s="59">
        <f t="shared" si="45"/>
        <v>38.791701160594457</v>
      </c>
      <c r="AQ195" s="59">
        <f t="shared" si="45"/>
        <v>39.222132445910951</v>
      </c>
      <c r="AR195" s="59">
        <f t="shared" si="45"/>
        <v>39.634778244163371</v>
      </c>
      <c r="AS195" s="59">
        <f t="shared" si="45"/>
        <v>40.028951249122564</v>
      </c>
      <c r="AT195" s="56"/>
      <c r="AU195" s="56"/>
    </row>
    <row r="196" spans="1:47">
      <c r="A196" s="58" t="s">
        <v>632</v>
      </c>
      <c r="B196" s="59">
        <f>'Energy by Mode &amp; Fuel'!C$172*'C Emissions Factors'!$AB$9/1000</f>
        <v>338.65217538074995</v>
      </c>
      <c r="C196" s="59">
        <f>'Energy by Mode &amp; Fuel'!D$172*'C Emissions Factors'!$AB$9/1000</f>
        <v>317.57393865504997</v>
      </c>
      <c r="D196" s="59">
        <f>'Energy by Mode &amp; Fuel'!E$172*'C Emissions Factors'!$AB$9/1000</f>
        <v>284.64522322389996</v>
      </c>
      <c r="E196" s="59">
        <f>'Energy by Mode &amp; Fuel'!F$172*'C Emissions Factors'!$AB$9/1000</f>
        <v>285.31025247724995</v>
      </c>
      <c r="F196" s="59">
        <f>F25*((1+F$125)^F$167)*(1+F143)*(1+F$153)</f>
        <v>298.96531798209998</v>
      </c>
      <c r="G196" s="59">
        <f t="shared" ref="G196:AS196" si="46">G25*((1+G$125)^G$167)*(1+G143)*(1+G$153)</f>
        <v>313.48325349879991</v>
      </c>
      <c r="H196" s="59">
        <f t="shared" si="46"/>
        <v>323.3311793403999</v>
      </c>
      <c r="I196" s="59">
        <f t="shared" si="46"/>
        <v>329.28715379944998</v>
      </c>
      <c r="J196" s="59">
        <f t="shared" si="46"/>
        <v>333.64804393689991</v>
      </c>
      <c r="K196" s="59">
        <f t="shared" si="46"/>
        <v>337.63125426029995</v>
      </c>
      <c r="L196" s="59">
        <f t="shared" si="46"/>
        <v>341.67904242779997</v>
      </c>
      <c r="M196" s="59">
        <f t="shared" si="46"/>
        <v>346.71242677609996</v>
      </c>
      <c r="N196" s="59">
        <f t="shared" si="46"/>
        <v>352.31540245054993</v>
      </c>
      <c r="O196" s="59">
        <f t="shared" si="46"/>
        <v>357.25409895175</v>
      </c>
      <c r="P196" s="59">
        <f t="shared" si="46"/>
        <v>366.67823544503864</v>
      </c>
      <c r="Q196" s="59">
        <f t="shared" si="46"/>
        <v>375.3606964127639</v>
      </c>
      <c r="R196" s="59">
        <f t="shared" si="46"/>
        <v>385.27250025317505</v>
      </c>
      <c r="S196" s="59">
        <f t="shared" si="46"/>
        <v>396.31454358249323</v>
      </c>
      <c r="T196" s="59">
        <f t="shared" si="46"/>
        <v>407.42349195803166</v>
      </c>
      <c r="U196" s="59">
        <f t="shared" si="46"/>
        <v>418.18451983660975</v>
      </c>
      <c r="V196" s="59">
        <f t="shared" si="46"/>
        <v>428.22685014768211</v>
      </c>
      <c r="W196" s="59">
        <f t="shared" si="46"/>
        <v>437.46937499736447</v>
      </c>
      <c r="X196" s="59">
        <f t="shared" si="46"/>
        <v>446.31145328189882</v>
      </c>
      <c r="Y196" s="59">
        <f t="shared" si="46"/>
        <v>455.30595260958222</v>
      </c>
      <c r="Z196" s="59">
        <f t="shared" si="46"/>
        <v>463.40215445127171</v>
      </c>
      <c r="AA196" s="59">
        <f t="shared" si="46"/>
        <v>470.67724482702965</v>
      </c>
      <c r="AB196" s="59">
        <f t="shared" si="46"/>
        <v>478.11873308658448</v>
      </c>
      <c r="AC196" s="59">
        <f t="shared" si="46"/>
        <v>485.11470934958527</v>
      </c>
      <c r="AD196" s="59">
        <f t="shared" si="46"/>
        <v>492.19224823905529</v>
      </c>
      <c r="AE196" s="59">
        <f t="shared" si="46"/>
        <v>500.42961791417605</v>
      </c>
      <c r="AF196" s="59">
        <f t="shared" si="46"/>
        <v>508.47900483157468</v>
      </c>
      <c r="AG196" s="59">
        <f t="shared" si="46"/>
        <v>516.33334605032303</v>
      </c>
      <c r="AH196" s="59">
        <f t="shared" si="46"/>
        <v>523.9854393533758</v>
      </c>
      <c r="AI196" s="59">
        <f t="shared" si="46"/>
        <v>531.42794108171552</v>
      </c>
      <c r="AJ196" s="59">
        <f t="shared" si="46"/>
        <v>538.65336393895802</v>
      </c>
      <c r="AK196" s="59">
        <f t="shared" si="46"/>
        <v>545.65407476604639</v>
      </c>
      <c r="AL196" s="59">
        <f t="shared" si="46"/>
        <v>552.42229228566146</v>
      </c>
      <c r="AM196" s="59">
        <f t="shared" si="46"/>
        <v>558.95008481596892</v>
      </c>
      <c r="AN196" s="59">
        <f t="shared" si="46"/>
        <v>565.22936795331634</v>
      </c>
      <c r="AO196" s="59">
        <f t="shared" si="46"/>
        <v>571.25190222349977</v>
      </c>
      <c r="AP196" s="59">
        <f t="shared" si="46"/>
        <v>577.00929070120003</v>
      </c>
      <c r="AQ196" s="59">
        <f t="shared" si="46"/>
        <v>582.49297659719548</v>
      </c>
      <c r="AR196" s="59">
        <f t="shared" si="46"/>
        <v>587.69424081295006</v>
      </c>
      <c r="AS196" s="59">
        <f t="shared" si="46"/>
        <v>592.60419946216712</v>
      </c>
      <c r="AT196" s="56"/>
      <c r="AU196" s="56"/>
    </row>
    <row r="197" spans="1:47">
      <c r="A197" s="58" t="s">
        <v>148</v>
      </c>
      <c r="B197" s="59">
        <f>'Energy by Mode &amp; Fuel'!C$173*'C Emissions Factors'!$AB$43/1000</f>
        <v>0.41584674615</v>
      </c>
      <c r="C197" s="59">
        <f>'Energy by Mode &amp; Fuel'!D$173*'C Emissions Factors'!$AB$43/1000</f>
        <v>0.41384470589</v>
      </c>
      <c r="D197" s="59">
        <f>'Energy by Mode &amp; Fuel'!E$173*'C Emissions Factors'!$AB$43/1000</f>
        <v>0.36640185901</v>
      </c>
      <c r="E197" s="59">
        <f>'Energy by Mode &amp; Fuel'!F$173*'C Emissions Factors'!$AB$43/1000</f>
        <v>0.37299223980333329</v>
      </c>
      <c r="F197" s="59">
        <f>F26*((1+F$125)^F$167)*(1+F139)*(1+F$153)</f>
        <v>0.37583443238000003</v>
      </c>
      <c r="G197" s="59">
        <f t="shared" ref="G197:AS198" si="47">G26*((1+G$125)^G$167)*(1+G139)*(1+G$153)</f>
        <v>0.37148272458000003</v>
      </c>
      <c r="H197" s="59">
        <f t="shared" si="47"/>
        <v>0.36396899861666671</v>
      </c>
      <c r="I197" s="59">
        <f t="shared" si="47"/>
        <v>0.37911832170666659</v>
      </c>
      <c r="J197" s="59">
        <f t="shared" si="47"/>
        <v>0.40160845908333331</v>
      </c>
      <c r="K197" s="59">
        <f t="shared" si="47"/>
        <v>0.49554454462333336</v>
      </c>
      <c r="L197" s="59">
        <f t="shared" si="47"/>
        <v>0.63740682327666676</v>
      </c>
      <c r="M197" s="59">
        <f t="shared" si="47"/>
        <v>0.80087669471333334</v>
      </c>
      <c r="N197" s="59">
        <f t="shared" si="47"/>
        <v>0.98189076106000006</v>
      </c>
      <c r="O197" s="59">
        <f t="shared" si="47"/>
        <v>1.17112638236</v>
      </c>
      <c r="P197" s="59">
        <f t="shared" si="47"/>
        <v>1.3832050403729483</v>
      </c>
      <c r="Q197" s="59">
        <f t="shared" si="47"/>
        <v>1.5949994552792039</v>
      </c>
      <c r="R197" s="59">
        <f t="shared" si="47"/>
        <v>1.8123930242501645</v>
      </c>
      <c r="S197" s="59">
        <f t="shared" si="47"/>
        <v>2.0397609458063291</v>
      </c>
      <c r="T197" s="59">
        <f t="shared" si="47"/>
        <v>2.2731347942058302</v>
      </c>
      <c r="U197" s="59">
        <f t="shared" si="47"/>
        <v>2.5094118309117324</v>
      </c>
      <c r="V197" s="59">
        <f t="shared" si="47"/>
        <v>2.7991894448607817</v>
      </c>
      <c r="W197" s="59">
        <f t="shared" si="47"/>
        <v>3.0869070814373352</v>
      </c>
      <c r="X197" s="59">
        <f t="shared" si="47"/>
        <v>3.3735192399417171</v>
      </c>
      <c r="Y197" s="59">
        <f t="shared" si="47"/>
        <v>3.65616691950268</v>
      </c>
      <c r="Z197" s="59">
        <f t="shared" si="47"/>
        <v>3.9254314303771554</v>
      </c>
      <c r="AA197" s="59">
        <f t="shared" si="47"/>
        <v>4.1814975263877514</v>
      </c>
      <c r="AB197" s="59">
        <f t="shared" si="47"/>
        <v>4.4354461727488923</v>
      </c>
      <c r="AC197" s="59">
        <f t="shared" si="47"/>
        <v>4.7414861773809607</v>
      </c>
      <c r="AD197" s="59">
        <f t="shared" si="47"/>
        <v>5.0420686748920263</v>
      </c>
      <c r="AE197" s="59">
        <f t="shared" si="47"/>
        <v>5.2731612071800145</v>
      </c>
      <c r="AF197" s="59">
        <f t="shared" si="47"/>
        <v>5.5113136101696307</v>
      </c>
      <c r="AG197" s="59">
        <f t="shared" si="47"/>
        <v>5.7566036460562557</v>
      </c>
      <c r="AH197" s="59">
        <f t="shared" si="47"/>
        <v>6.0090999729834227</v>
      </c>
      <c r="AI197" s="59">
        <f t="shared" si="47"/>
        <v>6.2688611563780094</v>
      </c>
      <c r="AJ197" s="59">
        <f t="shared" si="47"/>
        <v>6.5359346112739791</v>
      </c>
      <c r="AK197" s="59">
        <f t="shared" si="47"/>
        <v>6.8103554715417189</v>
      </c>
      <c r="AL197" s="59">
        <f t="shared" si="47"/>
        <v>7.0921453817194511</v>
      </c>
      <c r="AM197" s="59">
        <f t="shared" si="47"/>
        <v>7.3813112069111941</v>
      </c>
      <c r="AN197" s="59">
        <f t="shared" si="47"/>
        <v>7.6778436559721381</v>
      </c>
      <c r="AO197" s="59">
        <f t="shared" si="47"/>
        <v>7.9817158129461498</v>
      </c>
      <c r="AP197" s="59">
        <f t="shared" si="47"/>
        <v>8.2928815714511064</v>
      </c>
      <c r="AQ197" s="59">
        <f t="shared" si="47"/>
        <v>8.6112739664250473</v>
      </c>
      <c r="AR197" s="59">
        <f t="shared" si="47"/>
        <v>8.9368033973492267</v>
      </c>
      <c r="AS197" s="59">
        <f t="shared" si="47"/>
        <v>9.269355736752189</v>
      </c>
      <c r="AT197" s="56"/>
      <c r="AU197" s="56"/>
    </row>
    <row r="198" spans="1:47">
      <c r="A198" s="58" t="s">
        <v>628</v>
      </c>
      <c r="B198" s="59">
        <f>'Energy by Mode &amp; Fuel'!C$174*'C Emissions Factors'!$AB$7/1000</f>
        <v>1.4259631131255732</v>
      </c>
      <c r="C198" s="59">
        <f>'Energy by Mode &amp; Fuel'!D$174*'C Emissions Factors'!$AB$7/1000</f>
        <v>1.2114460110986327</v>
      </c>
      <c r="D198" s="59">
        <f>'Energy by Mode &amp; Fuel'!E$174*'C Emissions Factors'!$AB$7/1000</f>
        <v>1.0315500353868479</v>
      </c>
      <c r="E198" s="59">
        <f>'Energy by Mode &amp; Fuel'!F$174*'C Emissions Factors'!$AB$7/1000</f>
        <v>0.99417960008855244</v>
      </c>
      <c r="F198" s="59">
        <f>F27*((1+F$125)^F$167)*(1+F140)*(1+F$153)</f>
        <v>0.97914998618430016</v>
      </c>
      <c r="G198" s="59">
        <f t="shared" si="47"/>
        <v>0.95461771459700429</v>
      </c>
      <c r="H198" s="59">
        <f t="shared" si="47"/>
        <v>0.92656103604285234</v>
      </c>
      <c r="I198" s="59">
        <f t="shared" si="47"/>
        <v>0.90694342752466328</v>
      </c>
      <c r="J198" s="59">
        <f t="shared" si="47"/>
        <v>0.89802578353073548</v>
      </c>
      <c r="K198" s="59">
        <f t="shared" si="47"/>
        <v>0.90012767238203717</v>
      </c>
      <c r="L198" s="59">
        <f t="shared" si="47"/>
        <v>0.91001728737908838</v>
      </c>
      <c r="M198" s="59">
        <f t="shared" si="47"/>
        <v>0.92726668973152282</v>
      </c>
      <c r="N198" s="59">
        <f t="shared" si="47"/>
        <v>0.95079354494669099</v>
      </c>
      <c r="O198" s="59">
        <f t="shared" si="47"/>
        <v>0.98043971933390173</v>
      </c>
      <c r="P198" s="59">
        <f t="shared" si="47"/>
        <v>1.0358949245961284</v>
      </c>
      <c r="Q198" s="59">
        <f t="shared" si="47"/>
        <v>1.0978623448320004</v>
      </c>
      <c r="R198" s="59">
        <f t="shared" si="47"/>
        <v>1.1545758734888647</v>
      </c>
      <c r="S198" s="59">
        <f t="shared" si="47"/>
        <v>1.2176101185285115</v>
      </c>
      <c r="T198" s="59">
        <f t="shared" si="47"/>
        <v>1.2842060859389672</v>
      </c>
      <c r="U198" s="59">
        <f t="shared" si="47"/>
        <v>1.3564720216828439</v>
      </c>
      <c r="V198" s="59">
        <f t="shared" si="47"/>
        <v>1.4254106082055948</v>
      </c>
      <c r="W198" s="59">
        <f t="shared" si="47"/>
        <v>1.4938643085681145</v>
      </c>
      <c r="X198" s="59">
        <f t="shared" si="47"/>
        <v>1.5623190593176626</v>
      </c>
      <c r="Y198" s="59">
        <f t="shared" si="47"/>
        <v>1.6329659517174346</v>
      </c>
      <c r="Z198" s="59">
        <f t="shared" si="47"/>
        <v>1.7030243054044136</v>
      </c>
      <c r="AA198" s="59">
        <f t="shared" si="47"/>
        <v>1.7682016376433267</v>
      </c>
      <c r="AB198" s="59">
        <f t="shared" si="47"/>
        <v>1.8337273149954469</v>
      </c>
      <c r="AC198" s="59">
        <f t="shared" si="47"/>
        <v>1.8964285410394452</v>
      </c>
      <c r="AD198" s="59">
        <f t="shared" si="47"/>
        <v>1.9599378707126942</v>
      </c>
      <c r="AE198" s="59">
        <f t="shared" si="47"/>
        <v>2.0169004717307248</v>
      </c>
      <c r="AF198" s="59">
        <f t="shared" si="47"/>
        <v>2.0741894195139912</v>
      </c>
      <c r="AG198" s="59">
        <f t="shared" si="47"/>
        <v>2.1317657961775751</v>
      </c>
      <c r="AH198" s="59">
        <f t="shared" si="47"/>
        <v>2.1895882903128134</v>
      </c>
      <c r="AI198" s="59">
        <f t="shared" si="47"/>
        <v>2.247613100111729</v>
      </c>
      <c r="AJ198" s="59">
        <f t="shared" si="47"/>
        <v>2.3057938331856853</v>
      </c>
      <c r="AK198" s="59">
        <f t="shared" si="47"/>
        <v>2.3640814029758812</v>
      </c>
      <c r="AL198" s="59">
        <f t="shared" si="47"/>
        <v>2.4224239216503425</v>
      </c>
      <c r="AM198" s="59">
        <f t="shared" si="47"/>
        <v>2.4807665893789772</v>
      </c>
      <c r="AN198" s="59">
        <f t="shared" si="47"/>
        <v>2.5390515798751641</v>
      </c>
      <c r="AO198" s="59">
        <f t="shared" si="47"/>
        <v>2.5972179220890697</v>
      </c>
      <c r="AP198" s="59">
        <f t="shared" si="47"/>
        <v>2.6552013779346066</v>
      </c>
      <c r="AQ198" s="59">
        <f t="shared" si="47"/>
        <v>2.712934315928512</v>
      </c>
      <c r="AR198" s="59">
        <f t="shared" si="47"/>
        <v>2.7703455806165338</v>
      </c>
      <c r="AS198" s="59">
        <f t="shared" si="47"/>
        <v>2.8273603576580975</v>
      </c>
      <c r="AT198" s="56"/>
      <c r="AU198" s="56"/>
    </row>
    <row r="199" spans="1:47">
      <c r="A199" s="58" t="s">
        <v>634</v>
      </c>
      <c r="B199" s="59">
        <f t="shared" ref="B199:AS199" si="48">SUM(B195:B198)</f>
        <v>365.39211805356229</v>
      </c>
      <c r="C199" s="59">
        <f t="shared" si="48"/>
        <v>343.99424760992076</v>
      </c>
      <c r="D199" s="59">
        <f t="shared" si="48"/>
        <v>307.65862563250033</v>
      </c>
      <c r="E199" s="59">
        <f t="shared" si="48"/>
        <v>309.14093753030272</v>
      </c>
      <c r="F199" s="59">
        <f t="shared" si="48"/>
        <v>324.29624526109058</v>
      </c>
      <c r="G199" s="59">
        <f t="shared" si="48"/>
        <v>339.38070202370204</v>
      </c>
      <c r="H199" s="59">
        <f t="shared" si="48"/>
        <v>349.24081489894462</v>
      </c>
      <c r="I199" s="59">
        <f t="shared" si="48"/>
        <v>354.99483865641287</v>
      </c>
      <c r="J199" s="59">
        <f t="shared" si="48"/>
        <v>359.27930226352038</v>
      </c>
      <c r="K199" s="59">
        <f t="shared" si="48"/>
        <v>363.29052717912998</v>
      </c>
      <c r="L199" s="59">
        <f t="shared" si="48"/>
        <v>367.42145530716715</v>
      </c>
      <c r="M199" s="59">
        <f t="shared" si="48"/>
        <v>372.56893597734046</v>
      </c>
      <c r="N199" s="59">
        <f t="shared" si="48"/>
        <v>378.31269713560772</v>
      </c>
      <c r="O199" s="59">
        <f t="shared" si="48"/>
        <v>383.4388015417702</v>
      </c>
      <c r="P199" s="59">
        <f t="shared" si="48"/>
        <v>393.49847033332594</v>
      </c>
      <c r="Q199" s="59">
        <f t="shared" si="48"/>
        <v>402.87175857924268</v>
      </c>
      <c r="R199" s="59">
        <f t="shared" si="48"/>
        <v>413.61467849156827</v>
      </c>
      <c r="S199" s="59">
        <f t="shared" si="48"/>
        <v>425.5735921444483</v>
      </c>
      <c r="T199" s="59">
        <f t="shared" si="48"/>
        <v>437.61701222138907</v>
      </c>
      <c r="U199" s="59">
        <f t="shared" si="48"/>
        <v>449.32009888733864</v>
      </c>
      <c r="V199" s="59">
        <f t="shared" si="48"/>
        <v>460.30474154517248</v>
      </c>
      <c r="W199" s="59">
        <f t="shared" si="48"/>
        <v>470.48903153081261</v>
      </c>
      <c r="X199" s="59">
        <f t="shared" si="48"/>
        <v>480.26414077530586</v>
      </c>
      <c r="Y199" s="59">
        <f t="shared" si="48"/>
        <v>490.22160900562824</v>
      </c>
      <c r="Z199" s="59">
        <f t="shared" si="48"/>
        <v>499.20345025212958</v>
      </c>
      <c r="AA199" s="59">
        <f t="shared" si="48"/>
        <v>507.34349372169186</v>
      </c>
      <c r="AB199" s="59">
        <f t="shared" si="48"/>
        <v>515.70823110528261</v>
      </c>
      <c r="AC199" s="59">
        <f t="shared" si="48"/>
        <v>523.63765295668418</v>
      </c>
      <c r="AD199" s="59">
        <f t="shared" si="48"/>
        <v>531.66385329399077</v>
      </c>
      <c r="AE199" s="59">
        <f t="shared" si="48"/>
        <v>540.78476461210937</v>
      </c>
      <c r="AF199" s="59">
        <f t="shared" si="48"/>
        <v>549.71443692100399</v>
      </c>
      <c r="AG199" s="59">
        <f t="shared" si="48"/>
        <v>558.44532330062805</v>
      </c>
      <c r="AH199" s="59">
        <f t="shared" si="48"/>
        <v>566.96971368052198</v>
      </c>
      <c r="AI199" s="59">
        <f t="shared" si="48"/>
        <v>575.27973135936907</v>
      </c>
      <c r="AJ199" s="59">
        <f t="shared" si="48"/>
        <v>583.36732941898015</v>
      </c>
      <c r="AK199" s="59">
        <f t="shared" si="48"/>
        <v>591.22428702809589</v>
      </c>
      <c r="AL199" s="59">
        <f t="shared" si="48"/>
        <v>598.84220563117094</v>
      </c>
      <c r="AM199" s="59">
        <f t="shared" si="48"/>
        <v>606.21250501705595</v>
      </c>
      <c r="AN199" s="59">
        <f t="shared" si="48"/>
        <v>613.32641926224608</v>
      </c>
      <c r="AO199" s="59">
        <f t="shared" si="48"/>
        <v>620.17499254310439</v>
      </c>
      <c r="AP199" s="59">
        <f t="shared" si="48"/>
        <v>626.74907481118021</v>
      </c>
      <c r="AQ199" s="59">
        <f t="shared" si="48"/>
        <v>633.03931732545993</v>
      </c>
      <c r="AR199" s="59">
        <f t="shared" si="48"/>
        <v>639.03616803507919</v>
      </c>
      <c r="AS199" s="59">
        <f t="shared" si="48"/>
        <v>644.7298668057</v>
      </c>
      <c r="AT199" s="56"/>
      <c r="AU199" s="56"/>
    </row>
    <row r="200" spans="1:47">
      <c r="A200" s="58"/>
      <c r="B200" s="59"/>
      <c r="C200" s="59"/>
      <c r="D200" s="59"/>
      <c r="E200" s="59"/>
      <c r="F200" s="59"/>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6"/>
      <c r="AU200" s="56"/>
    </row>
    <row r="201" spans="1:47">
      <c r="A201" s="58" t="s">
        <v>645</v>
      </c>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6"/>
      <c r="AU201" s="56"/>
    </row>
    <row r="202" spans="1:47">
      <c r="A202" s="58" t="s">
        <v>632</v>
      </c>
      <c r="B202" s="59">
        <f>'Energy by Mode &amp; Fuel'!C$178*'C Emissions Factors'!$AB$9/1000</f>
        <v>44.258218958799993</v>
      </c>
      <c r="C202" s="59">
        <f>'Energy by Mode &amp; Fuel'!D$178*'C Emissions Factors'!$AB$9/1000</f>
        <v>42.241066671649996</v>
      </c>
      <c r="D202" s="59">
        <f>'Energy by Mode &amp; Fuel'!E$178*'C Emissions Factors'!$AB$9/1000</f>
        <v>38.699167225949992</v>
      </c>
      <c r="E202" s="59">
        <f>'Energy by Mode &amp; Fuel'!F$178*'C Emissions Factors'!$AB$9/1000</f>
        <v>38.486177687649999</v>
      </c>
      <c r="F202" s="59">
        <f>F31*((1+F$126)^F$168)*(1+F143)*(1+F$154)</f>
        <v>40.530872851699996</v>
      </c>
      <c r="G202" s="59">
        <f t="shared" ref="G202:AS202" si="49">G31*((1+G$126)^G$168)*(1+G143)*(1+G$154)</f>
        <v>41.965950545749998</v>
      </c>
      <c r="H202" s="59">
        <f t="shared" si="49"/>
        <v>42.802496505999997</v>
      </c>
      <c r="I202" s="59">
        <f t="shared" si="49"/>
        <v>43.665143190900004</v>
      </c>
      <c r="J202" s="59">
        <f t="shared" si="49"/>
        <v>43.697677677499996</v>
      </c>
      <c r="K202" s="59">
        <f t="shared" si="49"/>
        <v>44.527397060299997</v>
      </c>
      <c r="L202" s="59">
        <f t="shared" si="49"/>
        <v>44.947692601349999</v>
      </c>
      <c r="M202" s="59">
        <f t="shared" si="49"/>
        <v>45.634898081849997</v>
      </c>
      <c r="N202" s="59">
        <f t="shared" si="49"/>
        <v>46.198439683549999</v>
      </c>
      <c r="O202" s="59">
        <f t="shared" si="49"/>
        <v>46.475462317899989</v>
      </c>
      <c r="P202" s="59">
        <f t="shared" si="49"/>
        <v>47.070846334049996</v>
      </c>
      <c r="Q202" s="59">
        <f t="shared" si="49"/>
        <v>47.264784905799992</v>
      </c>
      <c r="R202" s="59">
        <f t="shared" si="49"/>
        <v>47.6099614683</v>
      </c>
      <c r="S202" s="59">
        <f t="shared" si="49"/>
        <v>47.764601592399998</v>
      </c>
      <c r="T202" s="59">
        <f t="shared" si="49"/>
        <v>48.485841646549993</v>
      </c>
      <c r="U202" s="59">
        <f t="shared" si="49"/>
        <v>48.489507193049988</v>
      </c>
      <c r="V202" s="59">
        <f t="shared" si="49"/>
        <v>48.959021784749986</v>
      </c>
      <c r="W202" s="59">
        <f t="shared" si="49"/>
        <v>49.303934934099992</v>
      </c>
      <c r="X202" s="59">
        <f t="shared" si="49"/>
        <v>49.430581211549992</v>
      </c>
      <c r="Y202" s="59">
        <f t="shared" si="49"/>
        <v>50.045431393649991</v>
      </c>
      <c r="Z202" s="59">
        <f t="shared" si="49"/>
        <v>50.078376617499991</v>
      </c>
      <c r="AA202" s="59">
        <f t="shared" si="49"/>
        <v>50.410243830099994</v>
      </c>
      <c r="AB202" s="59">
        <f t="shared" si="49"/>
        <v>50.613160979149995</v>
      </c>
      <c r="AC202" s="59">
        <f t="shared" si="49"/>
        <v>50.865315027449995</v>
      </c>
      <c r="AD202" s="59">
        <f t="shared" si="49"/>
        <v>51.374279926199996</v>
      </c>
      <c r="AE202" s="59">
        <f t="shared" si="49"/>
        <v>51.528165244905736</v>
      </c>
      <c r="AF202" s="59">
        <f t="shared" si="49"/>
        <v>51.682511508102515</v>
      </c>
      <c r="AG202" s="59">
        <f t="shared" si="49"/>
        <v>51.837320096492704</v>
      </c>
      <c r="AH202" s="59">
        <f t="shared" si="49"/>
        <v>51.992592394914389</v>
      </c>
      <c r="AI202" s="59">
        <f t="shared" si="49"/>
        <v>52.148329792353771</v>
      </c>
      <c r="AJ202" s="59">
        <f t="shared" si="49"/>
        <v>52.304533681957601</v>
      </c>
      <c r="AK202" s="59">
        <f t="shared" si="49"/>
        <v>52.461205461045608</v>
      </c>
      <c r="AL202" s="59">
        <f t="shared" si="49"/>
        <v>52.618346531123031</v>
      </c>
      <c r="AM202" s="59">
        <f t="shared" si="49"/>
        <v>52.775958297893148</v>
      </c>
      <c r="AN202" s="59">
        <f t="shared" si="49"/>
        <v>52.934042171269844</v>
      </c>
      <c r="AO202" s="59">
        <f t="shared" si="49"/>
        <v>53.092599565390216</v>
      </c>
      <c r="AP202" s="59">
        <f t="shared" si="49"/>
        <v>53.251631898627245</v>
      </c>
      <c r="AQ202" s="59">
        <f t="shared" si="49"/>
        <v>53.411140593602482</v>
      </c>
      <c r="AR202" s="59">
        <f t="shared" si="49"/>
        <v>53.57112707719876</v>
      </c>
      <c r="AS202" s="59">
        <f t="shared" si="49"/>
        <v>53.731592780572953</v>
      </c>
      <c r="AT202" s="56"/>
      <c r="AU202" s="56"/>
    </row>
    <row r="203" spans="1:47">
      <c r="A203" s="58" t="s">
        <v>634</v>
      </c>
      <c r="B203" s="59">
        <f t="shared" ref="B203:AS203" si="50">B202</f>
        <v>44.258218958799993</v>
      </c>
      <c r="C203" s="59">
        <f t="shared" si="50"/>
        <v>42.241066671649996</v>
      </c>
      <c r="D203" s="59">
        <f t="shared" si="50"/>
        <v>38.699167225949992</v>
      </c>
      <c r="E203" s="59">
        <f t="shared" si="50"/>
        <v>38.486177687649999</v>
      </c>
      <c r="F203" s="59">
        <f t="shared" si="50"/>
        <v>40.530872851699996</v>
      </c>
      <c r="G203" s="59">
        <f t="shared" si="50"/>
        <v>41.965950545749998</v>
      </c>
      <c r="H203" s="59">
        <f t="shared" si="50"/>
        <v>42.802496505999997</v>
      </c>
      <c r="I203" s="59">
        <f t="shared" si="50"/>
        <v>43.665143190900004</v>
      </c>
      <c r="J203" s="59">
        <f t="shared" si="50"/>
        <v>43.697677677499996</v>
      </c>
      <c r="K203" s="59">
        <f t="shared" si="50"/>
        <v>44.527397060299997</v>
      </c>
      <c r="L203" s="59">
        <f t="shared" si="50"/>
        <v>44.947692601349999</v>
      </c>
      <c r="M203" s="59">
        <f t="shared" si="50"/>
        <v>45.634898081849997</v>
      </c>
      <c r="N203" s="59">
        <f t="shared" si="50"/>
        <v>46.198439683549999</v>
      </c>
      <c r="O203" s="59">
        <f t="shared" si="50"/>
        <v>46.475462317899989</v>
      </c>
      <c r="P203" s="59">
        <f t="shared" si="50"/>
        <v>47.070846334049996</v>
      </c>
      <c r="Q203" s="59">
        <f t="shared" si="50"/>
        <v>47.264784905799992</v>
      </c>
      <c r="R203" s="59">
        <f t="shared" si="50"/>
        <v>47.6099614683</v>
      </c>
      <c r="S203" s="59">
        <f t="shared" si="50"/>
        <v>47.764601592399998</v>
      </c>
      <c r="T203" s="59">
        <f t="shared" si="50"/>
        <v>48.485841646549993</v>
      </c>
      <c r="U203" s="59">
        <f t="shared" si="50"/>
        <v>48.489507193049988</v>
      </c>
      <c r="V203" s="59">
        <f t="shared" si="50"/>
        <v>48.959021784749986</v>
      </c>
      <c r="W203" s="59">
        <f t="shared" si="50"/>
        <v>49.303934934099992</v>
      </c>
      <c r="X203" s="59">
        <f t="shared" si="50"/>
        <v>49.430581211549992</v>
      </c>
      <c r="Y203" s="59">
        <f t="shared" si="50"/>
        <v>50.045431393649991</v>
      </c>
      <c r="Z203" s="59">
        <f t="shared" si="50"/>
        <v>50.078376617499991</v>
      </c>
      <c r="AA203" s="59">
        <f t="shared" si="50"/>
        <v>50.410243830099994</v>
      </c>
      <c r="AB203" s="59">
        <f t="shared" si="50"/>
        <v>50.613160979149995</v>
      </c>
      <c r="AC203" s="59">
        <f t="shared" si="50"/>
        <v>50.865315027449995</v>
      </c>
      <c r="AD203" s="59">
        <f t="shared" si="50"/>
        <v>51.374279926199996</v>
      </c>
      <c r="AE203" s="59">
        <f t="shared" si="50"/>
        <v>51.528165244905736</v>
      </c>
      <c r="AF203" s="59">
        <f t="shared" si="50"/>
        <v>51.682511508102515</v>
      </c>
      <c r="AG203" s="59">
        <f t="shared" si="50"/>
        <v>51.837320096492704</v>
      </c>
      <c r="AH203" s="59">
        <f t="shared" si="50"/>
        <v>51.992592394914389</v>
      </c>
      <c r="AI203" s="59">
        <f t="shared" si="50"/>
        <v>52.148329792353771</v>
      </c>
      <c r="AJ203" s="59">
        <f t="shared" si="50"/>
        <v>52.304533681957601</v>
      </c>
      <c r="AK203" s="59">
        <f t="shared" si="50"/>
        <v>52.461205461045608</v>
      </c>
      <c r="AL203" s="59">
        <f t="shared" si="50"/>
        <v>52.618346531123031</v>
      </c>
      <c r="AM203" s="59">
        <f t="shared" si="50"/>
        <v>52.775958297893148</v>
      </c>
      <c r="AN203" s="59">
        <f t="shared" si="50"/>
        <v>52.934042171269844</v>
      </c>
      <c r="AO203" s="59">
        <f t="shared" si="50"/>
        <v>53.092599565390216</v>
      </c>
      <c r="AP203" s="59">
        <f t="shared" si="50"/>
        <v>53.251631898627245</v>
      </c>
      <c r="AQ203" s="59">
        <f t="shared" si="50"/>
        <v>53.411140593602482</v>
      </c>
      <c r="AR203" s="59">
        <f t="shared" si="50"/>
        <v>53.57112707719876</v>
      </c>
      <c r="AS203" s="59">
        <f t="shared" si="50"/>
        <v>53.731592780572953</v>
      </c>
      <c r="AT203" s="56"/>
      <c r="AU203" s="56"/>
    </row>
    <row r="204" spans="1:47">
      <c r="A204" s="58"/>
      <c r="B204" s="59"/>
      <c r="C204" s="59"/>
      <c r="D204" s="59"/>
      <c r="E204" s="59"/>
      <c r="F204" s="59"/>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c r="AT204" s="56"/>
      <c r="AU204" s="56"/>
    </row>
    <row r="205" spans="1:47">
      <c r="A205" s="58" t="s">
        <v>648</v>
      </c>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c r="AI205" s="58"/>
      <c r="AJ205" s="58"/>
      <c r="AK205" s="58"/>
      <c r="AL205" s="58"/>
      <c r="AM205" s="58"/>
      <c r="AN205" s="58"/>
      <c r="AO205" s="58"/>
      <c r="AP205" s="58"/>
      <c r="AQ205" s="58"/>
      <c r="AR205" s="58"/>
      <c r="AS205" s="58"/>
      <c r="AT205" s="56"/>
      <c r="AU205" s="56"/>
    </row>
    <row r="206" spans="1:47">
      <c r="A206" s="58" t="s">
        <v>632</v>
      </c>
      <c r="B206" s="59">
        <f>'Energy by Mode &amp; Fuel'!C$182*'C Emissions Factors'!$AB$9/1000</f>
        <v>15.695984665899998</v>
      </c>
      <c r="C206" s="59">
        <f>'Energy by Mode &amp; Fuel'!D$182*'C Emissions Factors'!$AB$9/1000</f>
        <v>15.613635102449997</v>
      </c>
      <c r="D206" s="59">
        <f>'Energy by Mode &amp; Fuel'!E$182*'C Emissions Factors'!$AB$9/1000</f>
        <v>15.358567782249999</v>
      </c>
      <c r="E206" s="59">
        <f>'Energy by Mode &amp; Fuel'!F$182*'C Emissions Factors'!$AB$9/1000</f>
        <v>15.144935328599999</v>
      </c>
      <c r="F206" s="59">
        <f>F35*((1+F$127)^F$169)*(1+F143)*(1+F$155)</f>
        <v>15.094081009699998</v>
      </c>
      <c r="G206" s="59">
        <f t="shared" ref="G206:AS206" si="51">G35*((1+G$127)^G$169)*(1+G143)*(1+G$155)</f>
        <v>15.283376312049999</v>
      </c>
      <c r="H206" s="59">
        <f t="shared" si="51"/>
        <v>15.423420085149999</v>
      </c>
      <c r="I206" s="59">
        <f t="shared" si="51"/>
        <v>15.539161306899999</v>
      </c>
      <c r="J206" s="59">
        <f t="shared" si="51"/>
        <v>15.701237421099998</v>
      </c>
      <c r="K206" s="59">
        <f t="shared" si="51"/>
        <v>15.751629578299999</v>
      </c>
      <c r="L206" s="59">
        <f t="shared" si="51"/>
        <v>15.869788480699997</v>
      </c>
      <c r="M206" s="59">
        <f t="shared" si="51"/>
        <v>16.035928589449998</v>
      </c>
      <c r="N206" s="59">
        <f t="shared" si="51"/>
        <v>16.220511349349998</v>
      </c>
      <c r="O206" s="59">
        <f t="shared" si="51"/>
        <v>16.339625663899998</v>
      </c>
      <c r="P206" s="59">
        <f t="shared" si="51"/>
        <v>16.377638280849997</v>
      </c>
      <c r="Q206" s="59">
        <f t="shared" si="51"/>
        <v>16.398900425599997</v>
      </c>
      <c r="R206" s="59">
        <f t="shared" si="51"/>
        <v>16.511553181199996</v>
      </c>
      <c r="S206" s="59">
        <f t="shared" si="51"/>
        <v>16.690179994949997</v>
      </c>
      <c r="T206" s="59">
        <f t="shared" si="51"/>
        <v>16.839192250649997</v>
      </c>
      <c r="U206" s="59">
        <f t="shared" si="51"/>
        <v>16.973272323699998</v>
      </c>
      <c r="V206" s="59">
        <f t="shared" si="51"/>
        <v>17.115615493899998</v>
      </c>
      <c r="W206" s="59">
        <f t="shared" si="51"/>
        <v>17.180338321299999</v>
      </c>
      <c r="X206" s="59">
        <f t="shared" si="51"/>
        <v>17.256011996299996</v>
      </c>
      <c r="Y206" s="59">
        <f t="shared" si="51"/>
        <v>17.302727488199999</v>
      </c>
      <c r="Z206" s="59">
        <f t="shared" si="51"/>
        <v>17.363241191449998</v>
      </c>
      <c r="AA206" s="59">
        <f t="shared" si="51"/>
        <v>17.4486547158</v>
      </c>
      <c r="AB206" s="59">
        <f t="shared" si="51"/>
        <v>17.606663397399998</v>
      </c>
      <c r="AC206" s="59">
        <f t="shared" si="51"/>
        <v>17.689462833349996</v>
      </c>
      <c r="AD206" s="59">
        <f t="shared" si="51"/>
        <v>17.734649124499995</v>
      </c>
      <c r="AE206" s="59">
        <f t="shared" si="51"/>
        <v>17.784620818275446</v>
      </c>
      <c r="AF206" s="59">
        <f t="shared" si="51"/>
        <v>17.834733319470381</v>
      </c>
      <c r="AG206" s="59">
        <f t="shared" si="51"/>
        <v>17.884987024844012</v>
      </c>
      <c r="AH206" s="59">
        <f t="shared" si="51"/>
        <v>17.935382332273505</v>
      </c>
      <c r="AI206" s="59">
        <f t="shared" si="51"/>
        <v>17.985919640757142</v>
      </c>
      <c r="AJ206" s="59">
        <f t="shared" si="51"/>
        <v>18.036599350417482</v>
      </c>
      <c r="AK206" s="59">
        <f t="shared" si="51"/>
        <v>18.087421862504531</v>
      </c>
      <c r="AL206" s="59">
        <f t="shared" si="51"/>
        <v>18.138387579398909</v>
      </c>
      <c r="AM206" s="59">
        <f t="shared" si="51"/>
        <v>18.189496904615048</v>
      </c>
      <c r="AN206" s="59">
        <f t="shared" si="51"/>
        <v>18.240750242804364</v>
      </c>
      <c r="AO206" s="59">
        <f t="shared" si="51"/>
        <v>18.292147999758495</v>
      </c>
      <c r="AP206" s="59">
        <f t="shared" si="51"/>
        <v>18.343690582412485</v>
      </c>
      <c r="AQ206" s="59">
        <f t="shared" si="51"/>
        <v>18.395378398848024</v>
      </c>
      <c r="AR206" s="59">
        <f t="shared" si="51"/>
        <v>18.447211858296669</v>
      </c>
      <c r="AS206" s="59">
        <f t="shared" si="51"/>
        <v>18.499191371143084</v>
      </c>
      <c r="AT206" s="56"/>
      <c r="AU206" s="56"/>
    </row>
    <row r="207" spans="1:47">
      <c r="A207" s="58" t="s">
        <v>651</v>
      </c>
      <c r="B207" s="59">
        <f>'Energy by Mode &amp; Fuel'!C$183*'C Emissions Factors'!$AB$10/1000</f>
        <v>6.6775455867633315</v>
      </c>
      <c r="C207" s="59">
        <f>'Energy by Mode &amp; Fuel'!D$183*'C Emissions Factors'!$AB$10/1000</f>
        <v>6.3987568339566661</v>
      </c>
      <c r="D207" s="59">
        <f>'Energy by Mode &amp; Fuel'!E$183*'C Emissions Factors'!$AB$10/1000</f>
        <v>5.7275892055433317</v>
      </c>
      <c r="E207" s="59">
        <f>'Energy by Mode &amp; Fuel'!F$183*'C Emissions Factors'!$AB$10/1000</f>
        <v>5.9266585039199988</v>
      </c>
      <c r="F207" s="59">
        <f>F36*((1+F$127)^F$169)*(1+F146)*(1+F$155)</f>
        <v>6.1867484925399996</v>
      </c>
      <c r="G207" s="59">
        <f t="shared" ref="G207:AS207" si="52">G36*((1+G$127)^G$169)*(1+G146)*(1+G$155)</f>
        <v>6.2636159804166658</v>
      </c>
      <c r="H207" s="59">
        <f t="shared" si="52"/>
        <v>6.3202264212266659</v>
      </c>
      <c r="I207" s="59">
        <f t="shared" si="52"/>
        <v>6.3674009612033311</v>
      </c>
      <c r="J207" s="59">
        <f t="shared" si="52"/>
        <v>6.4336685638866653</v>
      </c>
      <c r="K207" s="59">
        <f t="shared" si="52"/>
        <v>6.4541330825766661</v>
      </c>
      <c r="L207" s="59">
        <f t="shared" si="52"/>
        <v>6.5024058904933328</v>
      </c>
      <c r="M207" s="59">
        <f t="shared" si="52"/>
        <v>6.5702900855899982</v>
      </c>
      <c r="N207" s="59">
        <f t="shared" si="52"/>
        <v>6.6457779226299989</v>
      </c>
      <c r="O207" s="59">
        <f t="shared" si="52"/>
        <v>6.6945244561066648</v>
      </c>
      <c r="P207" s="59">
        <f t="shared" si="52"/>
        <v>6.710115243369998</v>
      </c>
      <c r="Q207" s="59">
        <f t="shared" si="52"/>
        <v>6.718880269383332</v>
      </c>
      <c r="R207" s="59">
        <f t="shared" si="52"/>
        <v>6.7650592134766647</v>
      </c>
      <c r="S207" s="59">
        <f t="shared" si="52"/>
        <v>6.8382691964766655</v>
      </c>
      <c r="T207" s="59">
        <f t="shared" si="52"/>
        <v>6.8993530028499981</v>
      </c>
      <c r="U207" s="59">
        <f t="shared" si="52"/>
        <v>6.9543895590399991</v>
      </c>
      <c r="V207" s="59">
        <f t="shared" si="52"/>
        <v>7.0128420295266656</v>
      </c>
      <c r="W207" s="59">
        <f t="shared" si="52"/>
        <v>7.0395015421499982</v>
      </c>
      <c r="X207" s="59">
        <f t="shared" si="52"/>
        <v>7.0706734246866656</v>
      </c>
      <c r="Y207" s="59">
        <f t="shared" si="52"/>
        <v>7.0899794747833322</v>
      </c>
      <c r="Z207" s="59">
        <f t="shared" si="52"/>
        <v>7.114923268786665</v>
      </c>
      <c r="AA207" s="59">
        <f t="shared" si="52"/>
        <v>7.1500538170599981</v>
      </c>
      <c r="AB207" s="59">
        <f t="shared" si="52"/>
        <v>7.2149279794899988</v>
      </c>
      <c r="AC207" s="59">
        <f t="shared" si="52"/>
        <v>7.2489019502899987</v>
      </c>
      <c r="AD207" s="59">
        <f t="shared" si="52"/>
        <v>7.2673975766699987</v>
      </c>
      <c r="AE207" s="59">
        <f t="shared" si="52"/>
        <v>7.2879249099330838</v>
      </c>
      <c r="AF207" s="59">
        <f t="shared" si="52"/>
        <v>7.3085102242556124</v>
      </c>
      <c r="AG207" s="59">
        <f t="shared" si="52"/>
        <v>7.3291536834096238</v>
      </c>
      <c r="AH207" s="59">
        <f t="shared" si="52"/>
        <v>7.3498554516297485</v>
      </c>
      <c r="AI207" s="59">
        <f t="shared" si="52"/>
        <v>7.3706156936145053</v>
      </c>
      <c r="AJ207" s="59">
        <f t="shared" si="52"/>
        <v>7.3914345745276187</v>
      </c>
      <c r="AK207" s="59">
        <f t="shared" si="52"/>
        <v>7.4123122599993341</v>
      </c>
      <c r="AL207" s="59">
        <f t="shared" si="52"/>
        <v>7.4332489161277264</v>
      </c>
      <c r="AM207" s="59">
        <f t="shared" si="52"/>
        <v>7.4542447094800339</v>
      </c>
      <c r="AN207" s="59">
        <f t="shared" si="52"/>
        <v>7.4752998070939709</v>
      </c>
      <c r="AO207" s="59">
        <f t="shared" si="52"/>
        <v>7.4964143764790698</v>
      </c>
      <c r="AP207" s="59">
        <f t="shared" si="52"/>
        <v>7.5175885856180003</v>
      </c>
      <c r="AQ207" s="59">
        <f t="shared" si="52"/>
        <v>7.5388226029679162</v>
      </c>
      <c r="AR207" s="59">
        <f t="shared" si="52"/>
        <v>7.5601165974617901</v>
      </c>
      <c r="AS207" s="59">
        <f t="shared" si="52"/>
        <v>7.5814707385097577</v>
      </c>
      <c r="AT207" s="56"/>
      <c r="AU207" s="56"/>
    </row>
    <row r="208" spans="1:47">
      <c r="A208" s="58" t="s">
        <v>634</v>
      </c>
      <c r="B208" s="59">
        <f t="shared" ref="B208:AS208" si="53">B206+B207</f>
        <v>22.373530252663329</v>
      </c>
      <c r="C208" s="59">
        <f t="shared" si="53"/>
        <v>22.012391936406665</v>
      </c>
      <c r="D208" s="59">
        <f t="shared" si="53"/>
        <v>21.086156987793331</v>
      </c>
      <c r="E208" s="59">
        <f t="shared" si="53"/>
        <v>21.071593832519998</v>
      </c>
      <c r="F208" s="59">
        <f t="shared" si="53"/>
        <v>21.280829502239996</v>
      </c>
      <c r="G208" s="59">
        <f t="shared" si="53"/>
        <v>21.546992292466665</v>
      </c>
      <c r="H208" s="59">
        <f t="shared" si="53"/>
        <v>21.743646506376663</v>
      </c>
      <c r="I208" s="59">
        <f t="shared" si="53"/>
        <v>21.906562268103329</v>
      </c>
      <c r="J208" s="59">
        <f t="shared" si="53"/>
        <v>22.134905984986663</v>
      </c>
      <c r="K208" s="59">
        <f t="shared" si="53"/>
        <v>22.205762660876665</v>
      </c>
      <c r="L208" s="59">
        <f t="shared" si="53"/>
        <v>22.372194371193331</v>
      </c>
      <c r="M208" s="59">
        <f t="shared" si="53"/>
        <v>22.606218675039997</v>
      </c>
      <c r="N208" s="59">
        <f t="shared" si="53"/>
        <v>22.866289271979998</v>
      </c>
      <c r="O208" s="59">
        <f t="shared" si="53"/>
        <v>23.034150120006665</v>
      </c>
      <c r="P208" s="59">
        <f t="shared" si="53"/>
        <v>23.087753524219995</v>
      </c>
      <c r="Q208" s="59">
        <f t="shared" si="53"/>
        <v>23.117780694983331</v>
      </c>
      <c r="R208" s="59">
        <f t="shared" si="53"/>
        <v>23.276612394676661</v>
      </c>
      <c r="S208" s="59">
        <f t="shared" si="53"/>
        <v>23.528449191426663</v>
      </c>
      <c r="T208" s="59">
        <f t="shared" si="53"/>
        <v>23.738545253499996</v>
      </c>
      <c r="U208" s="59">
        <f t="shared" si="53"/>
        <v>23.927661882739997</v>
      </c>
      <c r="V208" s="59">
        <f t="shared" si="53"/>
        <v>24.128457523426665</v>
      </c>
      <c r="W208" s="59">
        <f t="shared" si="53"/>
        <v>24.219839863449998</v>
      </c>
      <c r="X208" s="59">
        <f t="shared" si="53"/>
        <v>24.326685420986664</v>
      </c>
      <c r="Y208" s="59">
        <f t="shared" si="53"/>
        <v>24.392706962983333</v>
      </c>
      <c r="Z208" s="59">
        <f t="shared" si="53"/>
        <v>24.478164460236663</v>
      </c>
      <c r="AA208" s="59">
        <f t="shared" si="53"/>
        <v>24.598708532859998</v>
      </c>
      <c r="AB208" s="59">
        <f t="shared" si="53"/>
        <v>24.821591376889998</v>
      </c>
      <c r="AC208" s="59">
        <f t="shared" si="53"/>
        <v>24.938364783639994</v>
      </c>
      <c r="AD208" s="59">
        <f t="shared" si="53"/>
        <v>25.002046701169995</v>
      </c>
      <c r="AE208" s="59">
        <f t="shared" si="53"/>
        <v>25.072545728208532</v>
      </c>
      <c r="AF208" s="59">
        <f t="shared" si="53"/>
        <v>25.143243543725994</v>
      </c>
      <c r="AG208" s="59">
        <f t="shared" si="53"/>
        <v>25.214140708253638</v>
      </c>
      <c r="AH208" s="59">
        <f t="shared" si="53"/>
        <v>25.285237783903256</v>
      </c>
      <c r="AI208" s="59">
        <f t="shared" si="53"/>
        <v>25.35653533437165</v>
      </c>
      <c r="AJ208" s="59">
        <f t="shared" si="53"/>
        <v>25.428033924945101</v>
      </c>
      <c r="AK208" s="59">
        <f t="shared" si="53"/>
        <v>25.499734122503867</v>
      </c>
      <c r="AL208" s="59">
        <f t="shared" si="53"/>
        <v>25.571636495526636</v>
      </c>
      <c r="AM208" s="59">
        <f t="shared" si="53"/>
        <v>25.643741614095081</v>
      </c>
      <c r="AN208" s="59">
        <f t="shared" si="53"/>
        <v>25.716050049898335</v>
      </c>
      <c r="AO208" s="59">
        <f t="shared" si="53"/>
        <v>25.788562376237564</v>
      </c>
      <c r="AP208" s="59">
        <f t="shared" si="53"/>
        <v>25.861279168030485</v>
      </c>
      <c r="AQ208" s="59">
        <f t="shared" si="53"/>
        <v>25.934201001815939</v>
      </c>
      <c r="AR208" s="59">
        <f t="shared" si="53"/>
        <v>26.007328455758458</v>
      </c>
      <c r="AS208" s="59">
        <f t="shared" si="53"/>
        <v>26.080662109652842</v>
      </c>
      <c r="AT208" s="56"/>
      <c r="AU208" s="56"/>
    </row>
    <row r="209" spans="1:47">
      <c r="A209" s="58"/>
      <c r="B209" s="59"/>
      <c r="C209" s="59"/>
      <c r="D209" s="59"/>
      <c r="E209" s="59"/>
      <c r="F209" s="59"/>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c r="AT209" s="56"/>
      <c r="AU209" s="56"/>
    </row>
    <row r="210" spans="1:47">
      <c r="A210" s="58" t="s">
        <v>653</v>
      </c>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c r="AJ210" s="58"/>
      <c r="AK210" s="58"/>
      <c r="AL210" s="58"/>
      <c r="AM210" s="58"/>
      <c r="AN210" s="58"/>
      <c r="AO210" s="58"/>
      <c r="AP210" s="58"/>
      <c r="AQ210" s="58"/>
      <c r="AR210" s="58"/>
      <c r="AS210" s="58"/>
      <c r="AT210" s="56"/>
      <c r="AU210" s="56"/>
    </row>
    <row r="211" spans="1:47">
      <c r="A211" s="58" t="s">
        <v>632</v>
      </c>
      <c r="B211" s="59">
        <f>'Energy by Mode &amp; Fuel'!C$187*'C Emissions Factors'!$AB$9/1000</f>
        <v>4.7847227735999995</v>
      </c>
      <c r="C211" s="59">
        <f>'Energy by Mode &amp; Fuel'!D$187*'C Emissions Factors'!$AB$9/1000</f>
        <v>4.6420129755999993</v>
      </c>
      <c r="D211" s="59">
        <f>'Energy by Mode &amp; Fuel'!E$187*'C Emissions Factors'!$AB$9/1000</f>
        <v>4.6660259260999997</v>
      </c>
      <c r="E211" s="59">
        <f>'Energy by Mode &amp; Fuel'!F$187*'C Emissions Factors'!$AB$9/1000</f>
        <v>4.6511826938499992</v>
      </c>
      <c r="F211" s="59">
        <f>F40*((1+F$128)^F$170)*(1+F143)*(1+F$156)</f>
        <v>4.6394234655999993</v>
      </c>
      <c r="G211" s="59">
        <f t="shared" ref="G211:AS211" si="54">G40*((1+G$128)^G$170)*(1+G143)*(1+G$156)</f>
        <v>4.6493008369499993</v>
      </c>
      <c r="H211" s="59">
        <f t="shared" si="54"/>
        <v>4.6575078280499991</v>
      </c>
      <c r="I211" s="59">
        <f t="shared" si="54"/>
        <v>4.6642849560999995</v>
      </c>
      <c r="J211" s="59">
        <f t="shared" si="54"/>
        <v>4.6710228025999996</v>
      </c>
      <c r="K211" s="59">
        <f t="shared" si="54"/>
        <v>4.6780008736999994</v>
      </c>
      <c r="L211" s="59">
        <f t="shared" si="54"/>
        <v>4.6848531267999993</v>
      </c>
      <c r="M211" s="59">
        <f t="shared" si="54"/>
        <v>4.6918515336000004</v>
      </c>
      <c r="N211" s="59">
        <f t="shared" si="54"/>
        <v>4.6989493512499996</v>
      </c>
      <c r="O211" s="59">
        <f t="shared" si="54"/>
        <v>4.7061888604500002</v>
      </c>
      <c r="P211" s="59">
        <f t="shared" si="54"/>
        <v>4.7125773425500004</v>
      </c>
      <c r="Q211" s="59">
        <f t="shared" si="54"/>
        <v>4.7185929790999985</v>
      </c>
      <c r="R211" s="59">
        <f t="shared" si="54"/>
        <v>4.7248101438999992</v>
      </c>
      <c r="S211" s="59">
        <f t="shared" si="54"/>
        <v>4.7311700974999997</v>
      </c>
      <c r="T211" s="59">
        <f t="shared" si="54"/>
        <v>4.7374547797499993</v>
      </c>
      <c r="U211" s="59">
        <f t="shared" si="54"/>
        <v>4.7436255674499987</v>
      </c>
      <c r="V211" s="59">
        <f t="shared" si="54"/>
        <v>4.7496306703999993</v>
      </c>
      <c r="W211" s="59">
        <f t="shared" si="54"/>
        <v>4.7557015351999992</v>
      </c>
      <c r="X211" s="59">
        <f t="shared" si="54"/>
        <v>4.7616937637499994</v>
      </c>
      <c r="Y211" s="59">
        <f t="shared" si="54"/>
        <v>4.7677786001999998</v>
      </c>
      <c r="Z211" s="59">
        <f t="shared" si="54"/>
        <v>4.7737267192999999</v>
      </c>
      <c r="AA211" s="59">
        <f t="shared" si="54"/>
        <v>4.7795794508</v>
      </c>
      <c r="AB211" s="59">
        <f t="shared" si="54"/>
        <v>4.7854142605499996</v>
      </c>
      <c r="AC211" s="59">
        <f t="shared" si="54"/>
        <v>4.7913685242499993</v>
      </c>
      <c r="AD211" s="59">
        <f t="shared" si="54"/>
        <v>4.7972558557000005</v>
      </c>
      <c r="AE211" s="59">
        <f t="shared" si="54"/>
        <v>4.800628707958583</v>
      </c>
      <c r="AF211" s="59">
        <f t="shared" si="54"/>
        <v>4.8040039316004517</v>
      </c>
      <c r="AG211" s="59">
        <f t="shared" si="54"/>
        <v>4.8073815282928782</v>
      </c>
      <c r="AH211" s="59">
        <f t="shared" si="54"/>
        <v>4.8107614997043058</v>
      </c>
      <c r="AI211" s="59">
        <f t="shared" si="54"/>
        <v>4.8141438475043508</v>
      </c>
      <c r="AJ211" s="59">
        <f t="shared" si="54"/>
        <v>4.817528573363802</v>
      </c>
      <c r="AK211" s="59">
        <f t="shared" si="54"/>
        <v>4.8209156789546261</v>
      </c>
      <c r="AL211" s="59">
        <f t="shared" si="54"/>
        <v>4.8243051659499621</v>
      </c>
      <c r="AM211" s="59">
        <f t="shared" si="54"/>
        <v>4.8276970360241274</v>
      </c>
      <c r="AN211" s="59">
        <f t="shared" si="54"/>
        <v>4.8310912908526165</v>
      </c>
      <c r="AO211" s="59">
        <f t="shared" si="54"/>
        <v>4.8344879321120997</v>
      </c>
      <c r="AP211" s="59">
        <f t="shared" si="54"/>
        <v>4.8378869614804287</v>
      </c>
      <c r="AQ211" s="59">
        <f t="shared" si="54"/>
        <v>4.8412883806366338</v>
      </c>
      <c r="AR211" s="59">
        <f t="shared" si="54"/>
        <v>4.8446921912609255</v>
      </c>
      <c r="AS211" s="59">
        <f t="shared" si="54"/>
        <v>4.8480983950346959</v>
      </c>
      <c r="AT211" s="56"/>
      <c r="AU211" s="56"/>
    </row>
    <row r="212" spans="1:47">
      <c r="A212" s="58" t="s">
        <v>651</v>
      </c>
      <c r="B212" s="59">
        <f>'Energy by Mode &amp; Fuel'!C$188*'C Emissions Factors'!$AB$10/1000</f>
        <v>70.525868633219986</v>
      </c>
      <c r="C212" s="59">
        <f>'Energy by Mode &amp; Fuel'!D$188*'C Emissions Factors'!$AB$10/1000</f>
        <v>65.911516764426665</v>
      </c>
      <c r="D212" s="59">
        <f>'Energy by Mode &amp; Fuel'!E$188*'C Emissions Factors'!$AB$10/1000</f>
        <v>60.288102031593318</v>
      </c>
      <c r="E212" s="59">
        <f>'Energy by Mode &amp; Fuel'!F$188*'C Emissions Factors'!$AB$10/1000</f>
        <v>63.062221812076665</v>
      </c>
      <c r="F212" s="59">
        <f>F41*((1+F$128)^F$170)*(1+F146)*(1+F$156)</f>
        <v>65.884483361619985</v>
      </c>
      <c r="G212" s="59">
        <f t="shared" ref="G212:AS212" si="55">G41*((1+G$128)^G$170)*(1+G146)*(1+G$156)</f>
        <v>66.017159297833317</v>
      </c>
      <c r="H212" s="59">
        <f t="shared" si="55"/>
        <v>66.125485488113327</v>
      </c>
      <c r="I212" s="59">
        <f t="shared" si="55"/>
        <v>66.219066142973318</v>
      </c>
      <c r="J212" s="59">
        <f t="shared" si="55"/>
        <v>66.313228790013326</v>
      </c>
      <c r="K212" s="59">
        <f t="shared" si="55"/>
        <v>66.41039240810332</v>
      </c>
      <c r="L212" s="59">
        <f t="shared" si="55"/>
        <v>66.506214197756648</v>
      </c>
      <c r="M212" s="59">
        <f t="shared" si="55"/>
        <v>66.603652028246657</v>
      </c>
      <c r="N212" s="59">
        <f t="shared" si="55"/>
        <v>66.703003908566657</v>
      </c>
      <c r="O212" s="59">
        <f t="shared" si="55"/>
        <v>66.805207755439994</v>
      </c>
      <c r="P212" s="59">
        <f t="shared" si="55"/>
        <v>66.896061494056639</v>
      </c>
      <c r="Q212" s="59">
        <f t="shared" si="55"/>
        <v>66.981995247603322</v>
      </c>
      <c r="R212" s="59">
        <f t="shared" si="55"/>
        <v>67.07047799451999</v>
      </c>
      <c r="S212" s="59">
        <f t="shared" si="55"/>
        <v>67.160985500583323</v>
      </c>
      <c r="T212" s="59">
        <f t="shared" si="55"/>
        <v>67.25050221735998</v>
      </c>
      <c r="U212" s="59">
        <f t="shared" si="55"/>
        <v>67.339081175006669</v>
      </c>
      <c r="V212" s="59">
        <f t="shared" si="55"/>
        <v>67.425587228743325</v>
      </c>
      <c r="W212" s="59">
        <f t="shared" si="55"/>
        <v>67.513112911346653</v>
      </c>
      <c r="X212" s="59">
        <f t="shared" si="55"/>
        <v>67.59976804837666</v>
      </c>
      <c r="Y212" s="59">
        <f t="shared" si="55"/>
        <v>67.687712141279988</v>
      </c>
      <c r="Z212" s="59">
        <f t="shared" si="55"/>
        <v>67.773564182683316</v>
      </c>
      <c r="AA212" s="59">
        <f t="shared" si="55"/>
        <v>67.857901200576663</v>
      </c>
      <c r="AB212" s="59">
        <f t="shared" si="55"/>
        <v>67.941911212303324</v>
      </c>
      <c r="AC212" s="59">
        <f t="shared" si="55"/>
        <v>68.026878288343312</v>
      </c>
      <c r="AD212" s="59">
        <f t="shared" si="55"/>
        <v>68.110263127316642</v>
      </c>
      <c r="AE212" s="59">
        <f t="shared" si="55"/>
        <v>68.158614068442375</v>
      </c>
      <c r="AF212" s="59">
        <f t="shared" si="55"/>
        <v>68.206999333521651</v>
      </c>
      <c r="AG212" s="59">
        <f t="shared" si="55"/>
        <v>68.255418946920798</v>
      </c>
      <c r="AH212" s="59">
        <f t="shared" si="55"/>
        <v>68.303872933023371</v>
      </c>
      <c r="AI212" s="59">
        <f t="shared" si="55"/>
        <v>68.352361316230343</v>
      </c>
      <c r="AJ212" s="59">
        <f t="shared" si="55"/>
        <v>68.400884120959887</v>
      </c>
      <c r="AK212" s="59">
        <f t="shared" si="55"/>
        <v>68.449441371647623</v>
      </c>
      <c r="AL212" s="59">
        <f t="shared" si="55"/>
        <v>68.498033092746439</v>
      </c>
      <c r="AM212" s="59">
        <f t="shared" si="55"/>
        <v>68.546659308726603</v>
      </c>
      <c r="AN212" s="59">
        <f t="shared" si="55"/>
        <v>68.595320044075791</v>
      </c>
      <c r="AO212" s="59">
        <f t="shared" si="55"/>
        <v>68.644015323299016</v>
      </c>
      <c r="AP212" s="59">
        <f t="shared" si="55"/>
        <v>68.692745170918698</v>
      </c>
      <c r="AQ212" s="59">
        <f t="shared" si="55"/>
        <v>68.741509611474669</v>
      </c>
      <c r="AR212" s="59">
        <f t="shared" si="55"/>
        <v>68.790308669524194</v>
      </c>
      <c r="AS212" s="59">
        <f t="shared" si="55"/>
        <v>68.839142369641948</v>
      </c>
      <c r="AT212" s="56"/>
      <c r="AU212" s="56"/>
    </row>
    <row r="213" spans="1:47">
      <c r="A213" s="58" t="s">
        <v>634</v>
      </c>
      <c r="B213" s="59">
        <f t="shared" ref="B213:AS213" si="56">B211+B212</f>
        <v>75.310591406819981</v>
      </c>
      <c r="C213" s="59">
        <f t="shared" si="56"/>
        <v>70.553529740026661</v>
      </c>
      <c r="D213" s="59">
        <f t="shared" si="56"/>
        <v>64.954127957693316</v>
      </c>
      <c r="E213" s="59">
        <f t="shared" si="56"/>
        <v>67.713404505926661</v>
      </c>
      <c r="F213" s="59">
        <f t="shared" si="56"/>
        <v>70.523906827219989</v>
      </c>
      <c r="G213" s="59">
        <f t="shared" si="56"/>
        <v>70.666460134783321</v>
      </c>
      <c r="H213" s="59">
        <f t="shared" si="56"/>
        <v>70.782993316163328</v>
      </c>
      <c r="I213" s="59">
        <f t="shared" si="56"/>
        <v>70.883351099073323</v>
      </c>
      <c r="J213" s="59">
        <f t="shared" si="56"/>
        <v>70.984251592613333</v>
      </c>
      <c r="K213" s="59">
        <f t="shared" si="56"/>
        <v>71.08839328180332</v>
      </c>
      <c r="L213" s="59">
        <f t="shared" si="56"/>
        <v>71.191067324556641</v>
      </c>
      <c r="M213" s="59">
        <f t="shared" si="56"/>
        <v>71.295503561846658</v>
      </c>
      <c r="N213" s="59">
        <f t="shared" si="56"/>
        <v>71.401953259816651</v>
      </c>
      <c r="O213" s="59">
        <f t="shared" si="56"/>
        <v>71.511396615889993</v>
      </c>
      <c r="P213" s="59">
        <f t="shared" si="56"/>
        <v>71.608638836606644</v>
      </c>
      <c r="Q213" s="59">
        <f t="shared" si="56"/>
        <v>71.700588226703317</v>
      </c>
      <c r="R213" s="59">
        <f t="shared" si="56"/>
        <v>71.795288138419991</v>
      </c>
      <c r="S213" s="59">
        <f t="shared" si="56"/>
        <v>71.89215559808332</v>
      </c>
      <c r="T213" s="59">
        <f t="shared" si="56"/>
        <v>71.987956997109976</v>
      </c>
      <c r="U213" s="59">
        <f t="shared" si="56"/>
        <v>72.082706742456665</v>
      </c>
      <c r="V213" s="59">
        <f t="shared" si="56"/>
        <v>72.17521789914332</v>
      </c>
      <c r="W213" s="59">
        <f t="shared" si="56"/>
        <v>72.268814446546656</v>
      </c>
      <c r="X213" s="59">
        <f t="shared" si="56"/>
        <v>72.361461812126663</v>
      </c>
      <c r="Y213" s="59">
        <f t="shared" si="56"/>
        <v>72.455490741479991</v>
      </c>
      <c r="Z213" s="59">
        <f t="shared" si="56"/>
        <v>72.547290901983317</v>
      </c>
      <c r="AA213" s="59">
        <f t="shared" si="56"/>
        <v>72.637480651376663</v>
      </c>
      <c r="AB213" s="59">
        <f t="shared" si="56"/>
        <v>72.727325472853323</v>
      </c>
      <c r="AC213" s="59">
        <f t="shared" si="56"/>
        <v>72.818246812593316</v>
      </c>
      <c r="AD213" s="59">
        <f t="shared" si="56"/>
        <v>72.907518983016644</v>
      </c>
      <c r="AE213" s="59">
        <f t="shared" si="56"/>
        <v>72.959242776400956</v>
      </c>
      <c r="AF213" s="59">
        <f t="shared" si="56"/>
        <v>73.011003265122099</v>
      </c>
      <c r="AG213" s="59">
        <f t="shared" si="56"/>
        <v>73.062800475213677</v>
      </c>
      <c r="AH213" s="59">
        <f t="shared" si="56"/>
        <v>73.114634432727684</v>
      </c>
      <c r="AI213" s="59">
        <f t="shared" si="56"/>
        <v>73.166505163734698</v>
      </c>
      <c r="AJ213" s="59">
        <f t="shared" si="56"/>
        <v>73.218412694323689</v>
      </c>
      <c r="AK213" s="59">
        <f t="shared" si="56"/>
        <v>73.270357050602243</v>
      </c>
      <c r="AL213" s="59">
        <f t="shared" si="56"/>
        <v>73.322338258696405</v>
      </c>
      <c r="AM213" s="59">
        <f t="shared" si="56"/>
        <v>73.374356344750737</v>
      </c>
      <c r="AN213" s="59">
        <f t="shared" si="56"/>
        <v>73.426411334928403</v>
      </c>
      <c r="AO213" s="59">
        <f t="shared" si="56"/>
        <v>73.478503255411113</v>
      </c>
      <c r="AP213" s="59">
        <f t="shared" si="56"/>
        <v>73.53063213239912</v>
      </c>
      <c r="AQ213" s="59">
        <f t="shared" si="56"/>
        <v>73.582797992111296</v>
      </c>
      <c r="AR213" s="59">
        <f t="shared" si="56"/>
        <v>73.635000860785112</v>
      </c>
      <c r="AS213" s="59">
        <f t="shared" si="56"/>
        <v>73.687240764676645</v>
      </c>
      <c r="AT213" s="56"/>
      <c r="AU213" s="56"/>
    </row>
    <row r="214" spans="1:47">
      <c r="A214" s="58"/>
      <c r="B214" s="59"/>
      <c r="C214" s="59"/>
      <c r="D214" s="59"/>
      <c r="E214" s="59"/>
      <c r="F214" s="59"/>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c r="AT214" s="56"/>
      <c r="AU214" s="56"/>
    </row>
    <row r="215" spans="1:47">
      <c r="A215" s="58" t="s">
        <v>657</v>
      </c>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c r="AT215" s="56"/>
      <c r="AU215" s="56"/>
    </row>
    <row r="216" spans="1:47">
      <c r="A216" s="58" t="s">
        <v>659</v>
      </c>
      <c r="B216" s="59">
        <f>'Energy by Mode &amp; Fuel'!C$192*'C Emissions Factors'!$AB$8/1000</f>
        <v>192.6232078923488</v>
      </c>
      <c r="C216" s="59">
        <f>'Energy by Mode &amp; Fuel'!D$192*'C Emissions Factors'!$AB$8/1000</f>
        <v>185.05312016850655</v>
      </c>
      <c r="D216" s="59">
        <f>'Energy by Mode &amp; Fuel'!E$192*'C Emissions Factors'!$AB$8/1000</f>
        <v>185.57631697256531</v>
      </c>
      <c r="E216" s="59">
        <f>'Energy by Mode &amp; Fuel'!F$192*'C Emissions Factors'!$AB$8/1000</f>
        <v>181.89760320157427</v>
      </c>
      <c r="F216" s="59">
        <f>F45*((1+F$129)^F$171)*(1+F144)*(1+F$157)</f>
        <v>183.25256088624792</v>
      </c>
      <c r="G216" s="59">
        <f t="shared" ref="G216:AS217" si="57">G45*((1+G$129)^G$171)*(1+G144)*(1+G$157)</f>
        <v>185.98182313692615</v>
      </c>
      <c r="H216" s="59">
        <f t="shared" si="57"/>
        <v>188.29588845218856</v>
      </c>
      <c r="I216" s="59">
        <f t="shared" si="57"/>
        <v>191.84976458755398</v>
      </c>
      <c r="J216" s="59">
        <f t="shared" si="57"/>
        <v>194.8467858216062</v>
      </c>
      <c r="K216" s="59">
        <f t="shared" si="57"/>
        <v>197.80513051706478</v>
      </c>
      <c r="L216" s="59">
        <f t="shared" si="57"/>
        <v>200.90810975255951</v>
      </c>
      <c r="M216" s="59">
        <f t="shared" si="57"/>
        <v>203.90561552870852</v>
      </c>
      <c r="N216" s="59">
        <f t="shared" si="57"/>
        <v>206.83781252941296</v>
      </c>
      <c r="O216" s="59">
        <f t="shared" si="57"/>
        <v>209.64141669324167</v>
      </c>
      <c r="P216" s="59">
        <f t="shared" si="57"/>
        <v>211.9993327138593</v>
      </c>
      <c r="Q216" s="59">
        <f t="shared" si="57"/>
        <v>213.98960574993836</v>
      </c>
      <c r="R216" s="59">
        <f t="shared" si="57"/>
        <v>215.75578019267832</v>
      </c>
      <c r="S216" s="59">
        <f t="shared" si="57"/>
        <v>217.38534955899632</v>
      </c>
      <c r="T216" s="59">
        <f t="shared" si="57"/>
        <v>218.84550384206926</v>
      </c>
      <c r="U216" s="59">
        <f t="shared" si="57"/>
        <v>220.14785454462833</v>
      </c>
      <c r="V216" s="59">
        <f t="shared" si="57"/>
        <v>221.34236103308569</v>
      </c>
      <c r="W216" s="59">
        <f t="shared" si="57"/>
        <v>222.60769657537278</v>
      </c>
      <c r="X216" s="59">
        <f t="shared" si="57"/>
        <v>223.81410879333779</v>
      </c>
      <c r="Y216" s="59">
        <f t="shared" si="57"/>
        <v>225.12234318085456</v>
      </c>
      <c r="Z216" s="59">
        <f t="shared" si="57"/>
        <v>226.12166752195347</v>
      </c>
      <c r="AA216" s="59">
        <f t="shared" si="57"/>
        <v>227.05509477581683</v>
      </c>
      <c r="AB216" s="59">
        <f t="shared" si="57"/>
        <v>228.18119492092859</v>
      </c>
      <c r="AC216" s="59">
        <f t="shared" si="57"/>
        <v>229.28130302582755</v>
      </c>
      <c r="AD216" s="59">
        <f t="shared" si="57"/>
        <v>230.38144579150554</v>
      </c>
      <c r="AE216" s="59">
        <f t="shared" si="57"/>
        <v>230.98933519298629</v>
      </c>
      <c r="AF216" s="59">
        <f t="shared" si="57"/>
        <v>231.59882858442018</v>
      </c>
      <c r="AG216" s="59">
        <f t="shared" si="57"/>
        <v>232.20993019812926</v>
      </c>
      <c r="AH216" s="59">
        <f t="shared" si="57"/>
        <v>232.82264427760325</v>
      </c>
      <c r="AI216" s="59">
        <f t="shared" si="57"/>
        <v>233.4369750775287</v>
      </c>
      <c r="AJ216" s="59">
        <f t="shared" si="57"/>
        <v>234.05292686381873</v>
      </c>
      <c r="AK216" s="59">
        <f t="shared" si="57"/>
        <v>234.67050391364253</v>
      </c>
      <c r="AL216" s="59">
        <f t="shared" si="57"/>
        <v>235.2897105154552</v>
      </c>
      <c r="AM216" s="59">
        <f t="shared" si="57"/>
        <v>235.91055096902741</v>
      </c>
      <c r="AN216" s="59">
        <f t="shared" si="57"/>
        <v>236.53302958547528</v>
      </c>
      <c r="AO216" s="59">
        <f t="shared" si="57"/>
        <v>237.15715068729037</v>
      </c>
      <c r="AP216" s="59">
        <f t="shared" si="57"/>
        <v>237.78291860836956</v>
      </c>
      <c r="AQ216" s="59">
        <f t="shared" si="57"/>
        <v>238.41033769404541</v>
      </c>
      <c r="AR216" s="59">
        <f t="shared" si="57"/>
        <v>239.03941230111604</v>
      </c>
      <c r="AS216" s="59">
        <f t="shared" si="57"/>
        <v>239.67014679787559</v>
      </c>
      <c r="AT216" s="56"/>
      <c r="AU216" s="56"/>
    </row>
    <row r="217" spans="1:47">
      <c r="A217" s="58" t="s">
        <v>661</v>
      </c>
      <c r="B217" s="59">
        <f>'Energy by Mode &amp; Fuel'!C$193*'C Emissions Factors'!$AB$14/1000</f>
        <v>2.1857120999999999</v>
      </c>
      <c r="C217" s="59">
        <f>'Energy by Mode &amp; Fuel'!D$193*'C Emissions Factors'!$AB$14/1000</f>
        <v>2.1857120999999999</v>
      </c>
      <c r="D217" s="59">
        <f>'Energy by Mode &amp; Fuel'!E$193*'C Emissions Factors'!$AB$14/1000</f>
        <v>2.2374134972199999</v>
      </c>
      <c r="E217" s="59">
        <f>'Energy by Mode &amp; Fuel'!F$193*'C Emissions Factors'!$AB$14/1000</f>
        <v>2.2284884023599996</v>
      </c>
      <c r="F217" s="59">
        <f>F46*((1+F$129)^F$171)*(1+F145)*(1+F$157)</f>
        <v>2.2211039612300003</v>
      </c>
      <c r="G217" s="59">
        <f t="shared" si="57"/>
        <v>2.21499455342</v>
      </c>
      <c r="H217" s="59">
        <f t="shared" si="57"/>
        <v>2.2099394628299995</v>
      </c>
      <c r="I217" s="59">
        <f t="shared" si="57"/>
        <v>2.2057572040899998</v>
      </c>
      <c r="J217" s="59">
        <f t="shared" si="57"/>
        <v>2.2022968738099999</v>
      </c>
      <c r="K217" s="59">
        <f t="shared" si="57"/>
        <v>2.1994339299899996</v>
      </c>
      <c r="L217" s="59">
        <f t="shared" si="57"/>
        <v>2.1970652103399999</v>
      </c>
      <c r="M217" s="59">
        <f t="shared" si="57"/>
        <v>2.1951053344</v>
      </c>
      <c r="N217" s="59">
        <f t="shared" si="57"/>
        <v>2.1934837975599999</v>
      </c>
      <c r="O217" s="59">
        <f t="shared" si="57"/>
        <v>2.19214220346</v>
      </c>
      <c r="P217" s="59">
        <f t="shared" si="57"/>
        <v>2.1910321882899999</v>
      </c>
      <c r="Q217" s="59">
        <f t="shared" si="57"/>
        <v>2.19011382942</v>
      </c>
      <c r="R217" s="59">
        <f t="shared" si="57"/>
        <v>2.1893539156499995</v>
      </c>
      <c r="S217" s="59">
        <f t="shared" si="57"/>
        <v>2.1887252553099996</v>
      </c>
      <c r="T217" s="59">
        <f t="shared" si="57"/>
        <v>2.1882051540799998</v>
      </c>
      <c r="U217" s="59">
        <f t="shared" si="57"/>
        <v>2.1877747922799999</v>
      </c>
      <c r="V217" s="59">
        <f t="shared" si="57"/>
        <v>2.1874187405399996</v>
      </c>
      <c r="W217" s="59">
        <f t="shared" si="57"/>
        <v>2.18712406033</v>
      </c>
      <c r="X217" s="59">
        <f t="shared" si="57"/>
        <v>2.1868803039599998</v>
      </c>
      <c r="Y217" s="59">
        <f t="shared" si="57"/>
        <v>2.1866786842999999</v>
      </c>
      <c r="Z217" s="59">
        <f t="shared" si="57"/>
        <v>2.1865118672100001</v>
      </c>
      <c r="AA217" s="59">
        <f t="shared" si="57"/>
        <v>2.1863738331599998</v>
      </c>
      <c r="AB217" s="59">
        <f t="shared" si="57"/>
        <v>2.1862595312799997</v>
      </c>
      <c r="AC217" s="59">
        <f t="shared" si="57"/>
        <v>2.1861650177399996</v>
      </c>
      <c r="AD217" s="59">
        <f t="shared" si="57"/>
        <v>2.18608690223</v>
      </c>
      <c r="AE217" s="59">
        <f t="shared" si="57"/>
        <v>2.1860194500293657</v>
      </c>
      <c r="AF217" s="59">
        <f t="shared" si="57"/>
        <v>2.1859519999099839</v>
      </c>
      <c r="AG217" s="59">
        <f t="shared" si="57"/>
        <v>2.1858845518717906</v>
      </c>
      <c r="AH217" s="59">
        <f t="shared" si="57"/>
        <v>2.185817105914722</v>
      </c>
      <c r="AI217" s="59">
        <f t="shared" si="57"/>
        <v>2.1857496620387131</v>
      </c>
      <c r="AJ217" s="59">
        <f t="shared" si="57"/>
        <v>2.1856822202437001</v>
      </c>
      <c r="AK217" s="59">
        <f t="shared" si="57"/>
        <v>2.1856147805296193</v>
      </c>
      <c r="AL217" s="59">
        <f t="shared" si="57"/>
        <v>2.1855473428964056</v>
      </c>
      <c r="AM217" s="59">
        <f t="shared" si="57"/>
        <v>2.185479907343995</v>
      </c>
      <c r="AN217" s="59">
        <f t="shared" si="57"/>
        <v>2.1854124738723235</v>
      </c>
      <c r="AO217" s="59">
        <f t="shared" si="57"/>
        <v>2.1853450424813272</v>
      </c>
      <c r="AP217" s="59">
        <f t="shared" si="57"/>
        <v>2.1852776131709417</v>
      </c>
      <c r="AQ217" s="59">
        <f t="shared" si="57"/>
        <v>2.1852101859411017</v>
      </c>
      <c r="AR217" s="59">
        <f t="shared" si="57"/>
        <v>2.1851427607917451</v>
      </c>
      <c r="AS217" s="59">
        <f t="shared" si="57"/>
        <v>2.1850753377228056</v>
      </c>
      <c r="AT217" s="56"/>
      <c r="AU217" s="56"/>
    </row>
    <row r="218" spans="1:47">
      <c r="A218" s="58" t="s">
        <v>634</v>
      </c>
      <c r="B218" s="59">
        <f t="shared" ref="B218:AS218" si="58">B216+B217</f>
        <v>194.80891999234879</v>
      </c>
      <c r="C218" s="59">
        <f t="shared" si="58"/>
        <v>187.23883226850654</v>
      </c>
      <c r="D218" s="59">
        <f t="shared" si="58"/>
        <v>187.8137304697853</v>
      </c>
      <c r="E218" s="59">
        <f t="shared" si="58"/>
        <v>184.12609160393427</v>
      </c>
      <c r="F218" s="59">
        <f t="shared" si="58"/>
        <v>185.47366484747792</v>
      </c>
      <c r="G218" s="59">
        <f t="shared" si="58"/>
        <v>188.19681769034617</v>
      </c>
      <c r="H218" s="59">
        <f t="shared" si="58"/>
        <v>190.50582791501856</v>
      </c>
      <c r="I218" s="59">
        <f t="shared" si="58"/>
        <v>194.05552179164397</v>
      </c>
      <c r="J218" s="59">
        <f t="shared" si="58"/>
        <v>197.04908269541622</v>
      </c>
      <c r="K218" s="59">
        <f t="shared" si="58"/>
        <v>200.00456444705478</v>
      </c>
      <c r="L218" s="59">
        <f t="shared" si="58"/>
        <v>203.10517496289953</v>
      </c>
      <c r="M218" s="59">
        <f t="shared" si="58"/>
        <v>206.10072086310853</v>
      </c>
      <c r="N218" s="59">
        <f t="shared" si="58"/>
        <v>209.03129632697295</v>
      </c>
      <c r="O218" s="59">
        <f t="shared" si="58"/>
        <v>211.83355889670167</v>
      </c>
      <c r="P218" s="59">
        <f t="shared" si="58"/>
        <v>214.1903649021493</v>
      </c>
      <c r="Q218" s="59">
        <f t="shared" si="58"/>
        <v>216.17971957935836</v>
      </c>
      <c r="R218" s="59">
        <f t="shared" si="58"/>
        <v>217.94513410832832</v>
      </c>
      <c r="S218" s="59">
        <f t="shared" si="58"/>
        <v>219.57407481430633</v>
      </c>
      <c r="T218" s="59">
        <f t="shared" si="58"/>
        <v>221.03370899614927</v>
      </c>
      <c r="U218" s="59">
        <f t="shared" si="58"/>
        <v>222.33562933690834</v>
      </c>
      <c r="V218" s="59">
        <f t="shared" si="58"/>
        <v>223.52977977362571</v>
      </c>
      <c r="W218" s="59">
        <f t="shared" si="58"/>
        <v>224.79482063570279</v>
      </c>
      <c r="X218" s="59">
        <f t="shared" si="58"/>
        <v>226.0009890972978</v>
      </c>
      <c r="Y218" s="59">
        <f t="shared" si="58"/>
        <v>227.30902186515456</v>
      </c>
      <c r="Z218" s="59">
        <f t="shared" si="58"/>
        <v>228.30817938916346</v>
      </c>
      <c r="AA218" s="59">
        <f t="shared" si="58"/>
        <v>229.24146860897682</v>
      </c>
      <c r="AB218" s="59">
        <f t="shared" si="58"/>
        <v>230.36745445220859</v>
      </c>
      <c r="AC218" s="59">
        <f t="shared" si="58"/>
        <v>231.46746804356755</v>
      </c>
      <c r="AD218" s="59">
        <f t="shared" si="58"/>
        <v>232.56753269373553</v>
      </c>
      <c r="AE218" s="59">
        <f t="shared" si="58"/>
        <v>233.17535464301565</v>
      </c>
      <c r="AF218" s="59">
        <f t="shared" si="58"/>
        <v>233.78478058433015</v>
      </c>
      <c r="AG218" s="59">
        <f t="shared" si="58"/>
        <v>234.39581475000105</v>
      </c>
      <c r="AH218" s="59">
        <f t="shared" si="58"/>
        <v>235.00846138351795</v>
      </c>
      <c r="AI218" s="59">
        <f t="shared" si="58"/>
        <v>235.62272473956742</v>
      </c>
      <c r="AJ218" s="59">
        <f t="shared" si="58"/>
        <v>236.23860908406243</v>
      </c>
      <c r="AK218" s="59">
        <f t="shared" si="58"/>
        <v>236.85611869417215</v>
      </c>
      <c r="AL218" s="59">
        <f t="shared" si="58"/>
        <v>237.4752578583516</v>
      </c>
      <c r="AM218" s="59">
        <f t="shared" si="58"/>
        <v>238.0960308763714</v>
      </c>
      <c r="AN218" s="59">
        <f t="shared" si="58"/>
        <v>238.71844205934761</v>
      </c>
      <c r="AO218" s="59">
        <f t="shared" si="58"/>
        <v>239.34249572977168</v>
      </c>
      <c r="AP218" s="59">
        <f t="shared" si="58"/>
        <v>239.9681962215405</v>
      </c>
      <c r="AQ218" s="59">
        <f t="shared" si="58"/>
        <v>240.5955478799865</v>
      </c>
      <c r="AR218" s="59">
        <f t="shared" si="58"/>
        <v>241.22455506190778</v>
      </c>
      <c r="AS218" s="59">
        <f t="shared" si="58"/>
        <v>241.85522213559838</v>
      </c>
      <c r="AT218" s="56"/>
      <c r="AU218" s="56"/>
    </row>
    <row r="219" spans="1:47">
      <c r="A219" s="58"/>
      <c r="B219" s="59"/>
      <c r="C219" s="59"/>
      <c r="D219" s="59"/>
      <c r="E219" s="59"/>
      <c r="F219" s="59"/>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c r="AP219" s="58"/>
      <c r="AQ219" s="58"/>
      <c r="AR219" s="58"/>
      <c r="AS219" s="58"/>
      <c r="AT219" s="56"/>
      <c r="AU219" s="56"/>
    </row>
    <row r="220" spans="1:47">
      <c r="A220" s="58" t="s">
        <v>663</v>
      </c>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6"/>
      <c r="AU220" s="56"/>
    </row>
    <row r="221" spans="1:47">
      <c r="A221" s="58" t="s">
        <v>117</v>
      </c>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c r="AT221" s="56"/>
      <c r="AU221" s="56"/>
    </row>
    <row r="222" spans="1:47">
      <c r="A222" s="58" t="s">
        <v>665</v>
      </c>
      <c r="B222" s="59">
        <f>'Energy by Mode &amp; Fuel'!C$198*'C Emissions Factors'!$AB$8/1000</f>
        <v>39.016361660338099</v>
      </c>
      <c r="C222" s="59">
        <f>'Energy by Mode &amp; Fuel'!D$198*'C Emissions Factors'!$AB$8/1000</f>
        <v>38.361673414297286</v>
      </c>
      <c r="D222" s="59">
        <f>'Energy by Mode &amp; Fuel'!E$198*'C Emissions Factors'!$AB$8/1000</f>
        <v>39.603391994864737</v>
      </c>
      <c r="E222" s="59">
        <f>'Energy by Mode &amp; Fuel'!F$198*'C Emissions Factors'!$AB$8/1000</f>
        <v>39.209207642838727</v>
      </c>
      <c r="F222" s="59">
        <f>F51</f>
        <v>37.246925276800248</v>
      </c>
      <c r="G222" s="59">
        <f t="shared" ref="G222:AS225" si="59">G51</f>
        <v>36.357504453714348</v>
      </c>
      <c r="H222" s="59">
        <f t="shared" si="59"/>
        <v>36.004549062883754</v>
      </c>
      <c r="I222" s="59">
        <f t="shared" si="59"/>
        <v>35.877386036302937</v>
      </c>
      <c r="J222" s="59">
        <f t="shared" si="59"/>
        <v>35.944096482309817</v>
      </c>
      <c r="K222" s="59">
        <f t="shared" si="59"/>
        <v>36.084205770578059</v>
      </c>
      <c r="L222" s="59">
        <f t="shared" si="59"/>
        <v>36.227051346602984</v>
      </c>
      <c r="M222" s="59">
        <f t="shared" si="59"/>
        <v>36.372581396418397</v>
      </c>
      <c r="N222" s="59">
        <f t="shared" si="59"/>
        <v>36.520720077419945</v>
      </c>
      <c r="O222" s="59">
        <f t="shared" si="59"/>
        <v>36.680829556630847</v>
      </c>
      <c r="P222" s="59">
        <f t="shared" si="59"/>
        <v>36.845801609996848</v>
      </c>
      <c r="Q222" s="59">
        <f t="shared" si="59"/>
        <v>37.011201996875279</v>
      </c>
      <c r="R222" s="59">
        <f t="shared" si="59"/>
        <v>37.177247045890972</v>
      </c>
      <c r="S222" s="59">
        <f t="shared" si="59"/>
        <v>37.341371150587584</v>
      </c>
      <c r="T222" s="59">
        <f t="shared" si="59"/>
        <v>37.505430399225304</v>
      </c>
      <c r="U222" s="59">
        <f t="shared" si="59"/>
        <v>37.668689331184439</v>
      </c>
      <c r="V222" s="59">
        <f t="shared" si="59"/>
        <v>37.829594803336683</v>
      </c>
      <c r="W222" s="59">
        <f t="shared" si="59"/>
        <v>37.989578752405187</v>
      </c>
      <c r="X222" s="59">
        <f t="shared" si="59"/>
        <v>38.14758129571392</v>
      </c>
      <c r="Y222" s="59">
        <f t="shared" si="59"/>
        <v>38.304052314580673</v>
      </c>
      <c r="Z222" s="59">
        <f t="shared" si="59"/>
        <v>38.457849775321471</v>
      </c>
      <c r="AA222" s="59">
        <f t="shared" si="59"/>
        <v>38.611777019060995</v>
      </c>
      <c r="AB222" s="59">
        <f t="shared" si="59"/>
        <v>38.764211722874791</v>
      </c>
      <c r="AC222" s="59">
        <f t="shared" si="59"/>
        <v>38.916551233587953</v>
      </c>
      <c r="AD222" s="59">
        <f t="shared" si="59"/>
        <v>39.068605164999177</v>
      </c>
      <c r="AE222" s="59">
        <f t="shared" si="59"/>
        <v>39.156802505252685</v>
      </c>
      <c r="AF222" s="59">
        <f t="shared" si="59"/>
        <v>39.245198950920759</v>
      </c>
      <c r="AG222" s="59">
        <f t="shared" si="59"/>
        <v>39.333794951483682</v>
      </c>
      <c r="AH222" s="59">
        <f t="shared" si="59"/>
        <v>39.422590957436455</v>
      </c>
      <c r="AI222" s="59">
        <f t="shared" si="59"/>
        <v>39.511587420291058</v>
      </c>
      <c r="AJ222" s="59">
        <f t="shared" si="59"/>
        <v>39.600784792578764</v>
      </c>
      <c r="AK222" s="59">
        <f t="shared" si="59"/>
        <v>39.690183527852426</v>
      </c>
      <c r="AL222" s="59">
        <f t="shared" si="59"/>
        <v>39.779784080688813</v>
      </c>
      <c r="AM222" s="59">
        <f t="shared" si="59"/>
        <v>39.869586906690877</v>
      </c>
      <c r="AN222" s="59">
        <f t="shared" si="59"/>
        <v>39.9595924624901</v>
      </c>
      <c r="AO222" s="59">
        <f t="shared" si="59"/>
        <v>40.049801205748828</v>
      </c>
      <c r="AP222" s="59">
        <f t="shared" si="59"/>
        <v>40.140213595162557</v>
      </c>
      <c r="AQ222" s="59">
        <f t="shared" si="59"/>
        <v>40.230830090462284</v>
      </c>
      <c r="AR222" s="59">
        <f t="shared" si="59"/>
        <v>40.321651152416869</v>
      </c>
      <c r="AS222" s="59">
        <f t="shared" si="59"/>
        <v>40.41267724283535</v>
      </c>
      <c r="AT222" s="56"/>
      <c r="AU222" s="56"/>
    </row>
    <row r="223" spans="1:47">
      <c r="A223" s="58" t="s">
        <v>121</v>
      </c>
      <c r="B223" s="59">
        <f>'Energy by Mode &amp; Fuel'!C$199*'C Emissions Factors'!$AB$10/1000</f>
        <v>1.0921112412466665</v>
      </c>
      <c r="C223" s="59">
        <f>'Energy by Mode &amp; Fuel'!D$199*'C Emissions Factors'!$AB$10/1000</f>
        <v>1.3484073279599997</v>
      </c>
      <c r="D223" s="59">
        <f>'Energy by Mode &amp; Fuel'!E$199*'C Emissions Factors'!$AB$10/1000</f>
        <v>1.2780480507666667</v>
      </c>
      <c r="E223" s="59">
        <f>'Energy by Mode &amp; Fuel'!F$199*'C Emissions Factors'!$AB$10/1000</f>
        <v>1.3217200001133331</v>
      </c>
      <c r="F223" s="59">
        <f>F52</f>
        <v>1.3092437298966664</v>
      </c>
      <c r="G223" s="59">
        <f t="shared" si="59"/>
        <v>1.2780423774066665</v>
      </c>
      <c r="H223" s="59">
        <f t="shared" si="59"/>
        <v>1.2656746101999998</v>
      </c>
      <c r="I223" s="59">
        <f t="shared" si="59"/>
        <v>1.2612089667099997</v>
      </c>
      <c r="J223" s="59">
        <f t="shared" si="59"/>
        <v>1.2635451302833329</v>
      </c>
      <c r="K223" s="59">
        <f t="shared" si="59"/>
        <v>1.2684583388399997</v>
      </c>
      <c r="L223" s="59">
        <f t="shared" si="59"/>
        <v>1.2734682309066663</v>
      </c>
      <c r="M223" s="59">
        <f t="shared" si="59"/>
        <v>1.2785733093466665</v>
      </c>
      <c r="N223" s="59">
        <f t="shared" si="59"/>
        <v>1.2837698707166665</v>
      </c>
      <c r="O223" s="59">
        <f t="shared" si="59"/>
        <v>1.2893853939633331</v>
      </c>
      <c r="P223" s="59">
        <f t="shared" si="59"/>
        <v>1.2951700148566663</v>
      </c>
      <c r="Q223" s="59">
        <f t="shared" si="59"/>
        <v>1.3009703950833329</v>
      </c>
      <c r="R223" s="59">
        <f t="shared" si="59"/>
        <v>1.3067969358033331</v>
      </c>
      <c r="S223" s="59">
        <f t="shared" si="59"/>
        <v>1.3125581540866662</v>
      </c>
      <c r="T223" s="59">
        <f t="shared" si="59"/>
        <v>1.3183171660633328</v>
      </c>
      <c r="U223" s="59">
        <f t="shared" si="59"/>
        <v>1.3240475748499998</v>
      </c>
      <c r="V223" s="59">
        <f t="shared" si="59"/>
        <v>1.3296954047299998</v>
      </c>
      <c r="W223" s="59">
        <f t="shared" si="59"/>
        <v>1.3353092732466667</v>
      </c>
      <c r="X223" s="59">
        <f t="shared" si="59"/>
        <v>1.3408545098666664</v>
      </c>
      <c r="Y223" s="59">
        <f t="shared" si="59"/>
        <v>1.3463457707699997</v>
      </c>
      <c r="Z223" s="59">
        <f t="shared" si="59"/>
        <v>1.35174350003</v>
      </c>
      <c r="AA223" s="59">
        <f t="shared" si="59"/>
        <v>1.3571454843099995</v>
      </c>
      <c r="AB223" s="59">
        <f t="shared" si="59"/>
        <v>1.362496802333333</v>
      </c>
      <c r="AC223" s="59">
        <f t="shared" si="59"/>
        <v>1.3678429985733334</v>
      </c>
      <c r="AD223" s="59">
        <f t="shared" si="59"/>
        <v>1.3731795816199999</v>
      </c>
      <c r="AE223" s="59">
        <f t="shared" si="59"/>
        <v>1.3762750250801317</v>
      </c>
      <c r="AF223" s="59">
        <f t="shared" si="59"/>
        <v>1.3793774463386101</v>
      </c>
      <c r="AG223" s="59">
        <f t="shared" si="59"/>
        <v>1.3824868611249013</v>
      </c>
      <c r="AH223" s="59">
        <f t="shared" si="59"/>
        <v>1.3856032852039268</v>
      </c>
      <c r="AI223" s="59">
        <f t="shared" si="59"/>
        <v>1.3887267343761476</v>
      </c>
      <c r="AJ223" s="59">
        <f t="shared" si="59"/>
        <v>1.3918572244776413</v>
      </c>
      <c r="AK223" s="59">
        <f t="shared" si="59"/>
        <v>1.3949947713801838</v>
      </c>
      <c r="AL223" s="59">
        <f t="shared" si="59"/>
        <v>1.3981393909913291</v>
      </c>
      <c r="AM223" s="59">
        <f t="shared" si="59"/>
        <v>1.4012910992544907</v>
      </c>
      <c r="AN223" s="59">
        <f t="shared" si="59"/>
        <v>1.4044499121490217</v>
      </c>
      <c r="AO223" s="59">
        <f t="shared" si="59"/>
        <v>1.4076158456902963</v>
      </c>
      <c r="AP223" s="59">
        <f t="shared" si="59"/>
        <v>1.4107889159297906</v>
      </c>
      <c r="AQ223" s="59">
        <f t="shared" si="59"/>
        <v>1.4139691389551645</v>
      </c>
      <c r="AR223" s="59">
        <f t="shared" si="59"/>
        <v>1.4171565308903424</v>
      </c>
      <c r="AS223" s="59">
        <f t="shared" si="59"/>
        <v>1.4203511078955962</v>
      </c>
      <c r="AT223" s="56"/>
      <c r="AU223" s="56"/>
    </row>
    <row r="224" spans="1:47">
      <c r="A224" s="58" t="s">
        <v>668</v>
      </c>
      <c r="B224" s="59">
        <f>'Energy by Mode &amp; Fuel'!C$200*'C Emissions Factors'!$AB$9/1000</f>
        <v>10.568353418699999</v>
      </c>
      <c r="C224" s="59">
        <f>'Energy by Mode &amp; Fuel'!D$200*'C Emissions Factors'!$AB$9/1000</f>
        <v>10.747749258399999</v>
      </c>
      <c r="D224" s="59">
        <f>'Energy by Mode &amp; Fuel'!E$200*'C Emissions Factors'!$AB$9/1000</f>
        <v>11.194742647549997</v>
      </c>
      <c r="E224" s="59">
        <f>'Energy by Mode &amp; Fuel'!F$200*'C Emissions Factors'!$AB$9/1000</f>
        <v>11.03278152515</v>
      </c>
      <c r="F224" s="59">
        <f>F53</f>
        <v>10.434046726949999</v>
      </c>
      <c r="G224" s="59">
        <f t="shared" si="59"/>
        <v>10.186559429199999</v>
      </c>
      <c r="H224" s="59">
        <f t="shared" si="59"/>
        <v>10.089234085699998</v>
      </c>
      <c r="I224" s="59">
        <f t="shared" si="59"/>
        <v>10.054036427049999</v>
      </c>
      <c r="J224" s="59">
        <f t="shared" si="59"/>
        <v>10.072887620949997</v>
      </c>
      <c r="K224" s="59">
        <f t="shared" si="59"/>
        <v>10.112343487399999</v>
      </c>
      <c r="L224" s="59">
        <f t="shared" si="59"/>
        <v>10.152508104199999</v>
      </c>
      <c r="M224" s="59">
        <f t="shared" si="59"/>
        <v>10.193498730799998</v>
      </c>
      <c r="N224" s="59">
        <f t="shared" si="59"/>
        <v>10.235145659199999</v>
      </c>
      <c r="O224" s="59">
        <f t="shared" si="59"/>
        <v>10.28000160495</v>
      </c>
      <c r="P224" s="59">
        <f t="shared" si="59"/>
        <v>10.326095394999998</v>
      </c>
      <c r="Q224" s="59">
        <f t="shared" si="59"/>
        <v>10.372258384949999</v>
      </c>
      <c r="R224" s="59">
        <f t="shared" si="59"/>
        <v>10.418675863749998</v>
      </c>
      <c r="S224" s="59">
        <f t="shared" si="59"/>
        <v>10.464573172899998</v>
      </c>
      <c r="T224" s="59">
        <f t="shared" si="59"/>
        <v>10.510441514649999</v>
      </c>
      <c r="U224" s="59">
        <f t="shared" si="59"/>
        <v>10.555972708049998</v>
      </c>
      <c r="V224" s="59">
        <f t="shared" si="59"/>
        <v>10.600800783649998</v>
      </c>
      <c r="W224" s="59">
        <f t="shared" si="59"/>
        <v>10.645344159449998</v>
      </c>
      <c r="X224" s="59">
        <f t="shared" si="59"/>
        <v>10.6893005065</v>
      </c>
      <c r="Y224" s="59">
        <f t="shared" si="59"/>
        <v>10.732829291799998</v>
      </c>
      <c r="Z224" s="59">
        <f t="shared" si="59"/>
        <v>10.7756325754</v>
      </c>
      <c r="AA224" s="59">
        <f t="shared" si="59"/>
        <v>10.818498329099999</v>
      </c>
      <c r="AB224" s="59">
        <f t="shared" si="59"/>
        <v>10.860966805149998</v>
      </c>
      <c r="AC224" s="59">
        <f t="shared" si="59"/>
        <v>10.9035189648</v>
      </c>
      <c r="AD224" s="59">
        <f t="shared" si="59"/>
        <v>10.946088973049999</v>
      </c>
      <c r="AE224" s="59">
        <f t="shared" si="59"/>
        <v>10.970688895250248</v>
      </c>
      <c r="AF224" s="59">
        <f t="shared" si="59"/>
        <v>10.995344102600635</v>
      </c>
      <c r="AG224" s="59">
        <f t="shared" si="59"/>
        <v>11.020054719347394</v>
      </c>
      <c r="AH224" s="59">
        <f t="shared" si="59"/>
        <v>11.044820870015993</v>
      </c>
      <c r="AI224" s="59">
        <f t="shared" si="59"/>
        <v>11.069642679411755</v>
      </c>
      <c r="AJ224" s="59">
        <f t="shared" si="59"/>
        <v>11.094520272620485</v>
      </c>
      <c r="AK224" s="59">
        <f t="shared" si="59"/>
        <v>11.119453775009104</v>
      </c>
      <c r="AL224" s="59">
        <f t="shared" si="59"/>
        <v>11.144443312226278</v>
      </c>
      <c r="AM224" s="59">
        <f t="shared" si="59"/>
        <v>11.169489010203048</v>
      </c>
      <c r="AN224" s="59">
        <f t="shared" si="59"/>
        <v>11.194590995153476</v>
      </c>
      <c r="AO224" s="59">
        <f t="shared" si="59"/>
        <v>11.21974939357527</v>
      </c>
      <c r="AP224" s="59">
        <f t="shared" si="59"/>
        <v>11.244964332250426</v>
      </c>
      <c r="AQ224" s="59">
        <f t="shared" si="59"/>
        <v>11.270235938245865</v>
      </c>
      <c r="AR224" s="59">
        <f t="shared" si="59"/>
        <v>11.29556433891408</v>
      </c>
      <c r="AS224" s="59">
        <f t="shared" si="59"/>
        <v>11.320949661893764</v>
      </c>
      <c r="AT224" s="56"/>
      <c r="AU224" s="56"/>
    </row>
    <row r="225" spans="1:47">
      <c r="A225" s="58" t="s">
        <v>670</v>
      </c>
      <c r="B225" s="59">
        <f>SUM(B222:B224)</f>
        <v>50.676826320284768</v>
      </c>
      <c r="C225" s="59">
        <f>SUM(C222:C224)</f>
        <v>50.457830000657282</v>
      </c>
      <c r="D225" s="59">
        <f>SUM(D222:D224)</f>
        <v>52.076182693181394</v>
      </c>
      <c r="E225" s="59">
        <f>SUM(E222:E224)</f>
        <v>51.563709168102058</v>
      </c>
      <c r="F225" s="59">
        <f>F54</f>
        <v>48.990215733646913</v>
      </c>
      <c r="G225" s="59">
        <f t="shared" si="59"/>
        <v>47.822106260321007</v>
      </c>
      <c r="H225" s="59">
        <f t="shared" si="59"/>
        <v>47.359457758783755</v>
      </c>
      <c r="I225" s="59">
        <f t="shared" si="59"/>
        <v>47.192631430062939</v>
      </c>
      <c r="J225" s="59">
        <f t="shared" si="59"/>
        <v>47.280529233543149</v>
      </c>
      <c r="K225" s="59">
        <f t="shared" si="59"/>
        <v>47.465007596818054</v>
      </c>
      <c r="L225" s="59">
        <f t="shared" si="59"/>
        <v>47.653027681709645</v>
      </c>
      <c r="M225" s="59">
        <f t="shared" si="59"/>
        <v>47.844653436565068</v>
      </c>
      <c r="N225" s="59">
        <f t="shared" si="59"/>
        <v>48.039635607336614</v>
      </c>
      <c r="O225" s="59">
        <f t="shared" si="59"/>
        <v>48.250216555544185</v>
      </c>
      <c r="P225" s="59">
        <f t="shared" si="59"/>
        <v>48.467067019853509</v>
      </c>
      <c r="Q225" s="59">
        <f t="shared" si="59"/>
        <v>48.684430776908613</v>
      </c>
      <c r="R225" s="59">
        <f t="shared" si="59"/>
        <v>48.902719845444302</v>
      </c>
      <c r="S225" s="59">
        <f t="shared" si="59"/>
        <v>49.118502477574246</v>
      </c>
      <c r="T225" s="59">
        <f t="shared" si="59"/>
        <v>49.334189079938632</v>
      </c>
      <c r="U225" s="59">
        <f t="shared" si="59"/>
        <v>49.548709614084437</v>
      </c>
      <c r="V225" s="59">
        <f t="shared" si="59"/>
        <v>49.76009099171668</v>
      </c>
      <c r="W225" s="59">
        <f t="shared" si="59"/>
        <v>49.97023218510185</v>
      </c>
      <c r="X225" s="59">
        <f t="shared" si="59"/>
        <v>50.177736312080583</v>
      </c>
      <c r="Y225" s="59">
        <f t="shared" si="59"/>
        <v>50.383227377150675</v>
      </c>
      <c r="Z225" s="59">
        <f t="shared" si="59"/>
        <v>50.58522585075147</v>
      </c>
      <c r="AA225" s="59">
        <f t="shared" si="59"/>
        <v>50.787420832471</v>
      </c>
      <c r="AB225" s="59">
        <f t="shared" si="59"/>
        <v>50.987675330358122</v>
      </c>
      <c r="AC225" s="59">
        <f t="shared" si="59"/>
        <v>51.187913196961283</v>
      </c>
      <c r="AD225" s="59">
        <f t="shared" si="59"/>
        <v>51.387873719669173</v>
      </c>
      <c r="AE225" s="59">
        <f t="shared" si="59"/>
        <v>51.503766425583066</v>
      </c>
      <c r="AF225" s="59">
        <f t="shared" si="59"/>
        <v>51.619920499860001</v>
      </c>
      <c r="AG225" s="59">
        <f t="shared" si="59"/>
        <v>51.736336531955978</v>
      </c>
      <c r="AH225" s="59">
        <f t="shared" si="59"/>
        <v>51.853015112656379</v>
      </c>
      <c r="AI225" s="59">
        <f t="shared" si="59"/>
        <v>51.969956834078964</v>
      </c>
      <c r="AJ225" s="59">
        <f t="shared" si="59"/>
        <v>52.08716228967689</v>
      </c>
      <c r="AK225" s="59">
        <f t="shared" si="59"/>
        <v>52.204632074241715</v>
      </c>
      <c r="AL225" s="59">
        <f t="shared" si="59"/>
        <v>52.322366783906425</v>
      </c>
      <c r="AM225" s="59">
        <f t="shared" si="59"/>
        <v>52.440367016148414</v>
      </c>
      <c r="AN225" s="59">
        <f t="shared" si="59"/>
        <v>52.558633369792595</v>
      </c>
      <c r="AO225" s="59">
        <f t="shared" si="59"/>
        <v>52.677166445014393</v>
      </c>
      <c r="AP225" s="59">
        <f t="shared" si="59"/>
        <v>52.795966843342775</v>
      </c>
      <c r="AQ225" s="59">
        <f t="shared" si="59"/>
        <v>52.915035167663319</v>
      </c>
      <c r="AR225" s="59">
        <f t="shared" si="59"/>
        <v>53.034372022221291</v>
      </c>
      <c r="AS225" s="59">
        <f t="shared" si="59"/>
        <v>53.153978012624712</v>
      </c>
      <c r="AT225" s="56"/>
      <c r="AU225" s="56"/>
    </row>
    <row r="226" spans="1:47">
      <c r="A226" s="58"/>
      <c r="B226" s="59"/>
      <c r="C226" s="59"/>
      <c r="D226" s="59"/>
      <c r="E226" s="59"/>
      <c r="F226" s="59"/>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c r="AT226" s="56"/>
      <c r="AU226" s="56"/>
    </row>
    <row r="227" spans="1:47">
      <c r="A227" s="58" t="s">
        <v>671</v>
      </c>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c r="AI227" s="58"/>
      <c r="AJ227" s="58"/>
      <c r="AK227" s="58"/>
      <c r="AL227" s="58"/>
      <c r="AM227" s="58"/>
      <c r="AN227" s="58"/>
      <c r="AO227" s="58"/>
      <c r="AP227" s="58"/>
      <c r="AQ227" s="58"/>
      <c r="AR227" s="58"/>
      <c r="AS227" s="58"/>
      <c r="AT227" s="56"/>
      <c r="AU227" s="56"/>
    </row>
    <row r="228" spans="1:47">
      <c r="A228" s="58" t="s">
        <v>672</v>
      </c>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c r="AT228" s="56"/>
      <c r="AU228" s="56"/>
    </row>
    <row r="229" spans="1:47">
      <c r="A229" s="58" t="s">
        <v>674</v>
      </c>
      <c r="B229" s="59">
        <f>'Energy by Mode &amp; Fuel'!C$205*((1-B$112)*'C Emissions Factors'!$AB$6/1000+(B$112)*'C Emissions Factors'!$AB$50/1000)</f>
        <v>0.17235241075850691</v>
      </c>
      <c r="C229" s="59">
        <f>'Energy by Mode &amp; Fuel'!D$205*((1-C$112)*'C Emissions Factors'!$AB$6/1000+(C$112)*'C Emissions Factors'!$AB$50/1000)</f>
        <v>0.17205742910140018</v>
      </c>
      <c r="D229" s="59">
        <f>'Energy by Mode &amp; Fuel'!E$205*((1-D$112)*'C Emissions Factors'!$AB$6/1000+(D$112)*'C Emissions Factors'!$AB$50/1000)</f>
        <v>0.16845270487570788</v>
      </c>
      <c r="E229" s="59">
        <f>'Energy by Mode &amp; Fuel'!F$205*((1-E$112)*'C Emissions Factors'!$AB$6/1000+(E$112)*'C Emissions Factors'!$AB$50/1000)</f>
        <v>0.17308372768514688</v>
      </c>
      <c r="F229" s="59">
        <f>F58*((1+F$130)^F$172)*(1+F137)*(1+F$158)</f>
        <v>0.17777206518516039</v>
      </c>
      <c r="G229" s="59">
        <f t="shared" ref="G229:AS229" si="60">G58*((1+G$130)^G$172)*(1+G137)*(1+G$158)</f>
        <v>0.1797127107514567</v>
      </c>
      <c r="H229" s="59">
        <f t="shared" si="60"/>
        <v>0.18180227067183843</v>
      </c>
      <c r="I229" s="59">
        <f t="shared" si="60"/>
        <v>0.18391428308530161</v>
      </c>
      <c r="J229" s="59">
        <f t="shared" si="60"/>
        <v>0.18604684762409324</v>
      </c>
      <c r="K229" s="59">
        <f t="shared" si="60"/>
        <v>0.18819813430445123</v>
      </c>
      <c r="L229" s="59">
        <f t="shared" si="60"/>
        <v>0.19036673544655852</v>
      </c>
      <c r="M229" s="59">
        <f t="shared" si="60"/>
        <v>0.19255124337059815</v>
      </c>
      <c r="N229" s="59">
        <f t="shared" si="60"/>
        <v>0.19475039116473475</v>
      </c>
      <c r="O229" s="59">
        <f t="shared" si="60"/>
        <v>0.19696277114915128</v>
      </c>
      <c r="P229" s="59">
        <f t="shared" si="60"/>
        <v>0.19918711641201253</v>
      </c>
      <c r="Q229" s="59">
        <f t="shared" si="60"/>
        <v>0.20142208965749223</v>
      </c>
      <c r="R229" s="59">
        <f t="shared" si="60"/>
        <v>0.2036662832057734</v>
      </c>
      <c r="S229" s="59">
        <f t="shared" si="60"/>
        <v>0.20591828937703904</v>
      </c>
      <c r="T229" s="59">
        <f t="shared" si="60"/>
        <v>0.2081771227954172</v>
      </c>
      <c r="U229" s="59">
        <f t="shared" si="60"/>
        <v>0.21044222038898108</v>
      </c>
      <c r="V229" s="59">
        <f t="shared" si="60"/>
        <v>0.21271294870181304</v>
      </c>
      <c r="W229" s="59">
        <f t="shared" si="60"/>
        <v>0.2149894485018948</v>
      </c>
      <c r="X229" s="59">
        <f t="shared" si="60"/>
        <v>0.21727136786927209</v>
      </c>
      <c r="Y229" s="59">
        <f t="shared" si="60"/>
        <v>0.21955919949188082</v>
      </c>
      <c r="Z229" s="59">
        <f t="shared" si="60"/>
        <v>0.22185364720962952</v>
      </c>
      <c r="AA229" s="59">
        <f t="shared" si="60"/>
        <v>0.22415471102251824</v>
      </c>
      <c r="AB229" s="59">
        <f t="shared" si="60"/>
        <v>0.22646288361848291</v>
      </c>
      <c r="AC229" s="59">
        <f t="shared" si="60"/>
        <v>0.2287792911413771</v>
      </c>
      <c r="AD229" s="59">
        <f t="shared" si="60"/>
        <v>0.23110435589514594</v>
      </c>
      <c r="AE229" s="59">
        <f t="shared" si="60"/>
        <v>0.23246145931547701</v>
      </c>
      <c r="AF229" s="59">
        <f t="shared" si="60"/>
        <v>0.233826531991456</v>
      </c>
      <c r="AG229" s="59">
        <f t="shared" si="60"/>
        <v>0.23519962072057427</v>
      </c>
      <c r="AH229" s="59">
        <f t="shared" si="60"/>
        <v>0.23658077257512988</v>
      </c>
      <c r="AI229" s="59">
        <f t="shared" si="60"/>
        <v>0.23797003490384147</v>
      </c>
      <c r="AJ229" s="59">
        <f t="shared" si="60"/>
        <v>0.23936745533347126</v>
      </c>
      <c r="AK229" s="59">
        <f t="shared" si="60"/>
        <v>0.24077308177045798</v>
      </c>
      <c r="AL229" s="59">
        <f t="shared" si="60"/>
        <v>0.24218696240255905</v>
      </c>
      <c r="AM229" s="59">
        <f t="shared" si="60"/>
        <v>0.24360914570050274</v>
      </c>
      <c r="AN229" s="59">
        <f t="shared" si="60"/>
        <v>0.24503968041964963</v>
      </c>
      <c r="AO229" s="59">
        <f t="shared" si="60"/>
        <v>0.2464786156016642</v>
      </c>
      <c r="AP229" s="59">
        <f t="shared" si="60"/>
        <v>0.24792600057619602</v>
      </c>
      <c r="AQ229" s="59">
        <f t="shared" si="60"/>
        <v>0.24938188496257085</v>
      </c>
      <c r="AR229" s="59">
        <f t="shared" si="60"/>
        <v>0.25084631867149182</v>
      </c>
      <c r="AS229" s="59">
        <f t="shared" si="60"/>
        <v>0.25231935190675026</v>
      </c>
      <c r="AT229" s="56"/>
      <c r="AU229" s="56"/>
    </row>
    <row r="230" spans="1:47">
      <c r="A230" s="58" t="s">
        <v>676</v>
      </c>
      <c r="B230" s="59">
        <f>'Energy by Mode &amp; Fuel'!C$206*'C Emissions Factors'!$AB$9/1000</f>
        <v>6.333000092649999</v>
      </c>
      <c r="C230" s="59">
        <f>'Energy by Mode &amp; Fuel'!D$206*'C Emissions Factors'!$AB$9/1000</f>
        <v>6.0989833673999989</v>
      </c>
      <c r="D230" s="59">
        <f>'Energy by Mode &amp; Fuel'!E$206*'C Emissions Factors'!$AB$9/1000</f>
        <v>6.1343004799999994</v>
      </c>
      <c r="E230" s="59">
        <f>'Energy by Mode &amp; Fuel'!F$206*'C Emissions Factors'!$AB$9/1000</f>
        <v>6.0818237672499986</v>
      </c>
      <c r="F230" s="59">
        <f>F59*((1+F$130)^F$172)*(1+F143)*(1+F$158)</f>
        <v>6.0467913544499998</v>
      </c>
      <c r="G230" s="59">
        <f t="shared" ref="G230:AS230" si="61">G59*((1+G$130)^G$172)*(1+G143)*(1+G$158)</f>
        <v>6.0302489939999999</v>
      </c>
      <c r="H230" s="59">
        <f t="shared" si="61"/>
        <v>5.9971665407499994</v>
      </c>
      <c r="I230" s="59">
        <f t="shared" si="61"/>
        <v>5.9510426128999985</v>
      </c>
      <c r="J230" s="59">
        <f t="shared" si="61"/>
        <v>5.8964775407999985</v>
      </c>
      <c r="K230" s="59">
        <f t="shared" si="61"/>
        <v>5.8306848946499992</v>
      </c>
      <c r="L230" s="59">
        <f t="shared" si="61"/>
        <v>5.7522581462499991</v>
      </c>
      <c r="M230" s="59">
        <f t="shared" si="61"/>
        <v>5.6633040887499995</v>
      </c>
      <c r="N230" s="59">
        <f t="shared" si="61"/>
        <v>5.5661774206499999</v>
      </c>
      <c r="O230" s="59">
        <f t="shared" si="61"/>
        <v>5.4632002886999995</v>
      </c>
      <c r="P230" s="59">
        <f t="shared" si="61"/>
        <v>5.3546980640999999</v>
      </c>
      <c r="Q230" s="59">
        <f t="shared" si="61"/>
        <v>5.2412187866499993</v>
      </c>
      <c r="R230" s="59">
        <f t="shared" si="61"/>
        <v>5.1208588738999996</v>
      </c>
      <c r="S230" s="59">
        <f t="shared" si="61"/>
        <v>4.9920415775999993</v>
      </c>
      <c r="T230" s="59">
        <f t="shared" si="61"/>
        <v>4.8559769450499992</v>
      </c>
      <c r="U230" s="59">
        <f t="shared" si="61"/>
        <v>4.7156658086999999</v>
      </c>
      <c r="V230" s="59">
        <f t="shared" si="61"/>
        <v>4.5710029788499993</v>
      </c>
      <c r="W230" s="59">
        <f t="shared" si="61"/>
        <v>4.4226879889499999</v>
      </c>
      <c r="X230" s="59">
        <f t="shared" si="61"/>
        <v>4.2698022212999991</v>
      </c>
      <c r="Y230" s="59">
        <f t="shared" si="61"/>
        <v>4.1162105561499995</v>
      </c>
      <c r="Z230" s="59">
        <f t="shared" si="61"/>
        <v>3.9597951546999992</v>
      </c>
      <c r="AA230" s="59">
        <f t="shared" si="61"/>
        <v>3.7958287713500001</v>
      </c>
      <c r="AB230" s="59">
        <f t="shared" si="61"/>
        <v>3.6235229222499994</v>
      </c>
      <c r="AC230" s="59">
        <f t="shared" si="61"/>
        <v>3.4457117309999994</v>
      </c>
      <c r="AD230" s="59">
        <f t="shared" si="61"/>
        <v>3.2594968482999995</v>
      </c>
      <c r="AE230" s="59">
        <f t="shared" si="61"/>
        <v>3.1747766840240534</v>
      </c>
      <c r="AF230" s="59">
        <f t="shared" si="61"/>
        <v>3.0922585486406002</v>
      </c>
      <c r="AG230" s="59">
        <f t="shared" si="61"/>
        <v>3.0118852074725719</v>
      </c>
      <c r="AH230" s="59">
        <f t="shared" si="61"/>
        <v>2.9336009134747263</v>
      </c>
      <c r="AI230" s="59">
        <f t="shared" si="61"/>
        <v>2.8573513685674299</v>
      </c>
      <c r="AJ230" s="59">
        <f t="shared" si="61"/>
        <v>2.7830836859754409</v>
      </c>
      <c r="AK230" s="59">
        <f t="shared" si="61"/>
        <v>2.7107463535455856</v>
      </c>
      <c r="AL230" s="59">
        <f t="shared" si="61"/>
        <v>2.64028919801786</v>
      </c>
      <c r="AM230" s="59">
        <f t="shared" si="61"/>
        <v>2.571663350225204</v>
      </c>
      <c r="AN230" s="59">
        <f t="shared" si="61"/>
        <v>2.504821211197783</v>
      </c>
      <c r="AO230" s="59">
        <f t="shared" si="61"/>
        <v>2.4397164191482905</v>
      </c>
      <c r="AP230" s="59">
        <f t="shared" si="61"/>
        <v>2.3763038173153519</v>
      </c>
      <c r="AQ230" s="59">
        <f t="shared" si="61"/>
        <v>2.3145394226427469</v>
      </c>
      <c r="AR230" s="59">
        <f t="shared" si="61"/>
        <v>2.2543803952727051</v>
      </c>
      <c r="AS230" s="59">
        <f t="shared" si="61"/>
        <v>2.19578500883213</v>
      </c>
      <c r="AT230" s="56"/>
      <c r="AU230" s="56"/>
    </row>
    <row r="231" spans="1:47">
      <c r="A231" s="58" t="s">
        <v>678</v>
      </c>
      <c r="B231" s="59">
        <f>'Energy by Mode &amp; Fuel'!C$207*'C Emissions Factors'!$AB$43/1000</f>
        <v>1.0174812791733332</v>
      </c>
      <c r="C231" s="59">
        <f>'Energy by Mode &amp; Fuel'!D$207*'C Emissions Factors'!$AB$43/1000</f>
        <v>1.1109281822466666</v>
      </c>
      <c r="D231" s="59">
        <f>'Energy by Mode &amp; Fuel'!E$207*'C Emissions Factors'!$AB$43/1000</f>
        <v>1.1875278958400002</v>
      </c>
      <c r="E231" s="59">
        <f>'Energy by Mode &amp; Fuel'!F$207*'C Emissions Factors'!$AB$43/1000</f>
        <v>1.2691617320799999</v>
      </c>
      <c r="F231" s="59">
        <f>F60*((1+F$130)^F$172)*(1+F139)*(1+F$158)</f>
        <v>1.3387295803566668</v>
      </c>
      <c r="G231" s="59">
        <f t="shared" ref="G231:AS232" si="62">G60*((1+G$130)^G$172)*(1+G139)*(1+G$158)</f>
        <v>1.4150884166833333</v>
      </c>
      <c r="H231" s="59">
        <f t="shared" si="62"/>
        <v>1.5038004897666666</v>
      </c>
      <c r="I231" s="59">
        <f t="shared" si="62"/>
        <v>1.6023477832633333</v>
      </c>
      <c r="J231" s="59">
        <f t="shared" si="62"/>
        <v>1.7074497504166664</v>
      </c>
      <c r="K231" s="59">
        <f t="shared" si="62"/>
        <v>1.8210023181533335</v>
      </c>
      <c r="L231" s="59">
        <f t="shared" si="62"/>
        <v>1.9439427855466667</v>
      </c>
      <c r="M231" s="59">
        <f t="shared" si="62"/>
        <v>2.0747536258166663</v>
      </c>
      <c r="N231" s="59">
        <f t="shared" si="62"/>
        <v>2.2117455677533333</v>
      </c>
      <c r="O231" s="59">
        <f t="shared" si="62"/>
        <v>2.3532500853033333</v>
      </c>
      <c r="P231" s="59">
        <f t="shared" si="62"/>
        <v>2.4989974383733333</v>
      </c>
      <c r="Q231" s="59">
        <f t="shared" si="62"/>
        <v>2.6485660386899998</v>
      </c>
      <c r="R231" s="59">
        <f t="shared" si="62"/>
        <v>2.8032386372833336</v>
      </c>
      <c r="S231" s="59">
        <f t="shared" si="62"/>
        <v>2.9640793917166666</v>
      </c>
      <c r="T231" s="59">
        <f t="shared" si="62"/>
        <v>3.1302065001899999</v>
      </c>
      <c r="U231" s="59">
        <f t="shared" si="62"/>
        <v>3.2995069809533333</v>
      </c>
      <c r="V231" s="59">
        <f t="shared" si="62"/>
        <v>3.4720300175366665</v>
      </c>
      <c r="W231" s="59">
        <f t="shared" si="62"/>
        <v>3.6472904067233336</v>
      </c>
      <c r="X231" s="59">
        <f t="shared" si="62"/>
        <v>3.8259219103966666</v>
      </c>
      <c r="Y231" s="59">
        <f t="shared" si="62"/>
        <v>4.0052322741199999</v>
      </c>
      <c r="Z231" s="59">
        <f t="shared" si="62"/>
        <v>4.1867280949999994</v>
      </c>
      <c r="AA231" s="59">
        <f t="shared" si="62"/>
        <v>4.3737176684300003</v>
      </c>
      <c r="AB231" s="59">
        <f t="shared" si="62"/>
        <v>4.56677145969</v>
      </c>
      <c r="AC231" s="59">
        <f t="shared" si="62"/>
        <v>4.7639367181633334</v>
      </c>
      <c r="AD231" s="59">
        <f t="shared" si="62"/>
        <v>4.9672575580466667</v>
      </c>
      <c r="AE231" s="59">
        <f t="shared" si="62"/>
        <v>5.091817972030233</v>
      </c>
      <c r="AF231" s="59">
        <f t="shared" si="62"/>
        <v>5.2195018996529567</v>
      </c>
      <c r="AG231" s="59">
        <f t="shared" si="62"/>
        <v>5.3503876670631039</v>
      </c>
      <c r="AH231" s="59">
        <f t="shared" si="62"/>
        <v>5.4845555645385122</v>
      </c>
      <c r="AI231" s="59">
        <f t="shared" si="62"/>
        <v>5.6220878957396838</v>
      </c>
      <c r="AJ231" s="59">
        <f t="shared" si="62"/>
        <v>5.7630690281979566</v>
      </c>
      <c r="AK231" s="59">
        <f t="shared" si="62"/>
        <v>5.9075854450697456</v>
      </c>
      <c r="AL231" s="59">
        <f t="shared" si="62"/>
        <v>6.0557257981885693</v>
      </c>
      <c r="AM231" s="59">
        <f t="shared" si="62"/>
        <v>6.2075809624474498</v>
      </c>
      <c r="AN231" s="59">
        <f t="shared" si="62"/>
        <v>6.3632440915449937</v>
      </c>
      <c r="AO231" s="59">
        <f t="shared" si="62"/>
        <v>6.5228106751294002</v>
      </c>
      <c r="AP231" s="59">
        <f t="shared" si="62"/>
        <v>6.6863785973754242</v>
      </c>
      <c r="AQ231" s="59">
        <f t="shared" si="62"/>
        <v>6.8540481970302212</v>
      </c>
      <c r="AR231" s="59">
        <f t="shared" si="62"/>
        <v>7.0259223289649322</v>
      </c>
      <c r="AS231" s="59">
        <f t="shared" si="62"/>
        <v>7.2021064272697553</v>
      </c>
      <c r="AT231" s="56"/>
      <c r="AU231" s="56"/>
    </row>
    <row r="232" spans="1:47">
      <c r="A232" s="58" t="s">
        <v>680</v>
      </c>
      <c r="B232" s="59">
        <f>'Energy by Mode &amp; Fuel'!C$208*'C Emissions Factors'!$AB$7/1000</f>
        <v>2.9402091703547958E-2</v>
      </c>
      <c r="C232" s="59">
        <f>'Energy by Mode &amp; Fuel'!D$208*'C Emissions Factors'!$AB$7/1000</f>
        <v>2.9747444722407375E-2</v>
      </c>
      <c r="D232" s="59">
        <f>'Energy by Mode &amp; Fuel'!E$208*'C Emissions Factors'!$AB$7/1000</f>
        <v>3.0097406600310184E-2</v>
      </c>
      <c r="E232" s="59">
        <f>'Energy by Mode &amp; Fuel'!F$208*'C Emissions Factors'!$AB$7/1000</f>
        <v>3.0451105390950878E-2</v>
      </c>
      <c r="F232" s="59">
        <f>F61*((1+F$130)^F$172)*(1+F140)*(1+F$158)</f>
        <v>3.0804679617833643E-2</v>
      </c>
      <c r="G232" s="59">
        <f t="shared" si="62"/>
        <v>3.1162800421880826E-2</v>
      </c>
      <c r="H232" s="59">
        <f t="shared" si="62"/>
        <v>3.1525094111818655E-2</v>
      </c>
      <c r="I232" s="59">
        <f t="shared" si="62"/>
        <v>3.1891373842010219E-2</v>
      </c>
      <c r="J232" s="59">
        <f t="shared" si="62"/>
        <v>3.2261141357423813E-2</v>
      </c>
      <c r="K232" s="59">
        <f t="shared" si="62"/>
        <v>3.2634209812422543E-2</v>
      </c>
      <c r="L232" s="59">
        <f t="shared" si="62"/>
        <v>3.3010205515732603E-2</v>
      </c>
      <c r="M232" s="59">
        <f t="shared" si="62"/>
        <v>3.3389003903596087E-2</v>
      </c>
      <c r="N232" s="59">
        <f t="shared" si="62"/>
        <v>3.3770355848497108E-2</v>
      </c>
      <c r="O232" s="59">
        <f t="shared" si="62"/>
        <v>3.4154012222919847E-2</v>
      </c>
      <c r="P232" s="59">
        <f t="shared" si="62"/>
        <v>3.453972389934841E-2</v>
      </c>
      <c r="Q232" s="59">
        <f t="shared" si="62"/>
        <v>3.4927241750266944E-2</v>
      </c>
      <c r="R232" s="59">
        <f t="shared" si="62"/>
        <v>3.5316441211917536E-2</v>
      </c>
      <c r="S232" s="59">
        <f t="shared" si="62"/>
        <v>3.570694859302638E-2</v>
      </c>
      <c r="T232" s="59">
        <f t="shared" si="62"/>
        <v>3.6098577047956597E-2</v>
      </c>
      <c r="U232" s="59">
        <f t="shared" si="62"/>
        <v>3.6491388858587132E-2</v>
      </c>
      <c r="V232" s="59">
        <f t="shared" si="62"/>
        <v>3.6885134897402146E-2</v>
      </c>
      <c r="W232" s="59">
        <f t="shared" si="62"/>
        <v>3.7279877446280592E-2</v>
      </c>
      <c r="X232" s="59">
        <f t="shared" si="62"/>
        <v>3.7675554223343517E-2</v>
      </c>
      <c r="Y232" s="59">
        <f t="shared" si="62"/>
        <v>3.8072289792348835E-2</v>
      </c>
      <c r="Z232" s="59">
        <f t="shared" si="62"/>
        <v>3.8470146435175517E-2</v>
      </c>
      <c r="AA232" s="59">
        <f t="shared" si="62"/>
        <v>3.8869186433702539E-2</v>
      </c>
      <c r="AB232" s="59">
        <f t="shared" si="62"/>
        <v>3.9269409787929879E-2</v>
      </c>
      <c r="AC232" s="59">
        <f t="shared" si="62"/>
        <v>3.9671065625373418E-2</v>
      </c>
      <c r="AD232" s="59">
        <f t="shared" si="62"/>
        <v>4.0074278509791061E-2</v>
      </c>
      <c r="AE232" s="59">
        <f t="shared" si="62"/>
        <v>4.0309607202535784E-2</v>
      </c>
      <c r="AF232" s="59">
        <f t="shared" si="62"/>
        <v>4.054631781894049E-2</v>
      </c>
      <c r="AG232" s="59">
        <f t="shared" si="62"/>
        <v>4.0784418474092948E-2</v>
      </c>
      <c r="AH232" s="59">
        <f t="shared" si="62"/>
        <v>4.1023917330735293E-2</v>
      </c>
      <c r="AI232" s="59">
        <f t="shared" si="62"/>
        <v>4.1264822599543838E-2</v>
      </c>
      <c r="AJ232" s="59">
        <f t="shared" si="62"/>
        <v>4.1507142539410527E-2</v>
      </c>
      <c r="AK232" s="59">
        <f t="shared" si="62"/>
        <v>4.1750885457726129E-2</v>
      </c>
      <c r="AL232" s="59">
        <f t="shared" si="62"/>
        <v>4.1996059710664974E-2</v>
      </c>
      <c r="AM232" s="59">
        <f t="shared" si="62"/>
        <v>4.2242673703471498E-2</v>
      </c>
      <c r="AN232" s="59">
        <f t="shared" si="62"/>
        <v>4.2490735890748338E-2</v>
      </c>
      <c r="AO232" s="59">
        <f t="shared" si="62"/>
        <v>4.2740254776746207E-2</v>
      </c>
      <c r="AP232" s="59">
        <f t="shared" si="62"/>
        <v>4.2991238915655414E-2</v>
      </c>
      <c r="AQ232" s="59">
        <f t="shared" si="62"/>
        <v>4.3243696911899207E-2</v>
      </c>
      <c r="AR232" s="59">
        <f t="shared" si="62"/>
        <v>4.3497637420428642E-2</v>
      </c>
      <c r="AS232" s="59">
        <f t="shared" si="62"/>
        <v>4.3753069147019361E-2</v>
      </c>
      <c r="AT232" s="56"/>
      <c r="AU232" s="56"/>
    </row>
    <row r="233" spans="1:47">
      <c r="A233" s="58" t="s">
        <v>682</v>
      </c>
      <c r="B233" s="59">
        <f t="shared" ref="B233:AS233" si="63">SUM(B229:B232)</f>
        <v>7.5522358742853877</v>
      </c>
      <c r="C233" s="59">
        <f t="shared" si="63"/>
        <v>7.411716423470474</v>
      </c>
      <c r="D233" s="59">
        <f t="shared" si="63"/>
        <v>7.5203784873160178</v>
      </c>
      <c r="E233" s="59">
        <f t="shared" si="63"/>
        <v>7.5545203324060965</v>
      </c>
      <c r="F233" s="59">
        <f t="shared" si="63"/>
        <v>7.5940976796096606</v>
      </c>
      <c r="G233" s="59">
        <f t="shared" si="63"/>
        <v>7.656212921856671</v>
      </c>
      <c r="H233" s="59">
        <f t="shared" si="63"/>
        <v>7.7142943953003229</v>
      </c>
      <c r="I233" s="59">
        <f t="shared" si="63"/>
        <v>7.7691960530906439</v>
      </c>
      <c r="J233" s="59">
        <f t="shared" si="63"/>
        <v>7.8222352801981812</v>
      </c>
      <c r="K233" s="59">
        <f t="shared" si="63"/>
        <v>7.8725195569202056</v>
      </c>
      <c r="L233" s="59">
        <f t="shared" si="63"/>
        <v>7.919577872758957</v>
      </c>
      <c r="M233" s="59">
        <f t="shared" si="63"/>
        <v>7.9639979618408603</v>
      </c>
      <c r="N233" s="59">
        <f t="shared" si="63"/>
        <v>8.0064437354165658</v>
      </c>
      <c r="O233" s="59">
        <f t="shared" si="63"/>
        <v>8.0475671573754042</v>
      </c>
      <c r="P233" s="59">
        <f t="shared" si="63"/>
        <v>8.0874223427846932</v>
      </c>
      <c r="Q233" s="59">
        <f t="shared" si="63"/>
        <v>8.1261341567477583</v>
      </c>
      <c r="R233" s="59">
        <f t="shared" si="63"/>
        <v>8.1630802356010239</v>
      </c>
      <c r="S233" s="59">
        <f t="shared" si="63"/>
        <v>8.1977462072867304</v>
      </c>
      <c r="T233" s="59">
        <f t="shared" si="63"/>
        <v>8.2304591450833744</v>
      </c>
      <c r="U233" s="59">
        <f t="shared" si="63"/>
        <v>8.2621063989009027</v>
      </c>
      <c r="V233" s="59">
        <f t="shared" si="63"/>
        <v>8.2926310799858793</v>
      </c>
      <c r="W233" s="59">
        <f t="shared" si="63"/>
        <v>8.3222477216215083</v>
      </c>
      <c r="X233" s="59">
        <f t="shared" si="63"/>
        <v>8.3506710537892808</v>
      </c>
      <c r="Y233" s="59">
        <f t="shared" si="63"/>
        <v>8.3790743195542294</v>
      </c>
      <c r="Z233" s="59">
        <f t="shared" si="63"/>
        <v>8.4068470433448024</v>
      </c>
      <c r="AA233" s="59">
        <f t="shared" si="63"/>
        <v>8.4325703372362213</v>
      </c>
      <c r="AB233" s="59">
        <f t="shared" si="63"/>
        <v>8.4560266753464131</v>
      </c>
      <c r="AC233" s="59">
        <f t="shared" si="63"/>
        <v>8.4780988059300846</v>
      </c>
      <c r="AD233" s="59">
        <f t="shared" si="63"/>
        <v>8.4979330407516045</v>
      </c>
      <c r="AE233" s="59">
        <f t="shared" si="63"/>
        <v>8.539365722572299</v>
      </c>
      <c r="AF233" s="59">
        <f t="shared" si="63"/>
        <v>8.5861332981039524</v>
      </c>
      <c r="AG233" s="59">
        <f t="shared" si="63"/>
        <v>8.6382569137303431</v>
      </c>
      <c r="AH233" s="59">
        <f t="shared" si="63"/>
        <v>8.6957611679191036</v>
      </c>
      <c r="AI233" s="59">
        <f t="shared" si="63"/>
        <v>8.7586741218104986</v>
      </c>
      <c r="AJ233" s="59">
        <f t="shared" si="63"/>
        <v>8.8270273120462797</v>
      </c>
      <c r="AK233" s="59">
        <f t="shared" si="63"/>
        <v>8.9008557658435148</v>
      </c>
      <c r="AL233" s="59">
        <f t="shared" si="63"/>
        <v>8.980198018319653</v>
      </c>
      <c r="AM233" s="59">
        <f t="shared" si="63"/>
        <v>9.0650961320766275</v>
      </c>
      <c r="AN233" s="59">
        <f t="shared" si="63"/>
        <v>9.1555957190531743</v>
      </c>
      <c r="AO233" s="59">
        <f t="shared" si="63"/>
        <v>9.2517459646561004</v>
      </c>
      <c r="AP233" s="59">
        <f t="shared" si="63"/>
        <v>9.353599654182629</v>
      </c>
      <c r="AQ233" s="59">
        <f t="shared" si="63"/>
        <v>9.4612132015474391</v>
      </c>
      <c r="AR233" s="59">
        <f t="shared" si="63"/>
        <v>9.5746466803295576</v>
      </c>
      <c r="AS233" s="59">
        <f t="shared" si="63"/>
        <v>9.693963857155655</v>
      </c>
      <c r="AT233" s="56"/>
      <c r="AU233" s="56"/>
    </row>
    <row r="234" spans="1:47">
      <c r="A234" s="58" t="s">
        <v>683</v>
      </c>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c r="AE234" s="58"/>
      <c r="AF234" s="58"/>
      <c r="AG234" s="58"/>
      <c r="AH234" s="58"/>
      <c r="AI234" s="58"/>
      <c r="AJ234" s="58"/>
      <c r="AK234" s="58"/>
      <c r="AL234" s="58"/>
      <c r="AM234" s="58"/>
      <c r="AN234" s="58"/>
      <c r="AO234" s="58"/>
      <c r="AP234" s="58"/>
      <c r="AQ234" s="58"/>
      <c r="AR234" s="58"/>
      <c r="AS234" s="58"/>
      <c r="AT234" s="56"/>
      <c r="AU234" s="56"/>
    </row>
    <row r="235" spans="1:47">
      <c r="A235" s="58" t="s">
        <v>674</v>
      </c>
      <c r="B235" s="59">
        <f>'Energy by Mode &amp; Fuel'!C$211*((1-B$112)*'C Emissions Factors'!$AB$6/1000+(B$112)*'C Emissions Factors'!$AB$50/1000)</f>
        <v>0</v>
      </c>
      <c r="C235" s="59">
        <f>'Energy by Mode &amp; Fuel'!D$211*((1-C$112)*'C Emissions Factors'!$AB$6/1000+(C$112)*'C Emissions Factors'!$AB$50/1000)</f>
        <v>0</v>
      </c>
      <c r="D235" s="59">
        <f>'Energy by Mode &amp; Fuel'!E$211*((1-D$112)*'C Emissions Factors'!$AB$6/1000+(D$112)*'C Emissions Factors'!$AB$50/1000)</f>
        <v>0</v>
      </c>
      <c r="E235" s="59">
        <f>'Energy by Mode &amp; Fuel'!F$211*((1-E$112)*'C Emissions Factors'!$AB$6/1000+(E$112)*'C Emissions Factors'!$AB$50/1000)</f>
        <v>0</v>
      </c>
      <c r="F235" s="59">
        <f>F64*((1+F$130)^F$172)*(1+F143)*(1+F$158)</f>
        <v>0</v>
      </c>
      <c r="G235" s="59">
        <f t="shared" ref="G235:AS235" si="64">G64*((1+G$130)^G$172)*(1+G143)*(1+G$158)</f>
        <v>0</v>
      </c>
      <c r="H235" s="59">
        <f t="shared" si="64"/>
        <v>0</v>
      </c>
      <c r="I235" s="59">
        <f t="shared" si="64"/>
        <v>0</v>
      </c>
      <c r="J235" s="59">
        <f t="shared" si="64"/>
        <v>0</v>
      </c>
      <c r="K235" s="59">
        <f t="shared" si="64"/>
        <v>0</v>
      </c>
      <c r="L235" s="59">
        <f t="shared" si="64"/>
        <v>0</v>
      </c>
      <c r="M235" s="59">
        <f t="shared" si="64"/>
        <v>0</v>
      </c>
      <c r="N235" s="59">
        <f t="shared" si="64"/>
        <v>0</v>
      </c>
      <c r="O235" s="59">
        <f t="shared" si="64"/>
        <v>0</v>
      </c>
      <c r="P235" s="59">
        <f t="shared" si="64"/>
        <v>0</v>
      </c>
      <c r="Q235" s="59">
        <f t="shared" si="64"/>
        <v>0</v>
      </c>
      <c r="R235" s="59">
        <f t="shared" si="64"/>
        <v>0</v>
      </c>
      <c r="S235" s="59">
        <f t="shared" si="64"/>
        <v>0</v>
      </c>
      <c r="T235" s="59">
        <f t="shared" si="64"/>
        <v>0</v>
      </c>
      <c r="U235" s="59">
        <f t="shared" si="64"/>
        <v>0</v>
      </c>
      <c r="V235" s="59">
        <f t="shared" si="64"/>
        <v>0</v>
      </c>
      <c r="W235" s="59">
        <f t="shared" si="64"/>
        <v>0</v>
      </c>
      <c r="X235" s="59">
        <f t="shared" si="64"/>
        <v>0</v>
      </c>
      <c r="Y235" s="59">
        <f t="shared" si="64"/>
        <v>0</v>
      </c>
      <c r="Z235" s="59">
        <f t="shared" si="64"/>
        <v>0</v>
      </c>
      <c r="AA235" s="59">
        <f t="shared" si="64"/>
        <v>0</v>
      </c>
      <c r="AB235" s="59">
        <f t="shared" si="64"/>
        <v>0</v>
      </c>
      <c r="AC235" s="59">
        <f t="shared" si="64"/>
        <v>0</v>
      </c>
      <c r="AD235" s="59">
        <f t="shared" si="64"/>
        <v>0</v>
      </c>
      <c r="AE235" s="59">
        <f t="shared" si="64"/>
        <v>0</v>
      </c>
      <c r="AF235" s="59">
        <f t="shared" si="64"/>
        <v>0</v>
      </c>
      <c r="AG235" s="59">
        <f t="shared" si="64"/>
        <v>0</v>
      </c>
      <c r="AH235" s="59">
        <f t="shared" si="64"/>
        <v>0</v>
      </c>
      <c r="AI235" s="59">
        <f t="shared" si="64"/>
        <v>0</v>
      </c>
      <c r="AJ235" s="59">
        <f t="shared" si="64"/>
        <v>0</v>
      </c>
      <c r="AK235" s="59">
        <f t="shared" si="64"/>
        <v>0</v>
      </c>
      <c r="AL235" s="59">
        <f t="shared" si="64"/>
        <v>0</v>
      </c>
      <c r="AM235" s="59">
        <f t="shared" si="64"/>
        <v>0</v>
      </c>
      <c r="AN235" s="59">
        <f t="shared" si="64"/>
        <v>0</v>
      </c>
      <c r="AO235" s="59">
        <f t="shared" si="64"/>
        <v>0</v>
      </c>
      <c r="AP235" s="59">
        <f t="shared" si="64"/>
        <v>0</v>
      </c>
      <c r="AQ235" s="59">
        <f t="shared" si="64"/>
        <v>0</v>
      </c>
      <c r="AR235" s="59">
        <f t="shared" si="64"/>
        <v>0</v>
      </c>
      <c r="AS235" s="59">
        <f t="shared" si="64"/>
        <v>0</v>
      </c>
      <c r="AT235" s="56"/>
      <c r="AU235" s="56"/>
    </row>
    <row r="236" spans="1:47">
      <c r="A236" s="58" t="s">
        <v>676</v>
      </c>
      <c r="B236" s="59">
        <f>'Energy by Mode &amp; Fuel'!C$212*'C Emissions Factors'!$AB$9/1000</f>
        <v>2.3212077965999995</v>
      </c>
      <c r="C236" s="59">
        <f>'Energy by Mode &amp; Fuel'!D$212*'C Emissions Factors'!$AB$9/1000</f>
        <v>2.2736430331999999</v>
      </c>
      <c r="D236" s="59">
        <f>'Energy by Mode &amp; Fuel'!E$212*'C Emissions Factors'!$AB$9/1000</f>
        <v>2.3164061574499999</v>
      </c>
      <c r="E236" s="59">
        <f>'Energy by Mode &amp; Fuel'!F$212*'C Emissions Factors'!$AB$9/1000</f>
        <v>2.3286974056499998</v>
      </c>
      <c r="F236" s="59">
        <f>F65*((1+F$130)^F$172)*(1+F149)*(1+F$158)</f>
        <v>2.3406857397</v>
      </c>
      <c r="G236" s="59">
        <f t="shared" ref="G236:AS236" si="65">G65*((1+G$130)^G$172)*(1+G149)*(1+G$158)</f>
        <v>2.363261439</v>
      </c>
      <c r="H236" s="59">
        <f t="shared" si="65"/>
        <v>2.3860521992999999</v>
      </c>
      <c r="I236" s="59">
        <f t="shared" si="65"/>
        <v>2.4090307356499996</v>
      </c>
      <c r="J236" s="59">
        <f t="shared" si="65"/>
        <v>2.4321878311499998</v>
      </c>
      <c r="K236" s="59">
        <f t="shared" si="65"/>
        <v>2.4554962008499999</v>
      </c>
      <c r="L236" s="59">
        <f t="shared" si="65"/>
        <v>2.4789337534499998</v>
      </c>
      <c r="M236" s="59">
        <f t="shared" si="65"/>
        <v>2.5024901747999997</v>
      </c>
      <c r="N236" s="59">
        <f t="shared" si="65"/>
        <v>2.5261484209499998</v>
      </c>
      <c r="O236" s="59">
        <f t="shared" si="65"/>
        <v>2.5498913016499998</v>
      </c>
      <c r="P236" s="59">
        <f t="shared" si="65"/>
        <v>2.5737022118499993</v>
      </c>
      <c r="Q236" s="59">
        <f t="shared" si="65"/>
        <v>2.5975641807500001</v>
      </c>
      <c r="R236" s="59">
        <f t="shared" si="65"/>
        <v>2.6214565800499998</v>
      </c>
      <c r="S236" s="59">
        <f t="shared" si="65"/>
        <v>2.6453635361999996</v>
      </c>
      <c r="T236" s="59">
        <f t="shared" si="65"/>
        <v>2.6692690293500001</v>
      </c>
      <c r="U236" s="59">
        <f t="shared" si="65"/>
        <v>2.6931686704999995</v>
      </c>
      <c r="V236" s="59">
        <f t="shared" si="65"/>
        <v>2.7170515602999998</v>
      </c>
      <c r="W236" s="59">
        <f t="shared" si="65"/>
        <v>2.7409199663999999</v>
      </c>
      <c r="X236" s="59">
        <f t="shared" si="65"/>
        <v>2.7647691340499998</v>
      </c>
      <c r="Y236" s="59">
        <f t="shared" si="65"/>
        <v>2.7886063051000001</v>
      </c>
      <c r="Z236" s="59">
        <f t="shared" si="65"/>
        <v>2.8124392334499997</v>
      </c>
      <c r="AA236" s="59">
        <f t="shared" si="65"/>
        <v>2.8362666023999998</v>
      </c>
      <c r="AB236" s="59">
        <f t="shared" si="65"/>
        <v>2.8600962389999998</v>
      </c>
      <c r="AC236" s="59">
        <f t="shared" si="65"/>
        <v>2.8839420417499997</v>
      </c>
      <c r="AD236" s="59">
        <f t="shared" si="65"/>
        <v>2.9078110330499998</v>
      </c>
      <c r="AE236" s="59">
        <f t="shared" si="65"/>
        <v>2.9217450161634426</v>
      </c>
      <c r="AF236" s="59">
        <f t="shared" si="65"/>
        <v>2.9357457697386509</v>
      </c>
      <c r="AG236" s="59">
        <f t="shared" si="65"/>
        <v>2.949813613733999</v>
      </c>
      <c r="AH236" s="59">
        <f t="shared" si="65"/>
        <v>2.9639488696410718</v>
      </c>
      <c r="AI236" s="59">
        <f t="shared" si="65"/>
        <v>2.9781518604920167</v>
      </c>
      <c r="AJ236" s="59">
        <f t="shared" si="65"/>
        <v>2.9924229108669218</v>
      </c>
      <c r="AK236" s="59">
        <f t="shared" si="65"/>
        <v>3.0067623469012377</v>
      </c>
      <c r="AL236" s="59">
        <f t="shared" si="65"/>
        <v>3.0211704962932258</v>
      </c>
      <c r="AM236" s="59">
        <f t="shared" si="65"/>
        <v>3.0356476883114518</v>
      </c>
      <c r="AN236" s="59">
        <f t="shared" si="65"/>
        <v>3.0501942538023066</v>
      </c>
      <c r="AO236" s="59">
        <f t="shared" si="65"/>
        <v>3.0648105251975704</v>
      </c>
      <c r="AP236" s="59">
        <f t="shared" si="65"/>
        <v>3.0794968365220066</v>
      </c>
      <c r="AQ236" s="59">
        <f t="shared" si="65"/>
        <v>3.0942535234009982</v>
      </c>
      <c r="AR236" s="59">
        <f t="shared" si="65"/>
        <v>3.109080923068217</v>
      </c>
      <c r="AS236" s="59">
        <f t="shared" si="65"/>
        <v>3.1239793743733273</v>
      </c>
      <c r="AT236" s="56"/>
      <c r="AU236" s="56"/>
    </row>
    <row r="237" spans="1:47">
      <c r="A237" s="58" t="s">
        <v>678</v>
      </c>
      <c r="B237" s="59">
        <f>'Energy by Mode &amp; Fuel'!C$213*'C Emissions Factors'!$AB$43/1000</f>
        <v>0</v>
      </c>
      <c r="C237" s="59">
        <f>'Energy by Mode &amp; Fuel'!D$213*'C Emissions Factors'!$AB$43/1000</f>
        <v>0</v>
      </c>
      <c r="D237" s="59">
        <f>'Energy by Mode &amp; Fuel'!E$213*'C Emissions Factors'!$AB$43/1000</f>
        <v>0</v>
      </c>
      <c r="E237" s="59">
        <f>'Energy by Mode &amp; Fuel'!F$213*'C Emissions Factors'!$AB$43/1000</f>
        <v>0</v>
      </c>
      <c r="F237" s="59">
        <f>F66*((1+F$130)^F$172)*(1+F145)*(1+F$158)</f>
        <v>0</v>
      </c>
      <c r="G237" s="59">
        <f t="shared" ref="G237:AS237" si="66">G66*((1+G$130)^G$172)*(1+G145)*(1+G$158)</f>
        <v>0</v>
      </c>
      <c r="H237" s="59">
        <f t="shared" si="66"/>
        <v>0</v>
      </c>
      <c r="I237" s="59">
        <f t="shared" si="66"/>
        <v>0</v>
      </c>
      <c r="J237" s="59">
        <f t="shared" si="66"/>
        <v>0</v>
      </c>
      <c r="K237" s="59">
        <f t="shared" si="66"/>
        <v>0</v>
      </c>
      <c r="L237" s="59">
        <f t="shared" si="66"/>
        <v>0</v>
      </c>
      <c r="M237" s="59">
        <f t="shared" si="66"/>
        <v>0</v>
      </c>
      <c r="N237" s="59">
        <f t="shared" si="66"/>
        <v>0</v>
      </c>
      <c r="O237" s="59">
        <f t="shared" si="66"/>
        <v>0</v>
      </c>
      <c r="P237" s="59">
        <f t="shared" si="66"/>
        <v>0</v>
      </c>
      <c r="Q237" s="59">
        <f t="shared" si="66"/>
        <v>0</v>
      </c>
      <c r="R237" s="59">
        <f t="shared" si="66"/>
        <v>0</v>
      </c>
      <c r="S237" s="59">
        <f t="shared" si="66"/>
        <v>0</v>
      </c>
      <c r="T237" s="59">
        <f t="shared" si="66"/>
        <v>0</v>
      </c>
      <c r="U237" s="59">
        <f t="shared" si="66"/>
        <v>0</v>
      </c>
      <c r="V237" s="59">
        <f t="shared" si="66"/>
        <v>0</v>
      </c>
      <c r="W237" s="59">
        <f t="shared" si="66"/>
        <v>0</v>
      </c>
      <c r="X237" s="59">
        <f t="shared" si="66"/>
        <v>0</v>
      </c>
      <c r="Y237" s="59">
        <f t="shared" si="66"/>
        <v>0</v>
      </c>
      <c r="Z237" s="59">
        <f t="shared" si="66"/>
        <v>0</v>
      </c>
      <c r="AA237" s="59">
        <f t="shared" si="66"/>
        <v>0</v>
      </c>
      <c r="AB237" s="59">
        <f t="shared" si="66"/>
        <v>0</v>
      </c>
      <c r="AC237" s="59">
        <f t="shared" si="66"/>
        <v>0</v>
      </c>
      <c r="AD237" s="59">
        <f t="shared" si="66"/>
        <v>0</v>
      </c>
      <c r="AE237" s="59">
        <f t="shared" si="66"/>
        <v>0</v>
      </c>
      <c r="AF237" s="59">
        <f t="shared" si="66"/>
        <v>0</v>
      </c>
      <c r="AG237" s="59">
        <f t="shared" si="66"/>
        <v>0</v>
      </c>
      <c r="AH237" s="59">
        <f t="shared" si="66"/>
        <v>0</v>
      </c>
      <c r="AI237" s="59">
        <f t="shared" si="66"/>
        <v>0</v>
      </c>
      <c r="AJ237" s="59">
        <f t="shared" si="66"/>
        <v>0</v>
      </c>
      <c r="AK237" s="59">
        <f t="shared" si="66"/>
        <v>0</v>
      </c>
      <c r="AL237" s="59">
        <f t="shared" si="66"/>
        <v>0</v>
      </c>
      <c r="AM237" s="59">
        <f t="shared" si="66"/>
        <v>0</v>
      </c>
      <c r="AN237" s="59">
        <f t="shared" si="66"/>
        <v>0</v>
      </c>
      <c r="AO237" s="59">
        <f t="shared" si="66"/>
        <v>0</v>
      </c>
      <c r="AP237" s="59">
        <f t="shared" si="66"/>
        <v>0</v>
      </c>
      <c r="AQ237" s="59">
        <f t="shared" si="66"/>
        <v>0</v>
      </c>
      <c r="AR237" s="59">
        <f t="shared" si="66"/>
        <v>0</v>
      </c>
      <c r="AS237" s="59">
        <f t="shared" si="66"/>
        <v>0</v>
      </c>
      <c r="AT237" s="56"/>
      <c r="AU237" s="56"/>
    </row>
    <row r="238" spans="1:47">
      <c r="A238" s="58" t="s">
        <v>680</v>
      </c>
      <c r="B238" s="59">
        <f>'Energy by Mode &amp; Fuel'!C$214*'C Emissions Factors'!$AB$7/1000</f>
        <v>0</v>
      </c>
      <c r="C238" s="59">
        <f>'Energy by Mode &amp; Fuel'!D$214*'C Emissions Factors'!$AB$7/1000</f>
        <v>0</v>
      </c>
      <c r="D238" s="59">
        <f>'Energy by Mode &amp; Fuel'!E$214*'C Emissions Factors'!$AB$7/1000</f>
        <v>0</v>
      </c>
      <c r="E238" s="59">
        <f>'Energy by Mode &amp; Fuel'!F$214*'C Emissions Factors'!$AB$7/1000</f>
        <v>0</v>
      </c>
      <c r="F238" s="59">
        <f t="shared" ref="F238:AS238" si="67">F67*((1+F$130)^F$172)*(1+F146)*(1+F$158)</f>
        <v>0</v>
      </c>
      <c r="G238" s="59">
        <f t="shared" si="67"/>
        <v>0</v>
      </c>
      <c r="H238" s="59">
        <f t="shared" si="67"/>
        <v>0</v>
      </c>
      <c r="I238" s="59">
        <f t="shared" si="67"/>
        <v>0</v>
      </c>
      <c r="J238" s="59">
        <f t="shared" si="67"/>
        <v>0</v>
      </c>
      <c r="K238" s="59">
        <f t="shared" si="67"/>
        <v>0</v>
      </c>
      <c r="L238" s="59">
        <f t="shared" si="67"/>
        <v>0</v>
      </c>
      <c r="M238" s="59">
        <f t="shared" si="67"/>
        <v>0</v>
      </c>
      <c r="N238" s="59">
        <f t="shared" si="67"/>
        <v>0</v>
      </c>
      <c r="O238" s="59">
        <f t="shared" si="67"/>
        <v>0</v>
      </c>
      <c r="P238" s="59">
        <f t="shared" si="67"/>
        <v>0</v>
      </c>
      <c r="Q238" s="59">
        <f t="shared" si="67"/>
        <v>0</v>
      </c>
      <c r="R238" s="59">
        <f t="shared" si="67"/>
        <v>0</v>
      </c>
      <c r="S238" s="59">
        <f t="shared" si="67"/>
        <v>0</v>
      </c>
      <c r="T238" s="59">
        <f t="shared" si="67"/>
        <v>0</v>
      </c>
      <c r="U238" s="59">
        <f t="shared" si="67"/>
        <v>0</v>
      </c>
      <c r="V238" s="59">
        <f t="shared" si="67"/>
        <v>0</v>
      </c>
      <c r="W238" s="59">
        <f t="shared" si="67"/>
        <v>0</v>
      </c>
      <c r="X238" s="59">
        <f t="shared" si="67"/>
        <v>0</v>
      </c>
      <c r="Y238" s="59">
        <f t="shared" si="67"/>
        <v>0</v>
      </c>
      <c r="Z238" s="59">
        <f t="shared" si="67"/>
        <v>0</v>
      </c>
      <c r="AA238" s="59">
        <f t="shared" si="67"/>
        <v>0</v>
      </c>
      <c r="AB238" s="59">
        <f t="shared" si="67"/>
        <v>0</v>
      </c>
      <c r="AC238" s="59">
        <f t="shared" si="67"/>
        <v>0</v>
      </c>
      <c r="AD238" s="59">
        <f t="shared" si="67"/>
        <v>0</v>
      </c>
      <c r="AE238" s="59">
        <f t="shared" si="67"/>
        <v>0</v>
      </c>
      <c r="AF238" s="59">
        <f t="shared" si="67"/>
        <v>0</v>
      </c>
      <c r="AG238" s="59">
        <f t="shared" si="67"/>
        <v>0</v>
      </c>
      <c r="AH238" s="59">
        <f t="shared" si="67"/>
        <v>0</v>
      </c>
      <c r="AI238" s="59">
        <f t="shared" si="67"/>
        <v>0</v>
      </c>
      <c r="AJ238" s="59">
        <f t="shared" si="67"/>
        <v>0</v>
      </c>
      <c r="AK238" s="59">
        <f t="shared" si="67"/>
        <v>0</v>
      </c>
      <c r="AL238" s="59">
        <f t="shared" si="67"/>
        <v>0</v>
      </c>
      <c r="AM238" s="59">
        <f t="shared" si="67"/>
        <v>0</v>
      </c>
      <c r="AN238" s="59">
        <f t="shared" si="67"/>
        <v>0</v>
      </c>
      <c r="AO238" s="59">
        <f t="shared" si="67"/>
        <v>0</v>
      </c>
      <c r="AP238" s="59">
        <f t="shared" si="67"/>
        <v>0</v>
      </c>
      <c r="AQ238" s="59">
        <f t="shared" si="67"/>
        <v>0</v>
      </c>
      <c r="AR238" s="59">
        <f t="shared" si="67"/>
        <v>0</v>
      </c>
      <c r="AS238" s="59">
        <f t="shared" si="67"/>
        <v>0</v>
      </c>
      <c r="AT238" s="56"/>
      <c r="AU238" s="56"/>
    </row>
    <row r="239" spans="1:47">
      <c r="A239" s="58" t="s">
        <v>689</v>
      </c>
      <c r="B239" s="59">
        <f t="shared" ref="B239:AS239" si="68">SUM(B235:B238)</f>
        <v>2.3212077965999995</v>
      </c>
      <c r="C239" s="59">
        <f t="shared" si="68"/>
        <v>2.2736430331999999</v>
      </c>
      <c r="D239" s="59">
        <f t="shared" si="68"/>
        <v>2.3164061574499999</v>
      </c>
      <c r="E239" s="59">
        <f t="shared" si="68"/>
        <v>2.3286974056499998</v>
      </c>
      <c r="F239" s="59">
        <f t="shared" si="68"/>
        <v>2.3406857397</v>
      </c>
      <c r="G239" s="59">
        <f t="shared" si="68"/>
        <v>2.363261439</v>
      </c>
      <c r="H239" s="59">
        <f t="shared" si="68"/>
        <v>2.3860521992999999</v>
      </c>
      <c r="I239" s="59">
        <f t="shared" si="68"/>
        <v>2.4090307356499996</v>
      </c>
      <c r="J239" s="59">
        <f t="shared" si="68"/>
        <v>2.4321878311499998</v>
      </c>
      <c r="K239" s="59">
        <f t="shared" si="68"/>
        <v>2.4554962008499999</v>
      </c>
      <c r="L239" s="59">
        <f t="shared" si="68"/>
        <v>2.4789337534499998</v>
      </c>
      <c r="M239" s="59">
        <f t="shared" si="68"/>
        <v>2.5024901747999997</v>
      </c>
      <c r="N239" s="59">
        <f t="shared" si="68"/>
        <v>2.5261484209499998</v>
      </c>
      <c r="O239" s="59">
        <f t="shared" si="68"/>
        <v>2.5498913016499998</v>
      </c>
      <c r="P239" s="59">
        <f t="shared" si="68"/>
        <v>2.5737022118499993</v>
      </c>
      <c r="Q239" s="59">
        <f t="shared" si="68"/>
        <v>2.5975641807500001</v>
      </c>
      <c r="R239" s="59">
        <f t="shared" si="68"/>
        <v>2.6214565800499998</v>
      </c>
      <c r="S239" s="59">
        <f t="shared" si="68"/>
        <v>2.6453635361999996</v>
      </c>
      <c r="T239" s="59">
        <f t="shared" si="68"/>
        <v>2.6692690293500001</v>
      </c>
      <c r="U239" s="59">
        <f t="shared" si="68"/>
        <v>2.6931686704999995</v>
      </c>
      <c r="V239" s="59">
        <f t="shared" si="68"/>
        <v>2.7170515602999998</v>
      </c>
      <c r="W239" s="59">
        <f t="shared" si="68"/>
        <v>2.7409199663999999</v>
      </c>
      <c r="X239" s="59">
        <f t="shared" si="68"/>
        <v>2.7647691340499998</v>
      </c>
      <c r="Y239" s="59">
        <f t="shared" si="68"/>
        <v>2.7886063051000001</v>
      </c>
      <c r="Z239" s="59">
        <f t="shared" si="68"/>
        <v>2.8124392334499997</v>
      </c>
      <c r="AA239" s="59">
        <f t="shared" si="68"/>
        <v>2.8362666023999998</v>
      </c>
      <c r="AB239" s="59">
        <f t="shared" si="68"/>
        <v>2.8600962389999998</v>
      </c>
      <c r="AC239" s="59">
        <f t="shared" si="68"/>
        <v>2.8839420417499997</v>
      </c>
      <c r="AD239" s="59">
        <f t="shared" si="68"/>
        <v>2.9078110330499998</v>
      </c>
      <c r="AE239" s="59">
        <f t="shared" si="68"/>
        <v>2.9217450161634426</v>
      </c>
      <c r="AF239" s="59">
        <f t="shared" si="68"/>
        <v>2.9357457697386509</v>
      </c>
      <c r="AG239" s="59">
        <f t="shared" si="68"/>
        <v>2.949813613733999</v>
      </c>
      <c r="AH239" s="59">
        <f t="shared" si="68"/>
        <v>2.9639488696410718</v>
      </c>
      <c r="AI239" s="59">
        <f t="shared" si="68"/>
        <v>2.9781518604920167</v>
      </c>
      <c r="AJ239" s="59">
        <f t="shared" si="68"/>
        <v>2.9924229108669218</v>
      </c>
      <c r="AK239" s="59">
        <f t="shared" si="68"/>
        <v>3.0067623469012377</v>
      </c>
      <c r="AL239" s="59">
        <f t="shared" si="68"/>
        <v>3.0211704962932258</v>
      </c>
      <c r="AM239" s="59">
        <f t="shared" si="68"/>
        <v>3.0356476883114518</v>
      </c>
      <c r="AN239" s="59">
        <f t="shared" si="68"/>
        <v>3.0501942538023066</v>
      </c>
      <c r="AO239" s="59">
        <f t="shared" si="68"/>
        <v>3.0648105251975704</v>
      </c>
      <c r="AP239" s="59">
        <f t="shared" si="68"/>
        <v>3.0794968365220066</v>
      </c>
      <c r="AQ239" s="59">
        <f t="shared" si="68"/>
        <v>3.0942535234009982</v>
      </c>
      <c r="AR239" s="59">
        <f t="shared" si="68"/>
        <v>3.109080923068217</v>
      </c>
      <c r="AS239" s="59">
        <f t="shared" si="68"/>
        <v>3.1239793743733273</v>
      </c>
      <c r="AT239" s="56"/>
      <c r="AU239" s="56"/>
    </row>
    <row r="240" spans="1:47">
      <c r="A240" s="58" t="s">
        <v>690</v>
      </c>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c r="AT240" s="56"/>
      <c r="AU240" s="56"/>
    </row>
    <row r="241" spans="1:47">
      <c r="A241" s="58" t="s">
        <v>674</v>
      </c>
      <c r="B241" s="59">
        <f>'Energy by Mode &amp; Fuel'!C$217*((1-B$112)*'C Emissions Factors'!$AB$6/1000+(B$112)*'C Emissions Factors'!$AB$50/1000)</f>
        <v>0.92721998231565794</v>
      </c>
      <c r="C241" s="59">
        <f>'Energy by Mode &amp; Fuel'!D$217*((1-C$112)*'C Emissions Factors'!$AB$6/1000+(C$112)*'C Emissions Factors'!$AB$50/1000)</f>
        <v>0.90187145990183948</v>
      </c>
      <c r="D241" s="59">
        <f>'Energy by Mode &amp; Fuel'!E$217*((1-D$112)*'C Emissions Factors'!$AB$6/1000+(D$112)*'C Emissions Factors'!$AB$50/1000)</f>
        <v>0.88379673529167779</v>
      </c>
      <c r="E241" s="59">
        <f>'Energy by Mode &amp; Fuel'!F$217*((1-E$112)*'C Emissions Factors'!$AB$6/1000+(E$112)*'C Emissions Factors'!$AB$50/1000)</f>
        <v>0.9089384265257453</v>
      </c>
      <c r="F241" s="59">
        <f>F70*((1+F$130)^F$172)*(1+F149)*(1+F$158)</f>
        <v>0.93442909459993295</v>
      </c>
      <c r="G241" s="59">
        <f t="shared" ref="G241:AS241" si="69">G70*((1+G$130)^G$172)*(1+G149)*(1+G$158)</f>
        <v>0.94551037949474714</v>
      </c>
      <c r="H241" s="59">
        <f t="shared" si="69"/>
        <v>0.95739640556570327</v>
      </c>
      <c r="I241" s="59">
        <f t="shared" si="69"/>
        <v>0.96942327000235196</v>
      </c>
      <c r="J241" s="59">
        <f t="shared" si="69"/>
        <v>0.98158287864574556</v>
      </c>
      <c r="K241" s="59">
        <f t="shared" si="69"/>
        <v>0.99386643349702763</v>
      </c>
      <c r="L241" s="59">
        <f t="shared" si="69"/>
        <v>1.0062662627011953</v>
      </c>
      <c r="M241" s="59">
        <f t="shared" si="69"/>
        <v>1.018776594770999</v>
      </c>
      <c r="N241" s="59">
        <f t="shared" si="69"/>
        <v>1.031391095147262</v>
      </c>
      <c r="O241" s="59">
        <f t="shared" si="69"/>
        <v>1.0441032885028261</v>
      </c>
      <c r="P241" s="59">
        <f t="shared" si="69"/>
        <v>1.0569064179745695</v>
      </c>
      <c r="Q241" s="59">
        <f t="shared" si="69"/>
        <v>1.0697945713072607</v>
      </c>
      <c r="R241" s="59">
        <f t="shared" si="69"/>
        <v>1.0827590208860345</v>
      </c>
      <c r="S241" s="59">
        <f t="shared" si="69"/>
        <v>1.0957939952236408</v>
      </c>
      <c r="T241" s="59">
        <f t="shared" si="69"/>
        <v>1.1088938636008117</v>
      </c>
      <c r="U241" s="59">
        <f t="shared" si="69"/>
        <v>1.1220563033458488</v>
      </c>
      <c r="V241" s="59">
        <f t="shared" si="69"/>
        <v>1.1352777248752193</v>
      </c>
      <c r="W241" s="59">
        <f t="shared" si="69"/>
        <v>1.1485594654847491</v>
      </c>
      <c r="X241" s="59">
        <f t="shared" si="69"/>
        <v>1.1618996951906757</v>
      </c>
      <c r="Y241" s="59">
        <f t="shared" si="69"/>
        <v>1.1753011589686428</v>
      </c>
      <c r="Z241" s="59">
        <f t="shared" si="69"/>
        <v>1.18876800947411</v>
      </c>
      <c r="AA241" s="59">
        <f t="shared" si="69"/>
        <v>1.2023000355551055</v>
      </c>
      <c r="AB241" s="59">
        <f t="shared" si="69"/>
        <v>1.2159009675631438</v>
      </c>
      <c r="AC241" s="59">
        <f t="shared" si="69"/>
        <v>1.2295768585214388</v>
      </c>
      <c r="AD241" s="59">
        <f t="shared" si="69"/>
        <v>1.2433303126376509</v>
      </c>
      <c r="AE241" s="59">
        <f t="shared" si="69"/>
        <v>1.2513509214061518</v>
      </c>
      <c r="AF241" s="59">
        <f t="shared" si="69"/>
        <v>1.2594232703794586</v>
      </c>
      <c r="AG241" s="59">
        <f t="shared" si="69"/>
        <v>1.2675476933288434</v>
      </c>
      <c r="AH241" s="59">
        <f t="shared" si="69"/>
        <v>1.2757245261787067</v>
      </c>
      <c r="AI241" s="59">
        <f t="shared" si="69"/>
        <v>1.2839541070204652</v>
      </c>
      <c r="AJ241" s="59">
        <f t="shared" si="69"/>
        <v>1.2922367761265325</v>
      </c>
      <c r="AK241" s="59">
        <f t="shared" si="69"/>
        <v>1.300572875964388</v>
      </c>
      <c r="AL241" s="59">
        <f t="shared" si="69"/>
        <v>1.3089627512107371</v>
      </c>
      <c r="AM241" s="59">
        <f t="shared" si="69"/>
        <v>1.317406748765763</v>
      </c>
      <c r="AN241" s="59">
        <f t="shared" si="69"/>
        <v>1.3259052177674691</v>
      </c>
      <c r="AO241" s="59">
        <f t="shared" si="69"/>
        <v>1.3344585096061166</v>
      </c>
      <c r="AP241" s="59">
        <f t="shared" si="69"/>
        <v>1.3430669779387523</v>
      </c>
      <c r="AQ241" s="59">
        <f t="shared" si="69"/>
        <v>1.3517309787038319</v>
      </c>
      <c r="AR241" s="59">
        <f t="shared" si="69"/>
        <v>1.3604508701359372</v>
      </c>
      <c r="AS241" s="59">
        <f t="shared" si="69"/>
        <v>1.3692270127805886</v>
      </c>
      <c r="AT241" s="56"/>
      <c r="AU241" s="56"/>
    </row>
    <row r="242" spans="1:47">
      <c r="A242" s="58" t="s">
        <v>676</v>
      </c>
      <c r="B242" s="59">
        <f>'Energy by Mode &amp; Fuel'!C$218*'C Emissions Factors'!$AB$9/1000</f>
        <v>8.0271370487000002</v>
      </c>
      <c r="C242" s="59">
        <f>'Energy by Mode &amp; Fuel'!D$218*'C Emissions Factors'!$AB$9/1000</f>
        <v>7.6725979445499997</v>
      </c>
      <c r="D242" s="59">
        <f>'Energy by Mode &amp; Fuel'!E$218*'C Emissions Factors'!$AB$9/1000</f>
        <v>7.8369393679499986</v>
      </c>
      <c r="E242" s="59">
        <f>'Energy by Mode &amp; Fuel'!F$218*'C Emissions Factors'!$AB$9/1000</f>
        <v>7.8985971371999995</v>
      </c>
      <c r="F242" s="59">
        <f>F71*((1+F$130)^F$172)*(1+F155)*(1+F$158)</f>
        <v>7.9600440149999994</v>
      </c>
      <c r="G242" s="59">
        <f t="shared" ref="G242:AS242" si="70">G71*((1+G$130)^G$172)*(1+G155)*(1+G$158)</f>
        <v>8.0576757838499997</v>
      </c>
      <c r="H242" s="59">
        <f t="shared" si="70"/>
        <v>8.1561105933999993</v>
      </c>
      <c r="I242" s="59">
        <f t="shared" si="70"/>
        <v>8.2553535641499991</v>
      </c>
      <c r="J242" s="59">
        <f t="shared" si="70"/>
        <v>8.3554732376499992</v>
      </c>
      <c r="K242" s="59">
        <f t="shared" si="70"/>
        <v>8.4563100737499983</v>
      </c>
      <c r="L242" s="59">
        <f t="shared" si="70"/>
        <v>8.5577642226999995</v>
      </c>
      <c r="M242" s="59">
        <f t="shared" si="70"/>
        <v>8.6598439504499982</v>
      </c>
      <c r="N242" s="59">
        <f t="shared" si="70"/>
        <v>8.7625615461999988</v>
      </c>
      <c r="O242" s="59">
        <f t="shared" si="70"/>
        <v>8.8659271046499981</v>
      </c>
      <c r="P242" s="59">
        <f t="shared" si="70"/>
        <v>8.9698920541999971</v>
      </c>
      <c r="Q242" s="59">
        <f t="shared" si="70"/>
        <v>9.0744212097000005</v>
      </c>
      <c r="R242" s="59">
        <f t="shared" si="70"/>
        <v>9.1793935810499985</v>
      </c>
      <c r="S242" s="59">
        <f t="shared" si="70"/>
        <v>9.2847074165999981</v>
      </c>
      <c r="T242" s="59">
        <f t="shared" si="70"/>
        <v>9.3903533531499992</v>
      </c>
      <c r="U242" s="59">
        <f t="shared" si="70"/>
        <v>9.4963982497999986</v>
      </c>
      <c r="V242" s="59">
        <f t="shared" si="70"/>
        <v>9.6028059704499995</v>
      </c>
      <c r="W242" s="59">
        <f t="shared" si="70"/>
        <v>9.7096043852499996</v>
      </c>
      <c r="X242" s="59">
        <f t="shared" si="70"/>
        <v>9.8167554561999992</v>
      </c>
      <c r="Y242" s="59">
        <f t="shared" si="70"/>
        <v>9.9243920968499992</v>
      </c>
      <c r="Z242" s="59">
        <f t="shared" si="70"/>
        <v>10.032484096249998</v>
      </c>
      <c r="AA242" s="59">
        <f t="shared" si="70"/>
        <v>10.140900954799999</v>
      </c>
      <c r="AB242" s="59">
        <f t="shared" si="70"/>
        <v>10.249649255999996</v>
      </c>
      <c r="AC242" s="59">
        <f t="shared" si="70"/>
        <v>10.358853062250001</v>
      </c>
      <c r="AD242" s="59">
        <f t="shared" si="70"/>
        <v>10.46845970555</v>
      </c>
      <c r="AE242" s="59">
        <f t="shared" si="70"/>
        <v>10.532494432611475</v>
      </c>
      <c r="AF242" s="59">
        <f t="shared" si="70"/>
        <v>10.596920854954314</v>
      </c>
      <c r="AG242" s="59">
        <f t="shared" si="70"/>
        <v>10.661741368547093</v>
      </c>
      <c r="AH242" s="59">
        <f t="shared" si="70"/>
        <v>10.726958384014326</v>
      </c>
      <c r="AI242" s="59">
        <f t="shared" si="70"/>
        <v>10.792574326726125</v>
      </c>
      <c r="AJ242" s="59">
        <f t="shared" si="70"/>
        <v>10.8585916368884</v>
      </c>
      <c r="AK242" s="59">
        <f t="shared" si="70"/>
        <v>10.925012769633604</v>
      </c>
      <c r="AL242" s="59">
        <f t="shared" si="70"/>
        <v>10.991840195112037</v>
      </c>
      <c r="AM242" s="59">
        <f t="shared" si="70"/>
        <v>11.059076398583708</v>
      </c>
      <c r="AN242" s="59">
        <f t="shared" si="70"/>
        <v>11.126723880510763</v>
      </c>
      <c r="AO242" s="59">
        <f t="shared" si="70"/>
        <v>11.194785156650475</v>
      </c>
      <c r="AP242" s="59">
        <f t="shared" si="70"/>
        <v>11.263262758148805</v>
      </c>
      <c r="AQ242" s="59">
        <f t="shared" si="70"/>
        <v>11.332159231634522</v>
      </c>
      <c r="AR242" s="59">
        <f t="shared" si="70"/>
        <v>11.401477139313926</v>
      </c>
      <c r="AS242" s="59">
        <f t="shared" si="70"/>
        <v>11.471219059066126</v>
      </c>
      <c r="AT242" s="56"/>
      <c r="AU242" s="56"/>
    </row>
    <row r="243" spans="1:47">
      <c r="A243" s="58" t="s">
        <v>678</v>
      </c>
      <c r="B243" s="59">
        <f>'Energy by Mode &amp; Fuel'!C$219*'C Emissions Factors'!$AB$43/1000</f>
        <v>5.0461452873333326E-2</v>
      </c>
      <c r="C243" s="59">
        <f>'Energy by Mode &amp; Fuel'!D$219*'C Emissions Factors'!$AB$43/1000</f>
        <v>5.1991235743333336E-2</v>
      </c>
      <c r="D243" s="59">
        <f>'Energy by Mode &amp; Fuel'!E$219*'C Emissions Factors'!$AB$43/1000</f>
        <v>5.4405526303333333E-2</v>
      </c>
      <c r="E243" s="59">
        <f>'Energy by Mode &amp; Fuel'!F$219*'C Emissions Factors'!$AB$43/1000</f>
        <v>5.6966094093333336E-2</v>
      </c>
      <c r="F243" s="59">
        <f>F72*((1+F$130)^F$172)*(1+F151)*(1+F$158)</f>
        <v>5.9197763606666662E-2</v>
      </c>
      <c r="G243" s="59">
        <f t="shared" ref="G243:AS243" si="71">G72*((1+G$130)^G$172)*(1+G151)*(1+G$158)</f>
        <v>6.1624734709999997E-2</v>
      </c>
      <c r="H243" s="59">
        <f t="shared" si="71"/>
        <v>6.4401614529999998E-2</v>
      </c>
      <c r="I243" s="59">
        <f t="shared" si="71"/>
        <v>6.7459270230000007E-2</v>
      </c>
      <c r="J243" s="59">
        <f t="shared" si="71"/>
        <v>7.0707346306666669E-2</v>
      </c>
      <c r="K243" s="59">
        <f t="shared" si="71"/>
        <v>7.4198793313333331E-2</v>
      </c>
      <c r="L243" s="59">
        <f t="shared" si="71"/>
        <v>7.7960245696666666E-2</v>
      </c>
      <c r="M243" s="59">
        <f t="shared" si="71"/>
        <v>8.1950107029999997E-2</v>
      </c>
      <c r="N243" s="59">
        <f t="shared" si="71"/>
        <v>8.6121899673333335E-2</v>
      </c>
      <c r="O243" s="59">
        <f t="shared" si="71"/>
        <v>9.042941127000001E-2</v>
      </c>
      <c r="P243" s="59">
        <f t="shared" si="71"/>
        <v>9.656330040343479E-2</v>
      </c>
      <c r="Q243" s="59">
        <f t="shared" si="71"/>
        <v>0.10297715624453625</v>
      </c>
      <c r="R243" s="59">
        <f t="shared" si="71"/>
        <v>0.10971516424367858</v>
      </c>
      <c r="S243" s="59">
        <f t="shared" si="71"/>
        <v>0.1168179448034123</v>
      </c>
      <c r="T243" s="59">
        <f t="shared" si="71"/>
        <v>0.12426880243217155</v>
      </c>
      <c r="U243" s="59">
        <f t="shared" si="71"/>
        <v>0.13201110793926624</v>
      </c>
      <c r="V243" s="59">
        <f t="shared" si="71"/>
        <v>0.14005208209181014</v>
      </c>
      <c r="W243" s="59">
        <f t="shared" si="71"/>
        <v>0.14838208045133583</v>
      </c>
      <c r="X243" s="59">
        <f t="shared" si="71"/>
        <v>0.15702667374815665</v>
      </c>
      <c r="Y243" s="59">
        <f t="shared" si="71"/>
        <v>0.16590281164900869</v>
      </c>
      <c r="Z243" s="59">
        <f t="shared" si="71"/>
        <v>0.17506321929951199</v>
      </c>
      <c r="AA243" s="59">
        <f t="shared" si="71"/>
        <v>0.18462548499683221</v>
      </c>
      <c r="AB243" s="59">
        <f t="shared" si="71"/>
        <v>0.1946194539808076</v>
      </c>
      <c r="AC243" s="59">
        <f t="shared" si="71"/>
        <v>0.2049866757141601</v>
      </c>
      <c r="AD243" s="59">
        <f t="shared" si="71"/>
        <v>0.2158082721355909</v>
      </c>
      <c r="AE243" s="59">
        <f t="shared" si="71"/>
        <v>0.22523645659505295</v>
      </c>
      <c r="AF243" s="59">
        <f t="shared" si="71"/>
        <v>0.23497555690277369</v>
      </c>
      <c r="AG243" s="59">
        <f t="shared" si="71"/>
        <v>0.24503470175191652</v>
      </c>
      <c r="AH243" s="59">
        <f t="shared" si="71"/>
        <v>0.25542327127187303</v>
      </c>
      <c r="AI243" s="59">
        <f t="shared" si="71"/>
        <v>0.26615090367884542</v>
      </c>
      <c r="AJ243" s="59">
        <f t="shared" si="71"/>
        <v>0.27722750209748453</v>
      </c>
      <c r="AK243" s="59">
        <f t="shared" si="71"/>
        <v>0.28866324155789397</v>
      </c>
      <c r="AL243" s="59">
        <f t="shared" si="71"/>
        <v>0.30046857617241796</v>
      </c>
      <c r="AM243" s="59">
        <f t="shared" si="71"/>
        <v>0.31265424649673901</v>
      </c>
      <c r="AN243" s="59">
        <f t="shared" si="71"/>
        <v>0.32523128707992555</v>
      </c>
      <c r="AO243" s="59">
        <f t="shared" si="71"/>
        <v>0.33821103420818222</v>
      </c>
      <c r="AP243" s="59">
        <f t="shared" si="71"/>
        <v>0.35160513384717534</v>
      </c>
      <c r="AQ243" s="59">
        <f t="shared" si="71"/>
        <v>0.36542554978792696</v>
      </c>
      <c r="AR243" s="59">
        <f t="shared" si="71"/>
        <v>0.37968457200139061</v>
      </c>
      <c r="AS243" s="59">
        <f t="shared" si="71"/>
        <v>0.39439482520695601</v>
      </c>
      <c r="AT243" s="56"/>
      <c r="AU243" s="56"/>
    </row>
    <row r="244" spans="1:47">
      <c r="A244" s="58" t="s">
        <v>680</v>
      </c>
      <c r="B244" s="59">
        <f>'Energy by Mode &amp; Fuel'!C$220*'C Emissions Factors'!$AB$7/1000</f>
        <v>6.2294335340521362E-3</v>
      </c>
      <c r="C244" s="59">
        <f>'Energy by Mode &amp; Fuel'!D$220*'C Emissions Factors'!$AB$7/1000</f>
        <v>6.1408064202853286E-3</v>
      </c>
      <c r="D244" s="59">
        <f>'Energy by Mode &amp; Fuel'!E$220*'C Emissions Factors'!$AB$7/1000</f>
        <v>6.2187833327491679E-3</v>
      </c>
      <c r="E244" s="59">
        <f>'Energy by Mode &amp; Fuel'!F$220*'C Emissions Factors'!$AB$7/1000</f>
        <v>6.2977567552764437E-3</v>
      </c>
      <c r="F244" s="59">
        <f t="shared" ref="F244:AS244" si="72">F73*((1+F$130)^F$172)*(1+F152)*(1+F$158)</f>
        <v>6.3767924596826843E-3</v>
      </c>
      <c r="G244" s="59">
        <f t="shared" si="72"/>
        <v>6.4569492379102896E-3</v>
      </c>
      <c r="H244" s="59">
        <f t="shared" si="72"/>
        <v>6.5381025262013304E-3</v>
      </c>
      <c r="I244" s="59">
        <f t="shared" si="72"/>
        <v>6.6202523245558077E-3</v>
      </c>
      <c r="J244" s="59">
        <f t="shared" si="72"/>
        <v>6.7032740692157906E-3</v>
      </c>
      <c r="K244" s="59">
        <f t="shared" si="72"/>
        <v>6.7871677601812801E-3</v>
      </c>
      <c r="L244" s="59">
        <f t="shared" si="72"/>
        <v>6.8718711155733104E-3</v>
      </c>
      <c r="M244" s="59">
        <f t="shared" si="72"/>
        <v>6.9572595716339532E-3</v>
      </c>
      <c r="N244" s="59">
        <f t="shared" si="72"/>
        <v>7.0434576921211368E-3</v>
      </c>
      <c r="O244" s="59">
        <f t="shared" si="72"/>
        <v>7.130216349519004E-3</v>
      </c>
      <c r="P244" s="59">
        <f t="shared" si="72"/>
        <v>7.3468397258451426E-3</v>
      </c>
      <c r="Q244" s="59">
        <f t="shared" si="72"/>
        <v>7.5671737905329602E-3</v>
      </c>
      <c r="R244" s="59">
        <f t="shared" si="72"/>
        <v>7.7912486405708435E-3</v>
      </c>
      <c r="S244" s="59">
        <f t="shared" si="72"/>
        <v>8.0189608915630633E-3</v>
      </c>
      <c r="T244" s="59">
        <f t="shared" si="72"/>
        <v>8.2504018076736928E-3</v>
      </c>
      <c r="U244" s="59">
        <f t="shared" si="72"/>
        <v>8.485460201584083E-3</v>
      </c>
      <c r="V244" s="59">
        <f t="shared" si="72"/>
        <v>8.7241561379531596E-3</v>
      </c>
      <c r="W244" s="59">
        <f t="shared" si="72"/>
        <v>8.9666520804501521E-3</v>
      </c>
      <c r="X244" s="59">
        <f t="shared" si="72"/>
        <v>9.2127578393283501E-3</v>
      </c>
      <c r="Y244" s="59">
        <f t="shared" si="72"/>
        <v>9.462710421871948E-3</v>
      </c>
      <c r="Z244" s="59">
        <f t="shared" si="72"/>
        <v>9.7164620373445428E-3</v>
      </c>
      <c r="AA244" s="59">
        <f t="shared" si="72"/>
        <v>9.9739604361966296E-3</v>
      </c>
      <c r="AB244" s="59">
        <f t="shared" si="72"/>
        <v>1.0235456002151694E-2</v>
      </c>
      <c r="AC244" s="59">
        <f t="shared" si="72"/>
        <v>1.0500823056748534E-2</v>
      </c>
      <c r="AD244" s="59">
        <f t="shared" si="72"/>
        <v>1.0770243013612027E-2</v>
      </c>
      <c r="AE244" s="59">
        <f t="shared" si="72"/>
        <v>1.1069137029754093E-2</v>
      </c>
      <c r="AF244" s="59">
        <f t="shared" si="72"/>
        <v>1.1371439034372948E-2</v>
      </c>
      <c r="AG244" s="59">
        <f t="shared" si="72"/>
        <v>1.1677180557876313E-2</v>
      </c>
      <c r="AH244" s="59">
        <f t="shared" si="72"/>
        <v>1.198639339564685E-2</v>
      </c>
      <c r="AI244" s="59">
        <f t="shared" si="72"/>
        <v>1.2299109610148668E-2</v>
      </c>
      <c r="AJ244" s="59">
        <f t="shared" si="72"/>
        <v>1.2615361533049999E-2</v>
      </c>
      <c r="AK244" s="59">
        <f t="shared" si="72"/>
        <v>1.2935181767362141E-2</v>
      </c>
      <c r="AL244" s="59">
        <f t="shared" si="72"/>
        <v>1.3258603189594802E-2</v>
      </c>
      <c r="AM244" s="59">
        <f t="shared" si="72"/>
        <v>1.3585658951927936E-2</v>
      </c>
      <c r="AN244" s="59">
        <f t="shared" si="72"/>
        <v>1.3916382484400235E-2</v>
      </c>
      <c r="AO244" s="59">
        <f t="shared" si="72"/>
        <v>1.4250807497114415E-2</v>
      </c>
      <c r="AP244" s="59">
        <f t="shared" si="72"/>
        <v>1.4588967982459308E-2</v>
      </c>
      <c r="AQ244" s="59">
        <f t="shared" si="72"/>
        <v>1.4930898217349071E-2</v>
      </c>
      <c r="AR244" s="59">
        <f t="shared" si="72"/>
        <v>1.5276632765479449E-2</v>
      </c>
      <c r="AS244" s="59">
        <f t="shared" si="72"/>
        <v>1.5626206479601366E-2</v>
      </c>
      <c r="AT244" s="56"/>
      <c r="AU244" s="56"/>
    </row>
    <row r="245" spans="1:47">
      <c r="A245" s="58" t="s">
        <v>696</v>
      </c>
      <c r="B245" s="59">
        <f t="shared" ref="B245:AS245" si="73">SUM(B241:B244)</f>
        <v>9.0110479174230438</v>
      </c>
      <c r="C245" s="59">
        <f t="shared" si="73"/>
        <v>8.6326014466154586</v>
      </c>
      <c r="D245" s="59">
        <f t="shared" si="73"/>
        <v>8.781360412877758</v>
      </c>
      <c r="E245" s="59">
        <f t="shared" si="73"/>
        <v>8.8707994145743552</v>
      </c>
      <c r="F245" s="59">
        <f t="shared" si="73"/>
        <v>8.9600476656662824</v>
      </c>
      <c r="G245" s="59">
        <f t="shared" si="73"/>
        <v>9.0712678472926562</v>
      </c>
      <c r="H245" s="59">
        <f t="shared" si="73"/>
        <v>9.1844467160219043</v>
      </c>
      <c r="I245" s="59">
        <f t="shared" si="73"/>
        <v>9.2988563567069065</v>
      </c>
      <c r="J245" s="59">
        <f t="shared" si="73"/>
        <v>9.4144667366716277</v>
      </c>
      <c r="K245" s="59">
        <f t="shared" si="73"/>
        <v>9.5311624683205416</v>
      </c>
      <c r="L245" s="59">
        <f t="shared" si="73"/>
        <v>9.6488626022134358</v>
      </c>
      <c r="M245" s="59">
        <f t="shared" si="73"/>
        <v>9.767527911822631</v>
      </c>
      <c r="N245" s="59">
        <f t="shared" si="73"/>
        <v>9.887117998712716</v>
      </c>
      <c r="O245" s="59">
        <f t="shared" si="73"/>
        <v>10.007590020772344</v>
      </c>
      <c r="P245" s="59">
        <f t="shared" si="73"/>
        <v>10.130708612303847</v>
      </c>
      <c r="Q245" s="59">
        <f t="shared" si="73"/>
        <v>10.254760111042332</v>
      </c>
      <c r="R245" s="59">
        <f t="shared" si="73"/>
        <v>10.379659014820282</v>
      </c>
      <c r="S245" s="59">
        <f t="shared" si="73"/>
        <v>10.505338317518614</v>
      </c>
      <c r="T245" s="59">
        <f t="shared" si="73"/>
        <v>10.631766420990656</v>
      </c>
      <c r="U245" s="59">
        <f t="shared" si="73"/>
        <v>10.758951121286698</v>
      </c>
      <c r="V245" s="59">
        <f t="shared" si="73"/>
        <v>10.886859933554982</v>
      </c>
      <c r="W245" s="59">
        <f t="shared" si="73"/>
        <v>11.015512583266535</v>
      </c>
      <c r="X245" s="59">
        <f t="shared" si="73"/>
        <v>11.144894582978161</v>
      </c>
      <c r="Y245" s="59">
        <f t="shared" si="73"/>
        <v>11.275058777889523</v>
      </c>
      <c r="Z245" s="59">
        <f t="shared" si="73"/>
        <v>11.406031787060964</v>
      </c>
      <c r="AA245" s="59">
        <f t="shared" si="73"/>
        <v>11.537800435788133</v>
      </c>
      <c r="AB245" s="59">
        <f t="shared" si="73"/>
        <v>11.670405133546099</v>
      </c>
      <c r="AC245" s="59">
        <f t="shared" si="73"/>
        <v>11.803917419542348</v>
      </c>
      <c r="AD245" s="59">
        <f t="shared" si="73"/>
        <v>11.938368533336854</v>
      </c>
      <c r="AE245" s="59">
        <f t="shared" si="73"/>
        <v>12.020150947642433</v>
      </c>
      <c r="AF245" s="59">
        <f t="shared" si="73"/>
        <v>12.102691121270921</v>
      </c>
      <c r="AG245" s="59">
        <f t="shared" si="73"/>
        <v>12.186000944185729</v>
      </c>
      <c r="AH245" s="59">
        <f t="shared" si="73"/>
        <v>12.270092574860552</v>
      </c>
      <c r="AI245" s="59">
        <f t="shared" si="73"/>
        <v>12.354978447035585</v>
      </c>
      <c r="AJ245" s="59">
        <f t="shared" si="73"/>
        <v>12.440671276645469</v>
      </c>
      <c r="AK245" s="59">
        <f t="shared" si="73"/>
        <v>12.527184068923248</v>
      </c>
      <c r="AL245" s="59">
        <f t="shared" si="73"/>
        <v>12.614530125684787</v>
      </c>
      <c r="AM245" s="59">
        <f t="shared" si="73"/>
        <v>12.702723052798138</v>
      </c>
      <c r="AN245" s="59">
        <f t="shared" si="73"/>
        <v>12.791776767842556</v>
      </c>
      <c r="AO245" s="59">
        <f t="shared" si="73"/>
        <v>12.88170550796189</v>
      </c>
      <c r="AP245" s="59">
        <f t="shared" si="73"/>
        <v>12.972523837917192</v>
      </c>
      <c r="AQ245" s="59">
        <f t="shared" si="73"/>
        <v>13.064246658343631</v>
      </c>
      <c r="AR245" s="59">
        <f t="shared" si="73"/>
        <v>13.156889214216733</v>
      </c>
      <c r="AS245" s="59">
        <f t="shared" si="73"/>
        <v>13.25046710353327</v>
      </c>
      <c r="AT245" s="56"/>
      <c r="AU245" s="56"/>
    </row>
    <row r="246" spans="1:47">
      <c r="A246" s="58" t="s">
        <v>698</v>
      </c>
      <c r="B246" s="59">
        <f t="shared" ref="B246:AS246" si="74">B233+B239+B245</f>
        <v>18.884491588308428</v>
      </c>
      <c r="C246" s="59">
        <f t="shared" si="74"/>
        <v>18.317960903285933</v>
      </c>
      <c r="D246" s="59">
        <f t="shared" si="74"/>
        <v>18.618145057643776</v>
      </c>
      <c r="E246" s="59">
        <f t="shared" si="74"/>
        <v>18.754017152630453</v>
      </c>
      <c r="F246" s="59">
        <f t="shared" si="74"/>
        <v>18.894831084975941</v>
      </c>
      <c r="G246" s="59">
        <f t="shared" si="74"/>
        <v>19.090742208149329</v>
      </c>
      <c r="H246" s="59">
        <f t="shared" si="74"/>
        <v>19.284793310622227</v>
      </c>
      <c r="I246" s="59">
        <f t="shared" si="74"/>
        <v>19.477083145447551</v>
      </c>
      <c r="J246" s="59">
        <f t="shared" si="74"/>
        <v>19.668889848019809</v>
      </c>
      <c r="K246" s="59">
        <f t="shared" si="74"/>
        <v>19.859178226090748</v>
      </c>
      <c r="L246" s="59">
        <f t="shared" si="74"/>
        <v>20.047374228422392</v>
      </c>
      <c r="M246" s="59">
        <f t="shared" si="74"/>
        <v>20.234016048463491</v>
      </c>
      <c r="N246" s="59">
        <f t="shared" si="74"/>
        <v>20.419710155079279</v>
      </c>
      <c r="O246" s="59">
        <f t="shared" si="74"/>
        <v>20.605048479797748</v>
      </c>
      <c r="P246" s="59">
        <f t="shared" si="74"/>
        <v>20.791833166938538</v>
      </c>
      <c r="Q246" s="59">
        <f t="shared" si="74"/>
        <v>20.978458448540088</v>
      </c>
      <c r="R246" s="59">
        <f t="shared" si="74"/>
        <v>21.164195830471307</v>
      </c>
      <c r="S246" s="59">
        <f t="shared" si="74"/>
        <v>21.348448061005342</v>
      </c>
      <c r="T246" s="59">
        <f t="shared" si="74"/>
        <v>21.531494595424029</v>
      </c>
      <c r="U246" s="59">
        <f t="shared" si="74"/>
        <v>21.714226190687597</v>
      </c>
      <c r="V246" s="59">
        <f t="shared" si="74"/>
        <v>21.896542573840861</v>
      </c>
      <c r="W246" s="59">
        <f t="shared" si="74"/>
        <v>22.078680271288043</v>
      </c>
      <c r="X246" s="59">
        <f t="shared" si="74"/>
        <v>22.26033477081744</v>
      </c>
      <c r="Y246" s="59">
        <f t="shared" si="74"/>
        <v>22.442739402543751</v>
      </c>
      <c r="Z246" s="59">
        <f t="shared" si="74"/>
        <v>22.625318063855765</v>
      </c>
      <c r="AA246" s="59">
        <f t="shared" si="74"/>
        <v>22.806637375424355</v>
      </c>
      <c r="AB246" s="59">
        <f t="shared" si="74"/>
        <v>22.986528047892513</v>
      </c>
      <c r="AC246" s="59">
        <f t="shared" si="74"/>
        <v>23.165958267222432</v>
      </c>
      <c r="AD246" s="59">
        <f t="shared" si="74"/>
        <v>23.344112607138456</v>
      </c>
      <c r="AE246" s="59">
        <f t="shared" si="74"/>
        <v>23.481261686378176</v>
      </c>
      <c r="AF246" s="59">
        <f t="shared" si="74"/>
        <v>23.624570189113523</v>
      </c>
      <c r="AG246" s="59">
        <f t="shared" si="74"/>
        <v>23.774071471650071</v>
      </c>
      <c r="AH246" s="59">
        <f t="shared" si="74"/>
        <v>23.92980261242073</v>
      </c>
      <c r="AI246" s="59">
        <f t="shared" si="74"/>
        <v>24.091804429338101</v>
      </c>
      <c r="AJ246" s="59">
        <f t="shared" si="74"/>
        <v>24.260121499558672</v>
      </c>
      <c r="AK246" s="59">
        <f t="shared" si="74"/>
        <v>24.434802181668001</v>
      </c>
      <c r="AL246" s="59">
        <f t="shared" si="74"/>
        <v>24.615898640297665</v>
      </c>
      <c r="AM246" s="59">
        <f t="shared" si="74"/>
        <v>24.803466873186217</v>
      </c>
      <c r="AN246" s="59">
        <f t="shared" si="74"/>
        <v>24.997566740698037</v>
      </c>
      <c r="AO246" s="59">
        <f t="shared" si="74"/>
        <v>25.19826199781556</v>
      </c>
      <c r="AP246" s="59">
        <f t="shared" si="74"/>
        <v>25.405620328621829</v>
      </c>
      <c r="AQ246" s="59">
        <f t="shared" si="74"/>
        <v>25.619713383292069</v>
      </c>
      <c r="AR246" s="59">
        <f t="shared" si="74"/>
        <v>25.840616817614507</v>
      </c>
      <c r="AS246" s="59">
        <f t="shared" si="74"/>
        <v>26.068410335062254</v>
      </c>
      <c r="AT246" s="56"/>
      <c r="AU246" s="56"/>
    </row>
    <row r="247" spans="1:47">
      <c r="A247" s="58"/>
      <c r="B247" s="59">
        <f>'C Emissions'!B247</f>
        <v>0</v>
      </c>
      <c r="C247" s="59">
        <f>'C Emissions'!C247</f>
        <v>0</v>
      </c>
      <c r="D247" s="59">
        <f>'C Emissions'!D247</f>
        <v>0</v>
      </c>
      <c r="E247" s="59">
        <f>'C Emissions'!E247</f>
        <v>0</v>
      </c>
      <c r="F247" s="59">
        <f>'C Emissions'!F247</f>
        <v>0</v>
      </c>
      <c r="G247" s="59">
        <f>'C Emissions'!G247</f>
        <v>0</v>
      </c>
      <c r="H247" s="59">
        <f>'C Emissions'!H247</f>
        <v>0</v>
      </c>
      <c r="I247" s="59">
        <f>'C Emissions'!I247</f>
        <v>0</v>
      </c>
      <c r="J247" s="59">
        <f>'C Emissions'!J247</f>
        <v>0</v>
      </c>
      <c r="K247" s="59">
        <f>'C Emissions'!K247</f>
        <v>0</v>
      </c>
      <c r="L247" s="59">
        <f>'C Emissions'!L247</f>
        <v>0</v>
      </c>
      <c r="M247" s="59">
        <f>'C Emissions'!M247</f>
        <v>0</v>
      </c>
      <c r="N247" s="59">
        <f>'C Emissions'!N247</f>
        <v>0</v>
      </c>
      <c r="O247" s="59">
        <f>'C Emissions'!O247</f>
        <v>0</v>
      </c>
      <c r="P247" s="59">
        <f>'C Emissions'!P247</f>
        <v>0</v>
      </c>
      <c r="Q247" s="59">
        <f>'C Emissions'!Q247</f>
        <v>0</v>
      </c>
      <c r="R247" s="59">
        <f>'C Emissions'!R247</f>
        <v>0</v>
      </c>
      <c r="S247" s="59">
        <f>'C Emissions'!S247</f>
        <v>0</v>
      </c>
      <c r="T247" s="59">
        <f>'C Emissions'!T247</f>
        <v>0</v>
      </c>
      <c r="U247" s="59">
        <f>'C Emissions'!U247</f>
        <v>0</v>
      </c>
      <c r="V247" s="59">
        <f>'C Emissions'!V247</f>
        <v>0</v>
      </c>
      <c r="W247" s="59">
        <f>'C Emissions'!W247</f>
        <v>0</v>
      </c>
      <c r="X247" s="59">
        <f>'C Emissions'!X247</f>
        <v>0</v>
      </c>
      <c r="Y247" s="59">
        <f>'C Emissions'!Y247</f>
        <v>0</v>
      </c>
      <c r="Z247" s="59">
        <f>'C Emissions'!Z247</f>
        <v>0</v>
      </c>
      <c r="AA247" s="59">
        <f>'C Emissions'!AA247</f>
        <v>0</v>
      </c>
      <c r="AB247" s="59">
        <f>'C Emissions'!AB247</f>
        <v>0</v>
      </c>
      <c r="AC247" s="59">
        <f>'C Emissions'!AC247</f>
        <v>0</v>
      </c>
      <c r="AD247" s="59">
        <f>'C Emissions'!AD247</f>
        <v>0</v>
      </c>
      <c r="AE247" s="59">
        <f>'C Emissions'!AE247</f>
        <v>0</v>
      </c>
      <c r="AF247" s="59">
        <f>'C Emissions'!AF247</f>
        <v>0</v>
      </c>
      <c r="AG247" s="59">
        <f>'C Emissions'!AG247</f>
        <v>0</v>
      </c>
      <c r="AH247" s="59">
        <f>'C Emissions'!AH247</f>
        <v>0</v>
      </c>
      <c r="AI247" s="59">
        <f>'C Emissions'!AI247</f>
        <v>0</v>
      </c>
      <c r="AJ247" s="59">
        <f>'C Emissions'!AJ247</f>
        <v>0</v>
      </c>
      <c r="AK247" s="59">
        <f>'C Emissions'!AK247</f>
        <v>0</v>
      </c>
      <c r="AL247" s="59">
        <f>'C Emissions'!AL247</f>
        <v>0</v>
      </c>
      <c r="AM247" s="59">
        <f>'C Emissions'!AM247</f>
        <v>0</v>
      </c>
      <c r="AN247" s="59">
        <f>'C Emissions'!AN247</f>
        <v>0</v>
      </c>
      <c r="AO247" s="59">
        <f>'C Emissions'!AO247</f>
        <v>0</v>
      </c>
      <c r="AP247" s="59">
        <f>'C Emissions'!AP247</f>
        <v>0</v>
      </c>
      <c r="AQ247" s="59">
        <f>'C Emissions'!AQ247</f>
        <v>0</v>
      </c>
      <c r="AR247" s="59">
        <f>'C Emissions'!AR247</f>
        <v>0</v>
      </c>
      <c r="AS247" s="59">
        <f>'C Emissions'!AS247</f>
        <v>0</v>
      </c>
      <c r="AT247" s="56"/>
      <c r="AU247" s="56"/>
    </row>
    <row r="248" spans="1:47">
      <c r="A248" s="58" t="s">
        <v>699</v>
      </c>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c r="AE248" s="58"/>
      <c r="AF248" s="58"/>
      <c r="AG248" s="58"/>
      <c r="AH248" s="58"/>
      <c r="AI248" s="58"/>
      <c r="AJ248" s="58"/>
      <c r="AK248" s="58"/>
      <c r="AL248" s="58"/>
      <c r="AM248" s="58"/>
      <c r="AN248" s="58"/>
      <c r="AO248" s="58"/>
      <c r="AP248" s="58"/>
      <c r="AQ248" s="58"/>
      <c r="AR248" s="58"/>
      <c r="AS248" s="58"/>
      <c r="AT248" s="56"/>
      <c r="AU248" s="56"/>
    </row>
    <row r="249" spans="1:47">
      <c r="A249" s="58" t="s">
        <v>2818</v>
      </c>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6"/>
      <c r="AU249" s="56"/>
    </row>
    <row r="250" spans="1:47">
      <c r="A250" s="58" t="s">
        <v>2819</v>
      </c>
      <c r="B250" s="59">
        <f>B79</f>
        <v>0.28461277112658023</v>
      </c>
      <c r="C250" s="59">
        <f>C79</f>
        <v>0.30191958824304171</v>
      </c>
      <c r="D250" s="59">
        <f>D79</f>
        <v>0.27288883421134541</v>
      </c>
      <c r="E250" s="59">
        <f>E79</f>
        <v>0.26958471362956116</v>
      </c>
      <c r="F250" s="59">
        <f>F79*((1+F$131)^F$173)*(1+F141)*(1+F$159)</f>
        <v>0.27132500392116571</v>
      </c>
      <c r="G250" s="59">
        <f t="shared" ref="G250:AS250" si="75">G79*((1+G$131)^G$173)*(1+G141)*(1+G$159)</f>
        <v>0.27333102700123996</v>
      </c>
      <c r="H250" s="59">
        <f t="shared" si="75"/>
        <v>0.28153989902432108</v>
      </c>
      <c r="I250" s="59">
        <f t="shared" si="75"/>
        <v>0.28867195909880233</v>
      </c>
      <c r="J250" s="59">
        <f t="shared" si="75"/>
        <v>0.28811660002038475</v>
      </c>
      <c r="K250" s="59">
        <f t="shared" si="75"/>
        <v>0.29049312390285015</v>
      </c>
      <c r="L250" s="59">
        <f t="shared" si="75"/>
        <v>0.29049575708434583</v>
      </c>
      <c r="M250" s="59">
        <f t="shared" si="75"/>
        <v>0.29207808803915797</v>
      </c>
      <c r="N250" s="59">
        <f t="shared" si="75"/>
        <v>0.29229787009349095</v>
      </c>
      <c r="O250" s="59">
        <f t="shared" si="75"/>
        <v>0.29099318813783948</v>
      </c>
      <c r="P250" s="59">
        <f t="shared" si="75"/>
        <v>0.29132957656808772</v>
      </c>
      <c r="Q250" s="59">
        <f t="shared" si="75"/>
        <v>0.29154990548097259</v>
      </c>
      <c r="R250" s="59">
        <f t="shared" si="75"/>
        <v>0.29105491358529456</v>
      </c>
      <c r="S250" s="59">
        <f t="shared" si="75"/>
        <v>0.28873490201863977</v>
      </c>
      <c r="T250" s="59">
        <f t="shared" si="75"/>
        <v>0.29062503802831846</v>
      </c>
      <c r="U250" s="59">
        <f t="shared" si="75"/>
        <v>0.28971287268377072</v>
      </c>
      <c r="V250" s="59">
        <f t="shared" si="75"/>
        <v>0.29042419328543279</v>
      </c>
      <c r="W250" s="59">
        <f t="shared" si="75"/>
        <v>0.29269844897538022</v>
      </c>
      <c r="X250" s="59">
        <f t="shared" si="75"/>
        <v>0.29263763846839363</v>
      </c>
      <c r="Y250" s="59">
        <f t="shared" si="75"/>
        <v>0.29502980870017648</v>
      </c>
      <c r="Z250" s="59">
        <f t="shared" si="75"/>
        <v>0.29569847041673086</v>
      </c>
      <c r="AA250" s="59">
        <f t="shared" si="75"/>
        <v>0.29868216075673987</v>
      </c>
      <c r="AB250" s="59">
        <f t="shared" si="75"/>
        <v>0.29788213737032043</v>
      </c>
      <c r="AC250" s="59">
        <f t="shared" si="75"/>
        <v>0.29958146167361877</v>
      </c>
      <c r="AD250" s="59">
        <f t="shared" si="75"/>
        <v>0.30455527466469723</v>
      </c>
      <c r="AE250" s="59">
        <f t="shared" si="75"/>
        <v>0.30573082105876792</v>
      </c>
      <c r="AF250" s="59">
        <f t="shared" si="75"/>
        <v>0.30691090491923495</v>
      </c>
      <c r="AG250" s="59">
        <f t="shared" si="75"/>
        <v>0.30809554376016784</v>
      </c>
      <c r="AH250" s="59">
        <f t="shared" si="75"/>
        <v>0.30928475516323833</v>
      </c>
      <c r="AI250" s="59">
        <f t="shared" si="75"/>
        <v>0.31047855677798125</v>
      </c>
      <c r="AJ250" s="59">
        <f t="shared" si="75"/>
        <v>0.31167696632205649</v>
      </c>
      <c r="AK250" s="59">
        <f t="shared" si="75"/>
        <v>0.31288000158151202</v>
      </c>
      <c r="AL250" s="59">
        <f t="shared" si="75"/>
        <v>0.31408768041104773</v>
      </c>
      <c r="AM250" s="59">
        <f t="shared" si="75"/>
        <v>0.31530002073428048</v>
      </c>
      <c r="AN250" s="59">
        <f t="shared" si="75"/>
        <v>0.3165170405440102</v>
      </c>
      <c r="AO250" s="59">
        <f t="shared" si="75"/>
        <v>0.31773875790248668</v>
      </c>
      <c r="AP250" s="59">
        <f t="shared" si="75"/>
        <v>0.31896519094167802</v>
      </c>
      <c r="AQ250" s="59">
        <f t="shared" si="75"/>
        <v>0.32019635786353934</v>
      </c>
      <c r="AR250" s="59">
        <f t="shared" si="75"/>
        <v>0.32143227694028315</v>
      </c>
      <c r="AS250" s="59">
        <f t="shared" si="75"/>
        <v>0.32267296651465055</v>
      </c>
      <c r="AT250" s="56"/>
      <c r="AU250" s="56"/>
    </row>
    <row r="251" spans="1:47">
      <c r="A251" s="58" t="s">
        <v>2756</v>
      </c>
      <c r="B251" s="59">
        <f>'Energy by Mode &amp; Fuel'!C$227*'C Emissions Factors'!$AB$9/1000</f>
        <v>1.0663831871</v>
      </c>
      <c r="C251" s="59">
        <f>'Energy by Mode &amp; Fuel'!D$227*'C Emissions Factors'!$AB$9/1000</f>
        <v>1.1079260961999999</v>
      </c>
      <c r="D251" s="59">
        <f>'Energy by Mode &amp; Fuel'!E$227*'C Emissions Factors'!$AB$9/1000</f>
        <v>1.0362420221999999</v>
      </c>
      <c r="E251" s="59">
        <f>'Energy by Mode &amp; Fuel'!F$227*'C Emissions Factors'!$AB$9/1000</f>
        <v>1.0273417885499998</v>
      </c>
      <c r="F251" s="59">
        <f>F80*((1+F$131)^F$173)*(1+F143)*(1+F$159)</f>
        <v>1.0284437201500001</v>
      </c>
      <c r="G251" s="59">
        <f t="shared" ref="G251:AS251" si="76">G80*((1+G$131)^G$173)*(1+G143)*(1+G$159)</f>
        <v>1.0487050266</v>
      </c>
      <c r="H251" s="59">
        <f t="shared" si="76"/>
        <v>1.0916865035999999</v>
      </c>
      <c r="I251" s="59">
        <f t="shared" si="76"/>
        <v>1.1227116130999999</v>
      </c>
      <c r="J251" s="59">
        <f t="shared" si="76"/>
        <v>1.1397756793499998</v>
      </c>
      <c r="K251" s="59">
        <f t="shared" si="76"/>
        <v>1.1534736751999999</v>
      </c>
      <c r="L251" s="59">
        <f t="shared" si="76"/>
        <v>1.1642490359499997</v>
      </c>
      <c r="M251" s="59">
        <f t="shared" si="76"/>
        <v>1.1735224809</v>
      </c>
      <c r="N251" s="59">
        <f t="shared" si="76"/>
        <v>1.1780451259499998</v>
      </c>
      <c r="O251" s="59">
        <f t="shared" si="76"/>
        <v>1.1804456163499999</v>
      </c>
      <c r="P251" s="59">
        <f t="shared" si="76"/>
        <v>1.1804581981499997</v>
      </c>
      <c r="Q251" s="59">
        <f t="shared" si="76"/>
        <v>1.1827215322999998</v>
      </c>
      <c r="R251" s="59">
        <f t="shared" si="76"/>
        <v>1.1848970864499999</v>
      </c>
      <c r="S251" s="59">
        <f t="shared" si="76"/>
        <v>1.1848371034499998</v>
      </c>
      <c r="T251" s="59">
        <f t="shared" si="76"/>
        <v>1.1875952973499997</v>
      </c>
      <c r="U251" s="59">
        <f t="shared" si="76"/>
        <v>1.1915174540499998</v>
      </c>
      <c r="V251" s="59">
        <f t="shared" si="76"/>
        <v>1.19526595265</v>
      </c>
      <c r="W251" s="59">
        <f t="shared" si="76"/>
        <v>1.2019043151499997</v>
      </c>
      <c r="X251" s="59">
        <f t="shared" si="76"/>
        <v>1.2095730685499997</v>
      </c>
      <c r="Y251" s="59">
        <f t="shared" si="76"/>
        <v>1.2122943216999997</v>
      </c>
      <c r="Z251" s="59">
        <f t="shared" si="76"/>
        <v>1.2183996401499999</v>
      </c>
      <c r="AA251" s="59">
        <f t="shared" si="76"/>
        <v>1.2267445189999999</v>
      </c>
      <c r="AB251" s="59">
        <f t="shared" si="76"/>
        <v>1.2339898801999998</v>
      </c>
      <c r="AC251" s="59">
        <f t="shared" si="76"/>
        <v>1.24258127455</v>
      </c>
      <c r="AD251" s="59">
        <f t="shared" si="76"/>
        <v>1.2537893175499997</v>
      </c>
      <c r="AE251" s="59">
        <f t="shared" si="76"/>
        <v>1.2586160229964203</v>
      </c>
      <c r="AF251" s="59">
        <f t="shared" si="76"/>
        <v>1.2634613097827359</v>
      </c>
      <c r="AG251" s="59">
        <f t="shared" si="76"/>
        <v>1.2683252494414234</v>
      </c>
      <c r="AH251" s="59">
        <f t="shared" si="76"/>
        <v>1.2732079137803365</v>
      </c>
      <c r="AI251" s="59">
        <f t="shared" si="76"/>
        <v>1.278109374883768</v>
      </c>
      <c r="AJ251" s="59">
        <f t="shared" si="76"/>
        <v>1.2830297051135129</v>
      </c>
      <c r="AK251" s="59">
        <f t="shared" si="76"/>
        <v>1.287968977109937</v>
      </c>
      <c r="AL251" s="59">
        <f t="shared" si="76"/>
        <v>1.2929272637930496</v>
      </c>
      <c r="AM251" s="59">
        <f t="shared" si="76"/>
        <v>1.2979046383635795</v>
      </c>
      <c r="AN251" s="59">
        <f t="shared" si="76"/>
        <v>1.3029011743040557</v>
      </c>
      <c r="AO251" s="59">
        <f t="shared" si="76"/>
        <v>1.3079169453798931</v>
      </c>
      <c r="AP251" s="59">
        <f t="shared" si="76"/>
        <v>1.3129520256404801</v>
      </c>
      <c r="AQ251" s="59">
        <f t="shared" si="76"/>
        <v>1.3180064894202728</v>
      </c>
      <c r="AR251" s="59">
        <f t="shared" si="76"/>
        <v>1.3230804113398931</v>
      </c>
      <c r="AS251" s="59">
        <f t="shared" si="76"/>
        <v>1.3281738663072278</v>
      </c>
      <c r="AT251" s="56"/>
      <c r="AU251" s="56"/>
    </row>
    <row r="252" spans="1:47">
      <c r="A252" s="58" t="s">
        <v>2820</v>
      </c>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c r="AT252" s="56"/>
      <c r="AU252" s="56"/>
    </row>
    <row r="253" spans="1:47">
      <c r="A253" s="58" t="s">
        <v>2819</v>
      </c>
      <c r="B253" s="59">
        <f>B82</f>
        <v>2.8462521151286584</v>
      </c>
      <c r="C253" s="59">
        <f>C82</f>
        <v>2.8463495859324341</v>
      </c>
      <c r="D253" s="59">
        <f>D82</f>
        <v>2.8383867372060463</v>
      </c>
      <c r="E253" s="59">
        <f>E82</f>
        <v>2.8117121438950767</v>
      </c>
      <c r="F253" s="59">
        <f>F82*((1+F$131)^F$173)*(1+F141)*(1+F$159)</f>
        <v>2.8439740000758129</v>
      </c>
      <c r="G253" s="59">
        <f t="shared" ref="G253:AS253" si="77">G82*((1+G$131)^G$173)*(1+G141)*(1+G$159)</f>
        <v>2.8448828167037656</v>
      </c>
      <c r="H253" s="59">
        <f t="shared" si="77"/>
        <v>2.8369399139339517</v>
      </c>
      <c r="I253" s="59">
        <f t="shared" si="77"/>
        <v>2.8711366720852891</v>
      </c>
      <c r="J253" s="59">
        <f t="shared" si="77"/>
        <v>2.8681136831521306</v>
      </c>
      <c r="K253" s="59">
        <f t="shared" si="77"/>
        <v>2.9013699500296046</v>
      </c>
      <c r="L253" s="59">
        <f t="shared" si="77"/>
        <v>2.9187765667859051</v>
      </c>
      <c r="M253" s="59">
        <f t="shared" si="77"/>
        <v>2.956837822155796</v>
      </c>
      <c r="N253" s="59">
        <f t="shared" si="77"/>
        <v>2.9959956188452042</v>
      </c>
      <c r="O253" s="59">
        <f t="shared" si="77"/>
        <v>3.0271092076173756</v>
      </c>
      <c r="P253" s="59">
        <f t="shared" si="77"/>
        <v>3.0783773179426923</v>
      </c>
      <c r="Q253" s="59">
        <f t="shared" si="77"/>
        <v>3.11851595391694</v>
      </c>
      <c r="R253" s="59">
        <f t="shared" si="77"/>
        <v>3.1494159394914862</v>
      </c>
      <c r="S253" s="59">
        <f t="shared" si="77"/>
        <v>3.1664435779351088</v>
      </c>
      <c r="T253" s="59">
        <f t="shared" si="77"/>
        <v>3.2211710152526467</v>
      </c>
      <c r="U253" s="59">
        <f t="shared" si="77"/>
        <v>3.241562495821654</v>
      </c>
      <c r="V253" s="59">
        <f t="shared" si="77"/>
        <v>3.2811503563923172</v>
      </c>
      <c r="W253" s="59">
        <f t="shared" si="77"/>
        <v>3.3296762457022808</v>
      </c>
      <c r="X253" s="59">
        <f t="shared" si="77"/>
        <v>3.3482588261426924</v>
      </c>
      <c r="Y253" s="59">
        <f t="shared" si="77"/>
        <v>3.4089207373257207</v>
      </c>
      <c r="Z253" s="59">
        <f t="shared" si="77"/>
        <v>3.4374448543598177</v>
      </c>
      <c r="AA253" s="59">
        <f t="shared" si="77"/>
        <v>3.4862670318667148</v>
      </c>
      <c r="AB253" s="59">
        <f t="shared" si="77"/>
        <v>3.4945414800082562</v>
      </c>
      <c r="AC253" s="59">
        <f t="shared" si="77"/>
        <v>3.528529137217165</v>
      </c>
      <c r="AD253" s="59">
        <f t="shared" si="77"/>
        <v>3.5935218411404639</v>
      </c>
      <c r="AE253" s="59">
        <f t="shared" si="77"/>
        <v>3.61605552327504</v>
      </c>
      <c r="AF253" s="59">
        <f t="shared" si="77"/>
        <v>3.6387305060202673</v>
      </c>
      <c r="AG253" s="59">
        <f t="shared" si="77"/>
        <v>3.6615476754214207</v>
      </c>
      <c r="AH253" s="59">
        <f t="shared" si="77"/>
        <v>3.6845079230798445</v>
      </c>
      <c r="AI253" s="59">
        <f t="shared" si="77"/>
        <v>3.7076121461877971</v>
      </c>
      <c r="AJ253" s="59">
        <f t="shared" si="77"/>
        <v>3.7308612475635026</v>
      </c>
      <c r="AK253" s="59">
        <f t="shared" si="77"/>
        <v>3.7542561356864375</v>
      </c>
      <c r="AL253" s="59">
        <f t="shared" si="77"/>
        <v>3.7777977247328232</v>
      </c>
      <c r="AM253" s="59">
        <f t="shared" si="77"/>
        <v>3.801486934611352</v>
      </c>
      <c r="AN253" s="59">
        <f t="shared" si="77"/>
        <v>3.8253246909991327</v>
      </c>
      <c r="AO253" s="59">
        <f t="shared" si="77"/>
        <v>3.849311925377862</v>
      </c>
      <c r="AP253" s="59">
        <f t="shared" si="77"/>
        <v>3.8734495750702229</v>
      </c>
      <c r="AQ253" s="59">
        <f t="shared" si="77"/>
        <v>3.8977385832765123</v>
      </c>
      <c r="AR253" s="59">
        <f t="shared" si="77"/>
        <v>3.9221798991114962</v>
      </c>
      <c r="AS253" s="59">
        <f t="shared" si="77"/>
        <v>3.9467744776414966</v>
      </c>
      <c r="AT253" s="56"/>
      <c r="AU253" s="56"/>
    </row>
    <row r="254" spans="1:47">
      <c r="A254" s="58" t="s">
        <v>2821</v>
      </c>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c r="AT254" s="56"/>
      <c r="AU254" s="56"/>
    </row>
    <row r="255" spans="1:47">
      <c r="A255" s="58" t="s">
        <v>2819</v>
      </c>
      <c r="B255" s="59">
        <f>B84</f>
        <v>0.89531808884654307</v>
      </c>
      <c r="C255" s="59">
        <f>C84</f>
        <v>0.89010338037336811</v>
      </c>
      <c r="D255" s="59">
        <f>D84</f>
        <v>0.9039750668550306</v>
      </c>
      <c r="E255" s="59">
        <f>E84</f>
        <v>0.88734120584528631</v>
      </c>
      <c r="F255" s="59">
        <f>F84*((1+F$131)^F$173)*(1+F143)*(1+F$159)</f>
        <v>0.89636432274321398</v>
      </c>
      <c r="G255" s="59">
        <f t="shared" ref="G255:AS255" si="78">G84*((1+G$131)^G$173)*(1+G143)*(1+G$159)</f>
        <v>0.89760950757948943</v>
      </c>
      <c r="H255" s="59">
        <f t="shared" si="78"/>
        <v>0.89143521074276355</v>
      </c>
      <c r="I255" s="59">
        <f t="shared" si="78"/>
        <v>0.90554476572810338</v>
      </c>
      <c r="J255" s="59">
        <f t="shared" si="78"/>
        <v>0.90955139054846568</v>
      </c>
      <c r="K255" s="59">
        <f t="shared" si="78"/>
        <v>0.92368034385649433</v>
      </c>
      <c r="L255" s="59">
        <f t="shared" si="78"/>
        <v>0.93294213628386558</v>
      </c>
      <c r="M255" s="59">
        <f t="shared" si="78"/>
        <v>0.94887006978533117</v>
      </c>
      <c r="N255" s="59">
        <f t="shared" si="78"/>
        <v>0.9663409427244789</v>
      </c>
      <c r="O255" s="59">
        <f t="shared" si="78"/>
        <v>0.98177806077493435</v>
      </c>
      <c r="P255" s="59">
        <f t="shared" si="78"/>
        <v>1.0029937418968116</v>
      </c>
      <c r="Q255" s="59">
        <f t="shared" si="78"/>
        <v>1.0193788984899261</v>
      </c>
      <c r="R255" s="59">
        <f t="shared" si="78"/>
        <v>1.0325283570596282</v>
      </c>
      <c r="S255" s="59">
        <f t="shared" si="78"/>
        <v>1.0410635920324924</v>
      </c>
      <c r="T255" s="59">
        <f t="shared" si="78"/>
        <v>1.0614865375264118</v>
      </c>
      <c r="U255" s="59">
        <f t="shared" si="78"/>
        <v>1.0706229581151057</v>
      </c>
      <c r="V255" s="59">
        <f t="shared" si="78"/>
        <v>1.0861336391939229</v>
      </c>
      <c r="W255" s="59">
        <f t="shared" si="78"/>
        <v>1.1042651694288852</v>
      </c>
      <c r="X255" s="59">
        <f t="shared" si="78"/>
        <v>1.1122679755822518</v>
      </c>
      <c r="Y255" s="59">
        <f t="shared" si="78"/>
        <v>1.1346142388203517</v>
      </c>
      <c r="Z255" s="59">
        <f t="shared" si="78"/>
        <v>1.1452994532019884</v>
      </c>
      <c r="AA255" s="59">
        <f t="shared" si="78"/>
        <v>1.1627008058497998</v>
      </c>
      <c r="AB255" s="59">
        <f t="shared" si="78"/>
        <v>1.1662905482163524</v>
      </c>
      <c r="AC255" s="59">
        <f t="shared" si="78"/>
        <v>1.1786117868258796</v>
      </c>
      <c r="AD255" s="59">
        <f t="shared" si="78"/>
        <v>1.201092353500129</v>
      </c>
      <c r="AE255" s="59">
        <f t="shared" si="78"/>
        <v>1.2092058645960362</v>
      </c>
      <c r="AF255" s="59">
        <f t="shared" si="78"/>
        <v>1.2173741833527463</v>
      </c>
      <c r="AG255" s="59">
        <f t="shared" si="78"/>
        <v>1.2255976800020423</v>
      </c>
      <c r="AH255" s="59">
        <f t="shared" si="78"/>
        <v>1.2338767272766644</v>
      </c>
      <c r="AI255" s="59">
        <f t="shared" si="78"/>
        <v>1.2422117004272033</v>
      </c>
      <c r="AJ255" s="59">
        <f t="shared" si="78"/>
        <v>1.2506029772391083</v>
      </c>
      <c r="AK255" s="59">
        <f t="shared" si="78"/>
        <v>1.2590509380498114</v>
      </c>
      <c r="AL255" s="59">
        <f t="shared" si="78"/>
        <v>1.2675559657659656</v>
      </c>
      <c r="AM255" s="59">
        <f t="shared" si="78"/>
        <v>1.2761184458808008</v>
      </c>
      <c r="AN255" s="59">
        <f t="shared" si="78"/>
        <v>1.2847387664915961</v>
      </c>
      <c r="AO255" s="59">
        <f t="shared" si="78"/>
        <v>1.2934173183172701</v>
      </c>
      <c r="AP255" s="59">
        <f t="shared" si="78"/>
        <v>1.3021544947160912</v>
      </c>
      <c r="AQ255" s="59">
        <f t="shared" si="78"/>
        <v>1.3109506917035056</v>
      </c>
      <c r="AR255" s="59">
        <f t="shared" si="78"/>
        <v>1.3198063079700884</v>
      </c>
      <c r="AS255" s="59">
        <f t="shared" si="78"/>
        <v>1.328721744899612</v>
      </c>
      <c r="AT255" s="56"/>
      <c r="AU255" s="56"/>
    </row>
    <row r="256" spans="1:47">
      <c r="A256" s="58" t="s">
        <v>2756</v>
      </c>
      <c r="B256" s="59">
        <f>'Energy by Mode &amp; Fuel'!C$232*'C Emissions Factors'!$AB$9/1000</f>
        <v>0.7543666899999999</v>
      </c>
      <c r="C256" s="59">
        <f>'Energy by Mode &amp; Fuel'!D$232*'C Emissions Factors'!$AB$9/1000</f>
        <v>0.72086398999999979</v>
      </c>
      <c r="D256" s="59">
        <f>'Energy by Mode &amp; Fuel'!E$232*'C Emissions Factors'!$AB$9/1000</f>
        <v>0.8024823460499998</v>
      </c>
      <c r="E256" s="59">
        <f>'Energy by Mode &amp; Fuel'!F$232*'C Emissions Factors'!$AB$9/1000</f>
        <v>0.77945216579999987</v>
      </c>
      <c r="F256" s="59">
        <f>F85*((1+F$131)^F$173)*(1+F143)*(1+F$159)</f>
        <v>0.78299123594999986</v>
      </c>
      <c r="G256" s="59">
        <f t="shared" ref="G256:AS256" si="79">G85*((1+G$131)^G$173)*(1+G143)*(1+G$159)</f>
        <v>0.78907504829999997</v>
      </c>
      <c r="H256" s="59">
        <f t="shared" si="79"/>
        <v>0.78336364259999991</v>
      </c>
      <c r="I256" s="59">
        <f t="shared" si="79"/>
        <v>0.79692177565</v>
      </c>
      <c r="J256" s="59">
        <f t="shared" si="79"/>
        <v>0.81551379909999988</v>
      </c>
      <c r="K256" s="59">
        <f t="shared" si="79"/>
        <v>0.83308859864999985</v>
      </c>
      <c r="L256" s="59">
        <f t="shared" si="79"/>
        <v>0.85117603339999992</v>
      </c>
      <c r="M256" s="59">
        <f t="shared" si="79"/>
        <v>0.86996929249999999</v>
      </c>
      <c r="N256" s="59">
        <f t="shared" si="79"/>
        <v>0.89190675804999986</v>
      </c>
      <c r="O256" s="59">
        <f t="shared" si="79"/>
        <v>0.91517687029999983</v>
      </c>
      <c r="P256" s="59">
        <f t="shared" si="79"/>
        <v>0.9377541788999999</v>
      </c>
      <c r="Q256" s="59">
        <f t="shared" si="79"/>
        <v>0.95684552424999991</v>
      </c>
      <c r="R256" s="59">
        <f t="shared" si="79"/>
        <v>0.9752276071999999</v>
      </c>
      <c r="S256" s="59">
        <f t="shared" si="79"/>
        <v>0.99480927699999988</v>
      </c>
      <c r="T256" s="59">
        <f t="shared" si="79"/>
        <v>1.0124308194</v>
      </c>
      <c r="U256" s="59">
        <f t="shared" si="79"/>
        <v>1.0298321802999999</v>
      </c>
      <c r="V256" s="59">
        <f t="shared" si="79"/>
        <v>1.0480330706999998</v>
      </c>
      <c r="W256" s="59">
        <f t="shared" si="79"/>
        <v>1.0645302975999997</v>
      </c>
      <c r="X256" s="59">
        <f t="shared" si="79"/>
        <v>1.0809943143999998</v>
      </c>
      <c r="Y256" s="59">
        <f t="shared" si="79"/>
        <v>1.0995654900999998</v>
      </c>
      <c r="Z256" s="59">
        <f t="shared" si="79"/>
        <v>1.1145508527999999</v>
      </c>
      <c r="AA256" s="59">
        <f t="shared" si="79"/>
        <v>1.1288518972499999</v>
      </c>
      <c r="AB256" s="59">
        <f t="shared" si="79"/>
        <v>1.1447849913499999</v>
      </c>
      <c r="AC256" s="59">
        <f t="shared" si="79"/>
        <v>1.1599675664499998</v>
      </c>
      <c r="AD256" s="59">
        <f t="shared" si="79"/>
        <v>1.1742251598</v>
      </c>
      <c r="AE256" s="59">
        <f t="shared" si="79"/>
        <v>1.183077011242518</v>
      </c>
      <c r="AF256" s="59">
        <f t="shared" si="79"/>
        <v>1.1919955920284726</v>
      </c>
      <c r="AG256" s="59">
        <f t="shared" si="79"/>
        <v>1.2009814051944667</v>
      </c>
      <c r="AH256" s="59">
        <f t="shared" si="79"/>
        <v>1.2100349575692246</v>
      </c>
      <c r="AI256" s="59">
        <f t="shared" si="79"/>
        <v>1.2191567598021802</v>
      </c>
      <c r="AJ256" s="59">
        <f t="shared" si="79"/>
        <v>1.2283473263922784</v>
      </c>
      <c r="AK256" s="59">
        <f t="shared" si="79"/>
        <v>1.2376071757169944</v>
      </c>
      <c r="AL256" s="59">
        <f t="shared" si="79"/>
        <v>1.2469368300615724</v>
      </c>
      <c r="AM256" s="59">
        <f t="shared" si="79"/>
        <v>1.2563368156484844</v>
      </c>
      <c r="AN256" s="59">
        <f t="shared" si="79"/>
        <v>1.2658076626671093</v>
      </c>
      <c r="AO256" s="59">
        <f t="shared" si="79"/>
        <v>1.2753499053036397</v>
      </c>
      <c r="AP256" s="59">
        <f t="shared" si="79"/>
        <v>1.2849640817712091</v>
      </c>
      <c r="AQ256" s="59">
        <f t="shared" si="79"/>
        <v>1.2946507343402509</v>
      </c>
      <c r="AR256" s="59">
        <f t="shared" si="79"/>
        <v>1.3044104093690831</v>
      </c>
      <c r="AS256" s="59">
        <f t="shared" si="79"/>
        <v>1.3142436573347254</v>
      </c>
      <c r="AT256" s="56"/>
      <c r="AU256" s="56"/>
    </row>
    <row r="257" spans="1:47">
      <c r="A257" s="58" t="s">
        <v>670</v>
      </c>
      <c r="B257" s="59">
        <f t="shared" ref="B257:AS257" si="80">SUM(B250:B256)</f>
        <v>5.8469328522017818</v>
      </c>
      <c r="C257" s="59">
        <f t="shared" si="80"/>
        <v>5.8671626407488437</v>
      </c>
      <c r="D257" s="59">
        <f t="shared" si="80"/>
        <v>5.8539750065224219</v>
      </c>
      <c r="E257" s="59">
        <f t="shared" si="80"/>
        <v>5.7754320177199245</v>
      </c>
      <c r="F257" s="59">
        <f t="shared" si="80"/>
        <v>5.823098282840192</v>
      </c>
      <c r="G257" s="59">
        <f t="shared" si="80"/>
        <v>5.8536034261844954</v>
      </c>
      <c r="H257" s="59">
        <f t="shared" si="80"/>
        <v>5.8849651699010348</v>
      </c>
      <c r="I257" s="59">
        <f t="shared" si="80"/>
        <v>5.9849867856621941</v>
      </c>
      <c r="J257" s="59">
        <f t="shared" si="80"/>
        <v>6.0210711521709808</v>
      </c>
      <c r="K257" s="59">
        <f t="shared" si="80"/>
        <v>6.1021056916389487</v>
      </c>
      <c r="L257" s="59">
        <f t="shared" si="80"/>
        <v>6.1576395295041157</v>
      </c>
      <c r="M257" s="59">
        <f t="shared" si="80"/>
        <v>6.2412777533802863</v>
      </c>
      <c r="N257" s="59">
        <f t="shared" si="80"/>
        <v>6.3245863156631739</v>
      </c>
      <c r="O257" s="59">
        <f t="shared" si="80"/>
        <v>6.3955029431801496</v>
      </c>
      <c r="P257" s="59">
        <f t="shared" si="80"/>
        <v>6.4909130134575914</v>
      </c>
      <c r="Q257" s="59">
        <f t="shared" si="80"/>
        <v>6.5690118144378387</v>
      </c>
      <c r="R257" s="59">
        <f t="shared" si="80"/>
        <v>6.6331239037864087</v>
      </c>
      <c r="S257" s="59">
        <f t="shared" si="80"/>
        <v>6.675888452436241</v>
      </c>
      <c r="T257" s="59">
        <f t="shared" si="80"/>
        <v>6.7733087075573764</v>
      </c>
      <c r="U257" s="59">
        <f t="shared" si="80"/>
        <v>6.8232479609705301</v>
      </c>
      <c r="V257" s="59">
        <f t="shared" si="80"/>
        <v>6.901007212221673</v>
      </c>
      <c r="W257" s="59">
        <f t="shared" si="80"/>
        <v>6.9930744768565454</v>
      </c>
      <c r="X257" s="59">
        <f t="shared" si="80"/>
        <v>7.0437318231433368</v>
      </c>
      <c r="Y257" s="59">
        <f t="shared" si="80"/>
        <v>7.150424596646249</v>
      </c>
      <c r="Z257" s="59">
        <f t="shared" si="80"/>
        <v>7.2113932709285367</v>
      </c>
      <c r="AA257" s="59">
        <f t="shared" si="80"/>
        <v>7.3032464147232545</v>
      </c>
      <c r="AB257" s="59">
        <f t="shared" si="80"/>
        <v>7.3374890371449286</v>
      </c>
      <c r="AC257" s="59">
        <f t="shared" si="80"/>
        <v>7.4092712267166636</v>
      </c>
      <c r="AD257" s="59">
        <f t="shared" si="80"/>
        <v>7.5271839466552892</v>
      </c>
      <c r="AE257" s="59">
        <f t="shared" si="80"/>
        <v>7.5726852431687828</v>
      </c>
      <c r="AF257" s="59">
        <f t="shared" si="80"/>
        <v>7.6184724961034576</v>
      </c>
      <c r="AG257" s="59">
        <f t="shared" si="80"/>
        <v>7.6645475538195207</v>
      </c>
      <c r="AH257" s="59">
        <f t="shared" si="80"/>
        <v>7.7109122768693084</v>
      </c>
      <c r="AI257" s="59">
        <f t="shared" si="80"/>
        <v>7.7575685380789299</v>
      </c>
      <c r="AJ257" s="59">
        <f t="shared" si="80"/>
        <v>7.8045182226304579</v>
      </c>
      <c r="AK257" s="59">
        <f t="shared" si="80"/>
        <v>7.8517632281446925</v>
      </c>
      <c r="AL257" s="59">
        <f t="shared" si="80"/>
        <v>7.8993054647644581</v>
      </c>
      <c r="AM257" s="59">
        <f t="shared" si="80"/>
        <v>7.947146855238497</v>
      </c>
      <c r="AN257" s="59">
        <f t="shared" si="80"/>
        <v>7.9952893350059044</v>
      </c>
      <c r="AO257" s="59">
        <f t="shared" si="80"/>
        <v>8.0437348522811511</v>
      </c>
      <c r="AP257" s="59">
        <f t="shared" si="80"/>
        <v>8.0924853681396822</v>
      </c>
      <c r="AQ257" s="59">
        <f t="shared" si="80"/>
        <v>8.1415428566040813</v>
      </c>
      <c r="AR257" s="59">
        <f t="shared" si="80"/>
        <v>8.1909093047308446</v>
      </c>
      <c r="AS257" s="59">
        <f t="shared" si="80"/>
        <v>8.2405867126977128</v>
      </c>
      <c r="AT257" s="56"/>
      <c r="AU257" s="56"/>
    </row>
    <row r="258" spans="1:47">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c r="AI258" s="58"/>
      <c r="AJ258" s="58"/>
      <c r="AK258" s="58"/>
      <c r="AL258" s="58"/>
      <c r="AM258" s="58"/>
      <c r="AN258" s="58"/>
      <c r="AO258" s="58"/>
      <c r="AP258" s="58"/>
      <c r="AQ258" s="58"/>
      <c r="AR258" s="58"/>
      <c r="AS258" s="58"/>
      <c r="AT258" s="56"/>
      <c r="AU258" s="56"/>
    </row>
    <row r="259" spans="1:47">
      <c r="A259" s="58" t="s">
        <v>1634</v>
      </c>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58"/>
      <c r="AR259" s="58"/>
      <c r="AS259" s="58"/>
      <c r="AT259" s="56"/>
      <c r="AU259" s="56"/>
    </row>
    <row r="260" spans="1:47">
      <c r="A260" s="58" t="s">
        <v>708</v>
      </c>
      <c r="B260" s="59">
        <f>'Energy by Mode &amp; Fuel'!C$236*((1-B$112)*'C Emissions Factors'!$AB$6/1000+(B$112)*'C Emissions Factors'!$AB$50/1000)</f>
        <v>14.50187892464259</v>
      </c>
      <c r="C260" s="59">
        <f>'Energy by Mode &amp; Fuel'!D$236*((1-C$112)*'C Emissions Factors'!$AB$6/1000+(C$112)*'C Emissions Factors'!$AB$50/1000)</f>
        <v>14.277885496498961</v>
      </c>
      <c r="D260" s="59">
        <f>'Energy by Mode &amp; Fuel'!E$236*((1-D$112)*'C Emissions Factors'!$AB$6/1000+(D$112)*'C Emissions Factors'!$AB$50/1000)</f>
        <v>13.941390990172861</v>
      </c>
      <c r="E260" s="59">
        <f>'Energy by Mode &amp; Fuel'!F$236*((1-E$112)*'C Emissions Factors'!$AB$6/1000+(E$112)*'C Emissions Factors'!$AB$50/1000)</f>
        <v>14.261641602793727</v>
      </c>
      <c r="F260" s="59">
        <f>F89*((1+F$132)^F$174)*(1+F137)*(1+F$160)</f>
        <v>14.575113658784776</v>
      </c>
      <c r="G260" s="59">
        <f t="shared" ref="G260:AS260" si="81">G89*((1+G$132)^G$174)*(1+G137)*(1+G$160)</f>
        <v>14.642923424895804</v>
      </c>
      <c r="H260" s="59">
        <f t="shared" si="81"/>
        <v>14.685343222725727</v>
      </c>
      <c r="I260" s="59">
        <f t="shared" si="81"/>
        <v>14.715212639995054</v>
      </c>
      <c r="J260" s="59">
        <f t="shared" si="81"/>
        <v>14.743168175785163</v>
      </c>
      <c r="K260" s="59">
        <f t="shared" si="81"/>
        <v>14.766186696921025</v>
      </c>
      <c r="L260" s="59">
        <f t="shared" si="81"/>
        <v>14.786542802834969</v>
      </c>
      <c r="M260" s="59">
        <f t="shared" si="81"/>
        <v>14.803406314354911</v>
      </c>
      <c r="N260" s="59">
        <f t="shared" si="81"/>
        <v>14.820600701015843</v>
      </c>
      <c r="O260" s="59">
        <f t="shared" si="81"/>
        <v>14.836424640990918</v>
      </c>
      <c r="P260" s="59">
        <f t="shared" si="81"/>
        <v>14.854116220163219</v>
      </c>
      <c r="Q260" s="59">
        <f t="shared" si="81"/>
        <v>14.870768157406664</v>
      </c>
      <c r="R260" s="59">
        <f t="shared" si="81"/>
        <v>14.888482329840029</v>
      </c>
      <c r="S260" s="59">
        <f t="shared" si="81"/>
        <v>14.909980064085575</v>
      </c>
      <c r="T260" s="59">
        <f t="shared" si="81"/>
        <v>14.930142825176652</v>
      </c>
      <c r="U260" s="59">
        <f t="shared" si="81"/>
        <v>14.94912855478873</v>
      </c>
      <c r="V260" s="59">
        <f t="shared" si="81"/>
        <v>14.967681493241065</v>
      </c>
      <c r="W260" s="59">
        <f t="shared" si="81"/>
        <v>14.982160817454924</v>
      </c>
      <c r="X260" s="59">
        <f t="shared" si="81"/>
        <v>14.993411768776433</v>
      </c>
      <c r="Y260" s="59">
        <f t="shared" si="81"/>
        <v>15.008559107447455</v>
      </c>
      <c r="Z260" s="59">
        <f t="shared" si="81"/>
        <v>15.021405945377516</v>
      </c>
      <c r="AA260" s="59">
        <f t="shared" si="81"/>
        <v>15.031061010090472</v>
      </c>
      <c r="AB260" s="59">
        <f t="shared" si="81"/>
        <v>15.040303624617041</v>
      </c>
      <c r="AC260" s="59">
        <f t="shared" si="81"/>
        <v>15.046457508089109</v>
      </c>
      <c r="AD260" s="59">
        <f t="shared" si="81"/>
        <v>15.046981587284986</v>
      </c>
      <c r="AE260" s="59">
        <f t="shared" si="81"/>
        <v>15.051368473428139</v>
      </c>
      <c r="AF260" s="59">
        <f t="shared" si="81"/>
        <v>15.055756638550065</v>
      </c>
      <c r="AG260" s="59">
        <f t="shared" si="81"/>
        <v>15.060146083023644</v>
      </c>
      <c r="AH260" s="59">
        <f t="shared" si="81"/>
        <v>15.064536807221865</v>
      </c>
      <c r="AI260" s="59">
        <f t="shared" si="81"/>
        <v>15.068928811517827</v>
      </c>
      <c r="AJ260" s="59">
        <f t="shared" si="81"/>
        <v>15.073322096284739</v>
      </c>
      <c r="AK260" s="59">
        <f t="shared" si="81"/>
        <v>15.077716661895916</v>
      </c>
      <c r="AL260" s="59">
        <f t="shared" si="81"/>
        <v>15.082112508724782</v>
      </c>
      <c r="AM260" s="59">
        <f t="shared" si="81"/>
        <v>15.086509637144871</v>
      </c>
      <c r="AN260" s="59">
        <f t="shared" si="81"/>
        <v>15.090908047529826</v>
      </c>
      <c r="AO260" s="59">
        <f t="shared" si="81"/>
        <v>15.095307740253398</v>
      </c>
      <c r="AP260" s="59">
        <f t="shared" si="81"/>
        <v>15.099708715689449</v>
      </c>
      <c r="AQ260" s="59">
        <f t="shared" si="81"/>
        <v>15.104110974211947</v>
      </c>
      <c r="AR260" s="59">
        <f t="shared" si="81"/>
        <v>15.108514516194974</v>
      </c>
      <c r="AS260" s="59">
        <f t="shared" si="81"/>
        <v>15.112919342012713</v>
      </c>
      <c r="AT260" s="56"/>
      <c r="AU260" s="56"/>
    </row>
    <row r="261" spans="1:47">
      <c r="A261" s="58" t="s">
        <v>710</v>
      </c>
      <c r="B261" s="59">
        <f>'Energy by Mode &amp; Fuel'!C$237*'C Emissions Factors'!$AB$9/1000</f>
        <v>3.4839492841999995</v>
      </c>
      <c r="C261" s="59">
        <f>'Energy by Mode &amp; Fuel'!D$237*'C Emissions Factors'!$AB$9/1000</f>
        <v>3.2273377674999999</v>
      </c>
      <c r="D261" s="59">
        <f>'Energy by Mode &amp; Fuel'!E$237*'C Emissions Factors'!$AB$9/1000</f>
        <v>3.4262123549499992</v>
      </c>
      <c r="E261" s="59">
        <f>'Energy by Mode &amp; Fuel'!F$237*'C Emissions Factors'!$AB$9/1000</f>
        <v>3.3975343363499997</v>
      </c>
      <c r="F261" s="59">
        <f>F90*((1+F$132)^F$174)*(1+F143)*(1+F$160)</f>
        <v>3.4326848132499994</v>
      </c>
      <c r="G261" s="59">
        <f t="shared" ref="G261:AS261" si="82">G90*((1+G$132)^G$174)*(1+G143)*(1+G$160)</f>
        <v>3.4959306689999998</v>
      </c>
      <c r="H261" s="59">
        <f t="shared" si="82"/>
        <v>3.5408109005499995</v>
      </c>
      <c r="I261" s="59">
        <f t="shared" si="82"/>
        <v>3.6327500632499996</v>
      </c>
      <c r="J261" s="59">
        <f t="shared" si="82"/>
        <v>3.7312206431499995</v>
      </c>
      <c r="K261" s="59">
        <f t="shared" si="82"/>
        <v>3.8266470857999995</v>
      </c>
      <c r="L261" s="59">
        <f t="shared" si="82"/>
        <v>3.9241755668499994</v>
      </c>
      <c r="M261" s="59">
        <f t="shared" si="82"/>
        <v>4.0277259022000003</v>
      </c>
      <c r="N261" s="59">
        <f t="shared" si="82"/>
        <v>4.1426787863999985</v>
      </c>
      <c r="O261" s="59">
        <f t="shared" si="82"/>
        <v>4.267835290949999</v>
      </c>
      <c r="P261" s="59">
        <f t="shared" si="82"/>
        <v>4.3863437771999996</v>
      </c>
      <c r="Q261" s="59">
        <f t="shared" si="82"/>
        <v>4.4947915781999992</v>
      </c>
      <c r="R261" s="59">
        <f t="shared" si="82"/>
        <v>4.6015308146499994</v>
      </c>
      <c r="S261" s="59">
        <f t="shared" si="82"/>
        <v>4.70940292515</v>
      </c>
      <c r="T261" s="59">
        <f t="shared" si="82"/>
        <v>4.8144248921999999</v>
      </c>
      <c r="U261" s="59">
        <f t="shared" si="82"/>
        <v>4.9205915104500004</v>
      </c>
      <c r="V261" s="59">
        <f t="shared" si="82"/>
        <v>5.027484800799999</v>
      </c>
      <c r="W261" s="59">
        <f t="shared" si="82"/>
        <v>5.1328103403499998</v>
      </c>
      <c r="X261" s="59">
        <f t="shared" si="82"/>
        <v>5.2358862979499987</v>
      </c>
      <c r="Y261" s="59">
        <f t="shared" si="82"/>
        <v>5.3413061278500003</v>
      </c>
      <c r="Z261" s="59">
        <f t="shared" si="82"/>
        <v>5.4371068059000001</v>
      </c>
      <c r="AA261" s="59">
        <f t="shared" si="82"/>
        <v>5.5339405082499997</v>
      </c>
      <c r="AB261" s="59">
        <f t="shared" si="82"/>
        <v>5.6322932434999995</v>
      </c>
      <c r="AC261" s="59">
        <f t="shared" si="82"/>
        <v>5.7319536812999994</v>
      </c>
      <c r="AD261" s="59">
        <f t="shared" si="82"/>
        <v>5.8321051750499988</v>
      </c>
      <c r="AE261" s="59">
        <f t="shared" si="82"/>
        <v>5.8910683760655429</v>
      </c>
      <c r="AF261" s="59">
        <f t="shared" si="82"/>
        <v>5.9506277012883233</v>
      </c>
      <c r="AG261" s="59">
        <f t="shared" si="82"/>
        <v>6.0107891775972133</v>
      </c>
      <c r="AH261" s="59">
        <f t="shared" si="82"/>
        <v>6.0715588928034681</v>
      </c>
      <c r="AI261" s="59">
        <f t="shared" si="82"/>
        <v>6.1329429962667614</v>
      </c>
      <c r="AJ261" s="59">
        <f t="shared" si="82"/>
        <v>6.1949476995174448</v>
      </c>
      <c r="AK261" s="59">
        <f t="shared" si="82"/>
        <v>6.257579276885096</v>
      </c>
      <c r="AL261" s="59">
        <f t="shared" si="82"/>
        <v>6.3208440661334322</v>
      </c>
      <c r="AM261" s="59">
        <f t="shared" si="82"/>
        <v>6.3847484691016341</v>
      </c>
      <c r="AN261" s="59">
        <f t="shared" si="82"/>
        <v>6.4492989523521507</v>
      </c>
      <c r="AO261" s="59">
        <f t="shared" si="82"/>
        <v>6.5145020478250668</v>
      </c>
      <c r="AP261" s="59">
        <f t="shared" si="82"/>
        <v>6.5803643534990703</v>
      </c>
      <c r="AQ261" s="59">
        <f t="shared" si="82"/>
        <v>6.6468925340591118</v>
      </c>
      <c r="AR261" s="59">
        <f t="shared" si="82"/>
        <v>6.7140933215708154</v>
      </c>
      <c r="AS261" s="59">
        <f t="shared" si="82"/>
        <v>6.7819735161616999</v>
      </c>
      <c r="AT261" s="56"/>
      <c r="AU261" s="56"/>
    </row>
    <row r="262" spans="1:47">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c r="AI262" s="58"/>
      <c r="AJ262" s="58"/>
      <c r="AK262" s="58"/>
      <c r="AL262" s="58"/>
      <c r="AM262" s="58"/>
      <c r="AN262" s="58"/>
      <c r="AO262" s="58"/>
      <c r="AP262" s="58"/>
      <c r="AQ262" s="58"/>
      <c r="AR262" s="58"/>
      <c r="AS262" s="58"/>
      <c r="AT262" s="56"/>
      <c r="AU262" s="56"/>
    </row>
    <row r="263" spans="1:47">
      <c r="A263" s="58" t="s">
        <v>712</v>
      </c>
      <c r="B263" s="59">
        <f>('Energy by Mode &amp; Fuel'!C$239*'C Emissions Factors'!$AB$12/1000)/2</f>
        <v>5.6487850846533316</v>
      </c>
      <c r="C263" s="59">
        <f>('Energy by Mode &amp; Fuel'!D$239*'C Emissions Factors'!$AB$12/1000)/2</f>
        <v>5.1999057379866667</v>
      </c>
      <c r="D263" s="59">
        <f>('Energy by Mode &amp; Fuel'!E$239*'C Emissions Factors'!$AB$12/1000)/2</f>
        <v>5.1217844789466653</v>
      </c>
      <c r="E263" s="59">
        <f>('Energy by Mode &amp; Fuel'!F$239*'C Emissions Factors'!$AB$12/1000)/2</f>
        <v>5.0948354654266659</v>
      </c>
      <c r="F263" s="59">
        <f>('Energy by Mode &amp; Fuel'!G$239*'C Emissions Factors'!$AB$12/1000)/2</f>
        <v>5.079765409106666</v>
      </c>
      <c r="G263" s="59">
        <f>('Energy by Mode &amp; Fuel'!H$239*'C Emissions Factors'!$AB$12/1000)/2</f>
        <v>5.1065275534533328</v>
      </c>
      <c r="H263" s="59">
        <f>('Energy by Mode &amp; Fuel'!I$239*'C Emissions Factors'!$AB$12/1000)/2</f>
        <v>5.1732290873999993</v>
      </c>
      <c r="I263" s="59">
        <f>('Energy by Mode &amp; Fuel'!J$239*'C Emissions Factors'!$AB$12/1000)/2</f>
        <v>5.2471389253066656</v>
      </c>
      <c r="J263" s="59">
        <f>('Energy by Mode &amp; Fuel'!K$239*'C Emissions Factors'!$AB$12/1000)/2</f>
        <v>5.3015317697466662</v>
      </c>
      <c r="K263" s="59">
        <f>('Energy by Mode &amp; Fuel'!L$239*'C Emissions Factors'!$AB$12/1000)/2</f>
        <v>5.3364704423066662</v>
      </c>
      <c r="L263" s="59">
        <f>('Energy by Mode &amp; Fuel'!M$239*'C Emissions Factors'!$AB$12/1000)/2</f>
        <v>5.3587324014399993</v>
      </c>
      <c r="M263" s="59">
        <f>('Energy by Mode &amp; Fuel'!N$239*'C Emissions Factors'!$AB$12/1000)/2</f>
        <v>5.3754886217999989</v>
      </c>
      <c r="N263" s="59">
        <f>('Energy by Mode &amp; Fuel'!O$239*'C Emissions Factors'!$AB$12/1000)/2</f>
        <v>5.3917426034266658</v>
      </c>
      <c r="O263" s="59">
        <f>('Energy by Mode &amp; Fuel'!P$239*'C Emissions Factors'!$AB$12/1000)/2</f>
        <v>5.4089551615733322</v>
      </c>
      <c r="P263" s="59">
        <f>('Energy by Mode &amp; Fuel'!Q$239*'C Emissions Factors'!$AB$12/1000)/2</f>
        <v>5.4231934719599986</v>
      </c>
      <c r="Q263" s="59">
        <f>('Energy by Mode &amp; Fuel'!R$239*'C Emissions Factors'!$AB$12/1000)/2</f>
        <v>5.4366102036399999</v>
      </c>
      <c r="R263" s="59">
        <f>('Energy by Mode &amp; Fuel'!S$239*'C Emissions Factors'!$AB$12/1000)/2</f>
        <v>5.4526433634933316</v>
      </c>
      <c r="S263" s="59">
        <f>('Energy by Mode &amp; Fuel'!T$239*'C Emissions Factors'!$AB$12/1000)/2</f>
        <v>5.470200197293333</v>
      </c>
      <c r="T263" s="59">
        <f>('Energy by Mode &amp; Fuel'!U$239*'C Emissions Factors'!$AB$12/1000)/2</f>
        <v>5.4901656248266653</v>
      </c>
      <c r="U263" s="59">
        <f>('Energy by Mode &amp; Fuel'!V$239*'C Emissions Factors'!$AB$12/1000)/2</f>
        <v>5.5118466790933329</v>
      </c>
      <c r="V263" s="59">
        <f>('Energy by Mode &amp; Fuel'!W$239*'C Emissions Factors'!$AB$12/1000)/2</f>
        <v>5.534118248853332</v>
      </c>
      <c r="W263" s="59">
        <f>('Energy by Mode &amp; Fuel'!X$239*'C Emissions Factors'!$AB$12/1000)/2</f>
        <v>5.555419367959999</v>
      </c>
      <c r="X263" s="59">
        <f>('Energy by Mode &amp; Fuel'!Y$239*'C Emissions Factors'!$AB$12/1000)/2</f>
        <v>5.5755223870133319</v>
      </c>
      <c r="Y263" s="59">
        <f>('Energy by Mode &amp; Fuel'!Z$239*'C Emissions Factors'!$AB$12/1000)/2</f>
        <v>5.5961582206933329</v>
      </c>
      <c r="Z263" s="59">
        <f>('Energy by Mode &amp; Fuel'!AA$239*'C Emissions Factors'!$AB$12/1000)/2</f>
        <v>5.6152183197733327</v>
      </c>
      <c r="AA263" s="59">
        <f>('Energy by Mode &amp; Fuel'!AB$239*'C Emissions Factors'!$AB$12/1000)/2</f>
        <v>5.63358649084</v>
      </c>
      <c r="AB263" s="59">
        <f>('Energy by Mode &amp; Fuel'!AC$239*'C Emissions Factors'!$AB$12/1000)/2</f>
        <v>5.653606873346666</v>
      </c>
      <c r="AC263" s="59">
        <f>('Energy by Mode &amp; Fuel'!AD$239*'C Emissions Factors'!$AB$12/1000)/2</f>
        <v>5.6743010015999999</v>
      </c>
      <c r="AD263" s="59">
        <f>('Energy by Mode &amp; Fuel'!AE$239*'C Emissions Factors'!$AB$12/1000)/2</f>
        <v>5.6963936801199999</v>
      </c>
      <c r="AE263" s="59">
        <f>('Energy by Mode &amp; Fuel'!AF$239*'C Emissions Factors'!$AB$12/1000)/2</f>
        <v>5.7079427435949386</v>
      </c>
      <c r="AF263" s="59">
        <f>('Energy by Mode &amp; Fuel'!AG$239*'C Emissions Factors'!$AB$12/1000)/2</f>
        <v>5.7195152220363692</v>
      </c>
      <c r="AG263" s="59">
        <f>('Energy by Mode &amp; Fuel'!AH$239*'C Emissions Factors'!$AB$12/1000)/2</f>
        <v>5.7311111629165969</v>
      </c>
      <c r="AH263" s="59">
        <f>('Energy by Mode &amp; Fuel'!AI$239*'C Emissions Factors'!$AB$12/1000)/2</f>
        <v>5.7427306138041727</v>
      </c>
      <c r="AI263" s="59">
        <f>('Energy by Mode &amp; Fuel'!AJ$239*'C Emissions Factors'!$AB$12/1000)/2</f>
        <v>5.754373622364092</v>
      </c>
      <c r="AJ263" s="59">
        <f>('Energy by Mode &amp; Fuel'!AK$239*'C Emissions Factors'!$AB$12/1000)/2</f>
        <v>5.7660402363579806</v>
      </c>
      <c r="AK263" s="59">
        <f>('Energy by Mode &amp; Fuel'!AL$239*'C Emissions Factors'!$AB$12/1000)/2</f>
        <v>5.7777305036443085</v>
      </c>
      <c r="AL263" s="59">
        <f>('Energy by Mode &amp; Fuel'!AM$239*'C Emissions Factors'!$AB$12/1000)/2</f>
        <v>5.7894444721785678</v>
      </c>
      <c r="AM263" s="59">
        <f>('Energy by Mode &amp; Fuel'!AN$239*'C Emissions Factors'!$AB$12/1000)/2</f>
        <v>5.8011821900134786</v>
      </c>
      <c r="AN263" s="59">
        <f>('Energy by Mode &amp; Fuel'!AO$239*'C Emissions Factors'!$AB$12/1000)/2</f>
        <v>5.8129437052991877</v>
      </c>
      <c r="AO263" s="59">
        <f>('Energy by Mode &amp; Fuel'!AP$239*'C Emissions Factors'!$AB$12/1000)/2</f>
        <v>5.8247290662834601</v>
      </c>
      <c r="AP263" s="59">
        <f>('Energy by Mode &amp; Fuel'!AQ$239*'C Emissions Factors'!$AB$12/1000)/2</f>
        <v>5.836538321311882</v>
      </c>
      <c r="AQ263" s="59">
        <f>('Energy by Mode &amp; Fuel'!AR$239*'C Emissions Factors'!$AB$12/1000)/2</f>
        <v>5.8483715188280554</v>
      </c>
      <c r="AR263" s="59">
        <f>('Energy by Mode &amp; Fuel'!AS$239*'C Emissions Factors'!$AB$12/1000)/2</f>
        <v>5.8602287073738006</v>
      </c>
      <c r="AS263" s="59">
        <f>('Energy by Mode &amp; Fuel'!AT$239*'C Emissions Factors'!$AB$12/1000)/2</f>
        <v>5.8721099355893491</v>
      </c>
      <c r="AT263" s="56"/>
      <c r="AU263" s="56"/>
    </row>
    <row r="264" spans="1:47">
      <c r="A264" s="58" t="s">
        <v>152</v>
      </c>
      <c r="B264" s="59">
        <f>'Energy by Mode &amp; Fuel'!C$240*'C Emissions Factors'!$AB$43/1000</f>
        <v>33.973879888299997</v>
      </c>
      <c r="C264" s="59">
        <f>'Energy by Mode &amp; Fuel'!D$240*'C Emissions Factors'!$AB$43/1000</f>
        <v>34.211899788183338</v>
      </c>
      <c r="D264" s="59">
        <f>'Energy by Mode &amp; Fuel'!E$240*'C Emissions Factors'!$AB$43/1000</f>
        <v>33.443873446976667</v>
      </c>
      <c r="E264" s="59">
        <f>'Energy by Mode &amp; Fuel'!F$240*'C Emissions Factors'!$AB$43/1000</f>
        <v>33.632049102190003</v>
      </c>
      <c r="F264" s="59">
        <f>'Energy by Mode &amp; Fuel'!G$240*'C Emissions Factors'!$AB$43/1000</f>
        <v>32.773421021660006</v>
      </c>
      <c r="G264" s="59">
        <f>'Energy by Mode &amp; Fuel'!H$240*'C Emissions Factors'!$AB$43/1000</f>
        <v>32.496016627543327</v>
      </c>
      <c r="H264" s="59">
        <f>'Energy by Mode &amp; Fuel'!I$240*'C Emissions Factors'!$AB$43/1000</f>
        <v>31.85432049110667</v>
      </c>
      <c r="I264" s="59">
        <f>'Energy by Mode &amp; Fuel'!J$240*'C Emissions Factors'!$AB$43/1000</f>
        <v>31.953714303720002</v>
      </c>
      <c r="J264" s="59">
        <f>'Energy by Mode &amp; Fuel'!K$240*'C Emissions Factors'!$AB$43/1000</f>
        <v>32.571965017496666</v>
      </c>
      <c r="K264" s="59">
        <f>'Energy by Mode &amp; Fuel'!L$240*'C Emissions Factors'!$AB$43/1000</f>
        <v>32.697909818639999</v>
      </c>
      <c r="L264" s="59">
        <f>'Energy by Mode &amp; Fuel'!M$240*'C Emissions Factors'!$AB$43/1000</f>
        <v>32.932189435749997</v>
      </c>
      <c r="M264" s="59">
        <f>'Energy by Mode &amp; Fuel'!N$240*'C Emissions Factors'!$AB$43/1000</f>
        <v>33.209253789690003</v>
      </c>
      <c r="N264" s="59">
        <f>'Energy by Mode &amp; Fuel'!O$240*'C Emissions Factors'!$AB$43/1000</f>
        <v>33.463853897906667</v>
      </c>
      <c r="O264" s="59">
        <f>'Energy by Mode &amp; Fuel'!P$240*'C Emissions Factors'!$AB$43/1000</f>
        <v>33.648444726380006</v>
      </c>
      <c r="P264" s="59">
        <f>'Energy by Mode &amp; Fuel'!Q$240*'C Emissions Factors'!$AB$43/1000</f>
        <v>33.487743033469997</v>
      </c>
      <c r="Q264" s="59">
        <f>'Energy by Mode &amp; Fuel'!R$240*'C Emissions Factors'!$AB$43/1000</f>
        <v>33.658545070956663</v>
      </c>
      <c r="R264" s="59">
        <f>'Energy by Mode &amp; Fuel'!S$240*'C Emissions Factors'!$AB$43/1000</f>
        <v>35.599634097573336</v>
      </c>
      <c r="S264" s="59">
        <f>'Energy by Mode &amp; Fuel'!T$240*'C Emissions Factors'!$AB$43/1000</f>
        <v>37.833732969559996</v>
      </c>
      <c r="T264" s="59">
        <f>'Energy by Mode &amp; Fuel'!U$240*'C Emissions Factors'!$AB$43/1000</f>
        <v>38.048216772939995</v>
      </c>
      <c r="U264" s="59">
        <f>'Energy by Mode &amp; Fuel'!V$240*'C Emissions Factors'!$AB$43/1000</f>
        <v>38.207490392609991</v>
      </c>
      <c r="V264" s="59">
        <f>'Energy by Mode &amp; Fuel'!W$240*'C Emissions Factors'!$AB$43/1000</f>
        <v>38.543929348026666</v>
      </c>
      <c r="W264" s="59">
        <f>'Energy by Mode &amp; Fuel'!X$240*'C Emissions Factors'!$AB$43/1000</f>
        <v>38.8851545984</v>
      </c>
      <c r="X264" s="59">
        <f>'Energy by Mode &amp; Fuel'!Y$240*'C Emissions Factors'!$AB$43/1000</f>
        <v>38.91695814387333</v>
      </c>
      <c r="Y264" s="59">
        <f>'Energy by Mode &amp; Fuel'!Z$240*'C Emissions Factors'!$AB$43/1000</f>
        <v>39.086435727789997</v>
      </c>
      <c r="Z264" s="59">
        <f>'Energy by Mode &amp; Fuel'!AA$240*'C Emissions Factors'!$AB$43/1000</f>
        <v>39.040496878239999</v>
      </c>
      <c r="AA264" s="59">
        <f>'Energy by Mode &amp; Fuel'!AB$240*'C Emissions Factors'!$AB$43/1000</f>
        <v>39.276887885400001</v>
      </c>
      <c r="AB264" s="59">
        <f>'Energy by Mode &amp; Fuel'!AC$240*'C Emissions Factors'!$AB$43/1000</f>
        <v>39.263507153236667</v>
      </c>
      <c r="AC264" s="59">
        <f>'Energy by Mode &amp; Fuel'!AD$240*'C Emissions Factors'!$AB$43/1000</f>
        <v>39.452207432769995</v>
      </c>
      <c r="AD264" s="59">
        <f>'Energy by Mode &amp; Fuel'!AE$240*'C Emissions Factors'!$AB$43/1000</f>
        <v>39.524590361666668</v>
      </c>
      <c r="AE264" s="59">
        <f>'Energy by Mode &amp; Fuel'!AF$240*'C Emissions Factors'!$AB$43/1000</f>
        <v>39.574874948577303</v>
      </c>
      <c r="AF264" s="59">
        <f>'Energy by Mode &amp; Fuel'!AG$240*'C Emissions Factors'!$AB$43/1000</f>
        <v>39.625223509324414</v>
      </c>
      <c r="AG264" s="59">
        <f>'Energy by Mode &amp; Fuel'!AH$240*'C Emissions Factors'!$AB$43/1000</f>
        <v>39.6756361252978</v>
      </c>
      <c r="AH264" s="59">
        <f>'Energy by Mode &amp; Fuel'!AI$240*'C Emissions Factors'!$AB$43/1000</f>
        <v>39.726112877990779</v>
      </c>
      <c r="AI264" s="59">
        <f>'Energy by Mode &amp; Fuel'!AJ$240*'C Emissions Factors'!$AB$43/1000</f>
        <v>39.776653849000375</v>
      </c>
      <c r="AJ264" s="59">
        <f>'Energy by Mode &amp; Fuel'!AK$240*'C Emissions Factors'!$AB$43/1000</f>
        <v>39.827259120027406</v>
      </c>
      <c r="AK264" s="59">
        <f>'Energy by Mode &amp; Fuel'!AL$240*'C Emissions Factors'!$AB$43/1000</f>
        <v>39.877928772876629</v>
      </c>
      <c r="AL264" s="59">
        <f>'Energy by Mode &amp; Fuel'!AM$240*'C Emissions Factors'!$AB$43/1000</f>
        <v>39.928662889456888</v>
      </c>
      <c r="AM264" s="59">
        <f>'Energy by Mode &amp; Fuel'!AN$240*'C Emissions Factors'!$AB$43/1000</f>
        <v>39.979461551781235</v>
      </c>
      <c r="AN264" s="59">
        <f>'Energy by Mode &amp; Fuel'!AO$240*'C Emissions Factors'!$AB$43/1000</f>
        <v>40.030324841967058</v>
      </c>
      <c r="AO264" s="59">
        <f>'Energy by Mode &amp; Fuel'!AP$240*'C Emissions Factors'!$AB$43/1000</f>
        <v>40.081252842236204</v>
      </c>
      <c r="AP264" s="59">
        <f>'Energy by Mode &amp; Fuel'!AQ$240*'C Emissions Factors'!$AB$43/1000</f>
        <v>40.132245634915144</v>
      </c>
      <c r="AQ264" s="59">
        <f>'Energy by Mode &amp; Fuel'!AR$240*'C Emissions Factors'!$AB$43/1000</f>
        <v>40.183303302435093</v>
      </c>
      <c r="AR264" s="59">
        <f>'Energy by Mode &amp; Fuel'!AS$240*'C Emissions Factors'!$AB$43/1000</f>
        <v>40.234425927332104</v>
      </c>
      <c r="AS264" s="59">
        <f>'Energy by Mode &amp; Fuel'!AT$240*'C Emissions Factors'!$AB$43/1000</f>
        <v>40.28561359224728</v>
      </c>
      <c r="AT264" s="56"/>
      <c r="AU264" s="56"/>
    </row>
    <row r="265" spans="1:47">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c r="AT265" s="56"/>
      <c r="AU265" s="56"/>
    </row>
    <row r="266" spans="1:47">
      <c r="A266" s="58" t="s">
        <v>715</v>
      </c>
      <c r="B266" s="59">
        <f>B264+B263+B261+B260+B257+B246+B225</f>
        <v>133.01674394259089</v>
      </c>
      <c r="C266" s="59">
        <f>C264+C263+C261+C260+C257+C246+C225</f>
        <v>131.55998233486102</v>
      </c>
      <c r="D266" s="59">
        <f>D264+D263+D261+D260+D257+D246+D225</f>
        <v>132.48156402839379</v>
      </c>
      <c r="E266" s="59">
        <f>E264+E263+E261+E260+E257+E246+E225</f>
        <v>132.47921884521281</v>
      </c>
      <c r="F266" s="59">
        <f t="shared" ref="F266:AS266" si="83">F264+F263+F261+F260+F257+F246+F225</f>
        <v>129.56913000426451</v>
      </c>
      <c r="G266" s="59">
        <f t="shared" si="83"/>
        <v>128.50785016954728</v>
      </c>
      <c r="H266" s="59">
        <f t="shared" si="83"/>
        <v>127.7829199410894</v>
      </c>
      <c r="I266" s="59">
        <f t="shared" si="83"/>
        <v>128.20351729344441</v>
      </c>
      <c r="J266" s="59">
        <f t="shared" si="83"/>
        <v>129.31837583991245</v>
      </c>
      <c r="K266" s="59">
        <f t="shared" si="83"/>
        <v>130.05350555821542</v>
      </c>
      <c r="L266" s="59">
        <f t="shared" si="83"/>
        <v>130.85968164651112</v>
      </c>
      <c r="M266" s="59">
        <f t="shared" si="83"/>
        <v>131.73582186645376</v>
      </c>
      <c r="N266" s="59">
        <f t="shared" si="83"/>
        <v>132.60280806682823</v>
      </c>
      <c r="O266" s="59">
        <f t="shared" si="83"/>
        <v>133.41242779841633</v>
      </c>
      <c r="P266" s="59">
        <f t="shared" si="83"/>
        <v>133.90120970304287</v>
      </c>
      <c r="Q266" s="59">
        <f t="shared" si="83"/>
        <v>134.69261605008987</v>
      </c>
      <c r="R266" s="59">
        <f t="shared" si="83"/>
        <v>137.24233018525871</v>
      </c>
      <c r="S266" s="59">
        <f t="shared" si="83"/>
        <v>140.06615514710472</v>
      </c>
      <c r="T266" s="59">
        <f t="shared" si="83"/>
        <v>140.92194249806334</v>
      </c>
      <c r="U266" s="59">
        <f t="shared" si="83"/>
        <v>141.67524090268461</v>
      </c>
      <c r="V266" s="59">
        <f t="shared" si="83"/>
        <v>142.63085466870027</v>
      </c>
      <c r="W266" s="59">
        <f t="shared" si="83"/>
        <v>143.59753205741137</v>
      </c>
      <c r="X266" s="59">
        <f t="shared" si="83"/>
        <v>144.20358150365445</v>
      </c>
      <c r="Y266" s="59">
        <f t="shared" si="83"/>
        <v>145.00885056012146</v>
      </c>
      <c r="Z266" s="59">
        <f t="shared" si="83"/>
        <v>145.53616513482663</v>
      </c>
      <c r="AA266" s="59">
        <f t="shared" si="83"/>
        <v>146.37278051719909</v>
      </c>
      <c r="AB266" s="59">
        <f t="shared" si="83"/>
        <v>146.90140331009593</v>
      </c>
      <c r="AC266" s="59">
        <f t="shared" si="83"/>
        <v>147.66806231465949</v>
      </c>
      <c r="AD266" s="59">
        <f t="shared" si="83"/>
        <v>148.35924107758456</v>
      </c>
      <c r="AE266" s="59">
        <f t="shared" si="83"/>
        <v>148.78296789679592</v>
      </c>
      <c r="AF266" s="59">
        <f t="shared" si="83"/>
        <v>149.21408625627618</v>
      </c>
      <c r="AG266" s="59">
        <f t="shared" si="83"/>
        <v>149.65263810626081</v>
      </c>
      <c r="AH266" s="59">
        <f t="shared" si="83"/>
        <v>150.09866919376668</v>
      </c>
      <c r="AI266" s="59">
        <f t="shared" si="83"/>
        <v>150.55222908064505</v>
      </c>
      <c r="AJ266" s="59">
        <f t="shared" si="83"/>
        <v>151.01337116405358</v>
      </c>
      <c r="AK266" s="59">
        <f t="shared" si="83"/>
        <v>151.48215269935636</v>
      </c>
      <c r="AL266" s="59">
        <f t="shared" si="83"/>
        <v>151.95863482546221</v>
      </c>
      <c r="AM266" s="59">
        <f t="shared" si="83"/>
        <v>152.44288259261435</v>
      </c>
      <c r="AN266" s="59">
        <f t="shared" si="83"/>
        <v>152.93496499264475</v>
      </c>
      <c r="AO266" s="59">
        <f t="shared" si="83"/>
        <v>153.43495499170922</v>
      </c>
      <c r="AP266" s="59">
        <f t="shared" si="83"/>
        <v>153.94292956551982</v>
      </c>
      <c r="AQ266" s="59">
        <f t="shared" si="83"/>
        <v>154.45896973709367</v>
      </c>
      <c r="AR266" s="59">
        <f t="shared" si="83"/>
        <v>154.98316061703832</v>
      </c>
      <c r="AS266" s="59">
        <f t="shared" si="83"/>
        <v>155.51559144639572</v>
      </c>
      <c r="AT266" s="56"/>
      <c r="AU266" s="56"/>
    </row>
    <row r="267" spans="1:47">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c r="AT267" s="56"/>
      <c r="AU267" s="56"/>
    </row>
    <row r="268" spans="1:47">
      <c r="A268" s="58" t="s">
        <v>154</v>
      </c>
      <c r="B268" s="59">
        <f>B266+B218+B213+B208+B203+B199+B192+B187</f>
        <v>2055.6292721663922</v>
      </c>
      <c r="C268" s="59">
        <f>C266+C218+C213+C208+C203+C199+C192+C187</f>
        <v>1975.3554581302944</v>
      </c>
      <c r="D268" s="59">
        <f>D266+D218+D213+D208+D203+D199+D192+D187</f>
        <v>1909.3985865351574</v>
      </c>
      <c r="E268" s="59">
        <f>E266+E218+E213+E208+E203+E199+E192+E187</f>
        <v>1933.0840394774307</v>
      </c>
      <c r="F268" s="59">
        <f t="shared" ref="F268:AS268" si="84">F266+F218+F213+F208+F203+F199+F192+F187</f>
        <v>1974.0098856152276</v>
      </c>
      <c r="G268" s="59">
        <f t="shared" si="84"/>
        <v>1993.2052872734773</v>
      </c>
      <c r="H268" s="59">
        <f t="shared" si="84"/>
        <v>2001.9343304711078</v>
      </c>
      <c r="I268" s="59">
        <f t="shared" si="84"/>
        <v>2008.6241954623933</v>
      </c>
      <c r="J268" s="59">
        <f t="shared" si="84"/>
        <v>2013.4882049733494</v>
      </c>
      <c r="K268" s="59">
        <f t="shared" si="84"/>
        <v>2018.0338190617972</v>
      </c>
      <c r="L268" s="59">
        <f t="shared" si="84"/>
        <v>2028.9186112837128</v>
      </c>
      <c r="M268" s="59">
        <f t="shared" si="84"/>
        <v>2034.4087140345137</v>
      </c>
      <c r="N268" s="59">
        <f t="shared" si="84"/>
        <v>2048.7192843244193</v>
      </c>
      <c r="O268" s="59">
        <f t="shared" si="84"/>
        <v>2062.1778445056684</v>
      </c>
      <c r="P268" s="59">
        <f t="shared" si="84"/>
        <v>2100.8576241431724</v>
      </c>
      <c r="Q268" s="59">
        <f t="shared" si="84"/>
        <v>2135.0545092015864</v>
      </c>
      <c r="R268" s="59">
        <f t="shared" si="84"/>
        <v>2171.6200607242299</v>
      </c>
      <c r="S268" s="59">
        <f t="shared" si="84"/>
        <v>2206.4951258530928</v>
      </c>
      <c r="T268" s="59">
        <f t="shared" si="84"/>
        <v>2236.1540467267487</v>
      </c>
      <c r="U268" s="59">
        <f t="shared" si="84"/>
        <v>2260.8672769455743</v>
      </c>
      <c r="V268" s="59">
        <f t="shared" si="84"/>
        <v>2281.8503836903242</v>
      </c>
      <c r="W268" s="59">
        <f t="shared" si="84"/>
        <v>2290.8553890166349</v>
      </c>
      <c r="X268" s="59">
        <f t="shared" si="84"/>
        <v>2295.3936173903367</v>
      </c>
      <c r="Y268" s="59">
        <f t="shared" si="84"/>
        <v>2304.8434826275552</v>
      </c>
      <c r="Z268" s="59">
        <f t="shared" si="84"/>
        <v>2299.6601221959172</v>
      </c>
      <c r="AA268" s="59">
        <f t="shared" si="84"/>
        <v>2289.959523523698</v>
      </c>
      <c r="AB268" s="59">
        <f t="shared" si="84"/>
        <v>2282.1854711825172</v>
      </c>
      <c r="AC268" s="59">
        <f t="shared" si="84"/>
        <v>2260.4342680523896</v>
      </c>
      <c r="AD268" s="59">
        <f t="shared" si="84"/>
        <v>2233.045679174375</v>
      </c>
      <c r="AE268" s="59">
        <f t="shared" si="84"/>
        <v>2227.3607827457631</v>
      </c>
      <c r="AF268" s="59">
        <f t="shared" si="84"/>
        <v>2219.9012000188741</v>
      </c>
      <c r="AG268" s="59">
        <f t="shared" si="84"/>
        <v>2210.4622311763478</v>
      </c>
      <c r="AH268" s="59">
        <f t="shared" si="84"/>
        <v>2198.8348365227257</v>
      </c>
      <c r="AI268" s="59">
        <f t="shared" si="84"/>
        <v>2184.8101119000526</v>
      </c>
      <c r="AJ268" s="59">
        <f t="shared" si="84"/>
        <v>2168.1839985014767</v>
      </c>
      <c r="AK268" s="59">
        <f t="shared" si="84"/>
        <v>2148.7620523419832</v>
      </c>
      <c r="AL268" s="59">
        <f t="shared" si="84"/>
        <v>2126.3640771155942</v>
      </c>
      <c r="AM268" s="59">
        <f t="shared" si="84"/>
        <v>2100.8284111270787</v>
      </c>
      <c r="AN268" s="59">
        <f t="shared" si="84"/>
        <v>2072.0156560330047</v>
      </c>
      <c r="AO268" s="59">
        <f t="shared" si="84"/>
        <v>2039.8116433454156</v>
      </c>
      <c r="AP268" s="59">
        <f t="shared" si="84"/>
        <v>2004.1294544810271</v>
      </c>
      <c r="AQ268" s="59">
        <f t="shared" si="84"/>
        <v>1964.9103412847207</v>
      </c>
      <c r="AR268" s="59">
        <f t="shared" si="84"/>
        <v>1922.1234353481059</v>
      </c>
      <c r="AS268" s="59">
        <f t="shared" si="84"/>
        <v>1875.7641842538642</v>
      </c>
      <c r="AT268" s="56"/>
      <c r="AU268" s="56"/>
    </row>
    <row r="269" spans="1:47">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6"/>
      <c r="AK269" s="56"/>
      <c r="AL269" s="56"/>
      <c r="AM269" s="56"/>
      <c r="AN269" s="56"/>
      <c r="AO269" s="56"/>
      <c r="AP269" s="56"/>
      <c r="AQ269" s="56"/>
      <c r="AR269" s="56"/>
      <c r="AS269" s="56"/>
      <c r="AT269" s="56"/>
      <c r="AU269" s="56"/>
    </row>
    <row r="270" spans="1:47">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c r="AL270" s="56"/>
      <c r="AM270" s="56"/>
      <c r="AN270" s="56"/>
      <c r="AO270" s="56"/>
      <c r="AP270" s="56"/>
      <c r="AQ270" s="56"/>
      <c r="AR270" s="56"/>
      <c r="AS270" s="56"/>
      <c r="AT270" s="56"/>
      <c r="AU270" s="56"/>
    </row>
    <row r="271" spans="1:47">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c r="AL271" s="56"/>
      <c r="AM271" s="56"/>
      <c r="AN271" s="56"/>
      <c r="AO271" s="56"/>
      <c r="AP271" s="56"/>
      <c r="AQ271" s="56"/>
      <c r="AR271" s="56"/>
      <c r="AS271" s="56"/>
      <c r="AT271" s="56"/>
      <c r="AU271" s="56"/>
    </row>
  </sheetData>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9"/>
  <sheetViews>
    <sheetView zoomScale="109" zoomScaleNormal="109" zoomScalePageLayoutView="75" workbookViewId="0">
      <selection activeCell="G7" sqref="G7"/>
    </sheetView>
  </sheetViews>
  <sheetFormatPr baseColWidth="10" defaultColWidth="8.83203125" defaultRowHeight="13"/>
  <cols>
    <col min="1" max="1" width="25" bestFit="1" customWidth="1"/>
    <col min="2" max="9" width="8.6640625" customWidth="1"/>
    <col min="10" max="10" width="8.6640625" style="48" customWidth="1"/>
    <col min="11" max="17" width="8.6640625" customWidth="1"/>
  </cols>
  <sheetData>
    <row r="1" spans="1:27">
      <c r="A1" s="223" t="s">
        <v>3045</v>
      </c>
      <c r="B1" s="224" t="s">
        <v>3321</v>
      </c>
      <c r="C1" s="224"/>
      <c r="D1" s="224"/>
      <c r="E1" s="224"/>
      <c r="F1" s="224"/>
      <c r="G1" s="224"/>
      <c r="H1" s="224"/>
      <c r="I1" s="224"/>
      <c r="J1" s="225"/>
      <c r="K1" s="224"/>
      <c r="L1" s="224"/>
      <c r="M1" s="224"/>
      <c r="N1" s="224"/>
      <c r="O1" s="224"/>
    </row>
    <row r="2" spans="1:27">
      <c r="A2" s="215"/>
      <c r="B2" s="464">
        <v>2035</v>
      </c>
      <c r="C2" s="462"/>
      <c r="D2" s="462"/>
      <c r="E2" s="462"/>
      <c r="F2" s="462"/>
      <c r="G2" s="462"/>
      <c r="H2" s="462"/>
      <c r="I2" s="317"/>
      <c r="J2" s="462">
        <v>2050</v>
      </c>
      <c r="K2" s="462"/>
      <c r="L2" s="462"/>
      <c r="M2" s="462"/>
      <c r="N2" s="462"/>
      <c r="O2" s="462"/>
      <c r="P2" s="463"/>
      <c r="Q2" s="334"/>
      <c r="R2">
        <v>7186</v>
      </c>
    </row>
    <row r="3" spans="1:27">
      <c r="A3" s="216"/>
      <c r="B3" s="460" t="s">
        <v>3012</v>
      </c>
      <c r="C3" s="461"/>
      <c r="D3" s="461"/>
      <c r="E3" s="319"/>
      <c r="F3" s="461" t="s">
        <v>3013</v>
      </c>
      <c r="G3" s="461"/>
      <c r="H3" s="461"/>
      <c r="I3" s="318"/>
      <c r="J3" s="460" t="s">
        <v>3012</v>
      </c>
      <c r="K3" s="461"/>
      <c r="L3" s="461"/>
      <c r="M3" s="318"/>
      <c r="N3" s="460" t="s">
        <v>3013</v>
      </c>
      <c r="O3" s="461"/>
      <c r="P3" s="461"/>
      <c r="Q3" s="319"/>
    </row>
    <row r="4" spans="1:27" ht="25.5" customHeight="1">
      <c r="A4" s="216" t="s">
        <v>3014</v>
      </c>
      <c r="B4" s="335" t="s">
        <v>3015</v>
      </c>
      <c r="C4" s="336" t="s">
        <v>3016</v>
      </c>
      <c r="D4" s="336" t="s">
        <v>3017</v>
      </c>
      <c r="E4" s="337" t="s">
        <v>3361</v>
      </c>
      <c r="F4" s="336" t="s">
        <v>3015</v>
      </c>
      <c r="G4" s="336" t="s">
        <v>3016</v>
      </c>
      <c r="H4" s="336" t="s">
        <v>3017</v>
      </c>
      <c r="I4" s="336" t="s">
        <v>3361</v>
      </c>
      <c r="J4" s="335" t="s">
        <v>3015</v>
      </c>
      <c r="K4" s="336" t="s">
        <v>3016</v>
      </c>
      <c r="L4" s="336" t="s">
        <v>3017</v>
      </c>
      <c r="M4" s="336" t="s">
        <v>3361</v>
      </c>
      <c r="N4" s="335" t="s">
        <v>3015</v>
      </c>
      <c r="O4" s="336" t="s">
        <v>3016</v>
      </c>
      <c r="P4" s="336" t="s">
        <v>3017</v>
      </c>
      <c r="Q4" s="337" t="s">
        <v>3361</v>
      </c>
      <c r="X4" s="341" t="s">
        <v>3015</v>
      </c>
      <c r="Y4" s="342" t="s">
        <v>3016</v>
      </c>
      <c r="Z4" s="342" t="s">
        <v>3017</v>
      </c>
      <c r="AA4" s="343" t="s">
        <v>3361</v>
      </c>
    </row>
    <row r="5" spans="1:27">
      <c r="A5" s="196" t="s">
        <v>3018</v>
      </c>
      <c r="B5" s="226">
        <v>-0.248</v>
      </c>
      <c r="C5" s="348">
        <f t="shared" ref="C5:C12" si="0">AVERAGE(B5,D5)</f>
        <v>-0.14249999999999999</v>
      </c>
      <c r="D5" s="227">
        <v>-3.6999999999999998E-2</v>
      </c>
      <c r="E5" s="293">
        <v>0</v>
      </c>
      <c r="F5" s="296">
        <f>1+B5</f>
        <v>0.752</v>
      </c>
      <c r="G5" s="228">
        <f>1+C5</f>
        <v>0.85750000000000004</v>
      </c>
      <c r="H5" s="228">
        <f>1+D5</f>
        <v>0.96299999999999997</v>
      </c>
      <c r="I5" s="229">
        <f>1+E5</f>
        <v>1</v>
      </c>
      <c r="J5" s="226">
        <v>-0.248</v>
      </c>
      <c r="K5" s="348">
        <f t="shared" ref="K5:K12" si="1">AVERAGE(J5,L5)</f>
        <v>-0.14399999999999999</v>
      </c>
      <c r="L5" s="227">
        <v>-0.04</v>
      </c>
      <c r="M5" s="227">
        <v>0</v>
      </c>
      <c r="N5" s="296">
        <f>1+J5</f>
        <v>0.752</v>
      </c>
      <c r="O5" s="228">
        <f>1+K5</f>
        <v>0.85599999999999998</v>
      </c>
      <c r="P5" s="228">
        <f>1+L5</f>
        <v>0.96</v>
      </c>
      <c r="Q5" s="229">
        <f>1+M5</f>
        <v>1</v>
      </c>
      <c r="S5" s="296">
        <f>1+O5</f>
        <v>1.8559999999999999</v>
      </c>
      <c r="T5" s="228">
        <f>1+P5</f>
        <v>1.96</v>
      </c>
      <c r="U5" s="228">
        <f>1+Q5</f>
        <v>2</v>
      </c>
      <c r="V5" s="229">
        <f>1+R5</f>
        <v>1</v>
      </c>
      <c r="X5" s="322" t="s">
        <v>3359</v>
      </c>
      <c r="Y5" s="323" t="s">
        <v>2927</v>
      </c>
      <c r="Z5" s="323" t="s">
        <v>3360</v>
      </c>
      <c r="AA5" s="324" t="s">
        <v>3361</v>
      </c>
    </row>
    <row r="6" spans="1:27">
      <c r="A6" s="217" t="s">
        <v>3019</v>
      </c>
      <c r="B6" s="230">
        <v>-0.23</v>
      </c>
      <c r="C6" s="349">
        <f t="shared" si="0"/>
        <v>-0.14000000000000001</v>
      </c>
      <c r="D6" s="231">
        <v>-0.05</v>
      </c>
      <c r="E6" s="294">
        <v>0</v>
      </c>
      <c r="F6" s="297">
        <f t="shared" ref="F6:F12" si="2">1+B6</f>
        <v>0.77</v>
      </c>
      <c r="G6" s="232">
        <f t="shared" ref="G6:G12" si="3">1+C6</f>
        <v>0.86</v>
      </c>
      <c r="H6" s="232">
        <f t="shared" ref="H6:H12" si="4">1+D6</f>
        <v>0.95</v>
      </c>
      <c r="I6" s="233">
        <f t="shared" ref="I6:I12" si="5">1+E6</f>
        <v>1</v>
      </c>
      <c r="J6" s="230">
        <v>-0.23</v>
      </c>
      <c r="K6" s="349">
        <f t="shared" si="1"/>
        <v>-0.14000000000000001</v>
      </c>
      <c r="L6" s="231">
        <v>-0.05</v>
      </c>
      <c r="M6" s="231">
        <v>0</v>
      </c>
      <c r="N6" s="297">
        <f t="shared" ref="N6:N12" si="6">1+J6</f>
        <v>0.77</v>
      </c>
      <c r="O6" s="232">
        <f t="shared" ref="O6:O12" si="7">1+K6</f>
        <v>0.86</v>
      </c>
      <c r="P6" s="232">
        <f t="shared" ref="P6:P12" si="8">1+L6</f>
        <v>0.95</v>
      </c>
      <c r="Q6" s="233">
        <f t="shared" ref="Q6:Q12" si="9">1+M6</f>
        <v>1</v>
      </c>
      <c r="S6" s="297">
        <f t="shared" ref="S6:S12" si="10">1+O6</f>
        <v>1.8599999999999999</v>
      </c>
      <c r="T6" s="232">
        <f t="shared" ref="T6:V12" si="11">1+P6</f>
        <v>1.95</v>
      </c>
      <c r="U6" s="232">
        <f t="shared" si="11"/>
        <v>2</v>
      </c>
      <c r="V6" s="233">
        <f t="shared" si="11"/>
        <v>1</v>
      </c>
      <c r="X6" s="325" t="s">
        <v>3359</v>
      </c>
      <c r="Y6" s="326" t="s">
        <v>2927</v>
      </c>
      <c r="Z6" s="326" t="s">
        <v>3360</v>
      </c>
      <c r="AA6" s="327" t="s">
        <v>3361</v>
      </c>
    </row>
    <row r="7" spans="1:27">
      <c r="A7" s="217" t="s">
        <v>3020</v>
      </c>
      <c r="B7" s="230">
        <v>-0.22900000000000001</v>
      </c>
      <c r="C7" s="349">
        <f t="shared" si="0"/>
        <v>-0.14200000000000002</v>
      </c>
      <c r="D7" s="231">
        <v>-5.5E-2</v>
      </c>
      <c r="E7" s="294">
        <v>0</v>
      </c>
      <c r="F7" s="297">
        <f t="shared" si="2"/>
        <v>0.77100000000000002</v>
      </c>
      <c r="G7" s="232">
        <f t="shared" si="3"/>
        <v>0.85799999999999998</v>
      </c>
      <c r="H7" s="232">
        <f t="shared" si="4"/>
        <v>0.94499999999999995</v>
      </c>
      <c r="I7" s="233">
        <f t="shared" si="5"/>
        <v>1</v>
      </c>
      <c r="J7" s="230">
        <v>-0.22900000000000001</v>
      </c>
      <c r="K7" s="349">
        <f t="shared" si="1"/>
        <v>-0.14200000000000002</v>
      </c>
      <c r="L7" s="231">
        <v>-5.5E-2</v>
      </c>
      <c r="M7" s="231">
        <v>0</v>
      </c>
      <c r="N7" s="297">
        <f t="shared" si="6"/>
        <v>0.77100000000000002</v>
      </c>
      <c r="O7" s="232">
        <f t="shared" si="7"/>
        <v>0.85799999999999998</v>
      </c>
      <c r="P7" s="232">
        <f t="shared" si="8"/>
        <v>0.94499999999999995</v>
      </c>
      <c r="Q7" s="233">
        <f t="shared" si="9"/>
        <v>1</v>
      </c>
      <c r="S7" s="297">
        <f t="shared" si="10"/>
        <v>1.8580000000000001</v>
      </c>
      <c r="T7" s="232">
        <f t="shared" si="11"/>
        <v>1.9449999999999998</v>
      </c>
      <c r="U7" s="232">
        <f t="shared" si="11"/>
        <v>2</v>
      </c>
      <c r="V7" s="233">
        <f t="shared" si="11"/>
        <v>1</v>
      </c>
      <c r="X7" s="325" t="s">
        <v>3359</v>
      </c>
      <c r="Y7" s="326" t="s">
        <v>2927</v>
      </c>
      <c r="Z7" s="326" t="s">
        <v>3360</v>
      </c>
      <c r="AA7" s="327" t="s">
        <v>3361</v>
      </c>
    </row>
    <row r="8" spans="1:27">
      <c r="A8" s="217" t="s">
        <v>3021</v>
      </c>
      <c r="B8" s="230">
        <v>-0.2</v>
      </c>
      <c r="C8" s="349">
        <f t="shared" si="0"/>
        <v>-0.125</v>
      </c>
      <c r="D8" s="231">
        <v>-0.05</v>
      </c>
      <c r="E8" s="294">
        <v>0</v>
      </c>
      <c r="F8" s="297">
        <f t="shared" si="2"/>
        <v>0.8</v>
      </c>
      <c r="G8" s="232">
        <f t="shared" si="3"/>
        <v>0.875</v>
      </c>
      <c r="H8" s="232">
        <f t="shared" si="4"/>
        <v>0.95</v>
      </c>
      <c r="I8" s="233">
        <f t="shared" si="5"/>
        <v>1</v>
      </c>
      <c r="J8" s="230">
        <v>-0.2</v>
      </c>
      <c r="K8" s="349">
        <f t="shared" si="1"/>
        <v>-0.125</v>
      </c>
      <c r="L8" s="231">
        <v>-0.05</v>
      </c>
      <c r="M8" s="231">
        <v>0</v>
      </c>
      <c r="N8" s="297">
        <f t="shared" si="6"/>
        <v>0.8</v>
      </c>
      <c r="O8" s="232">
        <f t="shared" si="7"/>
        <v>0.875</v>
      </c>
      <c r="P8" s="232">
        <f t="shared" si="8"/>
        <v>0.95</v>
      </c>
      <c r="Q8" s="233">
        <f t="shared" si="9"/>
        <v>1</v>
      </c>
      <c r="S8" s="297">
        <f t="shared" si="10"/>
        <v>1.875</v>
      </c>
      <c r="T8" s="232">
        <f t="shared" si="11"/>
        <v>1.95</v>
      </c>
      <c r="U8" s="232">
        <f t="shared" si="11"/>
        <v>2</v>
      </c>
      <c r="V8" s="233">
        <f t="shared" si="11"/>
        <v>1</v>
      </c>
      <c r="X8" s="325" t="s">
        <v>3359</v>
      </c>
      <c r="Y8" s="326" t="s">
        <v>2927</v>
      </c>
      <c r="Z8" s="326" t="s">
        <v>3360</v>
      </c>
      <c r="AA8" s="327" t="s">
        <v>3361</v>
      </c>
    </row>
    <row r="9" spans="1:27">
      <c r="A9" s="217" t="s">
        <v>3022</v>
      </c>
      <c r="B9" s="230">
        <v>-3.4000000000000002E-2</v>
      </c>
      <c r="C9" s="349">
        <f t="shared" si="0"/>
        <v>-1.7000000000000001E-2</v>
      </c>
      <c r="D9" s="231">
        <v>0</v>
      </c>
      <c r="E9" s="294">
        <v>0</v>
      </c>
      <c r="F9" s="297">
        <f t="shared" si="2"/>
        <v>0.96599999999999997</v>
      </c>
      <c r="G9" s="232">
        <f t="shared" si="3"/>
        <v>0.98299999999999998</v>
      </c>
      <c r="H9" s="232">
        <f t="shared" si="4"/>
        <v>1</v>
      </c>
      <c r="I9" s="233">
        <f t="shared" si="5"/>
        <v>1</v>
      </c>
      <c r="J9" s="230">
        <v>-4.2000000000000003E-2</v>
      </c>
      <c r="K9" s="349">
        <f t="shared" si="1"/>
        <v>-2.1000000000000001E-2</v>
      </c>
      <c r="L9" s="231">
        <v>0</v>
      </c>
      <c r="M9" s="231">
        <v>0</v>
      </c>
      <c r="N9" s="297">
        <f t="shared" si="6"/>
        <v>0.95799999999999996</v>
      </c>
      <c r="O9" s="232">
        <f t="shared" si="7"/>
        <v>0.97899999999999998</v>
      </c>
      <c r="P9" s="232">
        <f t="shared" si="8"/>
        <v>1</v>
      </c>
      <c r="Q9" s="233">
        <f t="shared" si="9"/>
        <v>1</v>
      </c>
      <c r="S9" s="297">
        <f t="shared" si="10"/>
        <v>1.9790000000000001</v>
      </c>
      <c r="T9" s="232">
        <f t="shared" si="11"/>
        <v>2</v>
      </c>
      <c r="U9" s="232">
        <f t="shared" si="11"/>
        <v>2</v>
      </c>
      <c r="V9" s="233">
        <f t="shared" si="11"/>
        <v>1</v>
      </c>
      <c r="X9" s="325" t="s">
        <v>3359</v>
      </c>
      <c r="Y9" s="326" t="s">
        <v>2927</v>
      </c>
      <c r="Z9" s="326" t="s">
        <v>3360</v>
      </c>
      <c r="AA9" s="327" t="s">
        <v>3361</v>
      </c>
    </row>
    <row r="10" spans="1:27">
      <c r="A10" s="217" t="s">
        <v>3298</v>
      </c>
      <c r="B10" s="230">
        <v>-0.45</v>
      </c>
      <c r="C10" s="349">
        <f t="shared" si="0"/>
        <v>-0.33</v>
      </c>
      <c r="D10" s="231">
        <v>-0.21</v>
      </c>
      <c r="E10" s="294">
        <v>0</v>
      </c>
      <c r="F10" s="297">
        <f t="shared" si="2"/>
        <v>0.55000000000000004</v>
      </c>
      <c r="G10" s="232">
        <f t="shared" si="3"/>
        <v>0.66999999999999993</v>
      </c>
      <c r="H10" s="232">
        <f t="shared" si="4"/>
        <v>0.79</v>
      </c>
      <c r="I10" s="233">
        <f t="shared" si="5"/>
        <v>1</v>
      </c>
      <c r="J10" s="230">
        <v>-0.45</v>
      </c>
      <c r="K10" s="349">
        <f t="shared" si="1"/>
        <v>-0.33</v>
      </c>
      <c r="L10" s="231">
        <v>-0.21</v>
      </c>
      <c r="M10" s="231">
        <v>0</v>
      </c>
      <c r="N10" s="297">
        <f t="shared" si="6"/>
        <v>0.55000000000000004</v>
      </c>
      <c r="O10" s="232">
        <f t="shared" si="7"/>
        <v>0.66999999999999993</v>
      </c>
      <c r="P10" s="232">
        <f t="shared" si="8"/>
        <v>0.79</v>
      </c>
      <c r="Q10" s="233">
        <f t="shared" si="9"/>
        <v>1</v>
      </c>
      <c r="S10" s="297">
        <f t="shared" si="10"/>
        <v>1.67</v>
      </c>
      <c r="T10" s="232">
        <f t="shared" si="11"/>
        <v>1.79</v>
      </c>
      <c r="U10" s="232">
        <f t="shared" si="11"/>
        <v>2</v>
      </c>
      <c r="V10" s="233">
        <f t="shared" si="11"/>
        <v>1</v>
      </c>
      <c r="X10" s="325" t="s">
        <v>3359</v>
      </c>
      <c r="Y10" s="326" t="s">
        <v>2927</v>
      </c>
      <c r="Z10" s="326" t="s">
        <v>3360</v>
      </c>
      <c r="AA10" s="327" t="s">
        <v>3361</v>
      </c>
    </row>
    <row r="11" spans="1:27">
      <c r="A11" s="218" t="s">
        <v>3024</v>
      </c>
      <c r="B11" s="277">
        <v>7.0000000000000007E-2</v>
      </c>
      <c r="C11" s="350">
        <f t="shared" si="0"/>
        <v>0.14500000000000002</v>
      </c>
      <c r="D11" s="278">
        <v>0.22</v>
      </c>
      <c r="E11" s="295">
        <v>0</v>
      </c>
      <c r="F11" s="298">
        <f t="shared" si="2"/>
        <v>1.07</v>
      </c>
      <c r="G11" s="234">
        <f t="shared" si="3"/>
        <v>1.145</v>
      </c>
      <c r="H11" s="234">
        <f t="shared" si="4"/>
        <v>1.22</v>
      </c>
      <c r="I11" s="235">
        <f t="shared" si="5"/>
        <v>1</v>
      </c>
      <c r="J11" s="277">
        <v>7.0000000000000007E-2</v>
      </c>
      <c r="K11" s="350">
        <f t="shared" si="1"/>
        <v>0.14500000000000002</v>
      </c>
      <c r="L11" s="278">
        <v>0.22</v>
      </c>
      <c r="M11" s="278">
        <v>0</v>
      </c>
      <c r="N11" s="298">
        <f t="shared" si="6"/>
        <v>1.07</v>
      </c>
      <c r="O11" s="234">
        <f t="shared" si="7"/>
        <v>1.145</v>
      </c>
      <c r="P11" s="234">
        <f t="shared" si="8"/>
        <v>1.22</v>
      </c>
      <c r="Q11" s="235">
        <f t="shared" si="9"/>
        <v>1</v>
      </c>
      <c r="S11" s="298">
        <f t="shared" si="10"/>
        <v>2.145</v>
      </c>
      <c r="T11" s="234">
        <f t="shared" si="11"/>
        <v>2.2199999999999998</v>
      </c>
      <c r="U11" s="234">
        <f t="shared" si="11"/>
        <v>2</v>
      </c>
      <c r="V11" s="235">
        <f t="shared" si="11"/>
        <v>1</v>
      </c>
      <c r="X11" s="328" t="s">
        <v>3359</v>
      </c>
      <c r="Y11" s="329" t="s">
        <v>2927</v>
      </c>
      <c r="Z11" s="329" t="s">
        <v>3360</v>
      </c>
      <c r="AA11" s="330" t="s">
        <v>3361</v>
      </c>
    </row>
    <row r="12" spans="1:27">
      <c r="A12" s="275" t="s">
        <v>3313</v>
      </c>
      <c r="B12" s="277">
        <v>0</v>
      </c>
      <c r="C12" s="351">
        <f t="shared" si="0"/>
        <v>0.05</v>
      </c>
      <c r="D12" s="295">
        <v>0.1</v>
      </c>
      <c r="E12" s="278">
        <v>0</v>
      </c>
      <c r="F12" s="299">
        <f t="shared" si="2"/>
        <v>1</v>
      </c>
      <c r="G12" s="276">
        <f t="shared" si="3"/>
        <v>1.05</v>
      </c>
      <c r="H12" s="276">
        <f t="shared" si="4"/>
        <v>1.1000000000000001</v>
      </c>
      <c r="I12" s="300">
        <f t="shared" si="5"/>
        <v>1</v>
      </c>
      <c r="J12" s="277">
        <v>0</v>
      </c>
      <c r="K12" s="351">
        <f t="shared" si="1"/>
        <v>0.05</v>
      </c>
      <c r="L12" s="295">
        <v>0.1</v>
      </c>
      <c r="M12" s="278">
        <v>0</v>
      </c>
      <c r="N12" s="299">
        <f t="shared" si="6"/>
        <v>1</v>
      </c>
      <c r="O12" s="276">
        <f t="shared" si="7"/>
        <v>1.05</v>
      </c>
      <c r="P12" s="276">
        <f t="shared" si="8"/>
        <v>1.1000000000000001</v>
      </c>
      <c r="Q12" s="300">
        <f t="shared" si="9"/>
        <v>1</v>
      </c>
      <c r="S12" s="299">
        <f t="shared" si="10"/>
        <v>2.0499999999999998</v>
      </c>
      <c r="T12" s="276">
        <f t="shared" si="11"/>
        <v>2.1</v>
      </c>
      <c r="U12" s="276">
        <f t="shared" si="11"/>
        <v>2</v>
      </c>
      <c r="V12" s="300">
        <f t="shared" si="11"/>
        <v>1</v>
      </c>
      <c r="X12" s="331" t="s">
        <v>3359</v>
      </c>
      <c r="Y12" s="332" t="s">
        <v>2927</v>
      </c>
      <c r="Z12" s="333" t="s">
        <v>3360</v>
      </c>
      <c r="AA12" s="333" t="s">
        <v>3361</v>
      </c>
    </row>
    <row r="13" spans="1:27">
      <c r="B13" s="236"/>
      <c r="C13" s="236"/>
      <c r="D13" s="236"/>
      <c r="E13" s="236"/>
      <c r="F13" s="237"/>
      <c r="G13" s="237"/>
      <c r="H13" s="237"/>
      <c r="I13" s="237"/>
      <c r="J13" s="236"/>
      <c r="K13" s="236"/>
      <c r="L13" s="236"/>
      <c r="M13" s="236"/>
      <c r="N13" s="237"/>
      <c r="O13" s="237"/>
      <c r="P13" s="237"/>
      <c r="Q13" s="237"/>
    </row>
    <row r="14" spans="1:27">
      <c r="A14" s="212" t="s">
        <v>3046</v>
      </c>
      <c r="B14" s="231"/>
      <c r="C14" s="231"/>
      <c r="D14" s="231"/>
      <c r="E14" s="231"/>
      <c r="F14" s="232"/>
      <c r="G14" s="232"/>
      <c r="H14" s="232"/>
      <c r="I14" s="232"/>
      <c r="J14" s="231"/>
      <c r="K14" s="231"/>
      <c r="L14" s="231"/>
      <c r="M14" s="231"/>
      <c r="N14" s="232"/>
      <c r="O14" s="232"/>
    </row>
    <row r="15" spans="1:27">
      <c r="A15" s="215"/>
      <c r="B15" s="465">
        <v>2035</v>
      </c>
      <c r="C15" s="466"/>
      <c r="D15" s="466"/>
      <c r="E15" s="466"/>
      <c r="F15" s="466"/>
      <c r="G15" s="466"/>
      <c r="H15" s="466"/>
      <c r="I15" s="338"/>
      <c r="J15" s="465">
        <v>2050</v>
      </c>
      <c r="K15" s="466"/>
      <c r="L15" s="466"/>
      <c r="M15" s="466"/>
      <c r="N15" s="466"/>
      <c r="O15" s="466"/>
      <c r="P15" s="466"/>
      <c r="Q15" s="338"/>
    </row>
    <row r="16" spans="1:27">
      <c r="A16" s="216"/>
      <c r="B16" s="460" t="s">
        <v>3012</v>
      </c>
      <c r="C16" s="461"/>
      <c r="D16" s="461"/>
      <c r="E16" s="319"/>
      <c r="F16" s="460" t="s">
        <v>3013</v>
      </c>
      <c r="G16" s="461"/>
      <c r="H16" s="461"/>
      <c r="I16" s="319"/>
      <c r="J16" s="460" t="s">
        <v>3012</v>
      </c>
      <c r="K16" s="461"/>
      <c r="L16" s="461"/>
      <c r="M16" s="319"/>
      <c r="N16" s="460" t="s">
        <v>3013</v>
      </c>
      <c r="O16" s="461"/>
      <c r="P16" s="461"/>
      <c r="Q16" s="319"/>
    </row>
    <row r="17" spans="1:21">
      <c r="A17" s="216" t="s">
        <v>3014</v>
      </c>
      <c r="B17" s="335" t="s">
        <v>3015</v>
      </c>
      <c r="C17" s="336" t="s">
        <v>3016</v>
      </c>
      <c r="D17" s="336" t="s">
        <v>3017</v>
      </c>
      <c r="E17" s="337" t="s">
        <v>3361</v>
      </c>
      <c r="F17" s="335" t="s">
        <v>3015</v>
      </c>
      <c r="G17" s="336" t="s">
        <v>3016</v>
      </c>
      <c r="H17" s="336" t="s">
        <v>3017</v>
      </c>
      <c r="I17" s="337" t="s">
        <v>3361</v>
      </c>
      <c r="J17" s="335" t="s">
        <v>3015</v>
      </c>
      <c r="K17" s="336" t="s">
        <v>3016</v>
      </c>
      <c r="L17" s="336" t="s">
        <v>3017</v>
      </c>
      <c r="M17" s="337" t="s">
        <v>3361</v>
      </c>
      <c r="N17" s="335" t="s">
        <v>3015</v>
      </c>
      <c r="O17" s="336" t="s">
        <v>3016</v>
      </c>
      <c r="P17" s="336" t="s">
        <v>3017</v>
      </c>
      <c r="Q17" s="337" t="s">
        <v>3361</v>
      </c>
    </row>
    <row r="18" spans="1:21">
      <c r="A18" s="196" t="s">
        <v>3018</v>
      </c>
      <c r="B18" s="305">
        <v>-0.25</v>
      </c>
      <c r="C18" s="213">
        <f>AVERAGE(B18,D18)</f>
        <v>-0.17499999999999999</v>
      </c>
      <c r="D18" s="213">
        <v>-0.1</v>
      </c>
      <c r="E18" s="294">
        <v>0</v>
      </c>
      <c r="F18" s="296">
        <f>1+B18</f>
        <v>0.75</v>
      </c>
      <c r="G18" s="228">
        <f>1+C18</f>
        <v>0.82499999999999996</v>
      </c>
      <c r="H18" s="228">
        <f>1+D18</f>
        <v>0.9</v>
      </c>
      <c r="I18" s="229">
        <f>1+E18</f>
        <v>1</v>
      </c>
      <c r="J18" s="302">
        <v>-0.25</v>
      </c>
      <c r="K18" s="213">
        <f>AVERAGE(J18,L18)</f>
        <v>-0.17499999999999999</v>
      </c>
      <c r="L18" s="213">
        <v>-0.1</v>
      </c>
      <c r="M18" s="294">
        <v>0</v>
      </c>
      <c r="N18" s="296">
        <f>1+J18</f>
        <v>0.75</v>
      </c>
      <c r="O18" s="228">
        <f>1+K18</f>
        <v>0.82499999999999996</v>
      </c>
      <c r="P18" s="228">
        <f>1+L18</f>
        <v>0.9</v>
      </c>
      <c r="Q18" s="229">
        <f>1+M18</f>
        <v>1</v>
      </c>
    </row>
    <row r="19" spans="1:21">
      <c r="A19" s="217" t="s">
        <v>3019</v>
      </c>
      <c r="B19" s="305"/>
      <c r="C19" s="213"/>
      <c r="D19" s="213"/>
      <c r="E19" s="294">
        <v>0</v>
      </c>
      <c r="F19" s="297">
        <f t="shared" ref="F19:F25" si="12">1+B19</f>
        <v>1</v>
      </c>
      <c r="G19" s="232">
        <f t="shared" ref="G19:G25" si="13">1+C19</f>
        <v>1</v>
      </c>
      <c r="H19" s="232">
        <f t="shared" ref="H19:H25" si="14">1+D19</f>
        <v>1</v>
      </c>
      <c r="I19" s="233">
        <f t="shared" ref="I19:I25" si="15">1+E19</f>
        <v>1</v>
      </c>
      <c r="J19" s="302"/>
      <c r="K19" s="213"/>
      <c r="L19" s="213"/>
      <c r="M19" s="294">
        <v>0</v>
      </c>
      <c r="N19" s="297">
        <f t="shared" ref="N19:N25" si="16">1+J19</f>
        <v>1</v>
      </c>
      <c r="O19" s="232">
        <f t="shared" ref="O19:O25" si="17">1+K19</f>
        <v>1</v>
      </c>
      <c r="P19" s="232">
        <f t="shared" ref="P19:P25" si="18">1+L19</f>
        <v>1</v>
      </c>
      <c r="Q19" s="233">
        <f t="shared" ref="Q19:Q25" si="19">1+M19</f>
        <v>1</v>
      </c>
    </row>
    <row r="20" spans="1:21">
      <c r="A20" s="217" t="s">
        <v>3020</v>
      </c>
      <c r="B20" s="305"/>
      <c r="C20" s="213"/>
      <c r="D20" s="213"/>
      <c r="E20" s="294">
        <v>0</v>
      </c>
      <c r="F20" s="297">
        <f t="shared" si="12"/>
        <v>1</v>
      </c>
      <c r="G20" s="232">
        <f t="shared" si="13"/>
        <v>1</v>
      </c>
      <c r="H20" s="232">
        <f t="shared" si="14"/>
        <v>1</v>
      </c>
      <c r="I20" s="233">
        <f t="shared" si="15"/>
        <v>1</v>
      </c>
      <c r="J20" s="302"/>
      <c r="K20" s="213"/>
      <c r="L20" s="213"/>
      <c r="M20" s="294">
        <v>0</v>
      </c>
      <c r="N20" s="297">
        <f t="shared" si="16"/>
        <v>1</v>
      </c>
      <c r="O20" s="232">
        <f t="shared" si="17"/>
        <v>1</v>
      </c>
      <c r="P20" s="232">
        <f t="shared" si="18"/>
        <v>1</v>
      </c>
      <c r="Q20" s="233">
        <f t="shared" si="19"/>
        <v>1</v>
      </c>
    </row>
    <row r="21" spans="1:21">
      <c r="A21" s="217" t="s">
        <v>3021</v>
      </c>
      <c r="B21" s="305">
        <v>0</v>
      </c>
      <c r="C21" s="213">
        <f>AVERAGE(B21,D21)</f>
        <v>0</v>
      </c>
      <c r="D21" s="213">
        <v>0</v>
      </c>
      <c r="E21" s="294">
        <v>0</v>
      </c>
      <c r="F21" s="297">
        <f t="shared" si="12"/>
        <v>1</v>
      </c>
      <c r="G21" s="232">
        <f t="shared" si="13"/>
        <v>1</v>
      </c>
      <c r="H21" s="232">
        <f t="shared" si="14"/>
        <v>1</v>
      </c>
      <c r="I21" s="233">
        <f t="shared" si="15"/>
        <v>1</v>
      </c>
      <c r="J21" s="302">
        <v>0</v>
      </c>
      <c r="K21" s="213">
        <f>AVERAGE(J21,L21)</f>
        <v>0</v>
      </c>
      <c r="L21" s="213">
        <v>0</v>
      </c>
      <c r="M21" s="294">
        <v>0</v>
      </c>
      <c r="N21" s="297">
        <f t="shared" si="16"/>
        <v>1</v>
      </c>
      <c r="O21" s="232">
        <f t="shared" si="17"/>
        <v>1</v>
      </c>
      <c r="P21" s="232">
        <f t="shared" si="18"/>
        <v>1</v>
      </c>
      <c r="Q21" s="233">
        <f t="shared" si="19"/>
        <v>1</v>
      </c>
    </row>
    <row r="22" spans="1:21">
      <c r="A22" s="217" t="s">
        <v>3022</v>
      </c>
      <c r="B22" s="305">
        <v>-3.4000000000000002E-2</v>
      </c>
      <c r="C22" s="213">
        <f>AVERAGE(B22,D22)</f>
        <v>-1.7000000000000001E-2</v>
      </c>
      <c r="D22" s="213">
        <v>0</v>
      </c>
      <c r="E22" s="294">
        <v>0</v>
      </c>
      <c r="F22" s="297">
        <f t="shared" si="12"/>
        <v>0.96599999999999997</v>
      </c>
      <c r="G22" s="232">
        <f t="shared" si="13"/>
        <v>0.98299999999999998</v>
      </c>
      <c r="H22" s="232">
        <f t="shared" si="14"/>
        <v>1</v>
      </c>
      <c r="I22" s="233">
        <f t="shared" si="15"/>
        <v>1</v>
      </c>
      <c r="J22" s="302">
        <v>-4.2000000000000003E-2</v>
      </c>
      <c r="K22" s="213">
        <f>AVERAGE(J22,L22)</f>
        <v>-2.1000000000000001E-2</v>
      </c>
      <c r="L22" s="213">
        <v>0</v>
      </c>
      <c r="M22" s="294">
        <v>0</v>
      </c>
      <c r="N22" s="297">
        <f t="shared" si="16"/>
        <v>0.95799999999999996</v>
      </c>
      <c r="O22" s="232">
        <f t="shared" si="17"/>
        <v>0.97899999999999998</v>
      </c>
      <c r="P22" s="232">
        <f t="shared" si="18"/>
        <v>1</v>
      </c>
      <c r="Q22" s="233">
        <f t="shared" si="19"/>
        <v>1</v>
      </c>
    </row>
    <row r="23" spans="1:21">
      <c r="A23" s="291" t="s">
        <v>3324</v>
      </c>
      <c r="B23" s="305"/>
      <c r="C23" s="213"/>
      <c r="D23" s="213"/>
      <c r="E23" s="294">
        <v>0</v>
      </c>
      <c r="F23" s="297">
        <f t="shared" si="12"/>
        <v>1</v>
      </c>
      <c r="G23" s="232">
        <f t="shared" si="13"/>
        <v>1</v>
      </c>
      <c r="H23" s="232">
        <f t="shared" si="14"/>
        <v>1</v>
      </c>
      <c r="I23" s="233">
        <f t="shared" si="15"/>
        <v>1</v>
      </c>
      <c r="J23" s="302"/>
      <c r="K23" s="213"/>
      <c r="L23" s="213"/>
      <c r="M23" s="294">
        <v>0</v>
      </c>
      <c r="N23" s="297">
        <f t="shared" si="16"/>
        <v>1</v>
      </c>
      <c r="O23" s="232">
        <f t="shared" si="17"/>
        <v>1</v>
      </c>
      <c r="P23" s="232">
        <f t="shared" si="18"/>
        <v>1</v>
      </c>
      <c r="Q23" s="233">
        <f t="shared" si="19"/>
        <v>1</v>
      </c>
    </row>
    <row r="24" spans="1:21">
      <c r="A24" s="218" t="s">
        <v>3024</v>
      </c>
      <c r="B24" s="305">
        <v>0</v>
      </c>
      <c r="C24" s="213">
        <f>AVERAGE(B24,D24)</f>
        <v>0</v>
      </c>
      <c r="D24" s="213">
        <v>0</v>
      </c>
      <c r="E24" s="339">
        <v>0</v>
      </c>
      <c r="F24" s="298">
        <f t="shared" si="12"/>
        <v>1</v>
      </c>
      <c r="G24" s="234">
        <f t="shared" si="13"/>
        <v>1</v>
      </c>
      <c r="H24" s="234">
        <f t="shared" si="14"/>
        <v>1</v>
      </c>
      <c r="I24" s="235">
        <f t="shared" si="15"/>
        <v>1</v>
      </c>
      <c r="J24" s="302">
        <v>0</v>
      </c>
      <c r="K24" s="213">
        <f>AVERAGE(J24,L24)</f>
        <v>0</v>
      </c>
      <c r="L24" s="213">
        <v>0</v>
      </c>
      <c r="M24" s="339">
        <v>0</v>
      </c>
      <c r="N24" s="298">
        <f t="shared" si="16"/>
        <v>1</v>
      </c>
      <c r="O24" s="234">
        <f t="shared" si="17"/>
        <v>1</v>
      </c>
      <c r="P24" s="234">
        <f t="shared" si="18"/>
        <v>1</v>
      </c>
      <c r="Q24" s="235">
        <f t="shared" si="19"/>
        <v>1</v>
      </c>
    </row>
    <row r="25" spans="1:21">
      <c r="A25" s="291" t="s">
        <v>3323</v>
      </c>
      <c r="B25" s="306"/>
      <c r="C25" s="219"/>
      <c r="D25" s="219"/>
      <c r="E25" s="340"/>
      <c r="F25" s="299">
        <f t="shared" si="12"/>
        <v>1</v>
      </c>
      <c r="G25" s="276">
        <f t="shared" si="13"/>
        <v>1</v>
      </c>
      <c r="H25" s="276">
        <f t="shared" si="14"/>
        <v>1</v>
      </c>
      <c r="I25" s="300">
        <f t="shared" si="15"/>
        <v>1</v>
      </c>
      <c r="J25" s="303"/>
      <c r="K25" s="219"/>
      <c r="L25" s="219"/>
      <c r="M25" s="304"/>
      <c r="N25" s="299">
        <f t="shared" si="16"/>
        <v>1</v>
      </c>
      <c r="O25" s="276">
        <f t="shared" si="17"/>
        <v>1</v>
      </c>
      <c r="P25" s="276">
        <f t="shared" si="18"/>
        <v>1</v>
      </c>
      <c r="Q25" s="300">
        <f t="shared" si="19"/>
        <v>1</v>
      </c>
    </row>
    <row r="26" spans="1:21">
      <c r="A26" s="222" t="s">
        <v>3023</v>
      </c>
      <c r="B26" s="306"/>
      <c r="C26" s="219"/>
      <c r="D26" s="304"/>
      <c r="E26" s="219"/>
      <c r="F26" s="301">
        <f>1+B26</f>
        <v>1</v>
      </c>
      <c r="G26" s="220">
        <f>1+C26</f>
        <v>1</v>
      </c>
      <c r="H26" s="221">
        <f>1+D26</f>
        <v>1</v>
      </c>
      <c r="I26" s="220"/>
      <c r="J26" s="303"/>
      <c r="K26" s="219"/>
      <c r="L26" s="304"/>
      <c r="M26" s="219"/>
      <c r="N26" s="301">
        <f>1+J26</f>
        <v>1</v>
      </c>
      <c r="O26" s="220">
        <f>1+K26</f>
        <v>1</v>
      </c>
      <c r="P26" s="221">
        <f>1+L26</f>
        <v>1</v>
      </c>
      <c r="Q26" s="214"/>
    </row>
    <row r="27" spans="1:21">
      <c r="A27" s="274"/>
      <c r="B27" s="207"/>
      <c r="C27" s="207"/>
      <c r="D27" s="207"/>
      <c r="E27" s="207"/>
      <c r="F27" s="207"/>
      <c r="G27" s="207"/>
      <c r="H27" s="207"/>
      <c r="I27" s="207"/>
      <c r="J27" s="208"/>
      <c r="K27" s="207"/>
      <c r="L27" s="207"/>
      <c r="M27" s="207"/>
      <c r="N27" s="207"/>
      <c r="O27" s="207"/>
      <c r="P27" s="207"/>
      <c r="Q27" s="207"/>
      <c r="R27" s="207"/>
      <c r="S27" s="207"/>
      <c r="T27" s="207"/>
      <c r="U27" s="207"/>
    </row>
    <row r="28" spans="1:21">
      <c r="A28" s="207"/>
      <c r="B28" s="207"/>
      <c r="C28" s="207"/>
      <c r="D28" s="207"/>
      <c r="E28" s="207"/>
      <c r="F28" s="207"/>
      <c r="G28" s="207"/>
      <c r="H28" s="207"/>
      <c r="I28" s="207"/>
      <c r="J28" s="208"/>
      <c r="K28" s="207"/>
      <c r="L28" s="207"/>
      <c r="M28" s="207"/>
      <c r="N28" s="207"/>
      <c r="O28" s="207"/>
      <c r="P28" s="207"/>
      <c r="Q28" s="207"/>
      <c r="R28" s="207"/>
      <c r="S28" s="207"/>
      <c r="T28" s="207"/>
      <c r="U28" s="207"/>
    </row>
    <row r="29" spans="1:21">
      <c r="A29" s="290" t="s">
        <v>3322</v>
      </c>
    </row>
    <row r="30" spans="1:21">
      <c r="A30" s="285" t="s">
        <v>3014</v>
      </c>
      <c r="B30" s="285" t="s">
        <v>3025</v>
      </c>
      <c r="C30" s="285">
        <v>2005</v>
      </c>
      <c r="D30" s="285">
        <v>2011</v>
      </c>
      <c r="E30" s="285">
        <v>2020</v>
      </c>
      <c r="F30" s="285">
        <v>2035</v>
      </c>
      <c r="G30" s="285">
        <v>2050</v>
      </c>
      <c r="H30" s="211" t="s">
        <v>872</v>
      </c>
    </row>
    <row r="31" spans="1:21" ht="14">
      <c r="A31" s="286" t="s">
        <v>3022</v>
      </c>
      <c r="B31" s="286" t="s">
        <v>3026</v>
      </c>
      <c r="C31" s="287"/>
      <c r="D31" s="288">
        <v>0</v>
      </c>
      <c r="E31" s="287"/>
      <c r="F31" s="288">
        <v>0</v>
      </c>
      <c r="G31" s="288">
        <v>0</v>
      </c>
      <c r="H31" s="210"/>
    </row>
    <row r="32" spans="1:21" ht="14">
      <c r="A32" s="286" t="s">
        <v>3022</v>
      </c>
      <c r="B32" s="286" t="s">
        <v>3027</v>
      </c>
      <c r="C32" s="288">
        <v>-1.7999999999999999E-2</v>
      </c>
      <c r="D32" s="288">
        <v>-1.7000000000000001E-2</v>
      </c>
      <c r="E32" s="288">
        <v>-2.5999999999999999E-2</v>
      </c>
      <c r="F32" s="288">
        <f>AVERAGE(E32,G32)</f>
        <v>-3.4000000000000002E-2</v>
      </c>
      <c r="G32" s="288">
        <v>-4.2000000000000003E-2</v>
      </c>
      <c r="H32" s="210" t="s">
        <v>3028</v>
      </c>
    </row>
    <row r="33" spans="1:24">
      <c r="A33" s="287" t="s">
        <v>3018</v>
      </c>
      <c r="B33" s="287" t="s">
        <v>3026</v>
      </c>
      <c r="C33" s="288"/>
      <c r="D33" s="288">
        <v>-3.3000000000000002E-2</v>
      </c>
      <c r="E33" s="287"/>
      <c r="F33" s="289">
        <v>-3.6999999999999998E-2</v>
      </c>
      <c r="G33" s="288">
        <v>-0.04</v>
      </c>
      <c r="H33" s="210"/>
    </row>
    <row r="34" spans="1:24">
      <c r="A34" s="287" t="s">
        <v>3018</v>
      </c>
      <c r="B34" s="287" t="s">
        <v>3027</v>
      </c>
      <c r="C34" s="288"/>
      <c r="D34" s="288">
        <v>-0.248</v>
      </c>
      <c r="E34" s="287"/>
      <c r="F34" s="288">
        <v>-0.248</v>
      </c>
      <c r="G34" s="288">
        <v>-0.248</v>
      </c>
      <c r="H34" s="210"/>
    </row>
    <row r="35" spans="1:24">
      <c r="A35" s="287" t="s">
        <v>3021</v>
      </c>
      <c r="B35" s="287" t="s">
        <v>3026</v>
      </c>
      <c r="C35" s="288"/>
      <c r="D35" s="288">
        <v>0</v>
      </c>
      <c r="E35" s="288"/>
      <c r="F35" s="288">
        <v>0</v>
      </c>
      <c r="G35" s="288">
        <v>0</v>
      </c>
      <c r="H35" s="210" t="s">
        <v>3029</v>
      </c>
    </row>
    <row r="36" spans="1:24">
      <c r="A36" s="287" t="s">
        <v>3021</v>
      </c>
      <c r="B36" s="287" t="s">
        <v>3027</v>
      </c>
      <c r="C36" s="288"/>
      <c r="D36" s="288">
        <v>-0.2</v>
      </c>
      <c r="E36" s="288"/>
      <c r="F36" s="288">
        <v>-0.2</v>
      </c>
      <c r="G36" s="288">
        <v>-0.2</v>
      </c>
      <c r="H36" s="210" t="s">
        <v>3030</v>
      </c>
    </row>
    <row r="37" spans="1:24">
      <c r="A37" s="287" t="s">
        <v>3024</v>
      </c>
      <c r="B37" s="287" t="s">
        <v>3026</v>
      </c>
      <c r="C37" s="288"/>
      <c r="D37" s="288">
        <v>3.7999999999999999E-2</v>
      </c>
      <c r="E37" s="288"/>
      <c r="F37" s="289">
        <v>4.2999999999999997E-2</v>
      </c>
      <c r="G37" s="288">
        <v>4.5999999999999999E-2</v>
      </c>
      <c r="H37" s="210"/>
    </row>
    <row r="38" spans="1:24">
      <c r="A38" s="287" t="s">
        <v>3024</v>
      </c>
      <c r="B38" s="287" t="s">
        <v>3027</v>
      </c>
      <c r="C38" s="288"/>
      <c r="D38" s="288">
        <v>0.247</v>
      </c>
      <c r="E38" s="288"/>
      <c r="F38" s="288">
        <v>0.247</v>
      </c>
      <c r="G38" s="288">
        <v>0.247</v>
      </c>
      <c r="H38" s="210"/>
    </row>
    <row r="39" spans="1:24">
      <c r="A39" s="287" t="s">
        <v>3031</v>
      </c>
      <c r="B39" s="287" t="s">
        <v>3026</v>
      </c>
      <c r="C39" s="288"/>
      <c r="D39" s="288">
        <v>0</v>
      </c>
      <c r="E39" s="288"/>
      <c r="F39" s="287"/>
      <c r="G39" s="288"/>
      <c r="H39" s="210"/>
    </row>
    <row r="40" spans="1:24">
      <c r="A40" s="287" t="s">
        <v>3031</v>
      </c>
      <c r="B40" s="287" t="s">
        <v>3027</v>
      </c>
      <c r="C40" s="288"/>
      <c r="D40" s="288">
        <v>1.4999999999999999E-2</v>
      </c>
      <c r="E40" s="288"/>
      <c r="F40" s="287"/>
      <c r="G40" s="288"/>
      <c r="H40" s="210"/>
    </row>
    <row r="41" spans="1:24">
      <c r="A41" s="287" t="s">
        <v>3019</v>
      </c>
      <c r="B41" s="287" t="s">
        <v>3026</v>
      </c>
      <c r="C41" s="288"/>
      <c r="D41" s="288">
        <v>0</v>
      </c>
      <c r="E41" s="288"/>
      <c r="F41" s="288">
        <v>-0.05</v>
      </c>
      <c r="G41" s="288">
        <v>-0.05</v>
      </c>
      <c r="H41" s="210" t="s">
        <v>3032</v>
      </c>
    </row>
    <row r="42" spans="1:24">
      <c r="A42" s="287" t="s">
        <v>3019</v>
      </c>
      <c r="B42" s="287" t="s">
        <v>3027</v>
      </c>
      <c r="C42" s="288"/>
      <c r="D42" s="288">
        <v>0</v>
      </c>
      <c r="E42" s="288"/>
      <c r="F42" s="288">
        <v>-0.23</v>
      </c>
      <c r="G42" s="288">
        <v>-0.23</v>
      </c>
      <c r="H42" s="210" t="s">
        <v>3033</v>
      </c>
    </row>
    <row r="43" spans="1:24">
      <c r="A43" s="287" t="s">
        <v>3034</v>
      </c>
      <c r="B43" s="287" t="s">
        <v>3026</v>
      </c>
      <c r="C43" s="288"/>
      <c r="D43" s="287"/>
      <c r="E43" s="288"/>
      <c r="F43" s="288">
        <v>-5.5E-2</v>
      </c>
      <c r="G43" s="288">
        <v>-5.5E-2</v>
      </c>
      <c r="H43" s="210" t="s">
        <v>3035</v>
      </c>
    </row>
    <row r="44" spans="1:24">
      <c r="A44" s="287" t="s">
        <v>3034</v>
      </c>
      <c r="B44" s="287" t="s">
        <v>3036</v>
      </c>
      <c r="C44" s="288"/>
      <c r="D44" s="288"/>
      <c r="E44" s="288"/>
      <c r="F44" s="288">
        <v>-0.184</v>
      </c>
      <c r="G44" s="288">
        <v>-0.184</v>
      </c>
      <c r="H44" s="210" t="s">
        <v>3037</v>
      </c>
    </row>
    <row r="45" spans="1:24">
      <c r="A45" s="287" t="s">
        <v>3034</v>
      </c>
      <c r="B45" s="287" t="s">
        <v>3027</v>
      </c>
      <c r="C45" s="288"/>
      <c r="D45" s="288"/>
      <c r="E45" s="288"/>
      <c r="F45" s="288">
        <v>-0.22900000000000001</v>
      </c>
      <c r="G45" s="288">
        <v>-0.22900000000000001</v>
      </c>
      <c r="H45" s="210" t="s">
        <v>3038</v>
      </c>
    </row>
    <row r="46" spans="1:24">
      <c r="A46" s="287" t="s">
        <v>3023</v>
      </c>
      <c r="B46" s="287" t="s">
        <v>3026</v>
      </c>
      <c r="C46" s="288"/>
      <c r="D46" s="288"/>
      <c r="E46" s="288"/>
      <c r="F46" s="287"/>
      <c r="G46" s="288"/>
      <c r="H46" s="48"/>
    </row>
    <row r="47" spans="1:24">
      <c r="A47" s="287" t="s">
        <v>3023</v>
      </c>
      <c r="B47" s="287" t="s">
        <v>3027</v>
      </c>
      <c r="C47" s="288"/>
      <c r="D47" s="288"/>
      <c r="E47" s="288"/>
      <c r="F47" s="287"/>
      <c r="G47" s="288"/>
      <c r="H47" s="48"/>
    </row>
    <row r="48" spans="1:24">
      <c r="A48" s="56"/>
      <c r="B48" s="56"/>
      <c r="C48" s="56"/>
      <c r="D48" s="56"/>
      <c r="E48" s="56"/>
      <c r="F48" s="56"/>
      <c r="G48" s="56"/>
      <c r="H48" s="209"/>
      <c r="I48" s="209"/>
      <c r="J48" s="209"/>
      <c r="K48" s="209"/>
      <c r="L48" s="56"/>
      <c r="M48" s="56"/>
      <c r="N48" s="56"/>
      <c r="O48" s="56"/>
      <c r="P48" s="56"/>
      <c r="Q48" s="56"/>
      <c r="R48" s="56"/>
      <c r="S48" s="56"/>
      <c r="T48" s="56"/>
      <c r="U48" s="56"/>
      <c r="V48" s="56"/>
      <c r="W48" s="56"/>
      <c r="X48" s="56"/>
    </row>
    <row r="49" spans="1:24">
      <c r="A49" s="56"/>
      <c r="B49" s="56"/>
      <c r="C49" s="56"/>
      <c r="D49" s="56"/>
      <c r="E49" s="56"/>
      <c r="F49" s="56"/>
      <c r="G49" s="56"/>
      <c r="H49" s="209"/>
      <c r="I49" s="209"/>
      <c r="J49" s="209"/>
      <c r="K49" s="209"/>
      <c r="L49" s="56"/>
      <c r="M49" s="56"/>
      <c r="N49" s="56"/>
      <c r="O49" s="56"/>
      <c r="P49" s="56"/>
      <c r="Q49" s="56"/>
      <c r="R49" s="56"/>
      <c r="S49" s="56"/>
      <c r="T49" s="56"/>
      <c r="U49" s="56"/>
      <c r="V49" s="56"/>
      <c r="W49" s="56"/>
      <c r="X49" s="56"/>
    </row>
  </sheetData>
  <mergeCells count="12">
    <mergeCell ref="B15:H15"/>
    <mergeCell ref="J15:P15"/>
    <mergeCell ref="B16:D16"/>
    <mergeCell ref="F16:H16"/>
    <mergeCell ref="J16:L16"/>
    <mergeCell ref="N16:P16"/>
    <mergeCell ref="J3:L3"/>
    <mergeCell ref="N3:P3"/>
    <mergeCell ref="J2:P2"/>
    <mergeCell ref="B2:H2"/>
    <mergeCell ref="B3:D3"/>
    <mergeCell ref="F3:H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93"/>
  <sheetViews>
    <sheetView topLeftCell="A50" workbookViewId="0">
      <selection activeCell="B85" sqref="B85"/>
    </sheetView>
  </sheetViews>
  <sheetFormatPr baseColWidth="10" defaultColWidth="8.83203125" defaultRowHeight="13"/>
  <cols>
    <col min="1" max="1" width="38.5" style="94" customWidth="1"/>
    <col min="2" max="16384" width="8.83203125" style="94"/>
  </cols>
  <sheetData>
    <row r="1" spans="1:18">
      <c r="A1" s="100" t="s">
        <v>3117</v>
      </c>
      <c r="P1" s="113"/>
      <c r="Q1" s="113"/>
      <c r="R1" s="113"/>
    </row>
    <row r="2" spans="1:18">
      <c r="A2" s="94" t="s">
        <v>3143</v>
      </c>
      <c r="B2" s="94" t="s">
        <v>3142</v>
      </c>
      <c r="P2" s="113"/>
      <c r="Q2" s="113"/>
      <c r="R2" s="113"/>
    </row>
    <row r="3" spans="1:18">
      <c r="A3" s="94" t="s">
        <v>3118</v>
      </c>
      <c r="B3" s="107">
        <v>41468</v>
      </c>
      <c r="P3" s="113"/>
      <c r="Q3" s="113"/>
      <c r="R3" s="113"/>
    </row>
    <row r="4" spans="1:18">
      <c r="A4" s="111"/>
      <c r="B4" s="112"/>
      <c r="C4" s="111"/>
      <c r="D4" s="111"/>
      <c r="E4" s="111"/>
      <c r="F4" s="111"/>
      <c r="G4" s="111"/>
      <c r="H4" s="111"/>
      <c r="I4" s="111"/>
      <c r="J4" s="111"/>
      <c r="K4" s="111"/>
      <c r="L4" s="111"/>
      <c r="M4" s="111"/>
      <c r="N4" s="111"/>
      <c r="O4" s="111"/>
      <c r="P4" s="113"/>
      <c r="Q4" s="113"/>
      <c r="R4" s="113"/>
    </row>
    <row r="5" spans="1:18">
      <c r="A5" s="111"/>
      <c r="B5" s="112"/>
      <c r="C5" s="111"/>
      <c r="D5" s="111"/>
      <c r="E5" s="111"/>
      <c r="F5" s="111"/>
      <c r="G5" s="111"/>
      <c r="H5" s="111"/>
      <c r="I5" s="111"/>
      <c r="J5" s="111"/>
      <c r="K5" s="111"/>
      <c r="L5" s="111"/>
      <c r="M5" s="111"/>
      <c r="N5" s="111"/>
      <c r="O5" s="111"/>
      <c r="P5" s="113"/>
      <c r="Q5" s="113"/>
      <c r="R5" s="113"/>
    </row>
    <row r="6" spans="1:18" ht="22">
      <c r="A6" s="109" t="s">
        <v>3119</v>
      </c>
      <c r="B6" s="110"/>
      <c r="C6" s="110"/>
      <c r="D6" s="110"/>
      <c r="E6" s="110"/>
      <c r="F6" s="110"/>
      <c r="G6" s="110"/>
      <c r="H6" s="110"/>
      <c r="I6" s="110"/>
      <c r="J6" s="110"/>
      <c r="K6" s="110"/>
      <c r="L6" s="110"/>
      <c r="M6" s="110"/>
      <c r="N6" s="110"/>
      <c r="O6" s="110"/>
      <c r="P6" s="113"/>
      <c r="Q6" s="113"/>
      <c r="R6" s="113"/>
    </row>
    <row r="7" spans="1:18">
      <c r="A7" s="95" t="s">
        <v>3053</v>
      </c>
      <c r="P7" s="113"/>
      <c r="Q7" s="113"/>
      <c r="R7" s="113"/>
    </row>
    <row r="8" spans="1:18" ht="14">
      <c r="A8" s="96" t="s">
        <v>3054</v>
      </c>
      <c r="P8" s="113"/>
      <c r="Q8" s="113"/>
      <c r="R8" s="113"/>
    </row>
    <row r="9" spans="1:18">
      <c r="A9" s="115" t="s">
        <v>3135</v>
      </c>
      <c r="B9" s="115" t="s">
        <v>3055</v>
      </c>
      <c r="C9" s="115" t="s">
        <v>3056</v>
      </c>
      <c r="D9" s="115" t="s">
        <v>3057</v>
      </c>
      <c r="P9" s="113"/>
      <c r="Q9" s="113"/>
      <c r="R9" s="113"/>
    </row>
    <row r="10" spans="1:18">
      <c r="A10" s="108" t="s">
        <v>3058</v>
      </c>
      <c r="B10" s="108" t="s">
        <v>3060</v>
      </c>
      <c r="C10" s="108" t="s">
        <v>3060</v>
      </c>
      <c r="D10" s="108" t="s">
        <v>3060</v>
      </c>
      <c r="P10" s="113"/>
      <c r="Q10" s="113"/>
      <c r="R10" s="113"/>
    </row>
    <row r="11" spans="1:18" ht="14">
      <c r="A11" s="96" t="s">
        <v>3061</v>
      </c>
      <c r="B11" s="98">
        <v>0.39</v>
      </c>
      <c r="C11" s="94">
        <v>0.54</v>
      </c>
      <c r="D11" s="99">
        <f t="shared" ref="D11:D17" si="0">B11*D$18</f>
        <v>0.53820000000000001</v>
      </c>
      <c r="E11" s="97" t="s">
        <v>3062</v>
      </c>
      <c r="P11" s="113"/>
      <c r="Q11" s="113"/>
      <c r="R11" s="113"/>
    </row>
    <row r="12" spans="1:18" ht="14">
      <c r="A12" s="96" t="s">
        <v>3063</v>
      </c>
      <c r="B12" s="98">
        <v>0.17</v>
      </c>
      <c r="C12" s="94">
        <v>0.24</v>
      </c>
      <c r="D12" s="99">
        <f t="shared" si="0"/>
        <v>0.2346</v>
      </c>
      <c r="E12" s="97" t="s">
        <v>3064</v>
      </c>
      <c r="P12" s="113"/>
      <c r="Q12" s="113"/>
      <c r="R12" s="113"/>
    </row>
    <row r="13" spans="1:18" ht="14">
      <c r="A13" s="96" t="s">
        <v>3065</v>
      </c>
      <c r="B13" s="98">
        <v>0.26</v>
      </c>
      <c r="C13" s="94">
        <v>0.36</v>
      </c>
      <c r="D13" s="99">
        <f t="shared" si="0"/>
        <v>0.35880000000000001</v>
      </c>
      <c r="E13" s="97" t="s">
        <v>3066</v>
      </c>
      <c r="P13" s="113"/>
      <c r="Q13" s="113"/>
      <c r="R13" s="113"/>
    </row>
    <row r="14" spans="1:18" ht="14">
      <c r="A14" s="96" t="s">
        <v>3067</v>
      </c>
      <c r="B14" s="98">
        <v>0.1</v>
      </c>
      <c r="C14" s="94">
        <v>0.12</v>
      </c>
      <c r="D14" s="99">
        <f t="shared" si="0"/>
        <v>0.13799999999999998</v>
      </c>
      <c r="E14" s="97" t="s">
        <v>3068</v>
      </c>
      <c r="P14" s="113"/>
      <c r="Q14" s="113"/>
      <c r="R14" s="113"/>
    </row>
    <row r="15" spans="1:18" ht="14">
      <c r="A15" s="96" t="s">
        <v>3069</v>
      </c>
      <c r="B15" s="98">
        <v>0.04</v>
      </c>
      <c r="C15" s="94">
        <v>0.05</v>
      </c>
      <c r="D15" s="99">
        <f t="shared" si="0"/>
        <v>5.5199999999999999E-2</v>
      </c>
      <c r="P15" s="113"/>
      <c r="Q15" s="113"/>
      <c r="R15" s="113"/>
    </row>
    <row r="16" spans="1:18" ht="14">
      <c r="A16" s="96" t="s">
        <v>3070</v>
      </c>
      <c r="B16" s="98">
        <v>0.03</v>
      </c>
      <c r="C16" s="94">
        <v>0.03</v>
      </c>
      <c r="D16" s="99">
        <f t="shared" si="0"/>
        <v>4.1399999999999992E-2</v>
      </c>
      <c r="E16" s="97" t="s">
        <v>3071</v>
      </c>
      <c r="P16" s="113"/>
      <c r="Q16" s="113"/>
      <c r="R16" s="113"/>
    </row>
    <row r="17" spans="1:18" ht="14">
      <c r="A17" s="96" t="s">
        <v>3072</v>
      </c>
      <c r="B17" s="98">
        <v>0.02</v>
      </c>
      <c r="C17" s="94">
        <v>0.02</v>
      </c>
      <c r="D17" s="99">
        <f t="shared" si="0"/>
        <v>2.76E-2</v>
      </c>
      <c r="P17" s="113"/>
      <c r="Q17" s="113"/>
      <c r="R17" s="113"/>
    </row>
    <row r="18" spans="1:18" ht="14">
      <c r="A18" s="96" t="s">
        <v>125</v>
      </c>
      <c r="B18" s="98">
        <f>SUM(B11:B17)</f>
        <v>1.01</v>
      </c>
      <c r="C18" s="94">
        <f>SUM(C11:C17)</f>
        <v>1.3600000000000003</v>
      </c>
      <c r="D18" s="94">
        <v>1.38</v>
      </c>
      <c r="P18" s="113"/>
      <c r="Q18" s="113"/>
      <c r="R18" s="113"/>
    </row>
    <row r="19" spans="1:18" ht="14">
      <c r="A19" s="96" t="s">
        <v>3073</v>
      </c>
      <c r="P19" s="113"/>
      <c r="Q19" s="113"/>
      <c r="R19" s="113"/>
    </row>
    <row r="20" spans="1:18" ht="14">
      <c r="A20" s="96" t="s">
        <v>2888</v>
      </c>
      <c r="B20" s="94" t="s">
        <v>3074</v>
      </c>
      <c r="P20" s="113"/>
      <c r="Q20" s="113"/>
      <c r="R20" s="113"/>
    </row>
    <row r="21" spans="1:18">
      <c r="P21" s="113"/>
      <c r="Q21" s="113"/>
      <c r="R21" s="113"/>
    </row>
    <row r="22" spans="1:18" ht="14">
      <c r="A22" s="96" t="s">
        <v>3075</v>
      </c>
      <c r="P22" s="113"/>
      <c r="Q22" s="113"/>
      <c r="R22" s="113"/>
    </row>
    <row r="23" spans="1:18" ht="14">
      <c r="A23" s="96" t="s">
        <v>3076</v>
      </c>
      <c r="B23" s="96" t="s">
        <v>3077</v>
      </c>
      <c r="P23" s="113"/>
      <c r="Q23" s="113"/>
      <c r="R23" s="113"/>
    </row>
    <row r="24" spans="1:18" ht="14">
      <c r="B24" s="96" t="s">
        <v>3078</v>
      </c>
      <c r="P24" s="113"/>
      <c r="Q24" s="113"/>
      <c r="R24" s="113"/>
    </row>
    <row r="25" spans="1:18" ht="14">
      <c r="A25" s="96"/>
      <c r="P25" s="113"/>
      <c r="Q25" s="113"/>
      <c r="R25" s="113"/>
    </row>
    <row r="26" spans="1:18">
      <c r="A26" s="95" t="s">
        <v>3079</v>
      </c>
      <c r="P26" s="113"/>
      <c r="Q26" s="113"/>
      <c r="R26" s="113"/>
    </row>
    <row r="27" spans="1:18" ht="56">
      <c r="A27" s="117" t="s">
        <v>3080</v>
      </c>
      <c r="B27" s="117" t="s">
        <v>3081</v>
      </c>
      <c r="C27" s="117" t="s">
        <v>3082</v>
      </c>
      <c r="D27" s="118" t="s">
        <v>3083</v>
      </c>
      <c r="P27" s="113"/>
      <c r="Q27" s="113"/>
      <c r="R27" s="113"/>
    </row>
    <row r="28" spans="1:18">
      <c r="A28" s="108" t="s">
        <v>3058</v>
      </c>
      <c r="B28" s="108" t="s">
        <v>3059</v>
      </c>
      <c r="C28" s="108" t="s">
        <v>3060</v>
      </c>
      <c r="D28" s="108" t="s">
        <v>3060</v>
      </c>
      <c r="P28" s="113"/>
      <c r="Q28" s="113"/>
      <c r="R28" s="113"/>
    </row>
    <row r="29" spans="1:18">
      <c r="A29" s="100" t="s">
        <v>3084</v>
      </c>
      <c r="B29" s="94" t="s">
        <v>3085</v>
      </c>
      <c r="C29" s="94" t="s">
        <v>3085</v>
      </c>
      <c r="P29" s="113"/>
      <c r="Q29" s="113"/>
      <c r="R29" s="113"/>
    </row>
    <row r="30" spans="1:18">
      <c r="A30" s="94" t="s">
        <v>3086</v>
      </c>
      <c r="B30" s="94">
        <v>0.63400000000000001</v>
      </c>
      <c r="C30" s="101">
        <v>33</v>
      </c>
      <c r="D30" s="93">
        <f>B30/B$44</f>
        <v>0.36647398843930634</v>
      </c>
      <c r="P30" s="113"/>
      <c r="Q30" s="113"/>
      <c r="R30" s="113"/>
    </row>
    <row r="31" spans="1:18">
      <c r="A31" s="94" t="s">
        <v>3087</v>
      </c>
      <c r="B31" s="94">
        <v>0.20599999999999999</v>
      </c>
      <c r="C31" s="101">
        <v>10.72</v>
      </c>
      <c r="D31" s="93">
        <f t="shared" ref="D31:D38" si="1">B31/B$44</f>
        <v>0.11907514450867052</v>
      </c>
      <c r="P31" s="113"/>
      <c r="Q31" s="113"/>
      <c r="R31" s="113"/>
    </row>
    <row r="32" spans="1:18">
      <c r="A32" s="94" t="s">
        <v>3088</v>
      </c>
      <c r="B32" s="94">
        <v>9.1999999999999998E-2</v>
      </c>
      <c r="C32" s="101">
        <v>4.79</v>
      </c>
      <c r="D32" s="93">
        <f t="shared" si="1"/>
        <v>5.3179190751445088E-2</v>
      </c>
      <c r="P32" s="113"/>
      <c r="Q32" s="113"/>
      <c r="R32" s="113"/>
    </row>
    <row r="33" spans="1:18">
      <c r="A33" s="94" t="s">
        <v>3089</v>
      </c>
      <c r="B33" s="94">
        <v>6.2E-2</v>
      </c>
      <c r="C33" s="101">
        <v>3.23</v>
      </c>
      <c r="D33" s="93">
        <f t="shared" si="1"/>
        <v>3.5838150289017344E-2</v>
      </c>
      <c r="P33" s="113"/>
      <c r="Q33" s="113"/>
      <c r="R33" s="113"/>
    </row>
    <row r="34" spans="1:18">
      <c r="A34" s="94" t="s">
        <v>3090</v>
      </c>
      <c r="B34" s="94">
        <v>0.06</v>
      </c>
      <c r="C34" s="101">
        <v>3.12</v>
      </c>
      <c r="D34" s="93">
        <f t="shared" si="1"/>
        <v>3.4682080924855488E-2</v>
      </c>
      <c r="P34" s="113"/>
      <c r="Q34" s="113"/>
      <c r="R34" s="113"/>
    </row>
    <row r="35" spans="1:18">
      <c r="A35" s="94" t="s">
        <v>3091</v>
      </c>
      <c r="B35" s="94">
        <v>0.03</v>
      </c>
      <c r="C35" s="101">
        <v>1.56</v>
      </c>
      <c r="D35" s="93">
        <f t="shared" si="1"/>
        <v>1.7341040462427744E-2</v>
      </c>
      <c r="P35" s="113"/>
      <c r="Q35" s="113"/>
      <c r="R35" s="113"/>
    </row>
    <row r="36" spans="1:18">
      <c r="A36" s="94" t="s">
        <v>3092</v>
      </c>
      <c r="B36" s="94">
        <v>2.4E-2</v>
      </c>
      <c r="C36" s="101">
        <v>1.25</v>
      </c>
      <c r="D36" s="93">
        <f t="shared" si="1"/>
        <v>1.3872832369942197E-2</v>
      </c>
      <c r="P36" s="113"/>
      <c r="Q36" s="113"/>
      <c r="R36" s="113"/>
    </row>
    <row r="37" spans="1:18">
      <c r="A37" s="94" t="s">
        <v>3093</v>
      </c>
      <c r="B37" s="94">
        <v>1.9E-2</v>
      </c>
      <c r="C37" s="101">
        <v>0.99</v>
      </c>
      <c r="D37" s="93">
        <f t="shared" si="1"/>
        <v>1.0982658959537572E-2</v>
      </c>
      <c r="P37" s="113"/>
      <c r="Q37" s="113"/>
      <c r="R37" s="113"/>
    </row>
    <row r="38" spans="1:18">
      <c r="A38" s="100" t="s">
        <v>3094</v>
      </c>
      <c r="B38" s="102">
        <f>SUM(B30:B37)</f>
        <v>1.127</v>
      </c>
      <c r="C38" s="102">
        <f>SUM(C30:C37)</f>
        <v>58.66</v>
      </c>
      <c r="D38" s="93">
        <f t="shared" si="1"/>
        <v>0.65144508670520229</v>
      </c>
      <c r="P38" s="113"/>
      <c r="Q38" s="113"/>
      <c r="R38" s="113"/>
    </row>
    <row r="39" spans="1:18">
      <c r="A39" s="100" t="s">
        <v>3095</v>
      </c>
      <c r="B39" s="94" t="s">
        <v>3085</v>
      </c>
      <c r="C39" s="94" t="s">
        <v>3085</v>
      </c>
      <c r="P39" s="113"/>
      <c r="Q39" s="113"/>
      <c r="R39" s="113"/>
    </row>
    <row r="40" spans="1:18">
      <c r="A40" s="94" t="s">
        <v>3096</v>
      </c>
      <c r="B40" s="94">
        <v>0.441</v>
      </c>
      <c r="C40" s="101">
        <v>16.59</v>
      </c>
      <c r="D40" s="93">
        <f t="shared" ref="D40:D44" si="2">B40/B$44</f>
        <v>0.25491329479768787</v>
      </c>
      <c r="P40" s="113"/>
      <c r="Q40" s="113"/>
      <c r="R40" s="113"/>
    </row>
    <row r="41" spans="1:18">
      <c r="A41" s="94" t="s">
        <v>3097</v>
      </c>
      <c r="B41" s="94">
        <v>0.126</v>
      </c>
      <c r="C41" s="101">
        <v>6.56</v>
      </c>
      <c r="D41" s="93">
        <f t="shared" si="2"/>
        <v>7.2832369942196537E-2</v>
      </c>
      <c r="P41" s="113"/>
      <c r="Q41" s="113"/>
      <c r="R41" s="113"/>
    </row>
    <row r="42" spans="1:18">
      <c r="A42" s="94" t="s">
        <v>3098</v>
      </c>
      <c r="B42" s="94">
        <v>3.5999999999999997E-2</v>
      </c>
      <c r="C42" s="101">
        <v>1.87</v>
      </c>
      <c r="D42" s="93">
        <f t="shared" si="2"/>
        <v>2.0809248554913295E-2</v>
      </c>
      <c r="P42" s="113"/>
      <c r="Q42" s="113"/>
      <c r="R42" s="113"/>
    </row>
    <row r="43" spans="1:18">
      <c r="A43" s="100" t="s">
        <v>3099</v>
      </c>
      <c r="B43" s="102">
        <f>SUM(B40:B42)</f>
        <v>0.60299999999999998</v>
      </c>
      <c r="C43" s="102">
        <f>SUM(C40:C42)</f>
        <v>25.02</v>
      </c>
      <c r="D43" s="93">
        <f t="shared" si="2"/>
        <v>0.34855491329479765</v>
      </c>
      <c r="P43" s="113"/>
      <c r="Q43" s="113"/>
      <c r="R43" s="113"/>
    </row>
    <row r="44" spans="1:18">
      <c r="A44" s="97" t="s">
        <v>3100</v>
      </c>
      <c r="B44" s="101">
        <v>1.73</v>
      </c>
      <c r="C44" s="101">
        <v>83.68</v>
      </c>
      <c r="D44" s="93">
        <f t="shared" si="2"/>
        <v>1</v>
      </c>
      <c r="P44" s="113"/>
      <c r="Q44" s="113"/>
      <c r="R44" s="113"/>
    </row>
    <row r="45" spans="1:18">
      <c r="A45" s="97" t="s">
        <v>3101</v>
      </c>
      <c r="P45" s="113"/>
      <c r="Q45" s="113"/>
      <c r="R45" s="113"/>
    </row>
    <row r="46" spans="1:18">
      <c r="A46" s="97" t="s">
        <v>2888</v>
      </c>
      <c r="B46" s="94" t="s">
        <v>3102</v>
      </c>
      <c r="P46" s="113"/>
      <c r="Q46" s="113"/>
      <c r="R46" s="113"/>
    </row>
    <row r="47" spans="1:18">
      <c r="P47" s="113"/>
      <c r="Q47" s="113"/>
      <c r="R47" s="113"/>
    </row>
    <row r="48" spans="1:18">
      <c r="A48" s="100" t="s">
        <v>3155</v>
      </c>
      <c r="P48" s="113"/>
      <c r="Q48" s="113"/>
      <c r="R48" s="113"/>
    </row>
    <row r="49" spans="1:18">
      <c r="A49" s="115" t="s">
        <v>3156</v>
      </c>
      <c r="B49" s="115"/>
      <c r="C49" s="115"/>
      <c r="D49" s="108"/>
      <c r="E49" s="108"/>
      <c r="P49" s="113"/>
      <c r="Q49" s="113"/>
      <c r="R49" s="113"/>
    </row>
    <row r="50" spans="1:18">
      <c r="A50" s="115" t="s">
        <v>3103</v>
      </c>
      <c r="B50" s="115">
        <v>2008</v>
      </c>
      <c r="C50" s="115">
        <v>2009</v>
      </c>
      <c r="D50" s="115">
        <v>2010</v>
      </c>
      <c r="E50" s="115">
        <v>2011</v>
      </c>
      <c r="P50" s="113"/>
      <c r="Q50" s="113"/>
      <c r="R50" s="113"/>
    </row>
    <row r="51" spans="1:18">
      <c r="A51" s="94" t="s">
        <v>3104</v>
      </c>
      <c r="P51" s="113"/>
      <c r="Q51" s="113"/>
      <c r="R51" s="113"/>
    </row>
    <row r="52" spans="1:18">
      <c r="A52" s="103" t="s">
        <v>3105</v>
      </c>
      <c r="B52" s="104">
        <v>0.38</v>
      </c>
      <c r="C52" s="104">
        <v>0.28000000000000003</v>
      </c>
      <c r="D52" s="104">
        <v>0.31</v>
      </c>
      <c r="E52" s="104">
        <v>0.35</v>
      </c>
      <c r="P52" s="113"/>
      <c r="Q52" s="113"/>
      <c r="R52" s="113"/>
    </row>
    <row r="53" spans="1:18">
      <c r="A53" s="103" t="s">
        <v>3106</v>
      </c>
      <c r="B53" s="104">
        <v>0.13</v>
      </c>
      <c r="C53" s="104">
        <v>0.18</v>
      </c>
      <c r="D53" s="104">
        <v>0.12</v>
      </c>
      <c r="E53" s="104">
        <v>0.11</v>
      </c>
      <c r="P53" s="113"/>
      <c r="Q53" s="113"/>
      <c r="R53" s="113"/>
    </row>
    <row r="54" spans="1:18">
      <c r="A54" s="103" t="s">
        <v>3107</v>
      </c>
      <c r="B54" s="104">
        <v>0.06</v>
      </c>
      <c r="C54" s="104">
        <v>0.08</v>
      </c>
      <c r="D54" s="104">
        <v>0.08</v>
      </c>
      <c r="E54" s="104">
        <v>0.09</v>
      </c>
      <c r="P54" s="113"/>
      <c r="Q54" s="113"/>
      <c r="R54" s="113"/>
    </row>
    <row r="55" spans="1:18">
      <c r="A55" s="103" t="s">
        <v>3108</v>
      </c>
      <c r="B55" s="104">
        <v>0.03</v>
      </c>
      <c r="C55" s="104">
        <v>0.04</v>
      </c>
      <c r="D55" s="104">
        <v>0.04</v>
      </c>
      <c r="E55" s="104">
        <v>0.04</v>
      </c>
      <c r="P55" s="113"/>
      <c r="Q55" s="113"/>
      <c r="R55" s="113"/>
    </row>
    <row r="56" spans="1:18">
      <c r="A56" s="103" t="s">
        <v>3109</v>
      </c>
      <c r="B56" s="104">
        <v>0.01</v>
      </c>
      <c r="C56" s="104">
        <v>0.02</v>
      </c>
      <c r="D56" s="104">
        <v>0.03</v>
      </c>
      <c r="E56" s="104">
        <v>0.02</v>
      </c>
      <c r="P56" s="113"/>
      <c r="Q56" s="113"/>
      <c r="R56" s="113"/>
    </row>
    <row r="57" spans="1:18">
      <c r="A57" s="103" t="s">
        <v>3110</v>
      </c>
      <c r="B57" s="104">
        <v>0.02</v>
      </c>
      <c r="C57" s="104">
        <v>0.02</v>
      </c>
      <c r="D57" s="104">
        <v>0.02</v>
      </c>
      <c r="E57" s="104">
        <v>0.02</v>
      </c>
      <c r="P57" s="113"/>
      <c r="Q57" s="113"/>
      <c r="R57" s="113"/>
    </row>
    <row r="58" spans="1:18">
      <c r="A58" s="103" t="s">
        <v>3111</v>
      </c>
      <c r="B58" s="104">
        <v>0.01</v>
      </c>
      <c r="C58" s="104">
        <v>0.02</v>
      </c>
      <c r="D58" s="104">
        <v>0.01</v>
      </c>
      <c r="E58" s="104">
        <v>0.01</v>
      </c>
      <c r="P58" s="113"/>
      <c r="Q58" s="113"/>
      <c r="R58" s="113"/>
    </row>
    <row r="59" spans="1:18">
      <c r="A59" s="100" t="s">
        <v>3094</v>
      </c>
      <c r="B59" s="105">
        <f>SUM(B52:B58)</f>
        <v>0.64000000000000012</v>
      </c>
      <c r="C59" s="105">
        <f>SUM(C52:C58)</f>
        <v>0.64000000000000012</v>
      </c>
      <c r="D59" s="105">
        <f t="shared" ref="D59:E59" si="3">SUM(D52:D58)</f>
        <v>0.6100000000000001</v>
      </c>
      <c r="E59" s="105">
        <f t="shared" si="3"/>
        <v>0.64</v>
      </c>
      <c r="P59" s="113"/>
      <c r="Q59" s="113"/>
      <c r="R59" s="113"/>
    </row>
    <row r="60" spans="1:18">
      <c r="A60" s="94" t="s">
        <v>3112</v>
      </c>
      <c r="B60" s="104"/>
      <c r="C60" s="104"/>
      <c r="D60" s="104"/>
      <c r="E60" s="104"/>
      <c r="P60" s="113"/>
      <c r="Q60" s="113"/>
      <c r="R60" s="113"/>
    </row>
    <row r="61" spans="1:18">
      <c r="A61" s="103" t="s">
        <v>3113</v>
      </c>
      <c r="B61" s="104">
        <v>0.26</v>
      </c>
      <c r="C61" s="104">
        <v>0.28000000000000003</v>
      </c>
      <c r="D61" s="104">
        <v>0.28999999999999998</v>
      </c>
      <c r="E61" s="104">
        <v>0.27</v>
      </c>
      <c r="P61" s="113"/>
      <c r="Q61" s="113"/>
      <c r="R61" s="113"/>
    </row>
    <row r="62" spans="1:18">
      <c r="A62" s="103" t="s">
        <v>3114</v>
      </c>
      <c r="B62" s="104">
        <v>0.09</v>
      </c>
      <c r="C62" s="104">
        <v>0.09</v>
      </c>
      <c r="D62" s="104">
        <v>0.1</v>
      </c>
      <c r="E62" s="104">
        <v>0.09</v>
      </c>
      <c r="P62" s="113"/>
      <c r="Q62" s="113"/>
      <c r="R62" s="113"/>
    </row>
    <row r="63" spans="1:18">
      <c r="A63" s="100" t="s">
        <v>3099</v>
      </c>
      <c r="B63" s="104">
        <f>SUM(B61:B62)</f>
        <v>0.35</v>
      </c>
      <c r="C63" s="104">
        <f t="shared" ref="C63:D63" si="4">SUM(C61:C62)</f>
        <v>0.37</v>
      </c>
      <c r="D63" s="104">
        <f t="shared" si="4"/>
        <v>0.39</v>
      </c>
      <c r="E63" s="104">
        <f t="shared" ref="E63" si="5">SUM(E61:E62)</f>
        <v>0.36</v>
      </c>
      <c r="P63" s="113"/>
      <c r="Q63" s="113"/>
      <c r="R63" s="113"/>
    </row>
    <row r="64" spans="1:18">
      <c r="A64" s="94" t="s">
        <v>3115</v>
      </c>
      <c r="B64" s="104">
        <v>1</v>
      </c>
      <c r="C64" s="104">
        <v>1</v>
      </c>
      <c r="D64" s="104">
        <v>1</v>
      </c>
      <c r="E64" s="104">
        <v>1</v>
      </c>
      <c r="P64" s="113"/>
      <c r="Q64" s="113"/>
      <c r="R64" s="113"/>
    </row>
    <row r="65" spans="1:18">
      <c r="A65" s="106" t="s">
        <v>2888</v>
      </c>
      <c r="B65" s="94" t="s">
        <v>3157</v>
      </c>
      <c r="P65" s="113"/>
      <c r="Q65" s="113"/>
      <c r="R65" s="113"/>
    </row>
    <row r="66" spans="1:18">
      <c r="A66" s="97" t="s">
        <v>3116</v>
      </c>
      <c r="P66" s="113"/>
      <c r="Q66" s="113"/>
      <c r="R66" s="113"/>
    </row>
    <row r="67" spans="1:18">
      <c r="A67" s="97"/>
      <c r="P67" s="113"/>
      <c r="Q67" s="113"/>
      <c r="R67" s="113"/>
    </row>
    <row r="68" spans="1:18">
      <c r="A68" s="119" t="s">
        <v>3151</v>
      </c>
      <c r="P68" s="113"/>
      <c r="Q68" s="113"/>
      <c r="R68" s="113"/>
    </row>
    <row r="69" spans="1:18">
      <c r="A69" s="116" t="s">
        <v>3153</v>
      </c>
      <c r="B69" s="108"/>
      <c r="C69" s="108"/>
      <c r="D69" s="108"/>
      <c r="E69" s="108"/>
      <c r="P69" s="113"/>
      <c r="Q69" s="113"/>
      <c r="R69" s="113"/>
    </row>
    <row r="70" spans="1:18">
      <c r="A70" s="116" t="s">
        <v>3154</v>
      </c>
      <c r="B70" s="115">
        <v>2008</v>
      </c>
      <c r="C70" s="115">
        <v>2009</v>
      </c>
      <c r="D70" s="115">
        <v>2010</v>
      </c>
      <c r="E70" s="115">
        <v>2011</v>
      </c>
      <c r="P70" s="113"/>
      <c r="Q70" s="113"/>
      <c r="R70" s="113"/>
    </row>
    <row r="71" spans="1:18">
      <c r="A71" s="94" t="s">
        <v>3104</v>
      </c>
      <c r="P71" s="113"/>
      <c r="Q71" s="113"/>
      <c r="R71" s="113"/>
    </row>
    <row r="72" spans="1:18">
      <c r="A72" s="103" t="s">
        <v>3105</v>
      </c>
      <c r="B72" s="94">
        <v>0.63300000000000001</v>
      </c>
      <c r="C72" s="94">
        <v>0.40500000000000003</v>
      </c>
      <c r="D72" s="94">
        <v>0.48599999999999999</v>
      </c>
      <c r="E72" s="94">
        <v>0.59</v>
      </c>
      <c r="P72" s="113"/>
      <c r="Q72" s="113"/>
      <c r="R72" s="113"/>
    </row>
    <row r="73" spans="1:18">
      <c r="A73" s="103" t="s">
        <v>3106</v>
      </c>
      <c r="B73" s="94">
        <v>0.21299999999999999</v>
      </c>
      <c r="C73" s="94">
        <v>0.25700000000000001</v>
      </c>
      <c r="D73" s="94">
        <v>0.184</v>
      </c>
      <c r="E73" s="94">
        <v>0.189</v>
      </c>
      <c r="P73" s="113"/>
      <c r="Q73" s="113"/>
      <c r="R73" s="113"/>
    </row>
    <row r="74" spans="1:18">
      <c r="A74" s="103" t="s">
        <v>3107</v>
      </c>
      <c r="B74" s="94">
        <v>0.10299999999999999</v>
      </c>
      <c r="C74" s="94">
        <v>0.123</v>
      </c>
      <c r="D74" s="94">
        <v>0.124</v>
      </c>
      <c r="E74" s="94">
        <v>0.152</v>
      </c>
      <c r="P74" s="113"/>
      <c r="Q74" s="113"/>
      <c r="R74" s="113"/>
    </row>
    <row r="75" spans="1:18">
      <c r="A75" s="103" t="s">
        <v>3108</v>
      </c>
      <c r="B75" s="94">
        <v>5.5E-2</v>
      </c>
      <c r="C75" s="94">
        <v>5.3999999999999999E-2</v>
      </c>
      <c r="D75" s="94">
        <v>5.8999999999999997E-2</v>
      </c>
      <c r="E75" s="94">
        <v>6.7000000000000004E-2</v>
      </c>
      <c r="P75" s="113"/>
      <c r="Q75" s="113"/>
      <c r="R75" s="113"/>
    </row>
    <row r="76" spans="1:18">
      <c r="A76" s="103" t="s">
        <v>3109</v>
      </c>
      <c r="B76" s="94">
        <v>1.6E-2</v>
      </c>
      <c r="C76" s="94">
        <v>2.9000000000000001E-2</v>
      </c>
      <c r="D76" s="94">
        <v>0.04</v>
      </c>
      <c r="E76" s="94">
        <v>3.7999999999999999E-2</v>
      </c>
      <c r="P76" s="113"/>
      <c r="Q76" s="113"/>
      <c r="R76" s="113"/>
    </row>
    <row r="77" spans="1:18">
      <c r="A77" s="103" t="s">
        <v>3110</v>
      </c>
      <c r="B77" s="94">
        <v>0.03</v>
      </c>
      <c r="C77" s="94">
        <v>2.9000000000000001E-2</v>
      </c>
      <c r="D77" s="94">
        <v>3.5000000000000003E-2</v>
      </c>
      <c r="E77" s="94">
        <v>4.2000000000000003E-2</v>
      </c>
      <c r="P77" s="113"/>
      <c r="Q77" s="113"/>
      <c r="R77" s="113"/>
    </row>
    <row r="78" spans="1:18">
      <c r="A78" s="103" t="s">
        <v>3111</v>
      </c>
      <c r="B78" s="94">
        <v>2.4E-2</v>
      </c>
      <c r="C78" s="94">
        <v>2.4E-2</v>
      </c>
      <c r="D78" s="94">
        <v>1.2E-2</v>
      </c>
      <c r="E78" s="94">
        <v>1.7000000000000001E-2</v>
      </c>
      <c r="P78" s="113"/>
      <c r="Q78" s="113"/>
      <c r="R78" s="113"/>
    </row>
    <row r="79" spans="1:18">
      <c r="A79" s="100" t="s">
        <v>3152</v>
      </c>
      <c r="B79" s="94">
        <f>SUM(B72:B78)</f>
        <v>1.0740000000000001</v>
      </c>
      <c r="C79" s="94">
        <f t="shared" ref="C79:E79" si="6">SUM(C72:C78)</f>
        <v>0.92100000000000015</v>
      </c>
      <c r="D79" s="94">
        <f t="shared" si="6"/>
        <v>0.94000000000000006</v>
      </c>
      <c r="E79" s="94">
        <f t="shared" si="6"/>
        <v>1.095</v>
      </c>
      <c r="P79" s="113"/>
      <c r="Q79" s="113"/>
      <c r="R79" s="113"/>
    </row>
    <row r="80" spans="1:18">
      <c r="A80" s="94" t="s">
        <v>3112</v>
      </c>
      <c r="P80" s="113"/>
      <c r="Q80" s="113"/>
      <c r="R80" s="113"/>
    </row>
    <row r="81" spans="1:18">
      <c r="A81" s="103" t="s">
        <v>3113</v>
      </c>
      <c r="B81" s="94">
        <v>0.435</v>
      </c>
      <c r="C81" s="94">
        <v>0.40300000000000002</v>
      </c>
      <c r="D81" s="94">
        <v>0.44600000000000001</v>
      </c>
      <c r="E81" s="94">
        <v>0.46</v>
      </c>
      <c r="P81" s="113"/>
      <c r="Q81" s="113"/>
      <c r="R81" s="113"/>
    </row>
    <row r="82" spans="1:18">
      <c r="A82" s="103" t="s">
        <v>3114</v>
      </c>
      <c r="B82" s="94">
        <v>0.14399999999999999</v>
      </c>
      <c r="C82" s="94">
        <v>0.128</v>
      </c>
      <c r="D82" s="94">
        <v>0.16200000000000001</v>
      </c>
      <c r="E82" s="94">
        <v>0.151</v>
      </c>
      <c r="P82" s="113"/>
      <c r="Q82" s="113"/>
      <c r="R82" s="113"/>
    </row>
    <row r="83" spans="1:18">
      <c r="A83" s="100" t="s">
        <v>3099</v>
      </c>
      <c r="B83" s="94">
        <f>SUM(B81:B82)</f>
        <v>0.57899999999999996</v>
      </c>
      <c r="C83" s="94">
        <f t="shared" ref="C83:E83" si="7">SUM(C81:C82)</f>
        <v>0.53100000000000003</v>
      </c>
      <c r="D83" s="94">
        <f t="shared" si="7"/>
        <v>0.60799999999999998</v>
      </c>
      <c r="E83" s="94">
        <f t="shared" si="7"/>
        <v>0.61099999999999999</v>
      </c>
      <c r="P83" s="113"/>
      <c r="Q83" s="113"/>
      <c r="R83" s="113"/>
    </row>
    <row r="84" spans="1:18">
      <c r="A84" s="94" t="s">
        <v>3150</v>
      </c>
      <c r="B84" s="94">
        <v>1.653</v>
      </c>
      <c r="C84" s="94">
        <v>1.4510000000000001</v>
      </c>
      <c r="D84" s="94">
        <v>1.548</v>
      </c>
      <c r="E84" s="94">
        <v>1.706</v>
      </c>
      <c r="P84" s="113"/>
      <c r="Q84" s="113"/>
      <c r="R84" s="113"/>
    </row>
    <row r="85" spans="1:18">
      <c r="A85" s="106" t="s">
        <v>2888</v>
      </c>
      <c r="B85" s="94" t="s">
        <v>3157</v>
      </c>
      <c r="P85" s="113"/>
      <c r="Q85" s="113"/>
      <c r="R85" s="113"/>
    </row>
    <row r="86" spans="1:18">
      <c r="A86" s="101" t="s">
        <v>3158</v>
      </c>
      <c r="B86" s="44" t="s">
        <v>3242</v>
      </c>
      <c r="P86" s="113"/>
      <c r="Q86" s="113"/>
      <c r="R86" s="113"/>
    </row>
    <row r="87" spans="1:18">
      <c r="P87" s="113"/>
      <c r="Q87" s="113"/>
      <c r="R87" s="113"/>
    </row>
    <row r="88" spans="1:18">
      <c r="A88" s="111"/>
      <c r="B88" s="112"/>
      <c r="C88" s="111"/>
      <c r="D88" s="111"/>
      <c r="E88" s="111"/>
      <c r="F88" s="111"/>
      <c r="G88" s="111"/>
      <c r="H88" s="111"/>
      <c r="I88" s="111"/>
      <c r="J88" s="111"/>
      <c r="K88" s="111"/>
      <c r="L88" s="111"/>
      <c r="M88" s="111"/>
      <c r="N88" s="111"/>
      <c r="O88" s="111"/>
      <c r="P88" s="113"/>
      <c r="Q88" s="113"/>
      <c r="R88" s="113"/>
    </row>
    <row r="89" spans="1:18">
      <c r="A89" s="111"/>
      <c r="B89" s="112"/>
      <c r="C89" s="111"/>
      <c r="D89" s="111"/>
      <c r="E89" s="111"/>
      <c r="F89" s="111"/>
      <c r="G89" s="111"/>
      <c r="H89" s="111"/>
      <c r="I89" s="111"/>
      <c r="J89" s="111"/>
      <c r="K89" s="111"/>
      <c r="L89" s="111"/>
      <c r="M89" s="111"/>
      <c r="N89" s="111"/>
      <c r="O89" s="111"/>
      <c r="P89" s="113"/>
      <c r="Q89" s="113"/>
      <c r="R89" s="113"/>
    </row>
    <row r="90" spans="1:18" ht="22">
      <c r="A90" s="109" t="s">
        <v>3126</v>
      </c>
      <c r="B90" s="110"/>
      <c r="C90" s="110"/>
      <c r="D90" s="110"/>
      <c r="E90" s="110"/>
      <c r="F90" s="110"/>
      <c r="G90" s="110"/>
      <c r="H90" s="110"/>
      <c r="I90" s="110"/>
      <c r="J90" s="110"/>
      <c r="K90" s="110"/>
      <c r="L90" s="110"/>
      <c r="M90" s="110"/>
      <c r="N90" s="110"/>
      <c r="O90" s="110"/>
      <c r="P90" s="113"/>
      <c r="Q90" s="113"/>
      <c r="R90" s="113"/>
    </row>
    <row r="91" spans="1:18">
      <c r="A91" s="114" t="s">
        <v>3134</v>
      </c>
      <c r="B91" s="108"/>
      <c r="C91" s="108"/>
      <c r="D91" s="108"/>
      <c r="E91" s="108"/>
      <c r="F91" s="108"/>
      <c r="P91" s="113"/>
      <c r="Q91" s="113"/>
      <c r="R91" s="113"/>
    </row>
    <row r="92" spans="1:18">
      <c r="A92" s="115" t="s">
        <v>3127</v>
      </c>
      <c r="B92" s="115" t="s">
        <v>2926</v>
      </c>
      <c r="C92" s="115" t="s">
        <v>2927</v>
      </c>
      <c r="D92" s="115" t="s">
        <v>2928</v>
      </c>
      <c r="E92" s="115" t="s">
        <v>3129</v>
      </c>
      <c r="F92" s="108"/>
      <c r="P92" s="113"/>
      <c r="Q92" s="113"/>
      <c r="R92" s="113"/>
    </row>
    <row r="93" spans="1:18" ht="26.25" customHeight="1">
      <c r="A93" s="94" t="s">
        <v>3128</v>
      </c>
      <c r="B93" s="94">
        <v>-0.5</v>
      </c>
      <c r="C93" s="94">
        <v>-1</v>
      </c>
      <c r="D93" s="94">
        <v>-1.5</v>
      </c>
      <c r="E93" s="467" t="s">
        <v>3139</v>
      </c>
      <c r="F93" s="467"/>
      <c r="G93" s="467"/>
      <c r="H93" s="467"/>
      <c r="I93" s="467"/>
      <c r="J93" s="467"/>
      <c r="K93" s="467"/>
      <c r="L93" s="467"/>
      <c r="M93" s="467"/>
      <c r="N93" s="467"/>
      <c r="O93" s="467"/>
      <c r="P93" s="113"/>
      <c r="Q93" s="113"/>
      <c r="R93" s="113"/>
    </row>
    <row r="94" spans="1:18">
      <c r="A94" s="101" t="s">
        <v>3146</v>
      </c>
      <c r="B94" s="94">
        <v>-0.3</v>
      </c>
      <c r="D94" s="94">
        <v>-1.75</v>
      </c>
      <c r="E94" s="94" t="s">
        <v>3311</v>
      </c>
      <c r="P94" s="113"/>
      <c r="Q94" s="113"/>
      <c r="R94" s="113"/>
    </row>
    <row r="95" spans="1:18">
      <c r="A95" s="101"/>
      <c r="P95" s="113"/>
      <c r="Q95" s="113"/>
      <c r="R95" s="113"/>
    </row>
    <row r="96" spans="1:18">
      <c r="A96" s="101" t="s">
        <v>3130</v>
      </c>
      <c r="B96" s="94">
        <v>-0.5</v>
      </c>
      <c r="D96" s="94">
        <v>-1.5</v>
      </c>
      <c r="P96" s="113"/>
      <c r="Q96" s="113"/>
      <c r="R96" s="113"/>
    </row>
    <row r="97" spans="1:18">
      <c r="A97" s="98" t="s">
        <v>3131</v>
      </c>
      <c r="C97" s="94">
        <v>-0.97</v>
      </c>
      <c r="E97" s="94" t="s">
        <v>3132</v>
      </c>
      <c r="P97" s="113"/>
      <c r="Q97" s="113"/>
      <c r="R97" s="113"/>
    </row>
    <row r="98" spans="1:18">
      <c r="A98" s="101"/>
      <c r="P98" s="113"/>
      <c r="Q98" s="113"/>
      <c r="R98" s="113"/>
    </row>
    <row r="99" spans="1:18">
      <c r="A99" s="101"/>
      <c r="P99" s="113"/>
      <c r="Q99" s="113"/>
      <c r="R99" s="113"/>
    </row>
    <row r="100" spans="1:18">
      <c r="A100" s="114" t="s">
        <v>3133</v>
      </c>
      <c r="B100" s="108"/>
      <c r="C100" s="108"/>
      <c r="D100" s="108"/>
      <c r="E100" s="108"/>
      <c r="F100" s="108"/>
      <c r="P100" s="113"/>
      <c r="Q100" s="113"/>
      <c r="R100" s="113"/>
    </row>
    <row r="101" spans="1:18">
      <c r="A101" s="115" t="s">
        <v>3127</v>
      </c>
      <c r="B101" s="115" t="s">
        <v>2926</v>
      </c>
      <c r="C101" s="115" t="s">
        <v>2927</v>
      </c>
      <c r="D101" s="115" t="s">
        <v>2928</v>
      </c>
      <c r="E101" s="115" t="s">
        <v>3129</v>
      </c>
      <c r="F101" s="108"/>
      <c r="P101" s="113"/>
      <c r="Q101" s="113"/>
      <c r="R101" s="113"/>
    </row>
    <row r="102" spans="1:18">
      <c r="A102" s="101" t="s">
        <v>3136</v>
      </c>
      <c r="B102" s="94">
        <v>0.35</v>
      </c>
      <c r="C102" s="94">
        <v>0.52</v>
      </c>
      <c r="D102" s="94">
        <v>0.59</v>
      </c>
      <c r="E102" s="94" t="s">
        <v>3137</v>
      </c>
      <c r="P102" s="113"/>
      <c r="Q102" s="113"/>
      <c r="R102" s="113"/>
    </row>
    <row r="103" spans="1:18">
      <c r="A103" s="94" t="s">
        <v>3128</v>
      </c>
      <c r="B103" s="94">
        <v>0.35</v>
      </c>
      <c r="C103" s="94">
        <v>0.52</v>
      </c>
      <c r="D103" s="94">
        <v>0.59</v>
      </c>
      <c r="E103" s="94" t="s">
        <v>3138</v>
      </c>
      <c r="P103" s="113"/>
      <c r="Q103" s="113"/>
      <c r="R103" s="113"/>
    </row>
    <row r="104" spans="1:18">
      <c r="P104" s="113"/>
      <c r="Q104" s="113"/>
      <c r="R104" s="113"/>
    </row>
    <row r="105" spans="1:18">
      <c r="A105" s="111"/>
      <c r="B105" s="112"/>
      <c r="C105" s="111"/>
      <c r="D105" s="111"/>
      <c r="E105" s="111"/>
      <c r="F105" s="111"/>
      <c r="G105" s="111"/>
      <c r="H105" s="111"/>
      <c r="I105" s="111"/>
      <c r="J105" s="111"/>
      <c r="K105" s="111"/>
      <c r="L105" s="111"/>
      <c r="M105" s="111"/>
      <c r="N105" s="111"/>
      <c r="O105" s="111"/>
      <c r="P105" s="113"/>
      <c r="Q105" s="113"/>
      <c r="R105" s="113"/>
    </row>
    <row r="106" spans="1:18">
      <c r="A106" s="111"/>
      <c r="B106" s="112"/>
      <c r="C106" s="111"/>
      <c r="D106" s="111"/>
      <c r="E106" s="111"/>
      <c r="F106" s="111"/>
      <c r="G106" s="111"/>
      <c r="H106" s="111"/>
      <c r="I106" s="111"/>
      <c r="J106" s="111"/>
      <c r="K106" s="111"/>
      <c r="L106" s="111"/>
      <c r="M106" s="111"/>
      <c r="N106" s="111"/>
      <c r="O106" s="111"/>
      <c r="P106" s="113"/>
      <c r="Q106" s="113"/>
      <c r="R106" s="113"/>
    </row>
    <row r="107" spans="1:18" ht="22">
      <c r="A107" s="109" t="s">
        <v>3174</v>
      </c>
      <c r="B107" s="110"/>
      <c r="C107" s="110"/>
      <c r="D107" s="110"/>
      <c r="E107" s="110"/>
      <c r="F107" s="110"/>
      <c r="G107" s="110"/>
      <c r="H107" s="110"/>
      <c r="I107" s="110"/>
      <c r="J107" s="110"/>
      <c r="K107" s="110"/>
      <c r="L107" s="110"/>
      <c r="M107" s="110"/>
      <c r="N107" s="110"/>
      <c r="O107" s="110"/>
      <c r="P107" s="113"/>
      <c r="Q107" s="113"/>
      <c r="R107" s="113"/>
    </row>
    <row r="108" spans="1:18" ht="70">
      <c r="A108" s="125" t="s">
        <v>3172</v>
      </c>
      <c r="B108" s="125" t="s">
        <v>3169</v>
      </c>
      <c r="C108" s="125" t="s">
        <v>3170</v>
      </c>
      <c r="D108" s="125" t="s">
        <v>3171</v>
      </c>
      <c r="P108" s="113"/>
      <c r="Q108" s="113"/>
      <c r="R108" s="113"/>
    </row>
    <row r="109" spans="1:18">
      <c r="A109" s="94" t="s">
        <v>3164</v>
      </c>
      <c r="B109" s="94">
        <v>0.15</v>
      </c>
      <c r="C109" s="94">
        <v>122769</v>
      </c>
      <c r="D109" s="94">
        <v>2.2999999999999998</v>
      </c>
      <c r="P109" s="113"/>
      <c r="Q109" s="113"/>
      <c r="R109" s="113"/>
    </row>
    <row r="110" spans="1:18">
      <c r="A110" s="94" t="s">
        <v>3165</v>
      </c>
      <c r="B110" s="94">
        <v>0.56000000000000005</v>
      </c>
      <c r="C110" s="94">
        <v>85889</v>
      </c>
      <c r="D110" s="94">
        <v>4.0999999999999996</v>
      </c>
      <c r="P110" s="113"/>
      <c r="Q110" s="113"/>
      <c r="R110" s="113"/>
    </row>
    <row r="111" spans="1:18">
      <c r="A111" s="94" t="s">
        <v>3166</v>
      </c>
      <c r="B111" s="94">
        <v>4.3999999999999997E-2</v>
      </c>
      <c r="C111" s="94">
        <v>105221</v>
      </c>
      <c r="D111" s="94">
        <v>5.0999999999999996</v>
      </c>
      <c r="P111" s="113"/>
      <c r="Q111" s="113"/>
      <c r="R111" s="113"/>
    </row>
    <row r="112" spans="1:18">
      <c r="A112" s="94" t="s">
        <v>3167</v>
      </c>
      <c r="B112" s="94">
        <v>0.246</v>
      </c>
      <c r="C112" s="94">
        <v>113317</v>
      </c>
      <c r="D112" s="94">
        <v>5.4</v>
      </c>
      <c r="P112" s="113"/>
      <c r="Q112" s="113"/>
      <c r="R112" s="113"/>
    </row>
    <row r="113" spans="1:18">
      <c r="A113" s="94" t="s">
        <v>3173</v>
      </c>
      <c r="C113" s="94">
        <f>SUMPRODUCT(B109:B112,C109:C112)</f>
        <v>99018.896000000008</v>
      </c>
      <c r="P113" s="113"/>
      <c r="Q113" s="113"/>
      <c r="R113" s="113"/>
    </row>
    <row r="114" spans="1:18">
      <c r="A114" s="124" t="s">
        <v>3127</v>
      </c>
      <c r="B114" s="123" t="s">
        <v>3168</v>
      </c>
      <c r="P114" s="113"/>
      <c r="Q114" s="113"/>
      <c r="R114" s="113"/>
    </row>
    <row r="115" spans="1:18">
      <c r="P115" s="113"/>
      <c r="Q115" s="113"/>
      <c r="R115" s="113"/>
    </row>
    <row r="116" spans="1:18">
      <c r="A116" s="111"/>
      <c r="B116" s="112"/>
      <c r="C116" s="111"/>
      <c r="D116" s="111"/>
      <c r="E116" s="111"/>
      <c r="F116" s="111"/>
      <c r="G116" s="111"/>
      <c r="H116" s="111"/>
      <c r="I116" s="111"/>
      <c r="J116" s="111"/>
      <c r="K116" s="111"/>
      <c r="L116" s="111"/>
      <c r="M116" s="111"/>
      <c r="N116" s="111"/>
      <c r="O116" s="111"/>
      <c r="P116" s="113"/>
      <c r="Q116" s="113"/>
      <c r="R116" s="113"/>
    </row>
    <row r="117" spans="1:18">
      <c r="A117" s="111"/>
      <c r="B117" s="112"/>
      <c r="C117" s="111"/>
      <c r="D117" s="111"/>
      <c r="E117" s="111"/>
      <c r="F117" s="111"/>
      <c r="G117" s="111"/>
      <c r="H117" s="111"/>
      <c r="I117" s="111"/>
      <c r="J117" s="111"/>
      <c r="K117" s="111"/>
      <c r="L117" s="111"/>
      <c r="M117" s="111"/>
      <c r="N117" s="111"/>
      <c r="O117" s="111"/>
      <c r="P117" s="113"/>
      <c r="Q117" s="113"/>
      <c r="R117" s="113"/>
    </row>
    <row r="118" spans="1:18" ht="22">
      <c r="A118" s="109" t="s">
        <v>3175</v>
      </c>
      <c r="B118" s="110"/>
      <c r="C118" s="110"/>
      <c r="D118" s="110"/>
      <c r="E118" s="110"/>
      <c r="F118" s="110"/>
      <c r="G118" s="110"/>
      <c r="H118" s="110"/>
      <c r="I118" s="110"/>
      <c r="J118" s="110"/>
      <c r="K118" s="110"/>
      <c r="L118" s="110"/>
      <c r="M118" s="110"/>
      <c r="N118" s="110"/>
      <c r="O118" s="110"/>
      <c r="P118" s="113"/>
      <c r="Q118" s="113"/>
      <c r="R118" s="113"/>
    </row>
    <row r="119" spans="1:18">
      <c r="A119" s="114" t="s">
        <v>3159</v>
      </c>
      <c r="B119" s="108"/>
      <c r="C119" s="108"/>
      <c r="D119" s="108"/>
      <c r="E119" s="108"/>
      <c r="F119" s="108"/>
      <c r="P119" s="113"/>
      <c r="Q119" s="113"/>
      <c r="R119" s="113"/>
    </row>
    <row r="120" spans="1:18">
      <c r="A120" s="115" t="s">
        <v>3141</v>
      </c>
      <c r="B120" s="115" t="s">
        <v>2926</v>
      </c>
      <c r="C120" s="115" t="s">
        <v>2927</v>
      </c>
      <c r="D120" s="115" t="s">
        <v>2928</v>
      </c>
      <c r="E120" s="115" t="s">
        <v>3140</v>
      </c>
      <c r="F120" s="108"/>
      <c r="P120" s="113"/>
      <c r="Q120" s="113"/>
      <c r="R120" s="113"/>
    </row>
    <row r="121" spans="1:18">
      <c r="A121" s="101"/>
      <c r="P121" s="113"/>
      <c r="Q121" s="113"/>
      <c r="R121" s="113"/>
    </row>
    <row r="122" spans="1:18">
      <c r="A122" s="101"/>
      <c r="P122" s="113"/>
      <c r="Q122" s="113"/>
      <c r="R122" s="113"/>
    </row>
    <row r="123" spans="1:18">
      <c r="A123" s="111"/>
      <c r="B123" s="112"/>
      <c r="C123" s="111"/>
      <c r="D123" s="111"/>
      <c r="E123" s="111"/>
      <c r="F123" s="111"/>
      <c r="G123" s="111"/>
      <c r="H123" s="111"/>
      <c r="I123" s="111"/>
      <c r="J123" s="111"/>
      <c r="K123" s="111"/>
      <c r="L123" s="111"/>
      <c r="M123" s="111"/>
      <c r="N123" s="111"/>
      <c r="O123" s="111"/>
      <c r="P123" s="113"/>
      <c r="Q123" s="113"/>
      <c r="R123" s="113"/>
    </row>
    <row r="124" spans="1:18">
      <c r="A124" s="111"/>
      <c r="B124" s="112"/>
      <c r="C124" s="111"/>
      <c r="D124" s="111"/>
      <c r="E124" s="111"/>
      <c r="F124" s="111"/>
      <c r="G124" s="111"/>
      <c r="H124" s="111"/>
      <c r="I124" s="111"/>
      <c r="J124" s="111"/>
      <c r="K124" s="111"/>
      <c r="L124" s="111"/>
      <c r="M124" s="111"/>
      <c r="N124" s="111"/>
      <c r="O124" s="111"/>
      <c r="P124" s="113"/>
      <c r="Q124" s="113"/>
      <c r="R124" s="113"/>
    </row>
    <row r="125" spans="1:18" ht="22">
      <c r="A125" s="109" t="s">
        <v>3176</v>
      </c>
      <c r="B125" s="110"/>
      <c r="C125" s="110"/>
      <c r="D125" s="110"/>
      <c r="E125" s="110"/>
      <c r="F125" s="110"/>
      <c r="G125" s="110"/>
      <c r="H125" s="110"/>
      <c r="I125" s="110"/>
      <c r="J125" s="110"/>
      <c r="K125" s="110"/>
      <c r="L125" s="110"/>
      <c r="M125" s="110"/>
      <c r="N125" s="110"/>
      <c r="O125" s="110"/>
      <c r="P125" s="113"/>
      <c r="Q125" s="113"/>
      <c r="R125" s="113"/>
    </row>
    <row r="126" spans="1:18">
      <c r="A126" s="94" t="s">
        <v>3148</v>
      </c>
      <c r="P126" s="113"/>
      <c r="Q126" s="113"/>
      <c r="R126" s="113"/>
    </row>
    <row r="127" spans="1:18">
      <c r="A127" s="94" t="s">
        <v>3147</v>
      </c>
      <c r="P127" s="113"/>
      <c r="Q127" s="113"/>
      <c r="R127" s="113"/>
    </row>
    <row r="128" spans="1:18">
      <c r="A128" s="101" t="s">
        <v>3149</v>
      </c>
      <c r="P128" s="113"/>
      <c r="Q128" s="113"/>
      <c r="R128" s="113"/>
    </row>
    <row r="129" spans="1:18">
      <c r="A129" s="94" t="s">
        <v>3144</v>
      </c>
      <c r="P129" s="113"/>
      <c r="Q129" s="113"/>
      <c r="R129" s="113"/>
    </row>
    <row r="130" spans="1:18">
      <c r="A130" s="101" t="s">
        <v>3145</v>
      </c>
      <c r="P130" s="113"/>
      <c r="Q130" s="113"/>
      <c r="R130" s="113"/>
    </row>
    <row r="131" spans="1:18">
      <c r="A131" s="94" t="s">
        <v>3309</v>
      </c>
      <c r="P131" s="113"/>
      <c r="Q131" s="113"/>
      <c r="R131" s="113"/>
    </row>
    <row r="132" spans="1:18" ht="14">
      <c r="A132" s="269" t="s">
        <v>3310</v>
      </c>
      <c r="P132" s="113"/>
      <c r="Q132" s="113"/>
      <c r="R132" s="113"/>
    </row>
    <row r="133" spans="1:18">
      <c r="A133" s="113"/>
      <c r="B133" s="113"/>
      <c r="C133" s="113"/>
      <c r="D133" s="113"/>
      <c r="E133" s="113"/>
      <c r="F133" s="113"/>
      <c r="G133" s="113"/>
      <c r="H133" s="113"/>
      <c r="I133" s="113"/>
      <c r="J133" s="113"/>
      <c r="K133" s="113"/>
      <c r="L133" s="113"/>
      <c r="M133" s="113"/>
      <c r="N133" s="113"/>
      <c r="O133" s="113"/>
      <c r="P133" s="113"/>
      <c r="Q133" s="113"/>
      <c r="R133" s="113"/>
    </row>
    <row r="134" spans="1:18">
      <c r="A134" s="113"/>
      <c r="B134" s="113"/>
      <c r="C134" s="113"/>
      <c r="D134" s="113"/>
      <c r="E134" s="113"/>
      <c r="F134" s="113"/>
      <c r="G134" s="113"/>
      <c r="H134" s="113"/>
      <c r="I134" s="113"/>
      <c r="J134" s="113"/>
      <c r="K134" s="113"/>
      <c r="L134" s="113"/>
      <c r="M134" s="113"/>
      <c r="N134" s="113"/>
      <c r="O134" s="113"/>
      <c r="P134" s="113"/>
      <c r="Q134" s="113"/>
      <c r="R134" s="113"/>
    </row>
    <row r="135" spans="1:18">
      <c r="A135" s="113"/>
      <c r="B135" s="113"/>
      <c r="C135" s="113"/>
      <c r="D135" s="113"/>
      <c r="E135" s="113"/>
      <c r="F135" s="113"/>
      <c r="G135" s="113"/>
      <c r="H135" s="113"/>
      <c r="I135" s="113"/>
      <c r="J135" s="113"/>
      <c r="K135" s="113"/>
      <c r="L135" s="113"/>
      <c r="M135" s="113"/>
      <c r="N135" s="113"/>
      <c r="O135" s="113"/>
      <c r="P135" s="113"/>
      <c r="Q135" s="113"/>
      <c r="R135" s="113"/>
    </row>
    <row r="137" spans="1:18">
      <c r="A137" s="120"/>
    </row>
    <row r="148" spans="1:1">
      <c r="A148" s="123"/>
    </row>
    <row r="149" spans="1:1">
      <c r="A149" s="124"/>
    </row>
    <row r="152" spans="1:1">
      <c r="A152" s="123"/>
    </row>
    <row r="153" spans="1:1">
      <c r="A153" s="124"/>
    </row>
    <row r="154" spans="1:1">
      <c r="A154" s="101"/>
    </row>
    <row r="155" spans="1:1">
      <c r="A155" s="101"/>
    </row>
    <row r="156" spans="1:1">
      <c r="A156" s="101"/>
    </row>
    <row r="157" spans="1:1">
      <c r="A157" s="101"/>
    </row>
    <row r="159" spans="1:1">
      <c r="A159" s="101"/>
    </row>
    <row r="160" spans="1:1">
      <c r="A160" s="101"/>
    </row>
    <row r="161" spans="1:1">
      <c r="A161" s="101"/>
    </row>
    <row r="162" spans="1:1">
      <c r="A162" s="101"/>
    </row>
    <row r="164" spans="1:1">
      <c r="A164" s="101"/>
    </row>
    <row r="165" spans="1:1">
      <c r="A165" s="101"/>
    </row>
    <row r="166" spans="1:1">
      <c r="A166" s="101"/>
    </row>
    <row r="167" spans="1:1">
      <c r="A167" s="101"/>
    </row>
    <row r="169" spans="1:1">
      <c r="A169" s="101"/>
    </row>
    <row r="170" spans="1:1">
      <c r="A170" s="101"/>
    </row>
    <row r="171" spans="1:1">
      <c r="A171" s="101"/>
    </row>
    <row r="172" spans="1:1">
      <c r="A172" s="101"/>
    </row>
    <row r="174" spans="1:1">
      <c r="A174" s="101"/>
    </row>
    <row r="175" spans="1:1">
      <c r="A175" s="101"/>
    </row>
    <row r="176" spans="1:1">
      <c r="A176" s="101"/>
    </row>
    <row r="177" spans="1:1">
      <c r="A177" s="101"/>
    </row>
    <row r="180" spans="1:1">
      <c r="A180" s="101"/>
    </row>
    <row r="181" spans="1:1">
      <c r="A181" s="101"/>
    </row>
    <row r="182" spans="1:1">
      <c r="A182" s="101"/>
    </row>
    <row r="183" spans="1:1">
      <c r="A183" s="101"/>
    </row>
    <row r="185" spans="1:1">
      <c r="A185" s="101"/>
    </row>
    <row r="186" spans="1:1">
      <c r="A186" s="101"/>
    </row>
    <row r="187" spans="1:1">
      <c r="A187" s="101"/>
    </row>
    <row r="188" spans="1:1">
      <c r="A188" s="101"/>
    </row>
    <row r="190" spans="1:1">
      <c r="A190" s="101"/>
    </row>
    <row r="191" spans="1:1">
      <c r="A191" s="101"/>
    </row>
    <row r="192" spans="1:1">
      <c r="A192" s="101"/>
    </row>
    <row r="193" spans="1:1">
      <c r="A193" s="101"/>
    </row>
  </sheetData>
  <mergeCells count="1">
    <mergeCell ref="E93:O93"/>
  </mergeCells>
  <hyperlinks>
    <hyperlink ref="A7" r:id="rId1" display="http://www.thetruckersreport.com/infographics/cost-of-trucking/" xr:uid="{00000000-0004-0000-0700-000000000000}"/>
    <hyperlink ref="A26" r:id="rId2" display="http://www.atri-online.org/research/results/economicanalysis/Operational_Costs_OnePager.pdf" xr:uid="{00000000-0004-0000-0700-000001000000}"/>
    <hyperlink ref="A68" r:id="rId3" xr:uid="{00000000-0004-0000-0700-000002000000}"/>
    <hyperlink ref="B86" r:id="rId4" xr:uid="{00000000-0004-0000-0700-000003000000}"/>
  </hyperlink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7"/>
  <sheetViews>
    <sheetView topLeftCell="A39" zoomScale="150" zoomScaleNormal="150" zoomScalePageLayoutView="150" workbookViewId="0">
      <selection activeCell="C57" sqref="C57"/>
    </sheetView>
  </sheetViews>
  <sheetFormatPr baseColWidth="10" defaultColWidth="8.83203125" defaultRowHeight="15"/>
  <cols>
    <col min="1" max="1" width="24.5" style="127" customWidth="1"/>
    <col min="2" max="2" width="11.83203125" style="127" customWidth="1"/>
    <col min="3" max="16" width="10.6640625" style="127" customWidth="1"/>
    <col min="17" max="16384" width="8.83203125" style="127"/>
  </cols>
  <sheetData>
    <row r="1" spans="1:19">
      <c r="A1" s="126" t="s">
        <v>3177</v>
      </c>
      <c r="D1" s="128"/>
      <c r="R1" s="113"/>
      <c r="S1" s="113"/>
    </row>
    <row r="2" spans="1:19">
      <c r="A2" s="358" t="s">
        <v>3369</v>
      </c>
      <c r="D2" s="128"/>
      <c r="R2" s="113"/>
      <c r="S2" s="113"/>
    </row>
    <row r="3" spans="1:19">
      <c r="A3" s="126"/>
      <c r="D3" s="128"/>
      <c r="R3" s="113"/>
      <c r="S3" s="113"/>
    </row>
    <row r="4" spans="1:19">
      <c r="A4" s="129" t="s">
        <v>3178</v>
      </c>
      <c r="B4" s="130"/>
      <c r="C4" s="130"/>
      <c r="D4" s="130"/>
      <c r="E4" s="130"/>
      <c r="F4" s="130"/>
      <c r="G4" s="130"/>
      <c r="H4" s="130"/>
      <c r="I4" s="130" t="s">
        <v>2926</v>
      </c>
      <c r="J4" s="130" t="s">
        <v>3248</v>
      </c>
      <c r="K4" s="130" t="s">
        <v>2928</v>
      </c>
      <c r="L4" s="130" t="s">
        <v>3179</v>
      </c>
      <c r="M4" s="130"/>
      <c r="N4" s="130"/>
      <c r="R4" s="113"/>
      <c r="S4" s="113"/>
    </row>
    <row r="5" spans="1:19">
      <c r="A5" s="127" t="s">
        <v>3180</v>
      </c>
      <c r="I5" s="397">
        <v>-0.5</v>
      </c>
      <c r="J5" s="131">
        <v>-0.97</v>
      </c>
      <c r="K5" s="132">
        <v>-2</v>
      </c>
      <c r="L5" s="127" t="s">
        <v>3247</v>
      </c>
      <c r="R5" s="113"/>
      <c r="S5" s="113"/>
    </row>
    <row r="6" spans="1:19">
      <c r="A6" s="127" t="s">
        <v>3182</v>
      </c>
      <c r="I6" s="397">
        <v>0.4</v>
      </c>
      <c r="J6" s="397">
        <v>0.6</v>
      </c>
      <c r="K6" s="397">
        <v>0.8</v>
      </c>
      <c r="L6" s="395" t="s">
        <v>3421</v>
      </c>
      <c r="R6" s="113"/>
      <c r="S6" s="113"/>
    </row>
    <row r="7" spans="1:19">
      <c r="A7" s="127" t="s">
        <v>3183</v>
      </c>
      <c r="J7" s="131">
        <v>0</v>
      </c>
      <c r="L7" s="127" t="s">
        <v>3184</v>
      </c>
      <c r="R7" s="113"/>
      <c r="S7" s="113"/>
    </row>
    <row r="8" spans="1:19">
      <c r="A8" s="127" t="s">
        <v>3185</v>
      </c>
      <c r="J8" s="131" t="s">
        <v>3186</v>
      </c>
      <c r="R8" s="113"/>
      <c r="S8" s="113"/>
    </row>
    <row r="9" spans="1:19">
      <c r="A9" s="240" t="s">
        <v>3273</v>
      </c>
      <c r="I9" s="131">
        <v>1</v>
      </c>
      <c r="K9" s="240" t="s">
        <v>3265</v>
      </c>
      <c r="R9" s="113"/>
      <c r="S9" s="113"/>
    </row>
    <row r="10" spans="1:19">
      <c r="A10" s="240" t="s">
        <v>3272</v>
      </c>
      <c r="I10" s="252">
        <f>'Policy+Scenario'!D$12</f>
        <v>-0.28150000000000008</v>
      </c>
      <c r="K10" s="240" t="s">
        <v>3271</v>
      </c>
      <c r="R10" s="113"/>
      <c r="S10" s="113"/>
    </row>
    <row r="11" spans="1:19">
      <c r="A11" s="373" t="s">
        <v>3400</v>
      </c>
      <c r="G11" s="374" t="s">
        <v>3191</v>
      </c>
      <c r="H11" s="374" t="s">
        <v>3192</v>
      </c>
      <c r="I11" s="374" t="s">
        <v>3191</v>
      </c>
      <c r="J11" s="374" t="s">
        <v>3192</v>
      </c>
      <c r="K11" s="374" t="s">
        <v>3191</v>
      </c>
      <c r="L11" s="374" t="s">
        <v>3192</v>
      </c>
      <c r="M11" s="374" t="s">
        <v>3191</v>
      </c>
      <c r="N11" s="374" t="s">
        <v>3192</v>
      </c>
      <c r="R11" s="113"/>
      <c r="S11" s="113"/>
    </row>
    <row r="12" spans="1:19">
      <c r="A12" s="373" t="s">
        <v>3387</v>
      </c>
      <c r="G12" s="127">
        <v>1</v>
      </c>
      <c r="H12" s="127">
        <f>G12</f>
        <v>1</v>
      </c>
      <c r="I12" s="127">
        <v>2</v>
      </c>
      <c r="J12" s="127">
        <f>I12</f>
        <v>2</v>
      </c>
      <c r="K12" s="240">
        <v>3</v>
      </c>
      <c r="L12" s="127">
        <f>K12</f>
        <v>3</v>
      </c>
      <c r="M12" s="127">
        <v>4</v>
      </c>
      <c r="N12" s="127">
        <f>M12</f>
        <v>4</v>
      </c>
      <c r="R12" s="113"/>
      <c r="S12" s="113"/>
    </row>
    <row r="13" spans="1:19">
      <c r="A13" s="373" t="s">
        <v>3399</v>
      </c>
      <c r="G13" s="127">
        <f>DemandScenarios!O3</f>
        <v>0.4</v>
      </c>
      <c r="H13" s="127">
        <f>G13</f>
        <v>0.4</v>
      </c>
      <c r="I13" s="127">
        <f>DemandScenarios!O4</f>
        <v>0.4</v>
      </c>
      <c r="J13" s="127">
        <f>I13</f>
        <v>0.4</v>
      </c>
      <c r="K13" s="127">
        <f>DemandScenarios!O5</f>
        <v>0.19999999999999996</v>
      </c>
      <c r="L13" s="127">
        <f>K13</f>
        <v>0.19999999999999996</v>
      </c>
      <c r="M13" s="127">
        <f>DemandScenarios!O6</f>
        <v>0.19999999999999996</v>
      </c>
      <c r="N13" s="127">
        <f>M13</f>
        <v>0.19999999999999996</v>
      </c>
      <c r="R13" s="113"/>
      <c r="S13" s="113"/>
    </row>
    <row r="14" spans="1:19">
      <c r="A14" s="373" t="s">
        <v>3398</v>
      </c>
      <c r="G14" s="127">
        <f>DemandScenarios!N3</f>
        <v>1</v>
      </c>
      <c r="H14" s="127">
        <f>G14</f>
        <v>1</v>
      </c>
      <c r="I14" s="127">
        <f>DemandScenarios!N4</f>
        <v>0.95</v>
      </c>
      <c r="J14" s="127">
        <f>I14</f>
        <v>0.95</v>
      </c>
      <c r="K14" s="127">
        <f>DemandScenarios!N5</f>
        <v>0.5</v>
      </c>
      <c r="L14" s="127">
        <f>K14</f>
        <v>0.5</v>
      </c>
      <c r="M14" s="127">
        <f>DemandScenarios!N6</f>
        <v>0.19999999999999996</v>
      </c>
      <c r="N14" s="127">
        <f>M14</f>
        <v>0.19999999999999996</v>
      </c>
      <c r="R14" s="113"/>
      <c r="S14" s="113"/>
    </row>
    <row r="15" spans="1:19">
      <c r="A15" s="111"/>
      <c r="B15" s="111"/>
      <c r="C15" s="111"/>
      <c r="D15" s="111"/>
      <c r="E15" s="111"/>
      <c r="F15" s="111"/>
      <c r="G15" s="111"/>
      <c r="H15" s="111"/>
      <c r="I15" s="111"/>
      <c r="J15" s="111"/>
      <c r="K15" s="111"/>
      <c r="L15" s="111"/>
      <c r="M15" s="111"/>
      <c r="N15" s="111"/>
      <c r="O15" s="111"/>
      <c r="P15" s="111"/>
      <c r="Q15" s="111"/>
      <c r="R15" s="113"/>
      <c r="S15" s="113"/>
    </row>
    <row r="16" spans="1:19">
      <c r="A16" s="111"/>
      <c r="B16" s="111"/>
      <c r="C16" s="111"/>
      <c r="D16" s="111"/>
      <c r="E16" s="111"/>
      <c r="F16" s="111"/>
      <c r="G16" s="111"/>
      <c r="H16" s="111"/>
      <c r="I16" s="111"/>
      <c r="J16" s="111"/>
      <c r="K16" s="111"/>
      <c r="L16" s="111"/>
      <c r="M16" s="111"/>
      <c r="N16" s="111"/>
      <c r="O16" s="111"/>
      <c r="P16" s="111"/>
      <c r="Q16" s="111"/>
      <c r="R16" s="113"/>
      <c r="S16" s="113"/>
    </row>
    <row r="17" spans="1:19">
      <c r="A17" s="133" t="s">
        <v>3187</v>
      </c>
      <c r="C17" s="128"/>
      <c r="K17" s="134"/>
      <c r="L17" s="134"/>
      <c r="R17" s="113"/>
      <c r="S17" s="113"/>
    </row>
    <row r="18" spans="1:19">
      <c r="A18" s="135"/>
      <c r="C18" s="137" t="s">
        <v>3260</v>
      </c>
      <c r="D18" s="137"/>
      <c r="E18" s="138" t="s">
        <v>3190</v>
      </c>
      <c r="F18" s="138"/>
      <c r="G18" s="136" t="s">
        <v>3188</v>
      </c>
      <c r="H18" s="136"/>
      <c r="I18" s="136"/>
      <c r="J18" s="136"/>
      <c r="K18" s="136"/>
      <c r="L18" s="136"/>
      <c r="M18" s="136"/>
      <c r="N18" s="136"/>
      <c r="R18" s="113"/>
      <c r="S18" s="113"/>
    </row>
    <row r="19" spans="1:19">
      <c r="A19" s="356" t="s">
        <v>3127</v>
      </c>
      <c r="C19" s="137" t="s">
        <v>3189</v>
      </c>
      <c r="D19" s="137" t="s">
        <v>3189</v>
      </c>
      <c r="E19" s="138"/>
      <c r="F19" s="138"/>
      <c r="G19" s="131">
        <v>1</v>
      </c>
      <c r="H19" s="131">
        <v>1</v>
      </c>
      <c r="I19" s="139">
        <v>2</v>
      </c>
      <c r="J19" s="139">
        <v>2</v>
      </c>
      <c r="K19" s="140">
        <v>3</v>
      </c>
      <c r="L19" s="140">
        <v>3</v>
      </c>
      <c r="M19" s="141">
        <v>4</v>
      </c>
      <c r="N19" s="141">
        <v>4</v>
      </c>
      <c r="O19" s="127">
        <v>5</v>
      </c>
      <c r="P19" s="127">
        <v>5</v>
      </c>
      <c r="R19" s="113"/>
      <c r="S19" s="113"/>
    </row>
    <row r="20" spans="1:19">
      <c r="A20" s="135"/>
      <c r="C20" s="137" t="s">
        <v>3191</v>
      </c>
      <c r="D20" s="137" t="s">
        <v>3192</v>
      </c>
      <c r="E20" s="138" t="s">
        <v>3191</v>
      </c>
      <c r="F20" s="138" t="s">
        <v>3192</v>
      </c>
      <c r="G20" s="131" t="s">
        <v>3191</v>
      </c>
      <c r="H20" s="131" t="s">
        <v>3192</v>
      </c>
      <c r="I20" s="139" t="s">
        <v>3191</v>
      </c>
      <c r="J20" s="139" t="s">
        <v>3192</v>
      </c>
      <c r="K20" s="140" t="s">
        <v>3191</v>
      </c>
      <c r="L20" s="140" t="s">
        <v>3192</v>
      </c>
      <c r="M20" s="141" t="s">
        <v>3191</v>
      </c>
      <c r="N20" s="141" t="s">
        <v>3192</v>
      </c>
      <c r="O20" s="127" t="s">
        <v>3191</v>
      </c>
      <c r="P20" s="127" t="s">
        <v>3192</v>
      </c>
      <c r="R20" s="113"/>
      <c r="S20" s="113"/>
    </row>
    <row r="21" spans="1:19">
      <c r="A21" s="356" t="s">
        <v>3367</v>
      </c>
      <c r="C21" s="137" t="s">
        <v>3193</v>
      </c>
      <c r="D21" s="137" t="s">
        <v>3193</v>
      </c>
      <c r="E21" s="138"/>
      <c r="F21" s="138"/>
      <c r="G21" s="131"/>
      <c r="H21" s="131"/>
      <c r="I21" s="139"/>
      <c r="J21" s="139"/>
      <c r="K21" s="140"/>
      <c r="L21" s="140"/>
      <c r="M21" s="141"/>
      <c r="N21" s="141"/>
      <c r="R21" s="113"/>
      <c r="S21" s="113"/>
    </row>
    <row r="22" spans="1:19">
      <c r="A22" s="142" t="s">
        <v>3194</v>
      </c>
      <c r="C22" s="142" t="e">
        <f>NA()</f>
        <v>#N/A</v>
      </c>
      <c r="D22" s="142">
        <v>99000</v>
      </c>
      <c r="E22" s="138"/>
      <c r="F22" s="138"/>
      <c r="G22" s="131"/>
      <c r="H22" s="131"/>
      <c r="I22" s="139"/>
      <c r="J22" s="139"/>
      <c r="K22" s="140"/>
      <c r="L22" s="140"/>
      <c r="M22" s="141"/>
      <c r="N22" s="141"/>
      <c r="R22" s="113"/>
      <c r="S22" s="113"/>
    </row>
    <row r="23" spans="1:19">
      <c r="A23" s="238" t="s">
        <v>3061</v>
      </c>
      <c r="C23" s="137" t="e">
        <f>NA()</f>
        <v>#N/A</v>
      </c>
      <c r="D23" s="365">
        <f>HeavyDutyDemand!E72</f>
        <v>0.59</v>
      </c>
      <c r="E23" s="143" t="e">
        <f t="shared" ref="E23:F25" si="0">C23/C$32</f>
        <v>#N/A</v>
      </c>
      <c r="F23" s="383">
        <f t="shared" si="0"/>
        <v>0.34583821805392728</v>
      </c>
      <c r="G23" s="384" t="e">
        <f>E23*(1+$I$9*$I$10)</f>
        <v>#N/A</v>
      </c>
      <c r="H23" s="384">
        <f>F23*(1+$I$9*$I$10)</f>
        <v>0.24848475967174671</v>
      </c>
      <c r="I23" s="385" t="e">
        <f>E23*(1+$I$9*$I$10)</f>
        <v>#N/A</v>
      </c>
      <c r="J23" s="385">
        <f>F23*(1+$I$9*$I$10)</f>
        <v>0.24848475967174671</v>
      </c>
      <c r="K23" s="386" t="e">
        <f>E23*(1+$I$9*$I$10)</f>
        <v>#N/A</v>
      </c>
      <c r="L23" s="386">
        <f>F23*(1+$I$9*$I$10)</f>
        <v>0.24848475967174671</v>
      </c>
      <c r="M23" s="387" t="e">
        <f>E23*(1+$I$9*$I$10)</f>
        <v>#N/A</v>
      </c>
      <c r="N23" s="387">
        <f>F23*(1+$I$9*$I$10)</f>
        <v>0.24848475967174671</v>
      </c>
      <c r="Q23" s="127" t="s">
        <v>3197</v>
      </c>
      <c r="R23" s="113"/>
      <c r="S23" s="113"/>
    </row>
    <row r="24" spans="1:19">
      <c r="A24" s="135" t="s">
        <v>3245</v>
      </c>
      <c r="C24" s="137" t="e">
        <f>NA()</f>
        <v>#N/A</v>
      </c>
      <c r="D24" s="365">
        <f>HeavyDutyDemand!E74+HeavyDutyDemand!E77</f>
        <v>0.19400000000000001</v>
      </c>
      <c r="E24" s="143" t="e">
        <f t="shared" si="0"/>
        <v>#N/A</v>
      </c>
      <c r="F24" s="383">
        <f t="shared" si="0"/>
        <v>0.11371629542790153</v>
      </c>
      <c r="G24" s="384" t="e">
        <f>E24</f>
        <v>#N/A</v>
      </c>
      <c r="H24" s="384">
        <f t="shared" ref="H24:H30" si="1">F24</f>
        <v>0.11371629542790153</v>
      </c>
      <c r="I24" s="385" t="e">
        <f t="shared" ref="I24:J30" si="2">E24</f>
        <v>#N/A</v>
      </c>
      <c r="J24" s="385">
        <f t="shared" si="2"/>
        <v>0.11371629542790153</v>
      </c>
      <c r="K24" s="386" t="e">
        <f>E24</f>
        <v>#N/A</v>
      </c>
      <c r="L24" s="386">
        <f>F24</f>
        <v>0.11371629542790153</v>
      </c>
      <c r="M24" s="387" t="e">
        <f>E24</f>
        <v>#N/A</v>
      </c>
      <c r="N24" s="387">
        <f>F24</f>
        <v>0.11371629542790153</v>
      </c>
      <c r="R24" s="113"/>
      <c r="S24" s="113"/>
    </row>
    <row r="25" spans="1:19">
      <c r="A25" s="144" t="s">
        <v>3196</v>
      </c>
      <c r="C25" s="145" t="e">
        <f>NA()</f>
        <v>#N/A</v>
      </c>
      <c r="D25" s="365">
        <f>HeavyDutyDemand!E75</f>
        <v>6.7000000000000004E-2</v>
      </c>
      <c r="E25" s="143" t="e">
        <f>C25/C$32</f>
        <v>#N/A</v>
      </c>
      <c r="F25" s="383">
        <f t="shared" si="0"/>
        <v>3.9273153575615477E-2</v>
      </c>
      <c r="G25" s="384" t="e">
        <f>E25*G13</f>
        <v>#N/A</v>
      </c>
      <c r="H25" s="384">
        <f>F25*H13</f>
        <v>1.5709261430246192E-2</v>
      </c>
      <c r="I25" s="385" t="e">
        <f>E25*I13</f>
        <v>#N/A</v>
      </c>
      <c r="J25" s="385">
        <f>F25*J13</f>
        <v>1.5709261430246192E-2</v>
      </c>
      <c r="K25" s="386" t="e">
        <f>E25*K13</f>
        <v>#N/A</v>
      </c>
      <c r="L25" s="386">
        <f>F25*L13</f>
        <v>7.854630715123094E-3</v>
      </c>
      <c r="M25" s="387" t="e">
        <f>E25*M13</f>
        <v>#N/A</v>
      </c>
      <c r="N25" s="387">
        <f>F25*N13</f>
        <v>7.854630715123094E-3</v>
      </c>
      <c r="Q25" s="127" t="s">
        <v>3197</v>
      </c>
      <c r="R25" s="113"/>
      <c r="S25" s="113"/>
    </row>
    <row r="26" spans="1:19">
      <c r="A26" s="135" t="s">
        <v>3198</v>
      </c>
      <c r="C26" s="145" t="e">
        <f>NA()</f>
        <v>#N/A</v>
      </c>
      <c r="D26" s="365">
        <f>HeavyDutyDemand!E73</f>
        <v>0.189</v>
      </c>
      <c r="E26" s="143" t="e">
        <f>IF($J$7,0,C26/C$32)</f>
        <v>#N/A</v>
      </c>
      <c r="F26" s="388">
        <f>IF($J$7,0,D26/D$32)</f>
        <v>0.11078546307151231</v>
      </c>
      <c r="G26" s="384" t="e">
        <f t="shared" ref="G26:G30" si="3">E26</f>
        <v>#N/A</v>
      </c>
      <c r="H26" s="384">
        <f t="shared" si="1"/>
        <v>0.11078546307151231</v>
      </c>
      <c r="I26" s="385" t="e">
        <f t="shared" si="2"/>
        <v>#N/A</v>
      </c>
      <c r="J26" s="385">
        <f t="shared" si="2"/>
        <v>0.11078546307151231</v>
      </c>
      <c r="K26" s="386" t="e">
        <f t="shared" ref="K26:L28" si="4">E26</f>
        <v>#N/A</v>
      </c>
      <c r="L26" s="386">
        <f t="shared" si="4"/>
        <v>0.11078546307151231</v>
      </c>
      <c r="M26" s="387" t="e">
        <f t="shared" ref="M26:N28" si="5">E26</f>
        <v>#N/A</v>
      </c>
      <c r="N26" s="387">
        <f t="shared" si="5"/>
        <v>0.11078546307151231</v>
      </c>
      <c r="R26" s="113"/>
      <c r="S26" s="113"/>
    </row>
    <row r="27" spans="1:19">
      <c r="A27" s="135" t="s">
        <v>3199</v>
      </c>
      <c r="C27" s="145" t="e">
        <f>NA()</f>
        <v>#N/A</v>
      </c>
      <c r="D27" s="365">
        <f>HeavyDutyDemand!E76+HeavyDutyDemand!E78</f>
        <v>5.5E-2</v>
      </c>
      <c r="E27" s="143" t="e">
        <f t="shared" ref="E27:F30" si="6">C27/C$32</f>
        <v>#N/A</v>
      </c>
      <c r="F27" s="383">
        <f t="shared" si="6"/>
        <v>3.2239155920281364E-2</v>
      </c>
      <c r="G27" s="384" t="e">
        <f t="shared" si="3"/>
        <v>#N/A</v>
      </c>
      <c r="H27" s="384">
        <f t="shared" si="1"/>
        <v>3.2239155920281364E-2</v>
      </c>
      <c r="I27" s="385" t="e">
        <f t="shared" si="2"/>
        <v>#N/A</v>
      </c>
      <c r="J27" s="385">
        <f t="shared" si="2"/>
        <v>3.2239155920281364E-2</v>
      </c>
      <c r="K27" s="386" t="e">
        <f t="shared" si="4"/>
        <v>#N/A</v>
      </c>
      <c r="L27" s="386">
        <f t="shared" si="4"/>
        <v>3.2239155920281364E-2</v>
      </c>
      <c r="M27" s="387" t="e">
        <f t="shared" si="5"/>
        <v>#N/A</v>
      </c>
      <c r="N27" s="387">
        <f t="shared" si="5"/>
        <v>3.2239155920281364E-2</v>
      </c>
      <c r="R27" s="113"/>
      <c r="S27" s="113"/>
    </row>
    <row r="28" spans="1:19">
      <c r="A28" s="135" t="s">
        <v>3200</v>
      </c>
      <c r="C28" s="145" t="e">
        <f>NA()</f>
        <v>#N/A</v>
      </c>
      <c r="D28" s="365">
        <v>0</v>
      </c>
      <c r="E28" s="143" t="e">
        <f t="shared" si="6"/>
        <v>#N/A</v>
      </c>
      <c r="F28" s="383">
        <f t="shared" si="6"/>
        <v>0</v>
      </c>
      <c r="G28" s="384" t="e">
        <f t="shared" si="3"/>
        <v>#N/A</v>
      </c>
      <c r="H28" s="384">
        <f t="shared" si="1"/>
        <v>0</v>
      </c>
      <c r="I28" s="385" t="e">
        <f t="shared" si="2"/>
        <v>#N/A</v>
      </c>
      <c r="J28" s="385">
        <f t="shared" si="2"/>
        <v>0</v>
      </c>
      <c r="K28" s="386" t="e">
        <f t="shared" si="4"/>
        <v>#N/A</v>
      </c>
      <c r="L28" s="386">
        <f t="shared" si="4"/>
        <v>0</v>
      </c>
      <c r="M28" s="387" t="e">
        <f t="shared" si="5"/>
        <v>#N/A</v>
      </c>
      <c r="N28" s="387">
        <f t="shared" si="5"/>
        <v>0</v>
      </c>
      <c r="R28" s="113"/>
      <c r="S28" s="113"/>
    </row>
    <row r="29" spans="1:19">
      <c r="A29" s="144" t="s">
        <v>3246</v>
      </c>
      <c r="C29" s="145" t="e">
        <f>NA()</f>
        <v>#N/A</v>
      </c>
      <c r="D29" s="365">
        <f>HeavyDutyDemand!E83</f>
        <v>0.61099999999999999</v>
      </c>
      <c r="E29" s="143" t="e">
        <f t="shared" si="6"/>
        <v>#N/A</v>
      </c>
      <c r="F29" s="383">
        <f t="shared" si="6"/>
        <v>0.358147713950762</v>
      </c>
      <c r="G29" s="384" t="e">
        <f>E29*G14</f>
        <v>#N/A</v>
      </c>
      <c r="H29" s="384">
        <f>F29*H14</f>
        <v>0.358147713950762</v>
      </c>
      <c r="I29" s="385" t="e">
        <f>E29*I14</f>
        <v>#N/A</v>
      </c>
      <c r="J29" s="385">
        <f>F29*J14</f>
        <v>0.34024032825322387</v>
      </c>
      <c r="K29" s="386" t="e">
        <f>E29*K14</f>
        <v>#N/A</v>
      </c>
      <c r="L29" s="386">
        <f>F29*L14</f>
        <v>0.179073856975381</v>
      </c>
      <c r="M29" s="387" t="e">
        <f>E29*M14</f>
        <v>#N/A</v>
      </c>
      <c r="N29" s="387">
        <f>F29*N14</f>
        <v>7.1629542790152378E-2</v>
      </c>
      <c r="Q29" s="127" t="s">
        <v>3197</v>
      </c>
      <c r="R29" s="113"/>
      <c r="S29" s="113"/>
    </row>
    <row r="30" spans="1:19">
      <c r="A30" s="135" t="s">
        <v>3202</v>
      </c>
      <c r="C30" s="145" t="e">
        <f>NA()</f>
        <v>#N/A</v>
      </c>
      <c r="D30" s="365">
        <v>0</v>
      </c>
      <c r="E30" s="143" t="e">
        <f t="shared" si="6"/>
        <v>#N/A</v>
      </c>
      <c r="F30" s="383">
        <f t="shared" si="6"/>
        <v>0</v>
      </c>
      <c r="G30" s="384" t="e">
        <f t="shared" si="3"/>
        <v>#N/A</v>
      </c>
      <c r="H30" s="384">
        <f t="shared" si="1"/>
        <v>0</v>
      </c>
      <c r="I30" s="385" t="e">
        <f t="shared" si="2"/>
        <v>#N/A</v>
      </c>
      <c r="J30" s="385">
        <f t="shared" si="2"/>
        <v>0</v>
      </c>
      <c r="K30" s="386" t="e">
        <f>E30</f>
        <v>#N/A</v>
      </c>
      <c r="L30" s="386">
        <f>F30</f>
        <v>0</v>
      </c>
      <c r="M30" s="387" t="e">
        <f>E30</f>
        <v>#N/A</v>
      </c>
      <c r="N30" s="387">
        <f>F30</f>
        <v>0</v>
      </c>
      <c r="Q30" s="240" t="s">
        <v>3263</v>
      </c>
      <c r="R30" s="113"/>
      <c r="S30" s="113"/>
    </row>
    <row r="31" spans="1:19">
      <c r="A31" s="135" t="s">
        <v>3203</v>
      </c>
      <c r="C31" s="145" t="e">
        <f>NA()</f>
        <v>#N/A</v>
      </c>
      <c r="D31" s="365">
        <f>SUM(D23:D30)</f>
        <v>1.706</v>
      </c>
      <c r="E31" s="143"/>
      <c r="F31" s="383"/>
      <c r="G31" s="384"/>
      <c r="H31" s="384"/>
      <c r="I31" s="385"/>
      <c r="J31" s="385"/>
      <c r="K31" s="386"/>
      <c r="L31" s="386"/>
      <c r="M31" s="387"/>
      <c r="N31" s="387"/>
      <c r="R31" s="113"/>
      <c r="S31" s="113"/>
    </row>
    <row r="32" spans="1:19">
      <c r="A32" s="135" t="s">
        <v>3204</v>
      </c>
      <c r="C32" s="146" t="e">
        <f>C31-IF($J$7,C26,0)</f>
        <v>#N/A</v>
      </c>
      <c r="D32" s="366">
        <f>D31-IF($J$7,D26,0)</f>
        <v>1.706</v>
      </c>
      <c r="E32" s="146" t="e">
        <f>SUM(E23:E30)</f>
        <v>#N/A</v>
      </c>
      <c r="F32" s="389">
        <f>SUM(F23:F30)</f>
        <v>1</v>
      </c>
      <c r="G32" s="390" t="e">
        <f>SUM(G23:G30)</f>
        <v>#N/A</v>
      </c>
      <c r="H32" s="390">
        <f t="shared" ref="H32:J32" si="7">SUM(H23:H30)</f>
        <v>0.87908264947245018</v>
      </c>
      <c r="I32" s="391" t="e">
        <f t="shared" si="7"/>
        <v>#N/A</v>
      </c>
      <c r="J32" s="391">
        <f t="shared" si="7"/>
        <v>0.86117526377491194</v>
      </c>
      <c r="K32" s="392" t="e">
        <f>SUM(K23:K30)</f>
        <v>#N/A</v>
      </c>
      <c r="L32" s="392">
        <f>SUM(L23:L30)</f>
        <v>0.692154161781946</v>
      </c>
      <c r="M32" s="393" t="e">
        <f>SUM(M23:M30)</f>
        <v>#N/A</v>
      </c>
      <c r="N32" s="393">
        <f>SUM(N23:N30)</f>
        <v>0.5847098475967174</v>
      </c>
      <c r="Q32" s="240" t="s">
        <v>3264</v>
      </c>
      <c r="R32" s="113"/>
      <c r="S32" s="113"/>
    </row>
    <row r="33" spans="1:19">
      <c r="B33" s="135"/>
      <c r="C33" s="150" t="s">
        <v>3205</v>
      </c>
      <c r="D33" s="151"/>
      <c r="E33" s="151"/>
      <c r="F33" s="151"/>
      <c r="G33" s="147"/>
      <c r="H33" s="147"/>
      <c r="I33" s="145"/>
      <c r="J33" s="145"/>
      <c r="K33" s="148"/>
      <c r="L33" s="148"/>
      <c r="M33" s="149"/>
      <c r="N33" s="149"/>
      <c r="R33" s="113"/>
      <c r="S33" s="113"/>
    </row>
    <row r="34" spans="1:19">
      <c r="B34" s="146"/>
      <c r="C34" s="150" t="s">
        <v>3206</v>
      </c>
      <c r="D34" s="151"/>
      <c r="E34" s="136"/>
      <c r="F34" s="151"/>
      <c r="G34" s="152" t="e">
        <f t="shared" ref="G34:N34" si="8">G32^$J$5-1</f>
        <v>#N/A</v>
      </c>
      <c r="H34" s="398">
        <f t="shared" si="8"/>
        <v>0.1331598619384684</v>
      </c>
      <c r="I34" s="399" t="e">
        <f t="shared" si="8"/>
        <v>#N/A</v>
      </c>
      <c r="J34" s="399">
        <f t="shared" si="8"/>
        <v>0.15600895848187424</v>
      </c>
      <c r="K34" s="400" t="e">
        <f t="shared" si="8"/>
        <v>#N/A</v>
      </c>
      <c r="L34" s="400">
        <f t="shared" si="8"/>
        <v>0.42890465309219694</v>
      </c>
      <c r="M34" s="401" t="e">
        <f t="shared" si="8"/>
        <v>#N/A</v>
      </c>
      <c r="N34" s="401">
        <f t="shared" si="8"/>
        <v>0.68293678828575288</v>
      </c>
      <c r="Q34" s="240" t="s">
        <v>3262</v>
      </c>
      <c r="R34" s="113"/>
      <c r="S34" s="113"/>
    </row>
    <row r="35" spans="1:19">
      <c r="B35" s="146"/>
      <c r="C35" s="153" t="s">
        <v>3207</v>
      </c>
      <c r="D35" s="154"/>
      <c r="E35" s="155"/>
      <c r="F35" s="154"/>
      <c r="G35" s="152" t="e">
        <f t="shared" ref="G35:N35" si="9">G32^$K$5-1</f>
        <v>#N/A</v>
      </c>
      <c r="H35" s="398">
        <f t="shared" si="9"/>
        <v>0.29401879153781718</v>
      </c>
      <c r="I35" s="399" t="e">
        <f t="shared" si="9"/>
        <v>#N/A</v>
      </c>
      <c r="J35" s="399">
        <f t="shared" si="9"/>
        <v>0.34839429544248701</v>
      </c>
      <c r="K35" s="400" t="e">
        <f t="shared" si="9"/>
        <v>#N/A</v>
      </c>
      <c r="L35" s="400">
        <f t="shared" si="9"/>
        <v>1.0873454562499383</v>
      </c>
      <c r="M35" s="401" t="e">
        <f t="shared" si="9"/>
        <v>#N/A</v>
      </c>
      <c r="N35" s="401">
        <f t="shared" si="9"/>
        <v>1.9249549639156442</v>
      </c>
      <c r="R35" s="113"/>
      <c r="S35" s="113"/>
    </row>
    <row r="36" spans="1:19">
      <c r="C36" s="239" t="s">
        <v>3261</v>
      </c>
      <c r="D36" s="156"/>
      <c r="E36" s="156"/>
      <c r="F36" s="156"/>
      <c r="G36" s="156"/>
      <c r="H36" s="157">
        <f>H34</f>
        <v>0.1331598619384684</v>
      </c>
      <c r="I36" s="157"/>
      <c r="J36" s="157">
        <f>J34</f>
        <v>0.15600895848187424</v>
      </c>
      <c r="K36" s="157"/>
      <c r="L36" s="157">
        <f>L34</f>
        <v>0.42890465309219694</v>
      </c>
      <c r="M36" s="157"/>
      <c r="N36" s="157">
        <f>N34</f>
        <v>0.68293678828575288</v>
      </c>
      <c r="R36" s="113"/>
      <c r="S36" s="113"/>
    </row>
    <row r="37" spans="1:19">
      <c r="R37" s="113"/>
      <c r="S37" s="113"/>
    </row>
    <row r="38" spans="1:19">
      <c r="R38" s="113"/>
      <c r="S38" s="113"/>
    </row>
    <row r="39" spans="1:19">
      <c r="A39" s="250" t="s">
        <v>3266</v>
      </c>
      <c r="B39" s="241"/>
      <c r="C39" s="241"/>
      <c r="D39" s="241"/>
      <c r="E39" s="242"/>
      <c r="R39" s="113"/>
      <c r="S39" s="113"/>
    </row>
    <row r="40" spans="1:19">
      <c r="A40" s="243"/>
      <c r="B40" s="244" t="s">
        <v>3208</v>
      </c>
      <c r="C40" s="244" t="s">
        <v>3209</v>
      </c>
      <c r="D40" s="244" t="s">
        <v>3210</v>
      </c>
      <c r="E40" s="245"/>
      <c r="F40" s="134"/>
      <c r="R40" s="113"/>
      <c r="S40" s="113"/>
    </row>
    <row r="41" spans="1:19">
      <c r="A41" s="243" t="s">
        <v>3211</v>
      </c>
      <c r="B41" s="244" t="s">
        <v>3243</v>
      </c>
      <c r="C41" s="244">
        <v>30</v>
      </c>
      <c r="D41" s="244">
        <v>30</v>
      </c>
      <c r="E41" s="382" t="s">
        <v>3267</v>
      </c>
      <c r="R41" s="113"/>
      <c r="S41" s="113"/>
    </row>
    <row r="42" spans="1:19">
      <c r="A42" s="243"/>
      <c r="B42" s="244"/>
      <c r="C42" s="244" t="s">
        <v>3213</v>
      </c>
      <c r="D42" s="244" t="s">
        <v>3214</v>
      </c>
      <c r="E42" s="245"/>
      <c r="R42" s="113"/>
      <c r="S42" s="113"/>
    </row>
    <row r="43" spans="1:19">
      <c r="A43" s="243" t="s">
        <v>3215</v>
      </c>
      <c r="B43" s="244" t="s">
        <v>3244</v>
      </c>
      <c r="C43" s="244">
        <v>1</v>
      </c>
      <c r="D43" s="244">
        <v>1</v>
      </c>
      <c r="E43" s="251" t="s">
        <v>3268</v>
      </c>
      <c r="R43" s="113"/>
      <c r="S43" s="113"/>
    </row>
    <row r="44" spans="1:19">
      <c r="A44" s="243" t="s">
        <v>3217</v>
      </c>
      <c r="B44" s="244"/>
      <c r="C44" s="244">
        <f>(C41*C43+D41*D43)/(C43+D43)</f>
        <v>30</v>
      </c>
      <c r="D44" s="244"/>
      <c r="E44" s="245"/>
      <c r="R44" s="113"/>
      <c r="S44" s="113"/>
    </row>
    <row r="45" spans="1:19">
      <c r="A45" s="243"/>
      <c r="B45" s="244"/>
      <c r="C45" s="244"/>
      <c r="D45" s="244"/>
      <c r="E45" s="245"/>
      <c r="R45" s="113"/>
      <c r="S45" s="113"/>
    </row>
    <row r="46" spans="1:19">
      <c r="A46" s="243" t="s">
        <v>3218</v>
      </c>
      <c r="B46" s="244" t="s">
        <v>3219</v>
      </c>
      <c r="C46" s="244">
        <v>39.979999999999997</v>
      </c>
      <c r="D46" s="244"/>
      <c r="E46" s="382" t="s">
        <v>3220</v>
      </c>
      <c r="R46" s="113"/>
      <c r="S46" s="113"/>
    </row>
    <row r="47" spans="1:19">
      <c r="A47" s="246" t="s">
        <v>3221</v>
      </c>
      <c r="B47" s="247"/>
      <c r="C47" s="248">
        <f>C44/C46</f>
        <v>0.75037518759379696</v>
      </c>
      <c r="D47" s="247"/>
      <c r="E47" s="249"/>
      <c r="R47" s="113"/>
      <c r="S47" s="113"/>
    </row>
    <row r="48" spans="1:19">
      <c r="C48" s="127">
        <f>C46*D29</f>
        <v>24.427779999999998</v>
      </c>
      <c r="R48" s="113"/>
      <c r="S48" s="113"/>
    </row>
    <row r="49" spans="1:19">
      <c r="R49" s="113"/>
      <c r="S49" s="113"/>
    </row>
    <row r="50" spans="1:19">
      <c r="R50" s="113"/>
      <c r="S50" s="113"/>
    </row>
    <row r="51" spans="1:19">
      <c r="R51" s="113"/>
      <c r="S51" s="113"/>
    </row>
    <row r="52" spans="1:19">
      <c r="A52" s="111"/>
      <c r="B52" s="111"/>
      <c r="C52" s="111"/>
      <c r="D52" s="111"/>
      <c r="E52" s="111"/>
      <c r="F52" s="111"/>
      <c r="G52" s="111"/>
      <c r="H52" s="111"/>
      <c r="I52" s="111"/>
      <c r="J52" s="111"/>
      <c r="K52" s="111"/>
      <c r="L52" s="111"/>
      <c r="M52" s="111"/>
      <c r="N52" s="111"/>
      <c r="R52" s="113"/>
      <c r="S52" s="113"/>
    </row>
    <row r="53" spans="1:19">
      <c r="A53" s="111"/>
      <c r="B53" s="111"/>
      <c r="C53" s="111"/>
      <c r="D53" s="111"/>
      <c r="E53" s="111"/>
      <c r="F53" s="111"/>
      <c r="G53" s="111"/>
      <c r="H53" s="111"/>
      <c r="I53" s="111"/>
      <c r="J53" s="111"/>
      <c r="K53" s="111"/>
      <c r="L53" s="111"/>
      <c r="M53" s="111"/>
      <c r="N53" s="111"/>
      <c r="R53" s="113"/>
      <c r="S53" s="113"/>
    </row>
    <row r="54" spans="1:19">
      <c r="A54" s="164" t="s">
        <v>3161</v>
      </c>
      <c r="B54" s="165"/>
      <c r="C54" s="166"/>
      <c r="D54" s="239" t="s">
        <v>3277</v>
      </c>
      <c r="R54" s="113"/>
      <c r="S54" s="113"/>
    </row>
    <row r="55" spans="1:19">
      <c r="A55" s="164" t="s">
        <v>3160</v>
      </c>
      <c r="B55" s="165"/>
      <c r="C55" s="167"/>
      <c r="R55" s="113"/>
      <c r="S55" s="113"/>
    </row>
    <row r="56" spans="1:19">
      <c r="A56" s="406" t="s">
        <v>3425</v>
      </c>
      <c r="B56" s="165">
        <v>2023</v>
      </c>
      <c r="C56" s="165">
        <v>2050</v>
      </c>
      <c r="D56" s="126" t="s">
        <v>3422</v>
      </c>
      <c r="E56" s="126" t="s">
        <v>3299</v>
      </c>
      <c r="R56" s="113"/>
      <c r="S56" s="113"/>
    </row>
    <row r="57" spans="1:19">
      <c r="A57" s="127">
        <v>1</v>
      </c>
      <c r="B57" s="403">
        <f>C57</f>
        <v>0.1331598619384684</v>
      </c>
      <c r="C57" s="404">
        <f>H36</f>
        <v>0.1331598619384684</v>
      </c>
      <c r="D57" s="395" t="s">
        <v>3275</v>
      </c>
      <c r="E57" s="395" t="s">
        <v>3429</v>
      </c>
      <c r="R57" s="113"/>
      <c r="S57" s="113"/>
    </row>
    <row r="58" spans="1:19">
      <c r="A58" s="127">
        <v>2</v>
      </c>
      <c r="B58" s="403">
        <f t="shared" ref="B58:B63" si="10">C58</f>
        <v>0.15600895848187424</v>
      </c>
      <c r="C58" s="404">
        <f>J36</f>
        <v>0.15600895848187424</v>
      </c>
      <c r="D58" s="395" t="s">
        <v>3275</v>
      </c>
      <c r="E58" s="395" t="s">
        <v>3429</v>
      </c>
      <c r="R58" s="113"/>
      <c r="S58" s="113"/>
    </row>
    <row r="59" spans="1:19">
      <c r="A59" s="127">
        <v>3</v>
      </c>
      <c r="B59" s="403">
        <f t="shared" si="10"/>
        <v>0.42890465309219694</v>
      </c>
      <c r="C59" s="404">
        <f>L36</f>
        <v>0.42890465309219694</v>
      </c>
      <c r="D59" s="395" t="s">
        <v>3275</v>
      </c>
      <c r="E59" s="395" t="s">
        <v>3429</v>
      </c>
      <c r="R59" s="113"/>
      <c r="S59" s="113"/>
    </row>
    <row r="60" spans="1:19">
      <c r="A60" s="127">
        <v>4</v>
      </c>
      <c r="B60" s="403">
        <f t="shared" si="10"/>
        <v>0.68293678828575288</v>
      </c>
      <c r="C60" s="404">
        <f>N36</f>
        <v>0.68293678828575288</v>
      </c>
      <c r="D60" s="395" t="s">
        <v>3275</v>
      </c>
      <c r="E60" s="395" t="s">
        <v>3429</v>
      </c>
      <c r="R60" s="113"/>
      <c r="S60" s="113"/>
    </row>
    <row r="61" spans="1:19">
      <c r="A61" s="127">
        <v>5</v>
      </c>
      <c r="B61" s="403">
        <f t="shared" si="10"/>
        <v>0.68293678828575288</v>
      </c>
      <c r="C61" s="404">
        <f>C60</f>
        <v>0.68293678828575288</v>
      </c>
      <c r="D61" s="395" t="s">
        <v>3275</v>
      </c>
      <c r="E61" s="395" t="s">
        <v>3423</v>
      </c>
      <c r="R61" s="113"/>
      <c r="S61" s="113"/>
    </row>
    <row r="62" spans="1:19">
      <c r="A62" s="127">
        <v>6</v>
      </c>
      <c r="B62" s="403">
        <f t="shared" si="10"/>
        <v>0.68293678828575288</v>
      </c>
      <c r="C62" s="404">
        <f t="shared" ref="C62" si="11">C61</f>
        <v>0.68293678828575288</v>
      </c>
      <c r="D62" s="395" t="s">
        <v>3275</v>
      </c>
      <c r="E62" s="395" t="s">
        <v>3423</v>
      </c>
      <c r="R62" s="113"/>
      <c r="S62" s="113"/>
    </row>
    <row r="63" spans="1:19">
      <c r="A63" s="127">
        <v>7</v>
      </c>
      <c r="B63" s="403">
        <f t="shared" si="10"/>
        <v>0.42890465309219694</v>
      </c>
      <c r="C63" s="404">
        <f>C59</f>
        <v>0.42890465309219694</v>
      </c>
      <c r="D63" s="395" t="s">
        <v>3275</v>
      </c>
      <c r="E63" s="395" t="s">
        <v>3424</v>
      </c>
      <c r="R63" s="113"/>
      <c r="S63" s="113"/>
    </row>
    <row r="64" spans="1:19" s="407" customFormat="1">
      <c r="R64" s="408"/>
      <c r="S64" s="408"/>
    </row>
    <row r="65" spans="1:19" s="407" customFormat="1">
      <c r="A65" s="408"/>
      <c r="B65" s="408"/>
      <c r="C65" s="408"/>
      <c r="D65" s="408"/>
      <c r="E65" s="408"/>
      <c r="F65" s="408"/>
      <c r="G65" s="408"/>
      <c r="H65" s="408"/>
      <c r="I65" s="408"/>
      <c r="J65" s="408"/>
      <c r="K65" s="408"/>
      <c r="L65" s="408"/>
      <c r="M65" s="408"/>
      <c r="N65" s="408"/>
      <c r="O65" s="408"/>
      <c r="P65" s="408"/>
      <c r="Q65" s="408"/>
      <c r="R65" s="408"/>
      <c r="S65" s="408"/>
    </row>
    <row r="66" spans="1:19" s="407" customFormat="1">
      <c r="A66" s="408"/>
      <c r="B66" s="408"/>
      <c r="C66" s="408"/>
      <c r="D66" s="408"/>
      <c r="E66" s="408"/>
      <c r="F66" s="408"/>
      <c r="G66" s="408"/>
      <c r="H66" s="408"/>
      <c r="I66" s="408"/>
      <c r="J66" s="408"/>
      <c r="K66" s="408"/>
      <c r="L66" s="408"/>
      <c r="M66" s="408"/>
      <c r="N66" s="408"/>
      <c r="O66" s="408"/>
      <c r="P66" s="408"/>
      <c r="Q66" s="408"/>
      <c r="R66" s="408"/>
      <c r="S66" s="408"/>
    </row>
    <row r="67" spans="1:19">
      <c r="A67" s="113"/>
      <c r="B67" s="113"/>
      <c r="C67" s="113"/>
      <c r="D67" s="113"/>
      <c r="E67" s="113"/>
      <c r="F67" s="113"/>
      <c r="G67" s="113"/>
      <c r="H67" s="113"/>
      <c r="I67" s="113"/>
      <c r="J67" s="113"/>
      <c r="K67" s="113"/>
      <c r="L67" s="113"/>
      <c r="M67" s="113"/>
      <c r="N67" s="113"/>
      <c r="O67" s="113"/>
      <c r="P67" s="113"/>
      <c r="Q67" s="113"/>
      <c r="R67" s="113"/>
      <c r="S67" s="113"/>
    </row>
  </sheetData>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ContentsDocumentation</vt:lpstr>
      <vt:lpstr>Scenario Master</vt:lpstr>
      <vt:lpstr>Policy+Scenario</vt:lpstr>
      <vt:lpstr>ScenGraphs</vt:lpstr>
      <vt:lpstr>Automated-E</vt:lpstr>
      <vt:lpstr>Automated-C</vt:lpstr>
      <vt:lpstr>Energy Intensity Impacts</vt:lpstr>
      <vt:lpstr>HeavyDutyDemand</vt:lpstr>
      <vt:lpstr>calcul Dem_HDV</vt:lpstr>
      <vt:lpstr>calcul Dem_LDV</vt:lpstr>
      <vt:lpstr>DemandScenarios</vt:lpstr>
      <vt:lpstr>OriginalG&amp;PSheets---&gt;</vt:lpstr>
      <vt:lpstr>Prices</vt:lpstr>
      <vt:lpstr>Macroeconomics</vt:lpstr>
      <vt:lpstr>Indicators</vt:lpstr>
      <vt:lpstr>C Emissions Factors</vt:lpstr>
      <vt:lpstr>C Emissions</vt:lpstr>
      <vt:lpstr>Energy by Mode &amp; Fuel</vt:lpstr>
      <vt:lpstr>Mitigation</vt:lpstr>
      <vt:lpstr>Mitigation Policies(2)</vt:lpstr>
    </vt:vector>
  </TitlesOfParts>
  <Company>Skellmo Productions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FtabMan</dc:creator>
  <cp:lastModifiedBy>Microsoft Office User</cp:lastModifiedBy>
  <cp:lastPrinted>2018-04-23T04:18:13Z</cp:lastPrinted>
  <dcterms:created xsi:type="dcterms:W3CDTF">2007-11-20T11:35:07Z</dcterms:created>
  <dcterms:modified xsi:type="dcterms:W3CDTF">2018-12-04T14:05:56Z</dcterms:modified>
</cp:coreProperties>
</file>